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theme/themeOverride1.xml" ContentType="application/vnd.openxmlformats-officedocument.themeOverride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theme/themeOverride2.xml" ContentType="application/vnd.openxmlformats-officedocument.themeOverride+xml"/>
  <Override PartName="/xl/charts/chart12.xml" ContentType="application/vnd.openxmlformats-officedocument.drawingml.chart+xml"/>
  <Override PartName="/xl/theme/themeOverride3.xml" ContentType="application/vnd.openxmlformats-officedocument.themeOverrid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drawings/drawing4.xml" ContentType="application/vnd.openxmlformats-officedocument.drawing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drawings/drawing5.xml" ContentType="application/vnd.openxmlformats-officedocument.drawing+xml"/>
  <Override PartName="/xl/charts/chart24.xml" ContentType="application/vnd.openxmlformats-officedocument.drawingml.chart+xml"/>
  <Override PartName="/xl/drawings/drawing6.xml" ContentType="application/vnd.openxmlformats-officedocument.drawing+xml"/>
  <Override PartName="/xl/charts/chart25.xml" ContentType="application/vnd.openxmlformats-officedocument.drawingml.chart+xml"/>
  <Override PartName="/xl/drawings/drawing7.xml" ContentType="application/vnd.openxmlformats-officedocument.drawing+xml"/>
  <Override PartName="/xl/charts/chart26.xml" ContentType="application/vnd.openxmlformats-officedocument.drawingml.chart+xml"/>
  <Override PartName="/xl/drawings/drawing8.xml" ContentType="application/vnd.openxmlformats-officedocument.drawing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drawings/drawing9.xml" ContentType="application/vnd.openxmlformats-officedocument.drawing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10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drawings/drawing11.xml" ContentType="application/vnd.openxmlformats-officedocument.drawing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drawings/drawing12.xml" ContentType="application/vnd.openxmlformats-officedocument.drawing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13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drawings/drawing14.xml" ContentType="application/vnd.openxmlformats-officedocument.drawing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drawings/drawing15.xml" ContentType="application/vnd.openxmlformats-officedocument.drawing+xml"/>
  <Override PartName="/xl/comments1.xml" ContentType="application/vnd.openxmlformats-officedocument.spreadsheetml.comments+xml"/>
  <Override PartName="/xl/drawings/drawing16.xml" ContentType="application/vnd.openxmlformats-officedocument.drawing+xml"/>
  <Override PartName="/xl/charts/chart41.xml" ContentType="application/vnd.openxmlformats-officedocument.drawingml.chart+xml"/>
  <Override PartName="/xl/drawings/drawing17.xml" ContentType="application/vnd.openxmlformats-officedocument.drawing+xml"/>
  <Override PartName="/xl/charts/chart42.xml" ContentType="application/vnd.openxmlformats-officedocument.drawingml.chart+xml"/>
  <Override PartName="/xl/drawings/drawing18.xml" ContentType="application/vnd.openxmlformats-officedocument.drawing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drawings/drawing19.xml" ContentType="application/vnd.openxmlformats-officedocument.drawing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  <Override PartName="/xl/commentsmeta0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C:\Users\Usuario\Documents\UFRJ\UniversidadeDaCoruña\Roberto_Elena_Andres\"/>
    </mc:Choice>
  </mc:AlternateContent>
  <xr:revisionPtr revIDLastSave="0" documentId="13_ncr:1_{C0260C57-DD1D-4C2E-8305-0997DDEF6F93}" xr6:coauthVersionLast="47" xr6:coauthVersionMax="47" xr10:uidLastSave="{00000000-0000-0000-0000-000000000000}"/>
  <bookViews>
    <workbookView xWindow="-120" yWindow="-120" windowWidth="20730" windowHeight="11160" activeTab="1" xr2:uid="{00000000-000D-0000-FFFF-FFFF00000000}"/>
  </bookViews>
  <sheets>
    <sheet name="Análise Inicial" sheetId="1" r:id="rId1"/>
    <sheet name="Gráfico Previsões" sheetId="2" r:id="rId2"/>
    <sheet name="RNA - MLP" sheetId="3" r:id="rId3"/>
    <sheet name="TABELAS" sheetId="4" r:id="rId4"/>
    <sheet name="Média Móvel Centrada - IS" sheetId="5" r:id="rId5"/>
    <sheet name="Hibrido" sheetId="6" r:id="rId6"/>
    <sheet name="Regressão Simples" sheetId="7" r:id="rId7"/>
    <sheet name="RNA - MLP (2)" sheetId="8" state="hidden" r:id="rId8"/>
    <sheet name="RNA - MLP (3)" sheetId="9" state="hidden" r:id="rId9"/>
    <sheet name="RNA - MLP (5)" sheetId="10" state="hidden" r:id="rId10"/>
    <sheet name="RNA - MLP (6)" sheetId="11" state="hidden" r:id="rId11"/>
    <sheet name="RNA - MLP (7) - Sig sig minilot" sheetId="12" state="hidden" r:id="rId12"/>
    <sheet name="RNA - MLP (8)" sheetId="13" state="hidden" r:id="rId13"/>
    <sheet name="RNA - MLP (9)" sheetId="14" state="hidden" r:id="rId14"/>
    <sheet name="Dados" sheetId="15" r:id="rId15"/>
    <sheet name="Gráfico Previsões (2)" sheetId="16" r:id="rId16"/>
    <sheet name="Winters" sheetId="17" state="hidden" r:id="rId17"/>
    <sheet name="Média Móvel Centrada- antes (2)" sheetId="18" state="hidden" r:id="rId18"/>
    <sheet name="Média Móvel Centrada- bagunçado" sheetId="19" state="hidden" r:id="rId19"/>
  </sheets>
  <definedNames>
    <definedName name="_xlnm._FilterDatabase" localSheetId="14" hidden="1">Dados!$A$3:$F$247</definedName>
    <definedName name="_xlnm._FilterDatabase" localSheetId="2" hidden="1">'RNA - MLP'!$A$1:$J$148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23" roundtripDataChecksum="KcnhxWGD1ZFEbQasrLCLPGXBQSCO2CK6jkUsXyniVcI="/>
    </ext>
  </extLst>
</workbook>
</file>

<file path=xl/calcChain.xml><?xml version="1.0" encoding="utf-8"?>
<calcChain xmlns="http://schemas.openxmlformats.org/spreadsheetml/2006/main">
  <c r="D9" i="6" l="1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2" i="6"/>
  <c r="D143" i="6"/>
  <c r="D144" i="6"/>
  <c r="D145" i="6"/>
  <c r="D146" i="6"/>
  <c r="D147" i="6"/>
  <c r="D148" i="6"/>
  <c r="D149" i="6"/>
  <c r="D150" i="6"/>
  <c r="D151" i="6"/>
  <c r="D152" i="6"/>
  <c r="R143" i="19"/>
  <c r="E143" i="19"/>
  <c r="R142" i="19"/>
  <c r="E142" i="19"/>
  <c r="R141" i="19"/>
  <c r="E141" i="19"/>
  <c r="S140" i="19"/>
  <c r="R140" i="19"/>
  <c r="E140" i="19"/>
  <c r="F140" i="19" s="1"/>
  <c r="R139" i="19"/>
  <c r="F139" i="19"/>
  <c r="E139" i="19"/>
  <c r="AA138" i="19"/>
  <c r="R138" i="19"/>
  <c r="E138" i="19"/>
  <c r="R137" i="19"/>
  <c r="E137" i="19"/>
  <c r="R136" i="19"/>
  <c r="E136" i="19"/>
  <c r="S136" i="19" s="1"/>
  <c r="R135" i="19"/>
  <c r="E135" i="19"/>
  <c r="R134" i="19"/>
  <c r="E134" i="19"/>
  <c r="L133" i="19"/>
  <c r="E133" i="19"/>
  <c r="L132" i="19"/>
  <c r="F132" i="19"/>
  <c r="E132" i="19"/>
  <c r="AA131" i="19"/>
  <c r="L131" i="19"/>
  <c r="E131" i="19"/>
  <c r="L130" i="19"/>
  <c r="AA136" i="19" s="1"/>
  <c r="AC136" i="19" s="1"/>
  <c r="E130" i="19"/>
  <c r="AA129" i="19"/>
  <c r="L129" i="19"/>
  <c r="E129" i="19"/>
  <c r="F129" i="19" s="1"/>
  <c r="L128" i="19"/>
  <c r="E128" i="19"/>
  <c r="L127" i="19"/>
  <c r="E127" i="19"/>
  <c r="F127" i="19" s="1"/>
  <c r="M126" i="19"/>
  <c r="L126" i="19"/>
  <c r="AA132" i="19" s="1"/>
  <c r="E126" i="19"/>
  <c r="M125" i="19"/>
  <c r="L125" i="19"/>
  <c r="F125" i="19"/>
  <c r="E125" i="19"/>
  <c r="M124" i="19"/>
  <c r="L124" i="19"/>
  <c r="AA130" i="19" s="1"/>
  <c r="F124" i="19"/>
  <c r="E124" i="19"/>
  <c r="M123" i="19"/>
  <c r="L123" i="19"/>
  <c r="F123" i="19"/>
  <c r="E123" i="19"/>
  <c r="AA122" i="19"/>
  <c r="L122" i="19"/>
  <c r="AA128" i="19" s="1"/>
  <c r="F122" i="19"/>
  <c r="E122" i="19"/>
  <c r="M121" i="19"/>
  <c r="L121" i="19"/>
  <c r="AA127" i="19" s="1"/>
  <c r="E121" i="19"/>
  <c r="F121" i="19" s="1"/>
  <c r="L120" i="19"/>
  <c r="E120" i="19"/>
  <c r="F120" i="19" s="1"/>
  <c r="L119" i="19"/>
  <c r="E119" i="19"/>
  <c r="AA118" i="19"/>
  <c r="L118" i="19"/>
  <c r="AA124" i="19" s="1"/>
  <c r="F118" i="19"/>
  <c r="E118" i="19"/>
  <c r="M117" i="19"/>
  <c r="L117" i="19"/>
  <c r="AA123" i="19" s="1"/>
  <c r="E117" i="19"/>
  <c r="F117" i="19" s="1"/>
  <c r="L116" i="19"/>
  <c r="M116" i="19" s="1"/>
  <c r="E116" i="19"/>
  <c r="F116" i="19" s="1"/>
  <c r="L115" i="19"/>
  <c r="E115" i="19"/>
  <c r="AA114" i="19"/>
  <c r="L114" i="19"/>
  <c r="F114" i="19"/>
  <c r="E114" i="19"/>
  <c r="L113" i="19"/>
  <c r="E113" i="19"/>
  <c r="L112" i="19"/>
  <c r="E112" i="19"/>
  <c r="L111" i="19"/>
  <c r="E111" i="19"/>
  <c r="F111" i="19" s="1"/>
  <c r="M110" i="19"/>
  <c r="L110" i="19"/>
  <c r="AA116" i="19" s="1"/>
  <c r="E110" i="19"/>
  <c r="AA109" i="19"/>
  <c r="L109" i="19"/>
  <c r="E109" i="19"/>
  <c r="F109" i="19" s="1"/>
  <c r="M108" i="19"/>
  <c r="L108" i="19"/>
  <c r="F108" i="19"/>
  <c r="E108" i="19"/>
  <c r="AA107" i="19"/>
  <c r="L107" i="19"/>
  <c r="E107" i="19"/>
  <c r="F107" i="19" s="1"/>
  <c r="L106" i="19"/>
  <c r="AA112" i="19" s="1"/>
  <c r="F106" i="19"/>
  <c r="E106" i="19"/>
  <c r="L105" i="19"/>
  <c r="M105" i="19" s="1"/>
  <c r="E105" i="19"/>
  <c r="L104" i="19"/>
  <c r="AA110" i="19" s="1"/>
  <c r="E104" i="19"/>
  <c r="L103" i="19"/>
  <c r="M103" i="19" s="1"/>
  <c r="E103" i="19"/>
  <c r="F103" i="19" s="1"/>
  <c r="M102" i="19"/>
  <c r="L102" i="19"/>
  <c r="AA108" i="19" s="1"/>
  <c r="E102" i="19"/>
  <c r="AA101" i="19"/>
  <c r="L101" i="19"/>
  <c r="M101" i="19" s="1"/>
  <c r="E101" i="19"/>
  <c r="F101" i="19" s="1"/>
  <c r="M100" i="19"/>
  <c r="L100" i="19"/>
  <c r="AA106" i="19" s="1"/>
  <c r="F100" i="19"/>
  <c r="E100" i="19"/>
  <c r="AA99" i="19"/>
  <c r="L99" i="19"/>
  <c r="E99" i="19"/>
  <c r="F99" i="19" s="1"/>
  <c r="L98" i="19"/>
  <c r="AA104" i="19" s="1"/>
  <c r="F98" i="19"/>
  <c r="E98" i="19"/>
  <c r="AA97" i="19"/>
  <c r="L97" i="19"/>
  <c r="M97" i="19" s="1"/>
  <c r="E97" i="19"/>
  <c r="L96" i="19"/>
  <c r="AA102" i="19" s="1"/>
  <c r="E96" i="19"/>
  <c r="AA95" i="19"/>
  <c r="L95" i="19"/>
  <c r="M95" i="19" s="1"/>
  <c r="E95" i="19"/>
  <c r="F95" i="19" s="1"/>
  <c r="L94" i="19"/>
  <c r="E94" i="19"/>
  <c r="L93" i="19"/>
  <c r="E93" i="19"/>
  <c r="F93" i="19" s="1"/>
  <c r="M92" i="19"/>
  <c r="L92" i="19"/>
  <c r="AA98" i="19" s="1"/>
  <c r="E92" i="19"/>
  <c r="M91" i="19"/>
  <c r="L91" i="19"/>
  <c r="F91" i="19"/>
  <c r="E91" i="19"/>
  <c r="M90" i="19"/>
  <c r="L90" i="19"/>
  <c r="AA96" i="19" s="1"/>
  <c r="F90" i="19"/>
  <c r="E90" i="19"/>
  <c r="M89" i="19"/>
  <c r="L89" i="19"/>
  <c r="F89" i="19"/>
  <c r="E89" i="19"/>
  <c r="L88" i="19"/>
  <c r="AA94" i="19" s="1"/>
  <c r="E88" i="19"/>
  <c r="F88" i="19" s="1"/>
  <c r="L87" i="19"/>
  <c r="E87" i="19"/>
  <c r="F87" i="19" s="1"/>
  <c r="L86" i="19"/>
  <c r="E86" i="19"/>
  <c r="L85" i="19"/>
  <c r="M85" i="19" s="1"/>
  <c r="E85" i="19"/>
  <c r="AA84" i="19"/>
  <c r="L84" i="19"/>
  <c r="AA90" i="19" s="1"/>
  <c r="E84" i="19"/>
  <c r="F84" i="19" s="1"/>
  <c r="L83" i="19"/>
  <c r="E83" i="19"/>
  <c r="AA82" i="19"/>
  <c r="L82" i="19"/>
  <c r="AA88" i="19" s="1"/>
  <c r="E82" i="19"/>
  <c r="L81" i="19"/>
  <c r="E81" i="19"/>
  <c r="AA80" i="19"/>
  <c r="L80" i="19"/>
  <c r="E80" i="19"/>
  <c r="F80" i="19" s="1"/>
  <c r="L79" i="19"/>
  <c r="E79" i="19"/>
  <c r="L78" i="19"/>
  <c r="E78" i="19"/>
  <c r="F78" i="19" s="1"/>
  <c r="L77" i="19"/>
  <c r="E77" i="19"/>
  <c r="AA76" i="19"/>
  <c r="L76" i="19"/>
  <c r="M76" i="19" s="1"/>
  <c r="E76" i="19"/>
  <c r="F76" i="19" s="1"/>
  <c r="Y76" i="19" s="1"/>
  <c r="L75" i="19"/>
  <c r="E75" i="19"/>
  <c r="L74" i="19"/>
  <c r="E74" i="19"/>
  <c r="L73" i="19"/>
  <c r="E73" i="19"/>
  <c r="AA72" i="19"/>
  <c r="L72" i="19"/>
  <c r="E72" i="19"/>
  <c r="F72" i="19" s="1"/>
  <c r="L71" i="19"/>
  <c r="E71" i="19"/>
  <c r="F71" i="19" s="1"/>
  <c r="AA70" i="19"/>
  <c r="L70" i="19"/>
  <c r="E70" i="19"/>
  <c r="F70" i="19" s="1"/>
  <c r="L69" i="19"/>
  <c r="E69" i="19"/>
  <c r="L68" i="19"/>
  <c r="E68" i="19"/>
  <c r="L67" i="19"/>
  <c r="E67" i="19"/>
  <c r="L66" i="19"/>
  <c r="E66" i="19"/>
  <c r="L65" i="19"/>
  <c r="E65" i="19"/>
  <c r="AA64" i="19"/>
  <c r="L64" i="19"/>
  <c r="M64" i="19" s="1"/>
  <c r="E64" i="19"/>
  <c r="F64" i="19" s="1"/>
  <c r="M63" i="19"/>
  <c r="L63" i="19"/>
  <c r="AA69" i="19" s="1"/>
  <c r="F63" i="19"/>
  <c r="E63" i="19"/>
  <c r="AA62" i="19"/>
  <c r="M62" i="19"/>
  <c r="L62" i="19"/>
  <c r="AA68" i="19" s="1"/>
  <c r="E62" i="19"/>
  <c r="F62" i="19" s="1"/>
  <c r="AA61" i="19"/>
  <c r="M61" i="19"/>
  <c r="L61" i="19"/>
  <c r="AA67" i="19" s="1"/>
  <c r="E61" i="19"/>
  <c r="F61" i="19" s="1"/>
  <c r="L60" i="19"/>
  <c r="M60" i="19" s="1"/>
  <c r="E60" i="19"/>
  <c r="M59" i="19"/>
  <c r="L59" i="19"/>
  <c r="AA65" i="19" s="1"/>
  <c r="E59" i="19"/>
  <c r="L58" i="19"/>
  <c r="M58" i="19" s="1"/>
  <c r="E58" i="19"/>
  <c r="F58" i="19" s="1"/>
  <c r="M57" i="19"/>
  <c r="L57" i="19"/>
  <c r="AA63" i="19" s="1"/>
  <c r="F57" i="19"/>
  <c r="E57" i="19"/>
  <c r="L56" i="19"/>
  <c r="M56" i="19" s="1"/>
  <c r="E56" i="19"/>
  <c r="F55" i="19" s="1"/>
  <c r="L55" i="19"/>
  <c r="M55" i="19" s="1"/>
  <c r="E55" i="19"/>
  <c r="L54" i="19"/>
  <c r="E54" i="19"/>
  <c r="F54" i="19" s="1"/>
  <c r="L53" i="19"/>
  <c r="AA59" i="19" s="1"/>
  <c r="F53" i="19"/>
  <c r="E53" i="19"/>
  <c r="L52" i="19"/>
  <c r="M52" i="19" s="1"/>
  <c r="F52" i="19"/>
  <c r="E52" i="19"/>
  <c r="L51" i="19"/>
  <c r="F51" i="19"/>
  <c r="E51" i="19"/>
  <c r="L50" i="19"/>
  <c r="E50" i="19"/>
  <c r="F50" i="19" s="1"/>
  <c r="L49" i="19"/>
  <c r="AA55" i="19" s="1"/>
  <c r="E49" i="19"/>
  <c r="F49" i="19" s="1"/>
  <c r="AA48" i="19"/>
  <c r="L48" i="19"/>
  <c r="E48" i="19"/>
  <c r="F48" i="19" s="1"/>
  <c r="M47" i="19"/>
  <c r="L47" i="19"/>
  <c r="AA53" i="19" s="1"/>
  <c r="F47" i="19"/>
  <c r="E47" i="19"/>
  <c r="AA46" i="19"/>
  <c r="M46" i="19"/>
  <c r="L46" i="19"/>
  <c r="AA52" i="19" s="1"/>
  <c r="E46" i="19"/>
  <c r="F46" i="19" s="1"/>
  <c r="AA45" i="19"/>
  <c r="M45" i="19"/>
  <c r="L45" i="19"/>
  <c r="AA51" i="19" s="1"/>
  <c r="E45" i="19"/>
  <c r="F45" i="19" s="1"/>
  <c r="L44" i="19"/>
  <c r="M44" i="19" s="1"/>
  <c r="E44" i="19"/>
  <c r="M43" i="19"/>
  <c r="L43" i="19"/>
  <c r="AA49" i="19" s="1"/>
  <c r="E43" i="19"/>
  <c r="L42" i="19"/>
  <c r="M42" i="19" s="1"/>
  <c r="E42" i="19"/>
  <c r="F42" i="19" s="1"/>
  <c r="AA41" i="19"/>
  <c r="M41" i="19"/>
  <c r="L41" i="19"/>
  <c r="AA47" i="19" s="1"/>
  <c r="F41" i="19"/>
  <c r="E41" i="19"/>
  <c r="L40" i="19"/>
  <c r="M40" i="19" s="1"/>
  <c r="F40" i="19"/>
  <c r="E40" i="19"/>
  <c r="F39" i="19" s="1"/>
  <c r="L39" i="19"/>
  <c r="M39" i="19" s="1"/>
  <c r="E39" i="19"/>
  <c r="L38" i="19"/>
  <c r="E38" i="19"/>
  <c r="F38" i="19" s="1"/>
  <c r="L37" i="19"/>
  <c r="AA43" i="19" s="1"/>
  <c r="F37" i="19"/>
  <c r="E37" i="19"/>
  <c r="L36" i="19"/>
  <c r="M36" i="19" s="1"/>
  <c r="F36" i="19"/>
  <c r="E36" i="19"/>
  <c r="L35" i="19"/>
  <c r="F35" i="19"/>
  <c r="E35" i="19"/>
  <c r="L34" i="19"/>
  <c r="M34" i="19" s="1"/>
  <c r="E34" i="19"/>
  <c r="F34" i="19" s="1"/>
  <c r="L33" i="19"/>
  <c r="E33" i="19"/>
  <c r="L32" i="19"/>
  <c r="AA38" i="19" s="1"/>
  <c r="F32" i="19"/>
  <c r="E32" i="19"/>
  <c r="M31" i="19"/>
  <c r="L31" i="19"/>
  <c r="AA37" i="19" s="1"/>
  <c r="E31" i="19"/>
  <c r="F31" i="19" s="1"/>
  <c r="L30" i="19"/>
  <c r="AA36" i="19" s="1"/>
  <c r="E30" i="19"/>
  <c r="F30" i="19" s="1"/>
  <c r="AA29" i="19"/>
  <c r="L29" i="19"/>
  <c r="AA35" i="19" s="1"/>
  <c r="E29" i="19"/>
  <c r="F29" i="19" s="1"/>
  <c r="L28" i="19"/>
  <c r="E28" i="19"/>
  <c r="F28" i="19" s="1"/>
  <c r="AA27" i="19"/>
  <c r="L27" i="19"/>
  <c r="AA33" i="19" s="1"/>
  <c r="E27" i="19"/>
  <c r="L26" i="19"/>
  <c r="AA32" i="19" s="1"/>
  <c r="E26" i="19"/>
  <c r="AA25" i="19"/>
  <c r="AD25" i="19" s="1"/>
  <c r="L25" i="19"/>
  <c r="E25" i="19"/>
  <c r="F25" i="19" s="1"/>
  <c r="H25" i="19" s="1"/>
  <c r="AA24" i="19"/>
  <c r="L24" i="19"/>
  <c r="E24" i="19"/>
  <c r="L23" i="19"/>
  <c r="E23" i="19"/>
  <c r="F22" i="19" s="1"/>
  <c r="L22" i="19"/>
  <c r="AA28" i="19" s="1"/>
  <c r="E22" i="19"/>
  <c r="L21" i="19"/>
  <c r="F21" i="19"/>
  <c r="E21" i="19"/>
  <c r="AA20" i="19"/>
  <c r="M20" i="19"/>
  <c r="O20" i="19" s="1"/>
  <c r="L20" i="19"/>
  <c r="AA26" i="19" s="1"/>
  <c r="E20" i="19"/>
  <c r="F20" i="19" s="1"/>
  <c r="L19" i="19"/>
  <c r="E19" i="19"/>
  <c r="F19" i="19" s="1"/>
  <c r="H19" i="19" s="1"/>
  <c r="M18" i="19"/>
  <c r="L18" i="19"/>
  <c r="E18" i="19"/>
  <c r="L17" i="19"/>
  <c r="M17" i="19" s="1"/>
  <c r="E17" i="19"/>
  <c r="O16" i="19"/>
  <c r="M16" i="19"/>
  <c r="L16" i="19"/>
  <c r="AA22" i="19" s="1"/>
  <c r="AD22" i="19" s="1"/>
  <c r="E16" i="19"/>
  <c r="F16" i="19" s="1"/>
  <c r="L15" i="19"/>
  <c r="E15" i="19"/>
  <c r="L14" i="19"/>
  <c r="E14" i="19"/>
  <c r="M13" i="19"/>
  <c r="L13" i="19"/>
  <c r="AA19" i="19" s="1"/>
  <c r="E13" i="19"/>
  <c r="L12" i="19"/>
  <c r="AA18" i="19" s="1"/>
  <c r="AC18" i="19" s="1"/>
  <c r="E12" i="19"/>
  <c r="L11" i="19"/>
  <c r="E11" i="19"/>
  <c r="L10" i="19"/>
  <c r="AA16" i="19" s="1"/>
  <c r="E10" i="19"/>
  <c r="M9" i="19"/>
  <c r="L9" i="19"/>
  <c r="AA15" i="19" s="1"/>
  <c r="E9" i="19"/>
  <c r="F9" i="19" s="1"/>
  <c r="G9" i="19" s="1"/>
  <c r="N251" i="18"/>
  <c r="E251" i="18"/>
  <c r="N250" i="18"/>
  <c r="O250" i="18" s="1"/>
  <c r="E250" i="18"/>
  <c r="N249" i="18"/>
  <c r="E249" i="18"/>
  <c r="N248" i="18"/>
  <c r="O248" i="18" s="1"/>
  <c r="E248" i="18"/>
  <c r="N247" i="18"/>
  <c r="E247" i="18"/>
  <c r="W246" i="18"/>
  <c r="N246" i="18"/>
  <c r="E246" i="18"/>
  <c r="F246" i="18" s="1"/>
  <c r="N245" i="18"/>
  <c r="F245" i="18"/>
  <c r="E245" i="18"/>
  <c r="N244" i="18"/>
  <c r="E244" i="18"/>
  <c r="F244" i="18" s="1"/>
  <c r="N243" i="18"/>
  <c r="O243" i="18" s="1"/>
  <c r="E243" i="18"/>
  <c r="N242" i="18"/>
  <c r="O242" i="18" s="1"/>
  <c r="E242" i="18"/>
  <c r="F242" i="18" s="1"/>
  <c r="J241" i="18"/>
  <c r="E241" i="18"/>
  <c r="J240" i="18"/>
  <c r="U246" i="18" s="1"/>
  <c r="E240" i="18"/>
  <c r="F240" i="18" s="1"/>
  <c r="J239" i="18"/>
  <c r="E239" i="18"/>
  <c r="J238" i="18"/>
  <c r="U244" i="18" s="1"/>
  <c r="W244" i="18" s="1"/>
  <c r="F238" i="18"/>
  <c r="E238" i="18"/>
  <c r="J237" i="18"/>
  <c r="E237" i="18"/>
  <c r="F237" i="18" s="1"/>
  <c r="K236" i="18"/>
  <c r="J236" i="18"/>
  <c r="U242" i="18" s="1"/>
  <c r="W242" i="18" s="1"/>
  <c r="E236" i="18"/>
  <c r="J235" i="18"/>
  <c r="E235" i="18"/>
  <c r="W234" i="18"/>
  <c r="J234" i="18"/>
  <c r="U240" i="18" s="1"/>
  <c r="W240" i="18" s="1"/>
  <c r="E234" i="18"/>
  <c r="F234" i="18" s="1"/>
  <c r="J233" i="18"/>
  <c r="E233" i="18"/>
  <c r="F233" i="18" s="1"/>
  <c r="J232" i="18"/>
  <c r="U238" i="18" s="1"/>
  <c r="W238" i="18" s="1"/>
  <c r="E232" i="18"/>
  <c r="J231" i="18"/>
  <c r="E231" i="18"/>
  <c r="J230" i="18"/>
  <c r="U236" i="18" s="1"/>
  <c r="W236" i="18" s="1"/>
  <c r="E230" i="18"/>
  <c r="F230" i="18" s="1"/>
  <c r="J229" i="18"/>
  <c r="E229" i="18"/>
  <c r="F229" i="18" s="1"/>
  <c r="J228" i="18"/>
  <c r="U234" i="18" s="1"/>
  <c r="E228" i="18"/>
  <c r="F228" i="18" s="1"/>
  <c r="J227" i="18"/>
  <c r="K227" i="18" s="1"/>
  <c r="E227" i="18"/>
  <c r="F227" i="18" s="1"/>
  <c r="X227" i="18" s="1"/>
  <c r="W226" i="18"/>
  <c r="K226" i="18"/>
  <c r="J226" i="18"/>
  <c r="U232" i="18" s="1"/>
  <c r="W232" i="18" s="1"/>
  <c r="F226" i="18"/>
  <c r="E226" i="18"/>
  <c r="U225" i="18"/>
  <c r="W225" i="18" s="1"/>
  <c r="J225" i="18"/>
  <c r="K225" i="18" s="1"/>
  <c r="E225" i="18"/>
  <c r="J224" i="18"/>
  <c r="U230" i="18" s="1"/>
  <c r="W230" i="18" s="1"/>
  <c r="E224" i="18"/>
  <c r="U223" i="18"/>
  <c r="W223" i="18" s="1"/>
  <c r="J223" i="18"/>
  <c r="U229" i="18" s="1"/>
  <c r="W229" i="18" s="1"/>
  <c r="E223" i="18"/>
  <c r="F223" i="18" s="1"/>
  <c r="J222" i="18"/>
  <c r="U228" i="18" s="1"/>
  <c r="W228" i="18" s="1"/>
  <c r="E222" i="18"/>
  <c r="F222" i="18" s="1"/>
  <c r="J221" i="18"/>
  <c r="K221" i="18" s="1"/>
  <c r="E221" i="18"/>
  <c r="K220" i="18"/>
  <c r="J220" i="18"/>
  <c r="U226" i="18" s="1"/>
  <c r="E220" i="18"/>
  <c r="W219" i="18"/>
  <c r="K219" i="18"/>
  <c r="J219" i="18"/>
  <c r="E219" i="18"/>
  <c r="F219" i="18" s="1"/>
  <c r="J218" i="18"/>
  <c r="E218" i="18"/>
  <c r="J217" i="18"/>
  <c r="F217" i="18"/>
  <c r="E217" i="18"/>
  <c r="J216" i="18"/>
  <c r="E216" i="18"/>
  <c r="K215" i="18"/>
  <c r="X215" i="18" s="1"/>
  <c r="J215" i="18"/>
  <c r="U221" i="18" s="1"/>
  <c r="W221" i="18" s="1"/>
  <c r="E215" i="18"/>
  <c r="F215" i="18" s="1"/>
  <c r="J214" i="18"/>
  <c r="E214" i="18"/>
  <c r="K213" i="18"/>
  <c r="J213" i="18"/>
  <c r="U219" i="18" s="1"/>
  <c r="E213" i="18"/>
  <c r="J212" i="18"/>
  <c r="K212" i="18" s="1"/>
  <c r="E212" i="18"/>
  <c r="F212" i="18" s="1"/>
  <c r="W211" i="18"/>
  <c r="J211" i="18"/>
  <c r="U217" i="18" s="1"/>
  <c r="W217" i="18" s="1"/>
  <c r="F211" i="18"/>
  <c r="E211" i="18"/>
  <c r="J210" i="18"/>
  <c r="E210" i="18"/>
  <c r="J209" i="18"/>
  <c r="U215" i="18" s="1"/>
  <c r="W215" i="18" s="1"/>
  <c r="F209" i="18"/>
  <c r="E209" i="18"/>
  <c r="J208" i="18"/>
  <c r="E208" i="18"/>
  <c r="F208" i="18" s="1"/>
  <c r="J207" i="18"/>
  <c r="U213" i="18" s="1"/>
  <c r="W213" i="18" s="1"/>
  <c r="E207" i="18"/>
  <c r="F207" i="18" s="1"/>
  <c r="J206" i="18"/>
  <c r="K206" i="18" s="1"/>
  <c r="E206" i="18"/>
  <c r="W205" i="18"/>
  <c r="K205" i="18"/>
  <c r="J205" i="18"/>
  <c r="U211" i="18" s="1"/>
  <c r="E205" i="18"/>
  <c r="F205" i="18" s="1"/>
  <c r="J204" i="18"/>
  <c r="K204" i="18" s="1"/>
  <c r="E204" i="18"/>
  <c r="W203" i="18"/>
  <c r="J203" i="18"/>
  <c r="U209" i="18" s="1"/>
  <c r="W209" i="18" s="1"/>
  <c r="E203" i="18"/>
  <c r="J202" i="18"/>
  <c r="U208" i="18" s="1"/>
  <c r="W208" i="18" s="1"/>
  <c r="E202" i="18"/>
  <c r="J201" i="18"/>
  <c r="U207" i="18" s="1"/>
  <c r="W207" i="18" s="1"/>
  <c r="E201" i="18"/>
  <c r="J200" i="18"/>
  <c r="E200" i="18"/>
  <c r="F200" i="18" s="1"/>
  <c r="J199" i="18"/>
  <c r="U205" i="18" s="1"/>
  <c r="F199" i="18"/>
  <c r="E199" i="18"/>
  <c r="J198" i="18"/>
  <c r="K198" i="18" s="1"/>
  <c r="E198" i="18"/>
  <c r="F198" i="18" s="1"/>
  <c r="X198" i="18" s="1"/>
  <c r="K197" i="18"/>
  <c r="J197" i="18"/>
  <c r="U203" i="18" s="1"/>
  <c r="E197" i="18"/>
  <c r="F197" i="18" s="1"/>
  <c r="J196" i="18"/>
  <c r="K196" i="18" s="1"/>
  <c r="E196" i="18"/>
  <c r="W195" i="18"/>
  <c r="J195" i="18"/>
  <c r="U201" i="18" s="1"/>
  <c r="W201" i="18" s="1"/>
  <c r="F195" i="18"/>
  <c r="E195" i="18"/>
  <c r="J194" i="18"/>
  <c r="E194" i="18"/>
  <c r="F194" i="18" s="1"/>
  <c r="J193" i="18"/>
  <c r="U199" i="18" s="1"/>
  <c r="W199" i="18" s="1"/>
  <c r="E193" i="18"/>
  <c r="U192" i="18"/>
  <c r="W192" i="18" s="1"/>
  <c r="J192" i="18"/>
  <c r="K192" i="18" s="1"/>
  <c r="E192" i="18"/>
  <c r="J191" i="18"/>
  <c r="F191" i="18"/>
  <c r="E191" i="18"/>
  <c r="J190" i="18"/>
  <c r="E190" i="18"/>
  <c r="F190" i="18" s="1"/>
  <c r="J189" i="18"/>
  <c r="U195" i="18" s="1"/>
  <c r="F189" i="18"/>
  <c r="E189" i="18"/>
  <c r="J188" i="18"/>
  <c r="K188" i="18" s="1"/>
  <c r="E188" i="18"/>
  <c r="W187" i="18"/>
  <c r="J187" i="18"/>
  <c r="U193" i="18" s="1"/>
  <c r="W193" i="18" s="1"/>
  <c r="E187" i="18"/>
  <c r="J186" i="18"/>
  <c r="E186" i="18"/>
  <c r="J185" i="18"/>
  <c r="U191" i="18" s="1"/>
  <c r="W191" i="18" s="1"/>
  <c r="E185" i="18"/>
  <c r="U184" i="18"/>
  <c r="W184" i="18" s="1"/>
  <c r="J184" i="18"/>
  <c r="K184" i="18" s="1"/>
  <c r="E184" i="18"/>
  <c r="F184" i="18" s="1"/>
  <c r="J183" i="18"/>
  <c r="E183" i="18"/>
  <c r="F183" i="18" s="1"/>
  <c r="J182" i="18"/>
  <c r="E182" i="18"/>
  <c r="K181" i="18"/>
  <c r="J181" i="18"/>
  <c r="U187" i="18" s="1"/>
  <c r="E181" i="18"/>
  <c r="F181" i="18" s="1"/>
  <c r="J180" i="18"/>
  <c r="K180" i="18" s="1"/>
  <c r="E180" i="18"/>
  <c r="J179" i="18"/>
  <c r="U185" i="18" s="1"/>
  <c r="W185" i="18" s="1"/>
  <c r="E179" i="18"/>
  <c r="K178" i="18"/>
  <c r="J178" i="18"/>
  <c r="E178" i="18"/>
  <c r="J177" i="18"/>
  <c r="E177" i="18"/>
  <c r="J176" i="18"/>
  <c r="U182" i="18" s="1"/>
  <c r="W182" i="18" s="1"/>
  <c r="E176" i="18"/>
  <c r="F176" i="18" s="1"/>
  <c r="J175" i="18"/>
  <c r="E175" i="18"/>
  <c r="J174" i="18"/>
  <c r="U180" i="18" s="1"/>
  <c r="W180" i="18" s="1"/>
  <c r="E174" i="18"/>
  <c r="K173" i="18"/>
  <c r="J173" i="18"/>
  <c r="U179" i="18" s="1"/>
  <c r="W179" i="18" s="1"/>
  <c r="E173" i="18"/>
  <c r="F173" i="18" s="1"/>
  <c r="J172" i="18"/>
  <c r="E172" i="18"/>
  <c r="J171" i="18"/>
  <c r="E171" i="18"/>
  <c r="J170" i="18"/>
  <c r="U176" i="18" s="1"/>
  <c r="W176" i="18" s="1"/>
  <c r="E170" i="18"/>
  <c r="J169" i="18"/>
  <c r="U175" i="18" s="1"/>
  <c r="W175" i="18" s="1"/>
  <c r="E169" i="18"/>
  <c r="F169" i="18" s="1"/>
  <c r="J168" i="18"/>
  <c r="E168" i="18"/>
  <c r="J167" i="18"/>
  <c r="E167" i="18"/>
  <c r="J166" i="18"/>
  <c r="F166" i="18"/>
  <c r="E166" i="18"/>
  <c r="J165" i="18"/>
  <c r="E165" i="18"/>
  <c r="F165" i="18" s="1"/>
  <c r="J164" i="18"/>
  <c r="U170" i="18" s="1"/>
  <c r="W170" i="18" s="1"/>
  <c r="E164" i="18"/>
  <c r="J163" i="18"/>
  <c r="E163" i="18"/>
  <c r="J162" i="18"/>
  <c r="E162" i="18"/>
  <c r="F162" i="18" s="1"/>
  <c r="J161" i="18"/>
  <c r="U167" i="18" s="1"/>
  <c r="W167" i="18" s="1"/>
  <c r="E161" i="18"/>
  <c r="K160" i="18"/>
  <c r="J160" i="18"/>
  <c r="U166" i="18" s="1"/>
  <c r="W166" i="18" s="1"/>
  <c r="E160" i="18"/>
  <c r="F160" i="18" s="1"/>
  <c r="J159" i="18"/>
  <c r="F159" i="18"/>
  <c r="E159" i="18"/>
  <c r="J158" i="18"/>
  <c r="E158" i="18"/>
  <c r="F158" i="18" s="1"/>
  <c r="K157" i="18"/>
  <c r="J157" i="18"/>
  <c r="U163" i="18" s="1"/>
  <c r="W163" i="18" s="1"/>
  <c r="E157" i="18"/>
  <c r="K156" i="18"/>
  <c r="J156" i="18"/>
  <c r="U162" i="18" s="1"/>
  <c r="W162" i="18" s="1"/>
  <c r="E156" i="18"/>
  <c r="J155" i="18"/>
  <c r="K155" i="18" s="1"/>
  <c r="X155" i="18" s="1"/>
  <c r="F155" i="18"/>
  <c r="E155" i="18"/>
  <c r="W154" i="18"/>
  <c r="J154" i="18"/>
  <c r="K154" i="18" s="1"/>
  <c r="X154" i="18" s="1"/>
  <c r="F154" i="18"/>
  <c r="E154" i="18"/>
  <c r="K153" i="18"/>
  <c r="J153" i="18"/>
  <c r="U159" i="18" s="1"/>
  <c r="W159" i="18" s="1"/>
  <c r="E153" i="18"/>
  <c r="F153" i="18" s="1"/>
  <c r="J152" i="18"/>
  <c r="U158" i="18" s="1"/>
  <c r="W158" i="18" s="1"/>
  <c r="E152" i="18"/>
  <c r="J151" i="18"/>
  <c r="E151" i="18"/>
  <c r="F151" i="18" s="1"/>
  <c r="J150" i="18"/>
  <c r="K150" i="18" s="1"/>
  <c r="F150" i="18"/>
  <c r="E150" i="18"/>
  <c r="J149" i="18"/>
  <c r="E149" i="18"/>
  <c r="F149" i="18" s="1"/>
  <c r="K148" i="18"/>
  <c r="J148" i="18"/>
  <c r="U154" i="18" s="1"/>
  <c r="E148" i="18"/>
  <c r="J147" i="18"/>
  <c r="K147" i="18" s="1"/>
  <c r="F147" i="18"/>
  <c r="E147" i="18"/>
  <c r="J146" i="18"/>
  <c r="K145" i="18" s="1"/>
  <c r="E146" i="18"/>
  <c r="F146" i="18" s="1"/>
  <c r="J145" i="18"/>
  <c r="U151" i="18" s="1"/>
  <c r="W151" i="18" s="1"/>
  <c r="E145" i="18"/>
  <c r="J144" i="18"/>
  <c r="U150" i="18" s="1"/>
  <c r="W150" i="18" s="1"/>
  <c r="E144" i="18"/>
  <c r="J143" i="18"/>
  <c r="E143" i="18"/>
  <c r="J142" i="18"/>
  <c r="E142" i="18"/>
  <c r="J141" i="18"/>
  <c r="U147" i="18" s="1"/>
  <c r="W147" i="18" s="1"/>
  <c r="E141" i="18"/>
  <c r="J140" i="18"/>
  <c r="E140" i="18"/>
  <c r="F139" i="18" s="1"/>
  <c r="J139" i="18"/>
  <c r="E139" i="18"/>
  <c r="W138" i="18"/>
  <c r="J138" i="18"/>
  <c r="F138" i="18"/>
  <c r="E138" i="18"/>
  <c r="J137" i="18"/>
  <c r="E137" i="18"/>
  <c r="F137" i="18" s="1"/>
  <c r="J136" i="18"/>
  <c r="U142" i="18" s="1"/>
  <c r="W142" i="18" s="1"/>
  <c r="E136" i="18"/>
  <c r="F135" i="18" s="1"/>
  <c r="J135" i="18"/>
  <c r="K135" i="18" s="1"/>
  <c r="X135" i="18" s="1"/>
  <c r="E135" i="18"/>
  <c r="J134" i="18"/>
  <c r="K133" i="18" s="1"/>
  <c r="F134" i="18"/>
  <c r="E134" i="18"/>
  <c r="J133" i="18"/>
  <c r="U139" i="18" s="1"/>
  <c r="W139" i="18" s="1"/>
  <c r="E133" i="18"/>
  <c r="F133" i="18" s="1"/>
  <c r="K132" i="18"/>
  <c r="J132" i="18"/>
  <c r="U138" i="18" s="1"/>
  <c r="E132" i="18"/>
  <c r="J131" i="18"/>
  <c r="K131" i="18" s="1"/>
  <c r="E131" i="18"/>
  <c r="J130" i="18"/>
  <c r="E130" i="18"/>
  <c r="J129" i="18"/>
  <c r="U135" i="18" s="1"/>
  <c r="W135" i="18" s="1"/>
  <c r="E129" i="18"/>
  <c r="J128" i="18"/>
  <c r="E128" i="18"/>
  <c r="J127" i="18"/>
  <c r="E127" i="18"/>
  <c r="F126" i="18" s="1"/>
  <c r="J126" i="18"/>
  <c r="K125" i="18" s="1"/>
  <c r="X125" i="18" s="1"/>
  <c r="E126" i="18"/>
  <c r="J125" i="18"/>
  <c r="U131" i="18" s="1"/>
  <c r="W131" i="18" s="1"/>
  <c r="E125" i="18"/>
  <c r="F125" i="18" s="1"/>
  <c r="J124" i="18"/>
  <c r="U130" i="18" s="1"/>
  <c r="W130" i="18" s="1"/>
  <c r="E124" i="18"/>
  <c r="F123" i="18" s="1"/>
  <c r="J123" i="18"/>
  <c r="K123" i="18" s="1"/>
  <c r="E123" i="18"/>
  <c r="J122" i="18"/>
  <c r="K121" i="18" s="1"/>
  <c r="F122" i="18"/>
  <c r="E122" i="18"/>
  <c r="J121" i="18"/>
  <c r="U127" i="18" s="1"/>
  <c r="W127" i="18" s="1"/>
  <c r="E121" i="18"/>
  <c r="F121" i="18" s="1"/>
  <c r="J120" i="18"/>
  <c r="U126" i="18" s="1"/>
  <c r="W126" i="18" s="1"/>
  <c r="E120" i="18"/>
  <c r="F119" i="18" s="1"/>
  <c r="J119" i="18"/>
  <c r="K119" i="18" s="1"/>
  <c r="X119" i="18" s="1"/>
  <c r="E119" i="18"/>
  <c r="J118" i="18"/>
  <c r="K117" i="18" s="1"/>
  <c r="E118" i="18"/>
  <c r="F118" i="18" s="1"/>
  <c r="J117" i="18"/>
  <c r="U123" i="18" s="1"/>
  <c r="W123" i="18" s="1"/>
  <c r="E117" i="18"/>
  <c r="U116" i="18"/>
  <c r="W116" i="18" s="1"/>
  <c r="K116" i="18"/>
  <c r="J116" i="18"/>
  <c r="U122" i="18" s="1"/>
  <c r="W122" i="18" s="1"/>
  <c r="E116" i="18"/>
  <c r="F115" i="18" s="1"/>
  <c r="J115" i="18"/>
  <c r="E115" i="18"/>
  <c r="U114" i="18"/>
  <c r="W114" i="18" s="1"/>
  <c r="J114" i="18"/>
  <c r="K113" i="18" s="1"/>
  <c r="X113" i="18" s="1"/>
  <c r="E114" i="18"/>
  <c r="F114" i="18" s="1"/>
  <c r="U113" i="18"/>
  <c r="W113" i="18" s="1"/>
  <c r="J113" i="18"/>
  <c r="U119" i="18" s="1"/>
  <c r="W119" i="18" s="1"/>
  <c r="E113" i="18"/>
  <c r="F113" i="18" s="1"/>
  <c r="J112" i="18"/>
  <c r="U118" i="18" s="1"/>
  <c r="W118" i="18" s="1"/>
  <c r="E112" i="18"/>
  <c r="J111" i="18"/>
  <c r="E111" i="18"/>
  <c r="U110" i="18"/>
  <c r="W110" i="18" s="1"/>
  <c r="J110" i="18"/>
  <c r="E110" i="18"/>
  <c r="J109" i="18"/>
  <c r="E109" i="18"/>
  <c r="J108" i="18"/>
  <c r="E108" i="18"/>
  <c r="J107" i="18"/>
  <c r="E107" i="18"/>
  <c r="J106" i="18"/>
  <c r="U112" i="18" s="1"/>
  <c r="W112" i="18" s="1"/>
  <c r="E106" i="18"/>
  <c r="J105" i="18"/>
  <c r="E105" i="18"/>
  <c r="J104" i="18"/>
  <c r="E104" i="18"/>
  <c r="J103" i="18"/>
  <c r="E103" i="18"/>
  <c r="J102" i="18"/>
  <c r="U108" i="18" s="1"/>
  <c r="W108" i="18" s="1"/>
  <c r="E102" i="18"/>
  <c r="J101" i="18"/>
  <c r="E101" i="18"/>
  <c r="J100" i="18"/>
  <c r="U106" i="18" s="1"/>
  <c r="W106" i="18" s="1"/>
  <c r="E100" i="18"/>
  <c r="J99" i="18"/>
  <c r="E99" i="18"/>
  <c r="J98" i="18"/>
  <c r="U104" i="18" s="1"/>
  <c r="W104" i="18" s="1"/>
  <c r="E98" i="18"/>
  <c r="J97" i="18"/>
  <c r="E97" i="18"/>
  <c r="U96" i="18"/>
  <c r="W96" i="18" s="1"/>
  <c r="J96" i="18"/>
  <c r="U102" i="18" s="1"/>
  <c r="W102" i="18" s="1"/>
  <c r="E96" i="18"/>
  <c r="J95" i="18"/>
  <c r="E95" i="18"/>
  <c r="U94" i="18"/>
  <c r="W94" i="18" s="1"/>
  <c r="J94" i="18"/>
  <c r="U100" i="18" s="1"/>
  <c r="W100" i="18" s="1"/>
  <c r="E94" i="18"/>
  <c r="J93" i="18"/>
  <c r="E93" i="18"/>
  <c r="J92" i="18"/>
  <c r="U98" i="18" s="1"/>
  <c r="W98" i="18" s="1"/>
  <c r="E92" i="18"/>
  <c r="J91" i="18"/>
  <c r="E91" i="18"/>
  <c r="J90" i="18"/>
  <c r="E90" i="18"/>
  <c r="J89" i="18"/>
  <c r="E89" i="18"/>
  <c r="J88" i="18"/>
  <c r="E88" i="18"/>
  <c r="J87" i="18"/>
  <c r="E87" i="18"/>
  <c r="U86" i="18"/>
  <c r="W86" i="18" s="1"/>
  <c r="J86" i="18"/>
  <c r="U92" i="18" s="1"/>
  <c r="W92" i="18" s="1"/>
  <c r="E86" i="18"/>
  <c r="J85" i="18"/>
  <c r="K85" i="18" s="1"/>
  <c r="E85" i="18"/>
  <c r="U84" i="18"/>
  <c r="W84" i="18" s="1"/>
  <c r="J84" i="18"/>
  <c r="U90" i="18" s="1"/>
  <c r="W90" i="18" s="1"/>
  <c r="E84" i="18"/>
  <c r="J83" i="18"/>
  <c r="K83" i="18" s="1"/>
  <c r="E83" i="18"/>
  <c r="J82" i="18"/>
  <c r="U88" i="18" s="1"/>
  <c r="W88" i="18" s="1"/>
  <c r="E82" i="18"/>
  <c r="J81" i="18"/>
  <c r="K81" i="18" s="1"/>
  <c r="E81" i="18"/>
  <c r="J80" i="18"/>
  <c r="E80" i="18"/>
  <c r="K79" i="18"/>
  <c r="J79" i="18"/>
  <c r="E79" i="18"/>
  <c r="U78" i="18"/>
  <c r="W78" i="18" s="1"/>
  <c r="J78" i="18"/>
  <c r="E78" i="18"/>
  <c r="J77" i="18"/>
  <c r="K77" i="18" s="1"/>
  <c r="E77" i="18"/>
  <c r="U76" i="18"/>
  <c r="W76" i="18" s="1"/>
  <c r="J76" i="18"/>
  <c r="U82" i="18" s="1"/>
  <c r="W82" i="18" s="1"/>
  <c r="E76" i="18"/>
  <c r="J75" i="18"/>
  <c r="E75" i="18"/>
  <c r="J74" i="18"/>
  <c r="U80" i="18" s="1"/>
  <c r="W80" i="18" s="1"/>
  <c r="E74" i="18"/>
  <c r="J73" i="18"/>
  <c r="E73" i="18"/>
  <c r="J72" i="18"/>
  <c r="E72" i="18"/>
  <c r="K71" i="18"/>
  <c r="J71" i="18"/>
  <c r="E71" i="18"/>
  <c r="J70" i="18"/>
  <c r="E70" i="18"/>
  <c r="J69" i="18"/>
  <c r="K69" i="18" s="1"/>
  <c r="E69" i="18"/>
  <c r="U68" i="18"/>
  <c r="W68" i="18" s="1"/>
  <c r="J68" i="18"/>
  <c r="U74" i="18" s="1"/>
  <c r="W74" i="18" s="1"/>
  <c r="E68" i="18"/>
  <c r="J67" i="18"/>
  <c r="K67" i="18" s="1"/>
  <c r="E67" i="18"/>
  <c r="J66" i="18"/>
  <c r="E66" i="18"/>
  <c r="J65" i="18"/>
  <c r="U71" i="18" s="1"/>
  <c r="W71" i="18" s="1"/>
  <c r="E65" i="18"/>
  <c r="F64" i="18" s="1"/>
  <c r="J64" i="18"/>
  <c r="K64" i="18" s="1"/>
  <c r="E64" i="18"/>
  <c r="J63" i="18"/>
  <c r="E63" i="18"/>
  <c r="F63" i="18" s="1"/>
  <c r="J62" i="18"/>
  <c r="E62" i="18"/>
  <c r="J61" i="18"/>
  <c r="U67" i="18" s="1"/>
  <c r="W67" i="18" s="1"/>
  <c r="E61" i="18"/>
  <c r="F61" i="18" s="1"/>
  <c r="K60" i="18"/>
  <c r="J60" i="18"/>
  <c r="U66" i="18" s="1"/>
  <c r="W66" i="18" s="1"/>
  <c r="E60" i="18"/>
  <c r="F60" i="18" s="1"/>
  <c r="J59" i="18"/>
  <c r="U65" i="18" s="1"/>
  <c r="W65" i="18" s="1"/>
  <c r="E59" i="18"/>
  <c r="F59" i="18" s="1"/>
  <c r="J58" i="18"/>
  <c r="U64" i="18" s="1"/>
  <c r="W64" i="18" s="1"/>
  <c r="E58" i="18"/>
  <c r="F58" i="18" s="1"/>
  <c r="J57" i="18"/>
  <c r="U63" i="18" s="1"/>
  <c r="W63" i="18" s="1"/>
  <c r="E57" i="18"/>
  <c r="F57" i="18" s="1"/>
  <c r="W56" i="18"/>
  <c r="U56" i="18"/>
  <c r="J56" i="18"/>
  <c r="E56" i="18"/>
  <c r="F56" i="18" s="1"/>
  <c r="K55" i="18"/>
  <c r="J55" i="18"/>
  <c r="U61" i="18" s="1"/>
  <c r="W61" i="18" s="1"/>
  <c r="E55" i="18"/>
  <c r="U54" i="18"/>
  <c r="W54" i="18" s="1"/>
  <c r="J54" i="18"/>
  <c r="K54" i="18" s="1"/>
  <c r="E54" i="18"/>
  <c r="F54" i="18" s="1"/>
  <c r="K53" i="18"/>
  <c r="J53" i="18"/>
  <c r="U59" i="18" s="1"/>
  <c r="W59" i="18" s="1"/>
  <c r="E53" i="18"/>
  <c r="U52" i="18"/>
  <c r="W52" i="18" s="1"/>
  <c r="J52" i="18"/>
  <c r="U58" i="18" s="1"/>
  <c r="W58" i="18" s="1"/>
  <c r="E52" i="18"/>
  <c r="F52" i="18" s="1"/>
  <c r="K51" i="18"/>
  <c r="J51" i="18"/>
  <c r="U57" i="18" s="1"/>
  <c r="W57" i="18" s="1"/>
  <c r="E51" i="18"/>
  <c r="U50" i="18"/>
  <c r="W50" i="18" s="1"/>
  <c r="J50" i="18"/>
  <c r="K50" i="18" s="1"/>
  <c r="E50" i="18"/>
  <c r="F50" i="18" s="1"/>
  <c r="K49" i="18"/>
  <c r="J49" i="18"/>
  <c r="U55" i="18" s="1"/>
  <c r="W55" i="18" s="1"/>
  <c r="E49" i="18"/>
  <c r="J48" i="18"/>
  <c r="K48" i="18" s="1"/>
  <c r="E48" i="18"/>
  <c r="F48" i="18" s="1"/>
  <c r="K47" i="18"/>
  <c r="J47" i="18"/>
  <c r="U53" i="18" s="1"/>
  <c r="W53" i="18" s="1"/>
  <c r="E47" i="18"/>
  <c r="U46" i="18"/>
  <c r="W46" i="18" s="1"/>
  <c r="J46" i="18"/>
  <c r="K46" i="18" s="1"/>
  <c r="E46" i="18"/>
  <c r="F46" i="18" s="1"/>
  <c r="K45" i="18"/>
  <c r="J45" i="18"/>
  <c r="U51" i="18" s="1"/>
  <c r="W51" i="18" s="1"/>
  <c r="E45" i="18"/>
  <c r="U44" i="18"/>
  <c r="W44" i="18" s="1"/>
  <c r="J44" i="18"/>
  <c r="K44" i="18" s="1"/>
  <c r="E44" i="18"/>
  <c r="F44" i="18" s="1"/>
  <c r="J43" i="18"/>
  <c r="U49" i="18" s="1"/>
  <c r="W49" i="18" s="1"/>
  <c r="E43" i="18"/>
  <c r="J42" i="18"/>
  <c r="K42" i="18" s="1"/>
  <c r="E42" i="18"/>
  <c r="F42" i="18" s="1"/>
  <c r="J41" i="18"/>
  <c r="U47" i="18" s="1"/>
  <c r="W47" i="18" s="1"/>
  <c r="E41" i="18"/>
  <c r="J40" i="18"/>
  <c r="K40" i="18" s="1"/>
  <c r="E40" i="18"/>
  <c r="F40" i="18" s="1"/>
  <c r="K39" i="18"/>
  <c r="J39" i="18"/>
  <c r="U45" i="18" s="1"/>
  <c r="W45" i="18" s="1"/>
  <c r="E39" i="18"/>
  <c r="J38" i="18"/>
  <c r="K38" i="18" s="1"/>
  <c r="E38" i="18"/>
  <c r="F38" i="18" s="1"/>
  <c r="J37" i="18"/>
  <c r="U43" i="18" s="1"/>
  <c r="W43" i="18" s="1"/>
  <c r="E37" i="18"/>
  <c r="J36" i="18"/>
  <c r="K36" i="18" s="1"/>
  <c r="E36" i="18"/>
  <c r="F36" i="18" s="1"/>
  <c r="J35" i="18"/>
  <c r="U41" i="18" s="1"/>
  <c r="W41" i="18" s="1"/>
  <c r="E35" i="18"/>
  <c r="F35" i="18" s="1"/>
  <c r="J34" i="18"/>
  <c r="K34" i="18" s="1"/>
  <c r="E34" i="18"/>
  <c r="F34" i="18" s="1"/>
  <c r="J33" i="18"/>
  <c r="U39" i="18" s="1"/>
  <c r="W39" i="18" s="1"/>
  <c r="E33" i="18"/>
  <c r="F33" i="18" s="1"/>
  <c r="J32" i="18"/>
  <c r="K32" i="18" s="1"/>
  <c r="F32" i="18"/>
  <c r="E32" i="18"/>
  <c r="J31" i="18"/>
  <c r="U37" i="18" s="1"/>
  <c r="W37" i="18" s="1"/>
  <c r="E31" i="18"/>
  <c r="F31" i="18" s="1"/>
  <c r="J30" i="18"/>
  <c r="K30" i="18" s="1"/>
  <c r="F30" i="18"/>
  <c r="E30" i="18"/>
  <c r="J29" i="18"/>
  <c r="U35" i="18" s="1"/>
  <c r="W35" i="18" s="1"/>
  <c r="E29" i="18"/>
  <c r="F29" i="18" s="1"/>
  <c r="J28" i="18"/>
  <c r="K28" i="18" s="1"/>
  <c r="F28" i="18"/>
  <c r="E28" i="18"/>
  <c r="J27" i="18"/>
  <c r="U33" i="18" s="1"/>
  <c r="W33" i="18" s="1"/>
  <c r="E27" i="18"/>
  <c r="F27" i="18" s="1"/>
  <c r="U26" i="18"/>
  <c r="W26" i="18" s="1"/>
  <c r="J26" i="18"/>
  <c r="K26" i="18" s="1"/>
  <c r="F26" i="18"/>
  <c r="E26" i="18"/>
  <c r="J25" i="18"/>
  <c r="U31" i="18" s="1"/>
  <c r="W31" i="18" s="1"/>
  <c r="E25" i="18"/>
  <c r="F25" i="18" s="1"/>
  <c r="U24" i="18"/>
  <c r="W24" i="18" s="1"/>
  <c r="J24" i="18"/>
  <c r="K24" i="18" s="1"/>
  <c r="F24" i="18"/>
  <c r="E24" i="18"/>
  <c r="J23" i="18"/>
  <c r="U29" i="18" s="1"/>
  <c r="W29" i="18" s="1"/>
  <c r="E23" i="18"/>
  <c r="F23" i="18" s="1"/>
  <c r="J22" i="18"/>
  <c r="K22" i="18" s="1"/>
  <c r="F22" i="18"/>
  <c r="E22" i="18"/>
  <c r="J21" i="18"/>
  <c r="U27" i="18" s="1"/>
  <c r="W27" i="18" s="1"/>
  <c r="E21" i="18"/>
  <c r="F21" i="18" s="1"/>
  <c r="J20" i="18"/>
  <c r="E20" i="18"/>
  <c r="F20" i="18" s="1"/>
  <c r="K19" i="18"/>
  <c r="J19" i="18"/>
  <c r="U25" i="18" s="1"/>
  <c r="W25" i="18" s="1"/>
  <c r="E19" i="18"/>
  <c r="J18" i="18"/>
  <c r="K18" i="18" s="1"/>
  <c r="E18" i="18"/>
  <c r="F18" i="18" s="1"/>
  <c r="K17" i="18"/>
  <c r="J17" i="18"/>
  <c r="U23" i="18" s="1"/>
  <c r="W23" i="18" s="1"/>
  <c r="E17" i="18"/>
  <c r="J16" i="18"/>
  <c r="K16" i="18" s="1"/>
  <c r="F16" i="18"/>
  <c r="E16" i="18"/>
  <c r="J15" i="18"/>
  <c r="U21" i="18" s="1"/>
  <c r="W21" i="18" s="1"/>
  <c r="E15" i="18"/>
  <c r="F15" i="18" s="1"/>
  <c r="J14" i="18"/>
  <c r="U20" i="18" s="1"/>
  <c r="W20" i="18" s="1"/>
  <c r="E14" i="18"/>
  <c r="K13" i="18"/>
  <c r="J13" i="18"/>
  <c r="U19" i="18" s="1"/>
  <c r="W19" i="18" s="1"/>
  <c r="E13" i="18"/>
  <c r="J12" i="18"/>
  <c r="U18" i="18" s="1"/>
  <c r="W18" i="18" s="1"/>
  <c r="E12" i="18"/>
  <c r="F12" i="18" s="1"/>
  <c r="J11" i="18"/>
  <c r="U17" i="18" s="1"/>
  <c r="W17" i="18" s="1"/>
  <c r="E11" i="18"/>
  <c r="F11" i="18" s="1"/>
  <c r="J10" i="18"/>
  <c r="U16" i="18" s="1"/>
  <c r="W16" i="18" s="1"/>
  <c r="E10" i="18"/>
  <c r="K9" i="18"/>
  <c r="J9" i="18"/>
  <c r="U15" i="18" s="1"/>
  <c r="W15" i="18" s="1"/>
  <c r="E9" i="18"/>
  <c r="G139" i="17"/>
  <c r="F139" i="17"/>
  <c r="G138" i="17"/>
  <c r="F138" i="17"/>
  <c r="G137" i="17"/>
  <c r="F137" i="17"/>
  <c r="G136" i="17"/>
  <c r="F136" i="17"/>
  <c r="G135" i="17"/>
  <c r="F135" i="17"/>
  <c r="G134" i="17"/>
  <c r="F134" i="17"/>
  <c r="G133" i="17"/>
  <c r="F133" i="17"/>
  <c r="G132" i="17"/>
  <c r="F132" i="17"/>
  <c r="G131" i="17"/>
  <c r="F131" i="17"/>
  <c r="G130" i="17"/>
  <c r="F130" i="17"/>
  <c r="G129" i="17"/>
  <c r="F129" i="17"/>
  <c r="G128" i="17"/>
  <c r="F128" i="17"/>
  <c r="G127" i="17"/>
  <c r="F127" i="17"/>
  <c r="G126" i="17"/>
  <c r="F126" i="17"/>
  <c r="G125" i="17"/>
  <c r="F125" i="17"/>
  <c r="G124" i="17"/>
  <c r="F124" i="17"/>
  <c r="G123" i="17"/>
  <c r="F123" i="17"/>
  <c r="G122" i="17"/>
  <c r="F122" i="17"/>
  <c r="G121" i="17"/>
  <c r="F121" i="17"/>
  <c r="G120" i="17"/>
  <c r="F120" i="17"/>
  <c r="G119" i="17"/>
  <c r="F119" i="17"/>
  <c r="G118" i="17"/>
  <c r="F118" i="17"/>
  <c r="G117" i="17"/>
  <c r="F117" i="17"/>
  <c r="G116" i="17"/>
  <c r="F116" i="17"/>
  <c r="G115" i="17"/>
  <c r="F115" i="17"/>
  <c r="G114" i="17"/>
  <c r="F114" i="17"/>
  <c r="G113" i="17"/>
  <c r="F113" i="17"/>
  <c r="G112" i="17"/>
  <c r="F112" i="17"/>
  <c r="G111" i="17"/>
  <c r="F111" i="17"/>
  <c r="G110" i="17"/>
  <c r="F110" i="17"/>
  <c r="G109" i="17"/>
  <c r="F109" i="17"/>
  <c r="G108" i="17"/>
  <c r="F108" i="17"/>
  <c r="G107" i="17"/>
  <c r="F107" i="17"/>
  <c r="G106" i="17"/>
  <c r="F106" i="17"/>
  <c r="G105" i="17"/>
  <c r="F105" i="17"/>
  <c r="G104" i="17"/>
  <c r="F104" i="17"/>
  <c r="G103" i="17"/>
  <c r="F103" i="17"/>
  <c r="G102" i="17"/>
  <c r="F102" i="17"/>
  <c r="G101" i="17"/>
  <c r="F101" i="17"/>
  <c r="G100" i="17"/>
  <c r="F100" i="17"/>
  <c r="G99" i="17"/>
  <c r="F99" i="17"/>
  <c r="G98" i="17"/>
  <c r="F98" i="17"/>
  <c r="G97" i="17"/>
  <c r="F97" i="17"/>
  <c r="G96" i="17"/>
  <c r="F96" i="17"/>
  <c r="G95" i="17"/>
  <c r="F95" i="17"/>
  <c r="G94" i="17"/>
  <c r="F94" i="17"/>
  <c r="G93" i="17"/>
  <c r="F93" i="17"/>
  <c r="G92" i="17"/>
  <c r="F92" i="17"/>
  <c r="G91" i="17"/>
  <c r="F91" i="17"/>
  <c r="G90" i="17"/>
  <c r="F90" i="17"/>
  <c r="G89" i="17"/>
  <c r="F89" i="17"/>
  <c r="G88" i="17"/>
  <c r="F88" i="17"/>
  <c r="G87" i="17"/>
  <c r="F87" i="17"/>
  <c r="G86" i="17"/>
  <c r="F86" i="17"/>
  <c r="G85" i="17"/>
  <c r="F85" i="17"/>
  <c r="G84" i="17"/>
  <c r="F84" i="17"/>
  <c r="G83" i="17"/>
  <c r="F83" i="17"/>
  <c r="G82" i="17"/>
  <c r="F82" i="17"/>
  <c r="G81" i="17"/>
  <c r="F81" i="17"/>
  <c r="G80" i="17"/>
  <c r="F80" i="17"/>
  <c r="G79" i="17"/>
  <c r="F79" i="17"/>
  <c r="G78" i="17"/>
  <c r="F78" i="17"/>
  <c r="G77" i="17"/>
  <c r="F77" i="17"/>
  <c r="G76" i="17"/>
  <c r="F76" i="17"/>
  <c r="G75" i="17"/>
  <c r="F75" i="17"/>
  <c r="G74" i="17"/>
  <c r="F74" i="17"/>
  <c r="G73" i="17"/>
  <c r="F73" i="17"/>
  <c r="G72" i="17"/>
  <c r="F72" i="17"/>
  <c r="G71" i="17"/>
  <c r="F71" i="17"/>
  <c r="G70" i="17"/>
  <c r="F70" i="17"/>
  <c r="G69" i="17"/>
  <c r="F69" i="17"/>
  <c r="G68" i="17"/>
  <c r="F68" i="17"/>
  <c r="G67" i="17"/>
  <c r="F67" i="17"/>
  <c r="G66" i="17"/>
  <c r="F66" i="17"/>
  <c r="G65" i="17"/>
  <c r="F65" i="17"/>
  <c r="G64" i="17"/>
  <c r="F64" i="17"/>
  <c r="G63" i="17"/>
  <c r="F63" i="17"/>
  <c r="G62" i="17"/>
  <c r="F62" i="17"/>
  <c r="G61" i="17"/>
  <c r="F61" i="17"/>
  <c r="G60" i="17"/>
  <c r="F60" i="17"/>
  <c r="G59" i="17"/>
  <c r="F59" i="17"/>
  <c r="G58" i="17"/>
  <c r="F58" i="17"/>
  <c r="G57" i="17"/>
  <c r="F57" i="17"/>
  <c r="G56" i="17"/>
  <c r="F56" i="17"/>
  <c r="G55" i="17"/>
  <c r="F55" i="17"/>
  <c r="G54" i="17"/>
  <c r="F54" i="17"/>
  <c r="G53" i="17"/>
  <c r="F53" i="17"/>
  <c r="G52" i="17"/>
  <c r="F52" i="17"/>
  <c r="G51" i="17"/>
  <c r="F51" i="17"/>
  <c r="G50" i="17"/>
  <c r="F50" i="17"/>
  <c r="G49" i="17"/>
  <c r="F49" i="17"/>
  <c r="G48" i="17"/>
  <c r="F48" i="17"/>
  <c r="G47" i="17"/>
  <c r="F47" i="17"/>
  <c r="G46" i="17"/>
  <c r="F46" i="17"/>
  <c r="G45" i="17"/>
  <c r="F45" i="17"/>
  <c r="G44" i="17"/>
  <c r="F44" i="17"/>
  <c r="G43" i="17"/>
  <c r="F43" i="17"/>
  <c r="G42" i="17"/>
  <c r="F42" i="17"/>
  <c r="G41" i="17"/>
  <c r="F41" i="17"/>
  <c r="G40" i="17"/>
  <c r="F40" i="17"/>
  <c r="G39" i="17"/>
  <c r="F39" i="17"/>
  <c r="G38" i="17"/>
  <c r="F38" i="17"/>
  <c r="G37" i="17"/>
  <c r="F37" i="17"/>
  <c r="G36" i="17"/>
  <c r="F36" i="17"/>
  <c r="G35" i="17"/>
  <c r="F35" i="17"/>
  <c r="G34" i="17"/>
  <c r="F34" i="17"/>
  <c r="G33" i="17"/>
  <c r="F33" i="17"/>
  <c r="G32" i="17"/>
  <c r="F32" i="17"/>
  <c r="G31" i="17"/>
  <c r="F31" i="17"/>
  <c r="G30" i="17"/>
  <c r="F30" i="17"/>
  <c r="G29" i="17"/>
  <c r="F29" i="17"/>
  <c r="G28" i="17"/>
  <c r="F28" i="17"/>
  <c r="G27" i="17"/>
  <c r="F27" i="17"/>
  <c r="G26" i="17"/>
  <c r="F26" i="17"/>
  <c r="G25" i="17"/>
  <c r="F25" i="17"/>
  <c r="G24" i="17"/>
  <c r="F24" i="17"/>
  <c r="G23" i="17"/>
  <c r="F23" i="17"/>
  <c r="G22" i="17"/>
  <c r="F22" i="17"/>
  <c r="G21" i="17"/>
  <c r="F21" i="17"/>
  <c r="G20" i="17"/>
  <c r="F20" i="17"/>
  <c r="G19" i="17"/>
  <c r="F19" i="17"/>
  <c r="G18" i="17"/>
  <c r="F18" i="17"/>
  <c r="G17" i="17"/>
  <c r="F17" i="17"/>
  <c r="G16" i="17"/>
  <c r="F16" i="17"/>
  <c r="G15" i="17"/>
  <c r="F15" i="17"/>
  <c r="G14" i="17"/>
  <c r="F14" i="17"/>
  <c r="G13" i="17"/>
  <c r="F13" i="17"/>
  <c r="G12" i="17"/>
  <c r="F12" i="17"/>
  <c r="G11" i="17"/>
  <c r="F11" i="17"/>
  <c r="G10" i="17"/>
  <c r="F10" i="17"/>
  <c r="G9" i="17"/>
  <c r="F9" i="17"/>
  <c r="G8" i="17"/>
  <c r="F8" i="17"/>
  <c r="G7" i="17"/>
  <c r="F7" i="17"/>
  <c r="G6" i="17"/>
  <c r="F6" i="17"/>
  <c r="G5" i="17"/>
  <c r="F5" i="17"/>
  <c r="G4" i="17"/>
  <c r="F4" i="17"/>
  <c r="G2" i="17"/>
  <c r="H148" i="16"/>
  <c r="F148" i="16"/>
  <c r="H147" i="16"/>
  <c r="F147" i="16"/>
  <c r="H146" i="16"/>
  <c r="F146" i="16"/>
  <c r="H145" i="16"/>
  <c r="F145" i="16"/>
  <c r="H144" i="16"/>
  <c r="F144" i="16"/>
  <c r="H143" i="16"/>
  <c r="F143" i="16"/>
  <c r="H142" i="16"/>
  <c r="F142" i="16"/>
  <c r="H141" i="16"/>
  <c r="F141" i="16"/>
  <c r="H140" i="16"/>
  <c r="F140" i="16"/>
  <c r="H139" i="16"/>
  <c r="F139" i="16"/>
  <c r="H138" i="16"/>
  <c r="F138" i="16"/>
  <c r="H137" i="16"/>
  <c r="F137" i="16"/>
  <c r="H136" i="16"/>
  <c r="F136" i="16"/>
  <c r="H135" i="16"/>
  <c r="F135" i="16"/>
  <c r="H134" i="16"/>
  <c r="F134" i="16"/>
  <c r="H133" i="16"/>
  <c r="F133" i="16"/>
  <c r="H132" i="16"/>
  <c r="F132" i="16"/>
  <c r="H131" i="16"/>
  <c r="F131" i="16"/>
  <c r="H130" i="16"/>
  <c r="F130" i="16"/>
  <c r="H129" i="16"/>
  <c r="F129" i="16"/>
  <c r="H128" i="16"/>
  <c r="F128" i="16"/>
  <c r="H127" i="16"/>
  <c r="F127" i="16"/>
  <c r="H126" i="16"/>
  <c r="F126" i="16"/>
  <c r="H125" i="16"/>
  <c r="F125" i="16"/>
  <c r="H124" i="16"/>
  <c r="F124" i="16"/>
  <c r="H123" i="16"/>
  <c r="F123" i="16"/>
  <c r="H122" i="16"/>
  <c r="F122" i="16"/>
  <c r="H121" i="16"/>
  <c r="F121" i="16"/>
  <c r="H120" i="16"/>
  <c r="F120" i="16"/>
  <c r="H119" i="16"/>
  <c r="F119" i="16"/>
  <c r="H118" i="16"/>
  <c r="F118" i="16"/>
  <c r="H117" i="16"/>
  <c r="F117" i="16"/>
  <c r="H116" i="16"/>
  <c r="F116" i="16"/>
  <c r="H115" i="16"/>
  <c r="F115" i="16"/>
  <c r="H114" i="16"/>
  <c r="F114" i="16"/>
  <c r="H113" i="16"/>
  <c r="F113" i="16"/>
  <c r="H112" i="16"/>
  <c r="F112" i="16"/>
  <c r="H111" i="16"/>
  <c r="F111" i="16"/>
  <c r="H110" i="16"/>
  <c r="F110" i="16"/>
  <c r="H109" i="16"/>
  <c r="F109" i="16"/>
  <c r="H108" i="16"/>
  <c r="F108" i="16"/>
  <c r="H107" i="16"/>
  <c r="F107" i="16"/>
  <c r="H106" i="16"/>
  <c r="F106" i="16"/>
  <c r="H105" i="16"/>
  <c r="F105" i="16"/>
  <c r="H104" i="16"/>
  <c r="F104" i="16"/>
  <c r="H103" i="16"/>
  <c r="F103" i="16"/>
  <c r="H102" i="16"/>
  <c r="F102" i="16"/>
  <c r="H101" i="16"/>
  <c r="F101" i="16"/>
  <c r="H100" i="16"/>
  <c r="F100" i="16"/>
  <c r="H99" i="16"/>
  <c r="F99" i="16"/>
  <c r="H98" i="16"/>
  <c r="F98" i="16"/>
  <c r="H97" i="16"/>
  <c r="F97" i="16"/>
  <c r="H96" i="16"/>
  <c r="F96" i="16"/>
  <c r="H95" i="16"/>
  <c r="F95" i="16"/>
  <c r="H94" i="16"/>
  <c r="F94" i="16"/>
  <c r="H93" i="16"/>
  <c r="F93" i="16"/>
  <c r="H92" i="16"/>
  <c r="F92" i="16"/>
  <c r="H91" i="16"/>
  <c r="F91" i="16"/>
  <c r="H90" i="16"/>
  <c r="F90" i="16"/>
  <c r="H89" i="16"/>
  <c r="F89" i="16"/>
  <c r="H88" i="16"/>
  <c r="F88" i="16"/>
  <c r="H87" i="16"/>
  <c r="F87" i="16"/>
  <c r="H86" i="16"/>
  <c r="F86" i="16"/>
  <c r="H85" i="16"/>
  <c r="F85" i="16"/>
  <c r="H84" i="16"/>
  <c r="F84" i="16"/>
  <c r="H83" i="16"/>
  <c r="F83" i="16"/>
  <c r="H82" i="16"/>
  <c r="F82" i="16"/>
  <c r="H81" i="16"/>
  <c r="F81" i="16"/>
  <c r="H80" i="16"/>
  <c r="F80" i="16"/>
  <c r="H79" i="16"/>
  <c r="F79" i="16"/>
  <c r="H78" i="16"/>
  <c r="F78" i="16"/>
  <c r="H77" i="16"/>
  <c r="F77" i="16"/>
  <c r="H76" i="16"/>
  <c r="F76" i="16"/>
  <c r="H75" i="16"/>
  <c r="F75" i="16"/>
  <c r="H74" i="16"/>
  <c r="F74" i="16"/>
  <c r="H73" i="16"/>
  <c r="F73" i="16"/>
  <c r="H72" i="16"/>
  <c r="F72" i="16"/>
  <c r="H71" i="16"/>
  <c r="F71" i="16"/>
  <c r="H70" i="16"/>
  <c r="F70" i="16"/>
  <c r="H69" i="16"/>
  <c r="F69" i="16"/>
  <c r="H68" i="16"/>
  <c r="F68" i="16"/>
  <c r="H67" i="16"/>
  <c r="F67" i="16"/>
  <c r="H66" i="16"/>
  <c r="F66" i="16"/>
  <c r="H65" i="16"/>
  <c r="F65" i="16"/>
  <c r="H64" i="16"/>
  <c r="F64" i="16"/>
  <c r="H63" i="16"/>
  <c r="F63" i="16"/>
  <c r="H62" i="16"/>
  <c r="F62" i="16"/>
  <c r="H61" i="16"/>
  <c r="F61" i="16"/>
  <c r="H60" i="16"/>
  <c r="F60" i="16"/>
  <c r="H59" i="16"/>
  <c r="F59" i="16"/>
  <c r="H58" i="16"/>
  <c r="F58" i="16"/>
  <c r="H57" i="16"/>
  <c r="F57" i="16"/>
  <c r="H56" i="16"/>
  <c r="F56" i="16"/>
  <c r="H55" i="16"/>
  <c r="F55" i="16"/>
  <c r="H54" i="16"/>
  <c r="F54" i="16"/>
  <c r="H53" i="16"/>
  <c r="F53" i="16"/>
  <c r="H52" i="16"/>
  <c r="F52" i="16"/>
  <c r="H51" i="16"/>
  <c r="F51" i="16"/>
  <c r="H50" i="16"/>
  <c r="F50" i="16"/>
  <c r="H49" i="16"/>
  <c r="F49" i="16"/>
  <c r="H48" i="16"/>
  <c r="F48" i="16"/>
  <c r="H47" i="16"/>
  <c r="F47" i="16"/>
  <c r="H46" i="16"/>
  <c r="F46" i="16"/>
  <c r="H45" i="16"/>
  <c r="F45" i="16"/>
  <c r="H44" i="16"/>
  <c r="F44" i="16"/>
  <c r="H43" i="16"/>
  <c r="F43" i="16"/>
  <c r="H42" i="16"/>
  <c r="F42" i="16"/>
  <c r="H41" i="16"/>
  <c r="F41" i="16"/>
  <c r="H40" i="16"/>
  <c r="F40" i="16"/>
  <c r="H39" i="16"/>
  <c r="F39" i="16"/>
  <c r="H38" i="16"/>
  <c r="F38" i="16"/>
  <c r="H37" i="16"/>
  <c r="F37" i="16"/>
  <c r="H36" i="16"/>
  <c r="F36" i="16"/>
  <c r="H35" i="16"/>
  <c r="F35" i="16"/>
  <c r="H34" i="16"/>
  <c r="F34" i="16"/>
  <c r="H33" i="16"/>
  <c r="F33" i="16"/>
  <c r="H32" i="16"/>
  <c r="F32" i="16"/>
  <c r="H31" i="16"/>
  <c r="F31" i="16"/>
  <c r="H30" i="16"/>
  <c r="F30" i="16"/>
  <c r="H29" i="16"/>
  <c r="F29" i="16"/>
  <c r="H28" i="16"/>
  <c r="F28" i="16"/>
  <c r="H27" i="16"/>
  <c r="F27" i="16"/>
  <c r="H26" i="16"/>
  <c r="F26" i="16"/>
  <c r="H25" i="16"/>
  <c r="F25" i="16"/>
  <c r="H24" i="16"/>
  <c r="F24" i="16"/>
  <c r="H23" i="16"/>
  <c r="F23" i="16"/>
  <c r="H22" i="16"/>
  <c r="F22" i="16"/>
  <c r="H21" i="16"/>
  <c r="F21" i="16"/>
  <c r="H20" i="16"/>
  <c r="F20" i="16"/>
  <c r="H19" i="16"/>
  <c r="F19" i="16"/>
  <c r="H18" i="16"/>
  <c r="F18" i="16"/>
  <c r="H17" i="16"/>
  <c r="F17" i="16"/>
  <c r="H16" i="16"/>
  <c r="F16" i="16"/>
  <c r="H15" i="16"/>
  <c r="F15" i="16"/>
  <c r="H14" i="16"/>
  <c r="F14" i="16"/>
  <c r="H13" i="16"/>
  <c r="F13" i="16"/>
  <c r="H12" i="16"/>
  <c r="F12" i="16"/>
  <c r="H11" i="16"/>
  <c r="F11" i="16"/>
  <c r="H10" i="16"/>
  <c r="F10" i="16"/>
  <c r="H9" i="16"/>
  <c r="F9" i="16"/>
  <c r="H8" i="16"/>
  <c r="F8" i="16"/>
  <c r="H7" i="16"/>
  <c r="F7" i="16"/>
  <c r="H6" i="16"/>
  <c r="F6" i="16"/>
  <c r="H5" i="16"/>
  <c r="F5" i="16"/>
  <c r="H4" i="16"/>
  <c r="F4" i="16"/>
  <c r="H3" i="16"/>
  <c r="F3" i="16"/>
  <c r="H2" i="16"/>
  <c r="F2" i="16"/>
  <c r="I139" i="14"/>
  <c r="H139" i="14"/>
  <c r="G139" i="14"/>
  <c r="I138" i="14"/>
  <c r="H138" i="14"/>
  <c r="G138" i="14"/>
  <c r="I137" i="14"/>
  <c r="H137" i="14"/>
  <c r="G137" i="14"/>
  <c r="I136" i="14"/>
  <c r="H136" i="14"/>
  <c r="G136" i="14"/>
  <c r="I135" i="14"/>
  <c r="H135" i="14"/>
  <c r="G135" i="14"/>
  <c r="I134" i="14"/>
  <c r="H134" i="14"/>
  <c r="G134" i="14"/>
  <c r="I133" i="14"/>
  <c r="H133" i="14"/>
  <c r="G133" i="14"/>
  <c r="I132" i="14"/>
  <c r="H132" i="14"/>
  <c r="G132" i="14"/>
  <c r="I131" i="14"/>
  <c r="H131" i="14"/>
  <c r="G131" i="14"/>
  <c r="I130" i="14"/>
  <c r="H130" i="14"/>
  <c r="G130" i="14"/>
  <c r="I129" i="14"/>
  <c r="H129" i="14"/>
  <c r="G129" i="14"/>
  <c r="I128" i="14"/>
  <c r="H128" i="14"/>
  <c r="G128" i="14"/>
  <c r="I127" i="14"/>
  <c r="H127" i="14"/>
  <c r="G127" i="14"/>
  <c r="I126" i="14"/>
  <c r="H126" i="14"/>
  <c r="G126" i="14"/>
  <c r="I125" i="14"/>
  <c r="H125" i="14"/>
  <c r="G125" i="14"/>
  <c r="I124" i="14"/>
  <c r="H124" i="14"/>
  <c r="G124" i="14"/>
  <c r="I123" i="14"/>
  <c r="H123" i="14"/>
  <c r="G123" i="14"/>
  <c r="I122" i="14"/>
  <c r="H122" i="14"/>
  <c r="G122" i="14"/>
  <c r="I121" i="14"/>
  <c r="H121" i="14"/>
  <c r="G121" i="14"/>
  <c r="I120" i="14"/>
  <c r="H120" i="14"/>
  <c r="G120" i="14"/>
  <c r="I119" i="14"/>
  <c r="H119" i="14"/>
  <c r="G119" i="14"/>
  <c r="I118" i="14"/>
  <c r="H118" i="14"/>
  <c r="G118" i="14"/>
  <c r="I117" i="14"/>
  <c r="H117" i="14"/>
  <c r="G117" i="14"/>
  <c r="I116" i="14"/>
  <c r="H116" i="14"/>
  <c r="G116" i="14"/>
  <c r="I115" i="14"/>
  <c r="H115" i="14"/>
  <c r="G115" i="14"/>
  <c r="I114" i="14"/>
  <c r="H114" i="14"/>
  <c r="G114" i="14"/>
  <c r="I113" i="14"/>
  <c r="H113" i="14"/>
  <c r="G113" i="14"/>
  <c r="I112" i="14"/>
  <c r="H112" i="14"/>
  <c r="G112" i="14"/>
  <c r="I111" i="14"/>
  <c r="H111" i="14"/>
  <c r="G111" i="14"/>
  <c r="I110" i="14"/>
  <c r="H110" i="14"/>
  <c r="G110" i="14"/>
  <c r="I109" i="14"/>
  <c r="H109" i="14"/>
  <c r="G109" i="14"/>
  <c r="I108" i="14"/>
  <c r="H108" i="14"/>
  <c r="G108" i="14"/>
  <c r="I107" i="14"/>
  <c r="H107" i="14"/>
  <c r="G107" i="14"/>
  <c r="I106" i="14"/>
  <c r="H106" i="14"/>
  <c r="G106" i="14"/>
  <c r="I105" i="14"/>
  <c r="H105" i="14"/>
  <c r="G105" i="14"/>
  <c r="I104" i="14"/>
  <c r="H104" i="14"/>
  <c r="G104" i="14"/>
  <c r="I103" i="14"/>
  <c r="H103" i="14"/>
  <c r="G103" i="14"/>
  <c r="I102" i="14"/>
  <c r="H102" i="14"/>
  <c r="G102" i="14"/>
  <c r="I101" i="14"/>
  <c r="H101" i="14"/>
  <c r="G101" i="14"/>
  <c r="I100" i="14"/>
  <c r="H100" i="14"/>
  <c r="G100" i="14"/>
  <c r="I99" i="14"/>
  <c r="H99" i="14"/>
  <c r="G99" i="14"/>
  <c r="I98" i="14"/>
  <c r="H98" i="14"/>
  <c r="G98" i="14"/>
  <c r="I97" i="14"/>
  <c r="H97" i="14"/>
  <c r="G97" i="14"/>
  <c r="I96" i="14"/>
  <c r="H96" i="14"/>
  <c r="G96" i="14"/>
  <c r="I95" i="14"/>
  <c r="H95" i="14"/>
  <c r="G95" i="14"/>
  <c r="I94" i="14"/>
  <c r="H94" i="14"/>
  <c r="G94" i="14"/>
  <c r="I93" i="14"/>
  <c r="H93" i="14"/>
  <c r="G93" i="14"/>
  <c r="I92" i="14"/>
  <c r="H92" i="14"/>
  <c r="G92" i="14"/>
  <c r="I91" i="14"/>
  <c r="H91" i="14"/>
  <c r="G91" i="14"/>
  <c r="I90" i="14"/>
  <c r="H90" i="14"/>
  <c r="G90" i="14"/>
  <c r="I89" i="14"/>
  <c r="H89" i="14"/>
  <c r="G89" i="14"/>
  <c r="I88" i="14"/>
  <c r="H88" i="14"/>
  <c r="G88" i="14"/>
  <c r="I87" i="14"/>
  <c r="H87" i="14"/>
  <c r="G87" i="14"/>
  <c r="I86" i="14"/>
  <c r="H86" i="14"/>
  <c r="G86" i="14"/>
  <c r="I85" i="14"/>
  <c r="H85" i="14"/>
  <c r="G85" i="14"/>
  <c r="I84" i="14"/>
  <c r="H84" i="14"/>
  <c r="G84" i="14"/>
  <c r="I83" i="14"/>
  <c r="H83" i="14"/>
  <c r="G83" i="14"/>
  <c r="I82" i="14"/>
  <c r="H82" i="14"/>
  <c r="G82" i="14"/>
  <c r="I81" i="14"/>
  <c r="H81" i="14"/>
  <c r="G81" i="14"/>
  <c r="I80" i="14"/>
  <c r="H80" i="14"/>
  <c r="G80" i="14"/>
  <c r="I79" i="14"/>
  <c r="H79" i="14"/>
  <c r="G79" i="14"/>
  <c r="I78" i="14"/>
  <c r="H78" i="14"/>
  <c r="G78" i="14"/>
  <c r="I77" i="14"/>
  <c r="H77" i="14"/>
  <c r="G77" i="14"/>
  <c r="I76" i="14"/>
  <c r="H76" i="14"/>
  <c r="G76" i="14"/>
  <c r="I75" i="14"/>
  <c r="H75" i="14"/>
  <c r="G75" i="14"/>
  <c r="I74" i="14"/>
  <c r="H74" i="14"/>
  <c r="G74" i="14"/>
  <c r="I73" i="14"/>
  <c r="H73" i="14"/>
  <c r="G73" i="14"/>
  <c r="I72" i="14"/>
  <c r="H72" i="14"/>
  <c r="G72" i="14"/>
  <c r="I71" i="14"/>
  <c r="H71" i="14"/>
  <c r="G71" i="14"/>
  <c r="I70" i="14"/>
  <c r="H70" i="14"/>
  <c r="G70" i="14"/>
  <c r="I69" i="14"/>
  <c r="H69" i="14"/>
  <c r="G69" i="14"/>
  <c r="I68" i="14"/>
  <c r="H68" i="14"/>
  <c r="G68" i="14"/>
  <c r="I67" i="14"/>
  <c r="H67" i="14"/>
  <c r="G67" i="14"/>
  <c r="I66" i="14"/>
  <c r="H66" i="14"/>
  <c r="G66" i="14"/>
  <c r="I65" i="14"/>
  <c r="H65" i="14"/>
  <c r="G65" i="14"/>
  <c r="I64" i="14"/>
  <c r="H64" i="14"/>
  <c r="G64" i="14"/>
  <c r="I63" i="14"/>
  <c r="H63" i="14"/>
  <c r="G63" i="14"/>
  <c r="I62" i="14"/>
  <c r="H62" i="14"/>
  <c r="G62" i="14"/>
  <c r="I61" i="14"/>
  <c r="H61" i="14"/>
  <c r="G61" i="14"/>
  <c r="I60" i="14"/>
  <c r="H60" i="14"/>
  <c r="G60" i="14"/>
  <c r="I59" i="14"/>
  <c r="H59" i="14"/>
  <c r="G59" i="14"/>
  <c r="I58" i="14"/>
  <c r="H58" i="14"/>
  <c r="G58" i="14"/>
  <c r="I57" i="14"/>
  <c r="H57" i="14"/>
  <c r="G57" i="14"/>
  <c r="I56" i="14"/>
  <c r="H56" i="14"/>
  <c r="G56" i="14"/>
  <c r="I55" i="14"/>
  <c r="H55" i="14"/>
  <c r="G55" i="14"/>
  <c r="I54" i="14"/>
  <c r="H54" i="14"/>
  <c r="G54" i="14"/>
  <c r="I53" i="14"/>
  <c r="H53" i="14"/>
  <c r="G53" i="14"/>
  <c r="I52" i="14"/>
  <c r="H52" i="14"/>
  <c r="G52" i="14"/>
  <c r="I51" i="14"/>
  <c r="H51" i="14"/>
  <c r="O3" i="14" s="1"/>
  <c r="G51" i="14"/>
  <c r="O2" i="14" s="1"/>
  <c r="I50" i="14"/>
  <c r="H50" i="14"/>
  <c r="G50" i="14"/>
  <c r="I49" i="14"/>
  <c r="H49" i="14"/>
  <c r="G49" i="14"/>
  <c r="I48" i="14"/>
  <c r="H48" i="14"/>
  <c r="G48" i="14"/>
  <c r="I47" i="14"/>
  <c r="H47" i="14"/>
  <c r="G47" i="14"/>
  <c r="I46" i="14"/>
  <c r="H46" i="14"/>
  <c r="G46" i="14"/>
  <c r="I45" i="14"/>
  <c r="H45" i="14"/>
  <c r="G45" i="14"/>
  <c r="I44" i="14"/>
  <c r="H44" i="14"/>
  <c r="G44" i="14"/>
  <c r="I43" i="14"/>
  <c r="H43" i="14"/>
  <c r="G43" i="14"/>
  <c r="I42" i="14"/>
  <c r="H42" i="14"/>
  <c r="G42" i="14"/>
  <c r="I41" i="14"/>
  <c r="H41" i="14"/>
  <c r="G41" i="14"/>
  <c r="I40" i="14"/>
  <c r="H40" i="14"/>
  <c r="G40" i="14"/>
  <c r="I39" i="14"/>
  <c r="H39" i="14"/>
  <c r="G39" i="14"/>
  <c r="I38" i="14"/>
  <c r="H38" i="14"/>
  <c r="G38" i="14"/>
  <c r="I37" i="14"/>
  <c r="H37" i="14"/>
  <c r="G37" i="14"/>
  <c r="I36" i="14"/>
  <c r="H36" i="14"/>
  <c r="G36" i="14"/>
  <c r="I35" i="14"/>
  <c r="H35" i="14"/>
  <c r="G35" i="14"/>
  <c r="I34" i="14"/>
  <c r="H34" i="14"/>
  <c r="G34" i="14"/>
  <c r="I33" i="14"/>
  <c r="H33" i="14"/>
  <c r="G33" i="14"/>
  <c r="I32" i="14"/>
  <c r="H32" i="14"/>
  <c r="G32" i="14"/>
  <c r="I31" i="14"/>
  <c r="H31" i="14"/>
  <c r="G31" i="14"/>
  <c r="I30" i="14"/>
  <c r="H30" i="14"/>
  <c r="G30" i="14"/>
  <c r="I29" i="14"/>
  <c r="H29" i="14"/>
  <c r="G29" i="14"/>
  <c r="I28" i="14"/>
  <c r="H28" i="14"/>
  <c r="G28" i="14"/>
  <c r="I27" i="14"/>
  <c r="H27" i="14"/>
  <c r="G27" i="14"/>
  <c r="I26" i="14"/>
  <c r="H26" i="14"/>
  <c r="G26" i="14"/>
  <c r="I25" i="14"/>
  <c r="H25" i="14"/>
  <c r="G25" i="14"/>
  <c r="I24" i="14"/>
  <c r="H24" i="14"/>
  <c r="G24" i="14"/>
  <c r="I23" i="14"/>
  <c r="H23" i="14"/>
  <c r="G23" i="14"/>
  <c r="I22" i="14"/>
  <c r="H22" i="14"/>
  <c r="G22" i="14"/>
  <c r="I21" i="14"/>
  <c r="H21" i="14"/>
  <c r="G21" i="14"/>
  <c r="I20" i="14"/>
  <c r="H20" i="14"/>
  <c r="G20" i="14"/>
  <c r="I19" i="14"/>
  <c r="H19" i="14"/>
  <c r="G19" i="14"/>
  <c r="I18" i="14"/>
  <c r="H18" i="14"/>
  <c r="G18" i="14"/>
  <c r="I17" i="14"/>
  <c r="H17" i="14"/>
  <c r="G17" i="14"/>
  <c r="I16" i="14"/>
  <c r="H16" i="14"/>
  <c r="G16" i="14"/>
  <c r="I15" i="14"/>
  <c r="H15" i="14"/>
  <c r="G15" i="14"/>
  <c r="I14" i="14"/>
  <c r="H14" i="14"/>
  <c r="G14" i="14"/>
  <c r="I13" i="14"/>
  <c r="H13" i="14"/>
  <c r="G13" i="14"/>
  <c r="I12" i="14"/>
  <c r="H12" i="14"/>
  <c r="G12" i="14"/>
  <c r="I11" i="14"/>
  <c r="H11" i="14"/>
  <c r="G11" i="14"/>
  <c r="I10" i="14"/>
  <c r="H10" i="14"/>
  <c r="G10" i="14"/>
  <c r="I9" i="14"/>
  <c r="H9" i="14"/>
  <c r="G9" i="14"/>
  <c r="I8" i="14"/>
  <c r="H8" i="14"/>
  <c r="G8" i="14"/>
  <c r="I7" i="14"/>
  <c r="H7" i="14"/>
  <c r="G7" i="14"/>
  <c r="I6" i="14"/>
  <c r="H6" i="14"/>
  <c r="G6" i="14"/>
  <c r="I5" i="14"/>
  <c r="H5" i="14"/>
  <c r="G5" i="14"/>
  <c r="I4" i="14"/>
  <c r="H4" i="14"/>
  <c r="G4" i="14"/>
  <c r="I3" i="14"/>
  <c r="H3" i="14"/>
  <c r="G3" i="14"/>
  <c r="B3" i="14"/>
  <c r="B4" i="14" s="1"/>
  <c r="B5" i="14" s="1"/>
  <c r="B6" i="14" s="1"/>
  <c r="B7" i="14" s="1"/>
  <c r="B8" i="14" s="1"/>
  <c r="B9" i="14" s="1"/>
  <c r="B10" i="14" s="1"/>
  <c r="B11" i="14" s="1"/>
  <c r="B12" i="14" s="1"/>
  <c r="B13" i="14" s="1"/>
  <c r="B14" i="14" s="1"/>
  <c r="B15" i="14" s="1"/>
  <c r="B16" i="14" s="1"/>
  <c r="B17" i="14" s="1"/>
  <c r="B18" i="14" s="1"/>
  <c r="B19" i="14" s="1"/>
  <c r="B20" i="14" s="1"/>
  <c r="B21" i="14" s="1"/>
  <c r="B22" i="14" s="1"/>
  <c r="B23" i="14" s="1"/>
  <c r="B24" i="14" s="1"/>
  <c r="B25" i="14" s="1"/>
  <c r="B26" i="14" s="1"/>
  <c r="B27" i="14" s="1"/>
  <c r="B28" i="14" s="1"/>
  <c r="B29" i="14" s="1"/>
  <c r="B30" i="14" s="1"/>
  <c r="B31" i="14" s="1"/>
  <c r="B32" i="14" s="1"/>
  <c r="B33" i="14" s="1"/>
  <c r="B34" i="14" s="1"/>
  <c r="B35" i="14" s="1"/>
  <c r="B36" i="14" s="1"/>
  <c r="B37" i="14" s="1"/>
  <c r="B38" i="14" s="1"/>
  <c r="B39" i="14" s="1"/>
  <c r="B40" i="14" s="1"/>
  <c r="B41" i="14" s="1"/>
  <c r="B42" i="14" s="1"/>
  <c r="B43" i="14" s="1"/>
  <c r="B44" i="14" s="1"/>
  <c r="B45" i="14" s="1"/>
  <c r="B46" i="14" s="1"/>
  <c r="B47" i="14" s="1"/>
  <c r="B48" i="14" s="1"/>
  <c r="B49" i="14" s="1"/>
  <c r="B50" i="14" s="1"/>
  <c r="B51" i="14" s="1"/>
  <c r="B52" i="14" s="1"/>
  <c r="B53" i="14" s="1"/>
  <c r="B54" i="14" s="1"/>
  <c r="B55" i="14" s="1"/>
  <c r="B56" i="14" s="1"/>
  <c r="B57" i="14" s="1"/>
  <c r="B58" i="14" s="1"/>
  <c r="B59" i="14" s="1"/>
  <c r="B60" i="14" s="1"/>
  <c r="B61" i="14" s="1"/>
  <c r="B62" i="14" s="1"/>
  <c r="B63" i="14" s="1"/>
  <c r="B64" i="14" s="1"/>
  <c r="B65" i="14" s="1"/>
  <c r="B66" i="14" s="1"/>
  <c r="B67" i="14" s="1"/>
  <c r="B68" i="14" s="1"/>
  <c r="B69" i="14" s="1"/>
  <c r="B70" i="14" s="1"/>
  <c r="B71" i="14" s="1"/>
  <c r="B72" i="14" s="1"/>
  <c r="B73" i="14" s="1"/>
  <c r="B74" i="14" s="1"/>
  <c r="B75" i="14" s="1"/>
  <c r="B76" i="14" s="1"/>
  <c r="B77" i="14" s="1"/>
  <c r="B78" i="14" s="1"/>
  <c r="B79" i="14" s="1"/>
  <c r="B80" i="14" s="1"/>
  <c r="B81" i="14" s="1"/>
  <c r="B82" i="14" s="1"/>
  <c r="B83" i="14" s="1"/>
  <c r="B84" i="14" s="1"/>
  <c r="B85" i="14" s="1"/>
  <c r="B86" i="14" s="1"/>
  <c r="B87" i="14" s="1"/>
  <c r="B88" i="14" s="1"/>
  <c r="B89" i="14" s="1"/>
  <c r="B90" i="14" s="1"/>
  <c r="B91" i="14" s="1"/>
  <c r="B92" i="14" s="1"/>
  <c r="B93" i="14" s="1"/>
  <c r="B94" i="14" s="1"/>
  <c r="B95" i="14" s="1"/>
  <c r="B96" i="14" s="1"/>
  <c r="B97" i="14" s="1"/>
  <c r="B98" i="14" s="1"/>
  <c r="B99" i="14" s="1"/>
  <c r="B100" i="14" s="1"/>
  <c r="B101" i="14" s="1"/>
  <c r="B102" i="14" s="1"/>
  <c r="B103" i="14" s="1"/>
  <c r="B104" i="14" s="1"/>
  <c r="B105" i="14" s="1"/>
  <c r="B106" i="14" s="1"/>
  <c r="B107" i="14" s="1"/>
  <c r="B108" i="14" s="1"/>
  <c r="B109" i="14" s="1"/>
  <c r="B110" i="14" s="1"/>
  <c r="B111" i="14" s="1"/>
  <c r="B112" i="14" s="1"/>
  <c r="B113" i="14" s="1"/>
  <c r="B114" i="14" s="1"/>
  <c r="B115" i="14" s="1"/>
  <c r="B116" i="14" s="1"/>
  <c r="B117" i="14" s="1"/>
  <c r="B118" i="14" s="1"/>
  <c r="B119" i="14" s="1"/>
  <c r="B120" i="14" s="1"/>
  <c r="B121" i="14" s="1"/>
  <c r="B122" i="14" s="1"/>
  <c r="B123" i="14" s="1"/>
  <c r="B124" i="14" s="1"/>
  <c r="B125" i="14" s="1"/>
  <c r="B126" i="14" s="1"/>
  <c r="B127" i="14" s="1"/>
  <c r="B128" i="14" s="1"/>
  <c r="B129" i="14" s="1"/>
  <c r="B130" i="14" s="1"/>
  <c r="B131" i="14" s="1"/>
  <c r="B132" i="14" s="1"/>
  <c r="B133" i="14" s="1"/>
  <c r="B134" i="14" s="1"/>
  <c r="B135" i="14" s="1"/>
  <c r="B136" i="14" s="1"/>
  <c r="B137" i="14" s="1"/>
  <c r="B138" i="14" s="1"/>
  <c r="B139" i="14" s="1"/>
  <c r="B140" i="14" s="1"/>
  <c r="B141" i="14" s="1"/>
  <c r="B142" i="14" s="1"/>
  <c r="B143" i="14" s="1"/>
  <c r="B144" i="14" s="1"/>
  <c r="B145" i="14" s="1"/>
  <c r="B146" i="14" s="1"/>
  <c r="B147" i="14" s="1"/>
  <c r="B148" i="14" s="1"/>
  <c r="I2" i="14"/>
  <c r="H2" i="14"/>
  <c r="G2" i="14"/>
  <c r="I139" i="13"/>
  <c r="H139" i="13"/>
  <c r="G139" i="13"/>
  <c r="I138" i="13"/>
  <c r="H138" i="13"/>
  <c r="G138" i="13"/>
  <c r="I137" i="13"/>
  <c r="H137" i="13"/>
  <c r="G137" i="13"/>
  <c r="I136" i="13"/>
  <c r="H136" i="13"/>
  <c r="G136" i="13"/>
  <c r="I135" i="13"/>
  <c r="H135" i="13"/>
  <c r="G135" i="13"/>
  <c r="I134" i="13"/>
  <c r="H134" i="13"/>
  <c r="G134" i="13"/>
  <c r="I133" i="13"/>
  <c r="H133" i="13"/>
  <c r="G133" i="13"/>
  <c r="I132" i="13"/>
  <c r="H132" i="13"/>
  <c r="G132" i="13"/>
  <c r="I131" i="13"/>
  <c r="H131" i="13"/>
  <c r="G131" i="13"/>
  <c r="I130" i="13"/>
  <c r="H130" i="13"/>
  <c r="G130" i="13"/>
  <c r="I129" i="13"/>
  <c r="H129" i="13"/>
  <c r="G129" i="13"/>
  <c r="I128" i="13"/>
  <c r="H128" i="13"/>
  <c r="G128" i="13"/>
  <c r="I127" i="13"/>
  <c r="H127" i="13"/>
  <c r="G127" i="13"/>
  <c r="I126" i="13"/>
  <c r="H126" i="13"/>
  <c r="G126" i="13"/>
  <c r="I125" i="13"/>
  <c r="H125" i="13"/>
  <c r="G125" i="13"/>
  <c r="I124" i="13"/>
  <c r="H124" i="13"/>
  <c r="G124" i="13"/>
  <c r="I123" i="13"/>
  <c r="H123" i="13"/>
  <c r="G123" i="13"/>
  <c r="I122" i="13"/>
  <c r="H122" i="13"/>
  <c r="G122" i="13"/>
  <c r="I121" i="13"/>
  <c r="H121" i="13"/>
  <c r="G121" i="13"/>
  <c r="I120" i="13"/>
  <c r="H120" i="13"/>
  <c r="G120" i="13"/>
  <c r="I119" i="13"/>
  <c r="H119" i="13"/>
  <c r="G119" i="13"/>
  <c r="I118" i="13"/>
  <c r="H118" i="13"/>
  <c r="G118" i="13"/>
  <c r="I117" i="13"/>
  <c r="H117" i="13"/>
  <c r="G117" i="13"/>
  <c r="I116" i="13"/>
  <c r="H116" i="13"/>
  <c r="G116" i="13"/>
  <c r="I115" i="13"/>
  <c r="H115" i="13"/>
  <c r="G115" i="13"/>
  <c r="I114" i="13"/>
  <c r="H114" i="13"/>
  <c r="G114" i="13"/>
  <c r="I113" i="13"/>
  <c r="H113" i="13"/>
  <c r="G113" i="13"/>
  <c r="I112" i="13"/>
  <c r="H112" i="13"/>
  <c r="G112" i="13"/>
  <c r="I111" i="13"/>
  <c r="H111" i="13"/>
  <c r="G111" i="13"/>
  <c r="I110" i="13"/>
  <c r="H110" i="13"/>
  <c r="G110" i="13"/>
  <c r="I109" i="13"/>
  <c r="H109" i="13"/>
  <c r="G109" i="13"/>
  <c r="I108" i="13"/>
  <c r="H108" i="13"/>
  <c r="G108" i="13"/>
  <c r="I107" i="13"/>
  <c r="H107" i="13"/>
  <c r="G107" i="13"/>
  <c r="I106" i="13"/>
  <c r="H106" i="13"/>
  <c r="G106" i="13"/>
  <c r="I105" i="13"/>
  <c r="H105" i="13"/>
  <c r="G105" i="13"/>
  <c r="I104" i="13"/>
  <c r="H104" i="13"/>
  <c r="G104" i="13"/>
  <c r="I103" i="13"/>
  <c r="H103" i="13"/>
  <c r="G103" i="13"/>
  <c r="I102" i="13"/>
  <c r="H102" i="13"/>
  <c r="G102" i="13"/>
  <c r="I101" i="13"/>
  <c r="H101" i="13"/>
  <c r="G101" i="13"/>
  <c r="I100" i="13"/>
  <c r="H100" i="13"/>
  <c r="G100" i="13"/>
  <c r="I99" i="13"/>
  <c r="H99" i="13"/>
  <c r="G99" i="13"/>
  <c r="I98" i="13"/>
  <c r="H98" i="13"/>
  <c r="G98" i="13"/>
  <c r="I97" i="13"/>
  <c r="H97" i="13"/>
  <c r="G97" i="13"/>
  <c r="I96" i="13"/>
  <c r="H96" i="13"/>
  <c r="G96" i="13"/>
  <c r="I95" i="13"/>
  <c r="H95" i="13"/>
  <c r="G95" i="13"/>
  <c r="I94" i="13"/>
  <c r="H94" i="13"/>
  <c r="G94" i="13"/>
  <c r="I93" i="13"/>
  <c r="H93" i="13"/>
  <c r="G93" i="13"/>
  <c r="I92" i="13"/>
  <c r="H92" i="13"/>
  <c r="G92" i="13"/>
  <c r="I91" i="13"/>
  <c r="H91" i="13"/>
  <c r="G91" i="13"/>
  <c r="I90" i="13"/>
  <c r="H90" i="13"/>
  <c r="G90" i="13"/>
  <c r="I89" i="13"/>
  <c r="H89" i="13"/>
  <c r="G89" i="13"/>
  <c r="I88" i="13"/>
  <c r="H88" i="13"/>
  <c r="G88" i="13"/>
  <c r="I87" i="13"/>
  <c r="H87" i="13"/>
  <c r="G87" i="13"/>
  <c r="I86" i="13"/>
  <c r="H86" i="13"/>
  <c r="G86" i="13"/>
  <c r="I85" i="13"/>
  <c r="H85" i="13"/>
  <c r="G85" i="13"/>
  <c r="I84" i="13"/>
  <c r="H84" i="13"/>
  <c r="G84" i="13"/>
  <c r="I83" i="13"/>
  <c r="H83" i="13"/>
  <c r="G83" i="13"/>
  <c r="I82" i="13"/>
  <c r="H82" i="13"/>
  <c r="G82" i="13"/>
  <c r="I81" i="13"/>
  <c r="H81" i="13"/>
  <c r="G81" i="13"/>
  <c r="I80" i="13"/>
  <c r="H80" i="13"/>
  <c r="G80" i="13"/>
  <c r="I79" i="13"/>
  <c r="H79" i="13"/>
  <c r="G79" i="13"/>
  <c r="I78" i="13"/>
  <c r="H78" i="13"/>
  <c r="G78" i="13"/>
  <c r="I77" i="13"/>
  <c r="H77" i="13"/>
  <c r="G77" i="13"/>
  <c r="I76" i="13"/>
  <c r="H76" i="13"/>
  <c r="G76" i="13"/>
  <c r="I75" i="13"/>
  <c r="H75" i="13"/>
  <c r="G75" i="13"/>
  <c r="I74" i="13"/>
  <c r="H74" i="13"/>
  <c r="G74" i="13"/>
  <c r="I73" i="13"/>
  <c r="H73" i="13"/>
  <c r="G73" i="13"/>
  <c r="I72" i="13"/>
  <c r="H72" i="13"/>
  <c r="G72" i="13"/>
  <c r="I71" i="13"/>
  <c r="H71" i="13"/>
  <c r="G71" i="13"/>
  <c r="I70" i="13"/>
  <c r="H70" i="13"/>
  <c r="G70" i="13"/>
  <c r="I69" i="13"/>
  <c r="H69" i="13"/>
  <c r="G69" i="13"/>
  <c r="I68" i="13"/>
  <c r="H68" i="13"/>
  <c r="G68" i="13"/>
  <c r="I67" i="13"/>
  <c r="H67" i="13"/>
  <c r="G67" i="13"/>
  <c r="I66" i="13"/>
  <c r="H66" i="13"/>
  <c r="G66" i="13"/>
  <c r="I65" i="13"/>
  <c r="H65" i="13"/>
  <c r="G65" i="13"/>
  <c r="I64" i="13"/>
  <c r="H64" i="13"/>
  <c r="G64" i="13"/>
  <c r="I63" i="13"/>
  <c r="H63" i="13"/>
  <c r="G63" i="13"/>
  <c r="I62" i="13"/>
  <c r="H62" i="13"/>
  <c r="G62" i="13"/>
  <c r="I61" i="13"/>
  <c r="H61" i="13"/>
  <c r="G61" i="13"/>
  <c r="I60" i="13"/>
  <c r="H60" i="13"/>
  <c r="G60" i="13"/>
  <c r="I59" i="13"/>
  <c r="H59" i="13"/>
  <c r="G59" i="13"/>
  <c r="I58" i="13"/>
  <c r="H58" i="13"/>
  <c r="G58" i="13"/>
  <c r="I57" i="13"/>
  <c r="H57" i="13"/>
  <c r="G57" i="13"/>
  <c r="I56" i="13"/>
  <c r="H56" i="13"/>
  <c r="G56" i="13"/>
  <c r="I55" i="13"/>
  <c r="H55" i="13"/>
  <c r="G55" i="13"/>
  <c r="I54" i="13"/>
  <c r="H54" i="13"/>
  <c r="G54" i="13"/>
  <c r="I53" i="13"/>
  <c r="H53" i="13"/>
  <c r="G53" i="13"/>
  <c r="I52" i="13"/>
  <c r="H52" i="13"/>
  <c r="G52" i="13"/>
  <c r="I51" i="13"/>
  <c r="H51" i="13"/>
  <c r="O3" i="13" s="1"/>
  <c r="G51" i="13"/>
  <c r="I50" i="13"/>
  <c r="H50" i="13"/>
  <c r="G50" i="13"/>
  <c r="I49" i="13"/>
  <c r="H49" i="13"/>
  <c r="G49" i="13"/>
  <c r="I48" i="13"/>
  <c r="H48" i="13"/>
  <c r="G48" i="13"/>
  <c r="I47" i="13"/>
  <c r="H47" i="13"/>
  <c r="G47" i="13"/>
  <c r="I46" i="13"/>
  <c r="H46" i="13"/>
  <c r="G46" i="13"/>
  <c r="I45" i="13"/>
  <c r="H45" i="13"/>
  <c r="G45" i="13"/>
  <c r="I44" i="13"/>
  <c r="H44" i="13"/>
  <c r="G44" i="13"/>
  <c r="I43" i="13"/>
  <c r="H43" i="13"/>
  <c r="G43" i="13"/>
  <c r="I42" i="13"/>
  <c r="H42" i="13"/>
  <c r="G42" i="13"/>
  <c r="I41" i="13"/>
  <c r="H41" i="13"/>
  <c r="G41" i="13"/>
  <c r="I40" i="13"/>
  <c r="H40" i="13"/>
  <c r="G40" i="13"/>
  <c r="I39" i="13"/>
  <c r="H39" i="13"/>
  <c r="G39" i="13"/>
  <c r="I38" i="13"/>
  <c r="H38" i="13"/>
  <c r="G38" i="13"/>
  <c r="I37" i="13"/>
  <c r="H37" i="13"/>
  <c r="G37" i="13"/>
  <c r="I36" i="13"/>
  <c r="H36" i="13"/>
  <c r="G36" i="13"/>
  <c r="I35" i="13"/>
  <c r="H35" i="13"/>
  <c r="G35" i="13"/>
  <c r="I34" i="13"/>
  <c r="H34" i="13"/>
  <c r="G34" i="13"/>
  <c r="I33" i="13"/>
  <c r="H33" i="13"/>
  <c r="G33" i="13"/>
  <c r="I32" i="13"/>
  <c r="H32" i="13"/>
  <c r="G32" i="13"/>
  <c r="I31" i="13"/>
  <c r="H31" i="13"/>
  <c r="G31" i="13"/>
  <c r="I30" i="13"/>
  <c r="H30" i="13"/>
  <c r="G30" i="13"/>
  <c r="I29" i="13"/>
  <c r="H29" i="13"/>
  <c r="G29" i="13"/>
  <c r="I28" i="13"/>
  <c r="H28" i="13"/>
  <c r="G28" i="13"/>
  <c r="I27" i="13"/>
  <c r="H27" i="13"/>
  <c r="G27" i="13"/>
  <c r="I26" i="13"/>
  <c r="H26" i="13"/>
  <c r="G26" i="13"/>
  <c r="I25" i="13"/>
  <c r="H25" i="13"/>
  <c r="G25" i="13"/>
  <c r="I24" i="13"/>
  <c r="H24" i="13"/>
  <c r="G24" i="13"/>
  <c r="I23" i="13"/>
  <c r="H23" i="13"/>
  <c r="G23" i="13"/>
  <c r="I22" i="13"/>
  <c r="H22" i="13"/>
  <c r="G22" i="13"/>
  <c r="I21" i="13"/>
  <c r="H21" i="13"/>
  <c r="G21" i="13"/>
  <c r="I20" i="13"/>
  <c r="H20" i="13"/>
  <c r="G20" i="13"/>
  <c r="I19" i="13"/>
  <c r="H19" i="13"/>
  <c r="G19" i="13"/>
  <c r="I18" i="13"/>
  <c r="H18" i="13"/>
  <c r="G18" i="13"/>
  <c r="I17" i="13"/>
  <c r="H17" i="13"/>
  <c r="G17" i="13"/>
  <c r="I16" i="13"/>
  <c r="H16" i="13"/>
  <c r="G16" i="13"/>
  <c r="I15" i="13"/>
  <c r="H15" i="13"/>
  <c r="G15" i="13"/>
  <c r="I14" i="13"/>
  <c r="H14" i="13"/>
  <c r="G14" i="13"/>
  <c r="I13" i="13"/>
  <c r="H13" i="13"/>
  <c r="G13" i="13"/>
  <c r="I12" i="13"/>
  <c r="H12" i="13"/>
  <c r="G12" i="13"/>
  <c r="I11" i="13"/>
  <c r="H11" i="13"/>
  <c r="G11" i="13"/>
  <c r="I10" i="13"/>
  <c r="H10" i="13"/>
  <c r="G10" i="13"/>
  <c r="I9" i="13"/>
  <c r="H9" i="13"/>
  <c r="G9" i="13"/>
  <c r="I8" i="13"/>
  <c r="H8" i="13"/>
  <c r="G8" i="13"/>
  <c r="I7" i="13"/>
  <c r="H7" i="13"/>
  <c r="G7" i="13"/>
  <c r="I6" i="13"/>
  <c r="H6" i="13"/>
  <c r="G6" i="13"/>
  <c r="I5" i="13"/>
  <c r="H5" i="13"/>
  <c r="G5" i="13"/>
  <c r="I4" i="13"/>
  <c r="H4" i="13"/>
  <c r="G4" i="13"/>
  <c r="L3" i="13"/>
  <c r="I3" i="13"/>
  <c r="H3" i="13"/>
  <c r="G3" i="13"/>
  <c r="B3" i="13"/>
  <c r="B4" i="13" s="1"/>
  <c r="B5" i="13" s="1"/>
  <c r="B6" i="13" s="1"/>
  <c r="B7" i="13" s="1"/>
  <c r="B8" i="13" s="1"/>
  <c r="B9" i="13" s="1"/>
  <c r="B10" i="13" s="1"/>
  <c r="B11" i="13" s="1"/>
  <c r="B12" i="13" s="1"/>
  <c r="B13" i="13" s="1"/>
  <c r="B14" i="13" s="1"/>
  <c r="B15" i="13" s="1"/>
  <c r="B16" i="13" s="1"/>
  <c r="B17" i="13" s="1"/>
  <c r="B18" i="13" s="1"/>
  <c r="B19" i="13" s="1"/>
  <c r="B20" i="13" s="1"/>
  <c r="B21" i="13" s="1"/>
  <c r="B22" i="13" s="1"/>
  <c r="B23" i="13" s="1"/>
  <c r="B24" i="13" s="1"/>
  <c r="B25" i="13" s="1"/>
  <c r="B26" i="13" s="1"/>
  <c r="B27" i="13" s="1"/>
  <c r="B28" i="13" s="1"/>
  <c r="B29" i="13" s="1"/>
  <c r="B30" i="13" s="1"/>
  <c r="B31" i="13" s="1"/>
  <c r="B32" i="13" s="1"/>
  <c r="B33" i="13" s="1"/>
  <c r="B34" i="13" s="1"/>
  <c r="B35" i="13" s="1"/>
  <c r="B36" i="13" s="1"/>
  <c r="B37" i="13" s="1"/>
  <c r="B38" i="13" s="1"/>
  <c r="B39" i="13" s="1"/>
  <c r="B40" i="13" s="1"/>
  <c r="B41" i="13" s="1"/>
  <c r="B42" i="13" s="1"/>
  <c r="B43" i="13" s="1"/>
  <c r="B44" i="13" s="1"/>
  <c r="B45" i="13" s="1"/>
  <c r="B46" i="13" s="1"/>
  <c r="B47" i="13" s="1"/>
  <c r="B48" i="13" s="1"/>
  <c r="B49" i="13" s="1"/>
  <c r="B50" i="13" s="1"/>
  <c r="B51" i="13" s="1"/>
  <c r="B52" i="13" s="1"/>
  <c r="B53" i="13" s="1"/>
  <c r="B54" i="13" s="1"/>
  <c r="B55" i="13" s="1"/>
  <c r="B56" i="13" s="1"/>
  <c r="B57" i="13" s="1"/>
  <c r="B58" i="13" s="1"/>
  <c r="B59" i="13" s="1"/>
  <c r="B60" i="13" s="1"/>
  <c r="B61" i="13" s="1"/>
  <c r="B62" i="13" s="1"/>
  <c r="B63" i="13" s="1"/>
  <c r="B64" i="13" s="1"/>
  <c r="B65" i="13" s="1"/>
  <c r="B66" i="13" s="1"/>
  <c r="B67" i="13" s="1"/>
  <c r="B68" i="13" s="1"/>
  <c r="B69" i="13" s="1"/>
  <c r="B70" i="13" s="1"/>
  <c r="B71" i="13" s="1"/>
  <c r="B72" i="13" s="1"/>
  <c r="B73" i="13" s="1"/>
  <c r="B74" i="13" s="1"/>
  <c r="B75" i="13" s="1"/>
  <c r="B76" i="13" s="1"/>
  <c r="B77" i="13" s="1"/>
  <c r="B78" i="13" s="1"/>
  <c r="B79" i="13" s="1"/>
  <c r="B80" i="13" s="1"/>
  <c r="B81" i="13" s="1"/>
  <c r="B82" i="13" s="1"/>
  <c r="B83" i="13" s="1"/>
  <c r="B84" i="13" s="1"/>
  <c r="B85" i="13" s="1"/>
  <c r="B86" i="13" s="1"/>
  <c r="B87" i="13" s="1"/>
  <c r="B88" i="13" s="1"/>
  <c r="B89" i="13" s="1"/>
  <c r="B90" i="13" s="1"/>
  <c r="B91" i="13" s="1"/>
  <c r="B92" i="13" s="1"/>
  <c r="B93" i="13" s="1"/>
  <c r="B94" i="13" s="1"/>
  <c r="B95" i="13" s="1"/>
  <c r="B96" i="13" s="1"/>
  <c r="B97" i="13" s="1"/>
  <c r="B98" i="13" s="1"/>
  <c r="B99" i="13" s="1"/>
  <c r="B100" i="13" s="1"/>
  <c r="B101" i="13" s="1"/>
  <c r="B102" i="13" s="1"/>
  <c r="B103" i="13" s="1"/>
  <c r="B104" i="13" s="1"/>
  <c r="B105" i="13" s="1"/>
  <c r="B106" i="13" s="1"/>
  <c r="B107" i="13" s="1"/>
  <c r="B108" i="13" s="1"/>
  <c r="B109" i="13" s="1"/>
  <c r="B110" i="13" s="1"/>
  <c r="B111" i="13" s="1"/>
  <c r="B112" i="13" s="1"/>
  <c r="B113" i="13" s="1"/>
  <c r="B114" i="13" s="1"/>
  <c r="B115" i="13" s="1"/>
  <c r="B116" i="13" s="1"/>
  <c r="B117" i="13" s="1"/>
  <c r="B118" i="13" s="1"/>
  <c r="B119" i="13" s="1"/>
  <c r="B120" i="13" s="1"/>
  <c r="B121" i="13" s="1"/>
  <c r="B122" i="13" s="1"/>
  <c r="B123" i="13" s="1"/>
  <c r="B124" i="13" s="1"/>
  <c r="B125" i="13" s="1"/>
  <c r="B126" i="13" s="1"/>
  <c r="B127" i="13" s="1"/>
  <c r="B128" i="13" s="1"/>
  <c r="B129" i="13" s="1"/>
  <c r="B130" i="13" s="1"/>
  <c r="B131" i="13" s="1"/>
  <c r="B132" i="13" s="1"/>
  <c r="B133" i="13" s="1"/>
  <c r="B134" i="13" s="1"/>
  <c r="B135" i="13" s="1"/>
  <c r="B136" i="13" s="1"/>
  <c r="B137" i="13" s="1"/>
  <c r="B138" i="13" s="1"/>
  <c r="B139" i="13" s="1"/>
  <c r="B140" i="13" s="1"/>
  <c r="B141" i="13" s="1"/>
  <c r="B142" i="13" s="1"/>
  <c r="B143" i="13" s="1"/>
  <c r="B144" i="13" s="1"/>
  <c r="B145" i="13" s="1"/>
  <c r="B146" i="13" s="1"/>
  <c r="B147" i="13" s="1"/>
  <c r="B148" i="13" s="1"/>
  <c r="I2" i="13"/>
  <c r="H2" i="13"/>
  <c r="G2" i="13"/>
  <c r="I139" i="12"/>
  <c r="H139" i="12"/>
  <c r="G139" i="12"/>
  <c r="I138" i="12"/>
  <c r="H138" i="12"/>
  <c r="G138" i="12"/>
  <c r="I137" i="12"/>
  <c r="H137" i="12"/>
  <c r="G137" i="12"/>
  <c r="I136" i="12"/>
  <c r="H136" i="12"/>
  <c r="G136" i="12"/>
  <c r="I135" i="12"/>
  <c r="H135" i="12"/>
  <c r="G135" i="12"/>
  <c r="I134" i="12"/>
  <c r="H134" i="12"/>
  <c r="G134" i="12"/>
  <c r="I133" i="12"/>
  <c r="H133" i="12"/>
  <c r="G133" i="12"/>
  <c r="I132" i="12"/>
  <c r="H132" i="12"/>
  <c r="G132" i="12"/>
  <c r="I131" i="12"/>
  <c r="H131" i="12"/>
  <c r="G131" i="12"/>
  <c r="I130" i="12"/>
  <c r="H130" i="12"/>
  <c r="G130" i="12"/>
  <c r="I129" i="12"/>
  <c r="H129" i="12"/>
  <c r="G129" i="12"/>
  <c r="I128" i="12"/>
  <c r="H128" i="12"/>
  <c r="G128" i="12"/>
  <c r="I127" i="12"/>
  <c r="H127" i="12"/>
  <c r="G127" i="12"/>
  <c r="I126" i="12"/>
  <c r="H126" i="12"/>
  <c r="G126" i="12"/>
  <c r="I125" i="12"/>
  <c r="H125" i="12"/>
  <c r="G125" i="12"/>
  <c r="I124" i="12"/>
  <c r="H124" i="12"/>
  <c r="G124" i="12"/>
  <c r="I123" i="12"/>
  <c r="H123" i="12"/>
  <c r="G123" i="12"/>
  <c r="I122" i="12"/>
  <c r="H122" i="12"/>
  <c r="G122" i="12"/>
  <c r="I121" i="12"/>
  <c r="H121" i="12"/>
  <c r="G121" i="12"/>
  <c r="I120" i="12"/>
  <c r="H120" i="12"/>
  <c r="G120" i="12"/>
  <c r="I119" i="12"/>
  <c r="H119" i="12"/>
  <c r="G119" i="12"/>
  <c r="I118" i="12"/>
  <c r="H118" i="12"/>
  <c r="G118" i="12"/>
  <c r="I117" i="12"/>
  <c r="H117" i="12"/>
  <c r="G117" i="12"/>
  <c r="I116" i="12"/>
  <c r="H116" i="12"/>
  <c r="G116" i="12"/>
  <c r="I115" i="12"/>
  <c r="H115" i="12"/>
  <c r="G115" i="12"/>
  <c r="I114" i="12"/>
  <c r="H114" i="12"/>
  <c r="G114" i="12"/>
  <c r="I113" i="12"/>
  <c r="H113" i="12"/>
  <c r="G113" i="12"/>
  <c r="I112" i="12"/>
  <c r="H112" i="12"/>
  <c r="G112" i="12"/>
  <c r="I111" i="12"/>
  <c r="H111" i="12"/>
  <c r="G111" i="12"/>
  <c r="I110" i="12"/>
  <c r="H110" i="12"/>
  <c r="G110" i="12"/>
  <c r="I109" i="12"/>
  <c r="H109" i="12"/>
  <c r="G109" i="12"/>
  <c r="I108" i="12"/>
  <c r="H108" i="12"/>
  <c r="G108" i="12"/>
  <c r="I107" i="12"/>
  <c r="H107" i="12"/>
  <c r="G107" i="12"/>
  <c r="I106" i="12"/>
  <c r="H106" i="12"/>
  <c r="G106" i="12"/>
  <c r="I105" i="12"/>
  <c r="H105" i="12"/>
  <c r="G105" i="12"/>
  <c r="I104" i="12"/>
  <c r="H104" i="12"/>
  <c r="G104" i="12"/>
  <c r="I103" i="12"/>
  <c r="H103" i="12"/>
  <c r="G103" i="12"/>
  <c r="I102" i="12"/>
  <c r="H102" i="12"/>
  <c r="G102" i="12"/>
  <c r="I101" i="12"/>
  <c r="H101" i="12"/>
  <c r="G101" i="12"/>
  <c r="I100" i="12"/>
  <c r="H100" i="12"/>
  <c r="G100" i="12"/>
  <c r="I99" i="12"/>
  <c r="H99" i="12"/>
  <c r="G99" i="12"/>
  <c r="I98" i="12"/>
  <c r="H98" i="12"/>
  <c r="G98" i="12"/>
  <c r="I97" i="12"/>
  <c r="H97" i="12"/>
  <c r="G97" i="12"/>
  <c r="I96" i="12"/>
  <c r="H96" i="12"/>
  <c r="G96" i="12"/>
  <c r="I95" i="12"/>
  <c r="H95" i="12"/>
  <c r="G95" i="12"/>
  <c r="I94" i="12"/>
  <c r="H94" i="12"/>
  <c r="G94" i="12"/>
  <c r="I93" i="12"/>
  <c r="H93" i="12"/>
  <c r="G93" i="12"/>
  <c r="I92" i="12"/>
  <c r="H92" i="12"/>
  <c r="G92" i="12"/>
  <c r="I91" i="12"/>
  <c r="H91" i="12"/>
  <c r="G91" i="12"/>
  <c r="I90" i="12"/>
  <c r="H90" i="12"/>
  <c r="G90" i="12"/>
  <c r="I89" i="12"/>
  <c r="H89" i="12"/>
  <c r="G89" i="12"/>
  <c r="I88" i="12"/>
  <c r="H88" i="12"/>
  <c r="G88" i="12"/>
  <c r="I87" i="12"/>
  <c r="H87" i="12"/>
  <c r="G87" i="12"/>
  <c r="I86" i="12"/>
  <c r="H86" i="12"/>
  <c r="G86" i="12"/>
  <c r="I85" i="12"/>
  <c r="H85" i="12"/>
  <c r="G85" i="12"/>
  <c r="I84" i="12"/>
  <c r="H84" i="12"/>
  <c r="G84" i="12"/>
  <c r="I83" i="12"/>
  <c r="H83" i="12"/>
  <c r="G83" i="12"/>
  <c r="I82" i="12"/>
  <c r="H82" i="12"/>
  <c r="G82" i="12"/>
  <c r="I81" i="12"/>
  <c r="H81" i="12"/>
  <c r="G81" i="12"/>
  <c r="I80" i="12"/>
  <c r="H80" i="12"/>
  <c r="G80" i="12"/>
  <c r="I79" i="12"/>
  <c r="H79" i="12"/>
  <c r="G79" i="12"/>
  <c r="I78" i="12"/>
  <c r="H78" i="12"/>
  <c r="G78" i="12"/>
  <c r="I77" i="12"/>
  <c r="H77" i="12"/>
  <c r="G77" i="12"/>
  <c r="I76" i="12"/>
  <c r="H76" i="12"/>
  <c r="G76" i="12"/>
  <c r="I75" i="12"/>
  <c r="H75" i="12"/>
  <c r="G75" i="12"/>
  <c r="I74" i="12"/>
  <c r="H74" i="12"/>
  <c r="G74" i="12"/>
  <c r="I73" i="12"/>
  <c r="H73" i="12"/>
  <c r="G73" i="12"/>
  <c r="I72" i="12"/>
  <c r="H72" i="12"/>
  <c r="G72" i="12"/>
  <c r="I71" i="12"/>
  <c r="H71" i="12"/>
  <c r="G71" i="12"/>
  <c r="I70" i="12"/>
  <c r="H70" i="12"/>
  <c r="G70" i="12"/>
  <c r="I69" i="12"/>
  <c r="H69" i="12"/>
  <c r="G69" i="12"/>
  <c r="I68" i="12"/>
  <c r="H68" i="12"/>
  <c r="G68" i="12"/>
  <c r="I67" i="12"/>
  <c r="H67" i="12"/>
  <c r="G67" i="12"/>
  <c r="I66" i="12"/>
  <c r="H66" i="12"/>
  <c r="G66" i="12"/>
  <c r="I65" i="12"/>
  <c r="H65" i="12"/>
  <c r="G65" i="12"/>
  <c r="I64" i="12"/>
  <c r="H64" i="12"/>
  <c r="G64" i="12"/>
  <c r="I63" i="12"/>
  <c r="H63" i="12"/>
  <c r="G63" i="12"/>
  <c r="I62" i="12"/>
  <c r="H62" i="12"/>
  <c r="G62" i="12"/>
  <c r="I61" i="12"/>
  <c r="H61" i="12"/>
  <c r="G61" i="12"/>
  <c r="I60" i="12"/>
  <c r="H60" i="12"/>
  <c r="G60" i="12"/>
  <c r="I59" i="12"/>
  <c r="H59" i="12"/>
  <c r="G59" i="12"/>
  <c r="I58" i="12"/>
  <c r="H58" i="12"/>
  <c r="G58" i="12"/>
  <c r="I57" i="12"/>
  <c r="H57" i="12"/>
  <c r="G57" i="12"/>
  <c r="I56" i="12"/>
  <c r="H56" i="12"/>
  <c r="G56" i="12"/>
  <c r="I55" i="12"/>
  <c r="H55" i="12"/>
  <c r="G55" i="12"/>
  <c r="I54" i="12"/>
  <c r="H54" i="12"/>
  <c r="G54" i="12"/>
  <c r="I53" i="12"/>
  <c r="H53" i="12"/>
  <c r="G53" i="12"/>
  <c r="I52" i="12"/>
  <c r="H52" i="12"/>
  <c r="G52" i="12"/>
  <c r="O2" i="12" s="1"/>
  <c r="I51" i="12"/>
  <c r="H51" i="12"/>
  <c r="G51" i="12"/>
  <c r="I50" i="12"/>
  <c r="H50" i="12"/>
  <c r="G50" i="12"/>
  <c r="I49" i="12"/>
  <c r="H49" i="12"/>
  <c r="G49" i="12"/>
  <c r="I48" i="12"/>
  <c r="H48" i="12"/>
  <c r="G48" i="12"/>
  <c r="I47" i="12"/>
  <c r="H47" i="12"/>
  <c r="G47" i="12"/>
  <c r="I46" i="12"/>
  <c r="H46" i="12"/>
  <c r="G46" i="12"/>
  <c r="I45" i="12"/>
  <c r="H45" i="12"/>
  <c r="G45" i="12"/>
  <c r="I44" i="12"/>
  <c r="H44" i="12"/>
  <c r="G44" i="12"/>
  <c r="I43" i="12"/>
  <c r="H43" i="12"/>
  <c r="G43" i="12"/>
  <c r="I42" i="12"/>
  <c r="H42" i="12"/>
  <c r="G42" i="12"/>
  <c r="I41" i="12"/>
  <c r="H41" i="12"/>
  <c r="G41" i="12"/>
  <c r="I40" i="12"/>
  <c r="H40" i="12"/>
  <c r="G40" i="12"/>
  <c r="I39" i="12"/>
  <c r="H39" i="12"/>
  <c r="G39" i="12"/>
  <c r="I38" i="12"/>
  <c r="H38" i="12"/>
  <c r="G38" i="12"/>
  <c r="I37" i="12"/>
  <c r="H37" i="12"/>
  <c r="G37" i="12"/>
  <c r="I36" i="12"/>
  <c r="H36" i="12"/>
  <c r="G36" i="12"/>
  <c r="I35" i="12"/>
  <c r="H35" i="12"/>
  <c r="G35" i="12"/>
  <c r="I34" i="12"/>
  <c r="H34" i="12"/>
  <c r="G34" i="12"/>
  <c r="I33" i="12"/>
  <c r="H33" i="12"/>
  <c r="G33" i="12"/>
  <c r="I32" i="12"/>
  <c r="H32" i="12"/>
  <c r="G32" i="12"/>
  <c r="I31" i="12"/>
  <c r="H31" i="12"/>
  <c r="G31" i="12"/>
  <c r="I30" i="12"/>
  <c r="H30" i="12"/>
  <c r="G30" i="12"/>
  <c r="I29" i="12"/>
  <c r="H29" i="12"/>
  <c r="G29" i="12"/>
  <c r="I28" i="12"/>
  <c r="H28" i="12"/>
  <c r="G28" i="12"/>
  <c r="I27" i="12"/>
  <c r="H27" i="12"/>
  <c r="G27" i="12"/>
  <c r="I26" i="12"/>
  <c r="H26" i="12"/>
  <c r="G26" i="12"/>
  <c r="I25" i="12"/>
  <c r="H25" i="12"/>
  <c r="G25" i="12"/>
  <c r="I24" i="12"/>
  <c r="H24" i="12"/>
  <c r="G24" i="12"/>
  <c r="I23" i="12"/>
  <c r="H23" i="12"/>
  <c r="G23" i="12"/>
  <c r="I22" i="12"/>
  <c r="H22" i="12"/>
  <c r="G22" i="12"/>
  <c r="I21" i="12"/>
  <c r="H21" i="12"/>
  <c r="G21" i="12"/>
  <c r="I20" i="12"/>
  <c r="H20" i="12"/>
  <c r="G20" i="12"/>
  <c r="I19" i="12"/>
  <c r="H19" i="12"/>
  <c r="G19" i="12"/>
  <c r="I18" i="12"/>
  <c r="H18" i="12"/>
  <c r="G18" i="12"/>
  <c r="I17" i="12"/>
  <c r="H17" i="12"/>
  <c r="G17" i="12"/>
  <c r="I16" i="12"/>
  <c r="H16" i="12"/>
  <c r="G16" i="12"/>
  <c r="I15" i="12"/>
  <c r="H15" i="12"/>
  <c r="G15" i="12"/>
  <c r="I14" i="12"/>
  <c r="H14" i="12"/>
  <c r="G14" i="12"/>
  <c r="I13" i="12"/>
  <c r="H13" i="12"/>
  <c r="G13" i="12"/>
  <c r="I12" i="12"/>
  <c r="H12" i="12"/>
  <c r="G12" i="12"/>
  <c r="I11" i="12"/>
  <c r="H11" i="12"/>
  <c r="G11" i="12"/>
  <c r="I10" i="12"/>
  <c r="H10" i="12"/>
  <c r="G10" i="12"/>
  <c r="I9" i="12"/>
  <c r="H9" i="12"/>
  <c r="G9" i="12"/>
  <c r="I8" i="12"/>
  <c r="H8" i="12"/>
  <c r="G8" i="12"/>
  <c r="I7" i="12"/>
  <c r="H7" i="12"/>
  <c r="G7" i="12"/>
  <c r="I6" i="12"/>
  <c r="H6" i="12"/>
  <c r="G6" i="12"/>
  <c r="I5" i="12"/>
  <c r="H5" i="12"/>
  <c r="G5" i="12"/>
  <c r="I4" i="12"/>
  <c r="H4" i="12"/>
  <c r="G4" i="12"/>
  <c r="I3" i="12"/>
  <c r="H3" i="12"/>
  <c r="G3" i="12"/>
  <c r="B3" i="12"/>
  <c r="B4" i="12" s="1"/>
  <c r="B5" i="12" s="1"/>
  <c r="B6" i="12" s="1"/>
  <c r="B7" i="12" s="1"/>
  <c r="B8" i="12" s="1"/>
  <c r="B9" i="12" s="1"/>
  <c r="B10" i="12" s="1"/>
  <c r="B11" i="12" s="1"/>
  <c r="B12" i="12" s="1"/>
  <c r="B13" i="12" s="1"/>
  <c r="B14" i="12" s="1"/>
  <c r="B15" i="12" s="1"/>
  <c r="B16" i="12" s="1"/>
  <c r="B17" i="12" s="1"/>
  <c r="B18" i="12" s="1"/>
  <c r="B19" i="12" s="1"/>
  <c r="B20" i="12" s="1"/>
  <c r="B21" i="12" s="1"/>
  <c r="B22" i="12" s="1"/>
  <c r="B23" i="12" s="1"/>
  <c r="B24" i="12" s="1"/>
  <c r="B25" i="12" s="1"/>
  <c r="B26" i="12" s="1"/>
  <c r="B27" i="12" s="1"/>
  <c r="B28" i="12" s="1"/>
  <c r="B29" i="12" s="1"/>
  <c r="B30" i="12" s="1"/>
  <c r="B31" i="12" s="1"/>
  <c r="B32" i="12" s="1"/>
  <c r="B33" i="12" s="1"/>
  <c r="B34" i="12" s="1"/>
  <c r="B35" i="12" s="1"/>
  <c r="B36" i="12" s="1"/>
  <c r="B37" i="12" s="1"/>
  <c r="B38" i="12" s="1"/>
  <c r="B39" i="12" s="1"/>
  <c r="B40" i="12" s="1"/>
  <c r="B41" i="12" s="1"/>
  <c r="B42" i="12" s="1"/>
  <c r="B43" i="12" s="1"/>
  <c r="B44" i="12" s="1"/>
  <c r="B45" i="12" s="1"/>
  <c r="B46" i="12" s="1"/>
  <c r="B47" i="12" s="1"/>
  <c r="B48" i="12" s="1"/>
  <c r="B49" i="12" s="1"/>
  <c r="B50" i="12" s="1"/>
  <c r="B51" i="12" s="1"/>
  <c r="B52" i="12" s="1"/>
  <c r="B53" i="12" s="1"/>
  <c r="B54" i="12" s="1"/>
  <c r="B55" i="12" s="1"/>
  <c r="B56" i="12" s="1"/>
  <c r="B57" i="12" s="1"/>
  <c r="B58" i="12" s="1"/>
  <c r="B59" i="12" s="1"/>
  <c r="B60" i="12" s="1"/>
  <c r="B61" i="12" s="1"/>
  <c r="B62" i="12" s="1"/>
  <c r="B63" i="12" s="1"/>
  <c r="B64" i="12" s="1"/>
  <c r="B65" i="12" s="1"/>
  <c r="B66" i="12" s="1"/>
  <c r="B67" i="12" s="1"/>
  <c r="B68" i="12" s="1"/>
  <c r="B69" i="12" s="1"/>
  <c r="B70" i="12" s="1"/>
  <c r="B71" i="12" s="1"/>
  <c r="B72" i="12" s="1"/>
  <c r="B73" i="12" s="1"/>
  <c r="B74" i="12" s="1"/>
  <c r="B75" i="12" s="1"/>
  <c r="B76" i="12" s="1"/>
  <c r="B77" i="12" s="1"/>
  <c r="B78" i="12" s="1"/>
  <c r="B79" i="12" s="1"/>
  <c r="B80" i="12" s="1"/>
  <c r="B81" i="12" s="1"/>
  <c r="B82" i="12" s="1"/>
  <c r="B83" i="12" s="1"/>
  <c r="B84" i="12" s="1"/>
  <c r="B85" i="12" s="1"/>
  <c r="B86" i="12" s="1"/>
  <c r="B87" i="12" s="1"/>
  <c r="B88" i="12" s="1"/>
  <c r="B89" i="12" s="1"/>
  <c r="B90" i="12" s="1"/>
  <c r="B91" i="12" s="1"/>
  <c r="B92" i="12" s="1"/>
  <c r="B93" i="12" s="1"/>
  <c r="B94" i="12" s="1"/>
  <c r="B95" i="12" s="1"/>
  <c r="B96" i="12" s="1"/>
  <c r="B97" i="12" s="1"/>
  <c r="B98" i="12" s="1"/>
  <c r="B99" i="12" s="1"/>
  <c r="B100" i="12" s="1"/>
  <c r="B101" i="12" s="1"/>
  <c r="B102" i="12" s="1"/>
  <c r="B103" i="12" s="1"/>
  <c r="B104" i="12" s="1"/>
  <c r="B105" i="12" s="1"/>
  <c r="B106" i="12" s="1"/>
  <c r="B107" i="12" s="1"/>
  <c r="B108" i="12" s="1"/>
  <c r="B109" i="12" s="1"/>
  <c r="B110" i="12" s="1"/>
  <c r="B111" i="12" s="1"/>
  <c r="B112" i="12" s="1"/>
  <c r="B113" i="12" s="1"/>
  <c r="B114" i="12" s="1"/>
  <c r="B115" i="12" s="1"/>
  <c r="B116" i="12" s="1"/>
  <c r="B117" i="12" s="1"/>
  <c r="B118" i="12" s="1"/>
  <c r="B119" i="12" s="1"/>
  <c r="B120" i="12" s="1"/>
  <c r="B121" i="12" s="1"/>
  <c r="B122" i="12" s="1"/>
  <c r="B123" i="12" s="1"/>
  <c r="B124" i="12" s="1"/>
  <c r="B125" i="12" s="1"/>
  <c r="B126" i="12" s="1"/>
  <c r="B127" i="12" s="1"/>
  <c r="B128" i="12" s="1"/>
  <c r="B129" i="12" s="1"/>
  <c r="B130" i="12" s="1"/>
  <c r="B131" i="12" s="1"/>
  <c r="B132" i="12" s="1"/>
  <c r="B133" i="12" s="1"/>
  <c r="B134" i="12" s="1"/>
  <c r="B135" i="12" s="1"/>
  <c r="B136" i="12" s="1"/>
  <c r="B137" i="12" s="1"/>
  <c r="B138" i="12" s="1"/>
  <c r="B139" i="12" s="1"/>
  <c r="B140" i="12" s="1"/>
  <c r="B141" i="12" s="1"/>
  <c r="B142" i="12" s="1"/>
  <c r="B143" i="12" s="1"/>
  <c r="B144" i="12" s="1"/>
  <c r="B145" i="12" s="1"/>
  <c r="B146" i="12" s="1"/>
  <c r="B147" i="12" s="1"/>
  <c r="B148" i="12" s="1"/>
  <c r="I2" i="12"/>
  <c r="H2" i="12"/>
  <c r="G2" i="12"/>
  <c r="N2" i="12" s="1"/>
  <c r="I139" i="11"/>
  <c r="H139" i="11"/>
  <c r="G139" i="11"/>
  <c r="I138" i="11"/>
  <c r="H138" i="11"/>
  <c r="G138" i="11"/>
  <c r="I137" i="11"/>
  <c r="H137" i="11"/>
  <c r="G137" i="11"/>
  <c r="I136" i="11"/>
  <c r="H136" i="11"/>
  <c r="G136" i="11"/>
  <c r="I135" i="11"/>
  <c r="H135" i="11"/>
  <c r="G135" i="11"/>
  <c r="I134" i="11"/>
  <c r="H134" i="11"/>
  <c r="G134" i="11"/>
  <c r="I133" i="11"/>
  <c r="H133" i="11"/>
  <c r="G133" i="11"/>
  <c r="I132" i="11"/>
  <c r="H132" i="11"/>
  <c r="G132" i="11"/>
  <c r="I131" i="11"/>
  <c r="H131" i="11"/>
  <c r="G131" i="11"/>
  <c r="I130" i="11"/>
  <c r="H130" i="11"/>
  <c r="G130" i="11"/>
  <c r="I129" i="11"/>
  <c r="H129" i="11"/>
  <c r="G129" i="11"/>
  <c r="I128" i="11"/>
  <c r="H128" i="11"/>
  <c r="G128" i="11"/>
  <c r="I127" i="11"/>
  <c r="H127" i="11"/>
  <c r="G127" i="11"/>
  <c r="I126" i="11"/>
  <c r="H126" i="11"/>
  <c r="G126" i="11"/>
  <c r="I125" i="11"/>
  <c r="H125" i="11"/>
  <c r="G125" i="11"/>
  <c r="I124" i="11"/>
  <c r="H124" i="11"/>
  <c r="G124" i="11"/>
  <c r="I123" i="11"/>
  <c r="H123" i="11"/>
  <c r="G123" i="11"/>
  <c r="I122" i="11"/>
  <c r="H122" i="11"/>
  <c r="G122" i="11"/>
  <c r="I121" i="11"/>
  <c r="H121" i="11"/>
  <c r="G121" i="11"/>
  <c r="I120" i="11"/>
  <c r="H120" i="11"/>
  <c r="G120" i="11"/>
  <c r="I119" i="11"/>
  <c r="H119" i="11"/>
  <c r="G119" i="11"/>
  <c r="I118" i="11"/>
  <c r="H118" i="11"/>
  <c r="G118" i="11"/>
  <c r="I117" i="11"/>
  <c r="H117" i="11"/>
  <c r="G117" i="11"/>
  <c r="I116" i="11"/>
  <c r="H116" i="11"/>
  <c r="G116" i="11"/>
  <c r="I115" i="11"/>
  <c r="H115" i="11"/>
  <c r="G115" i="11"/>
  <c r="I114" i="11"/>
  <c r="H114" i="11"/>
  <c r="G114" i="11"/>
  <c r="I113" i="11"/>
  <c r="H113" i="11"/>
  <c r="G113" i="11"/>
  <c r="I112" i="11"/>
  <c r="H112" i="11"/>
  <c r="G112" i="11"/>
  <c r="I111" i="11"/>
  <c r="H111" i="11"/>
  <c r="G111" i="11"/>
  <c r="I110" i="11"/>
  <c r="H110" i="11"/>
  <c r="G110" i="11"/>
  <c r="I109" i="11"/>
  <c r="H109" i="11"/>
  <c r="G109" i="11"/>
  <c r="I108" i="11"/>
  <c r="H108" i="11"/>
  <c r="G108" i="11"/>
  <c r="I107" i="11"/>
  <c r="H107" i="11"/>
  <c r="G107" i="11"/>
  <c r="I106" i="11"/>
  <c r="H106" i="11"/>
  <c r="G106" i="11"/>
  <c r="I105" i="11"/>
  <c r="H105" i="11"/>
  <c r="G105" i="11"/>
  <c r="I104" i="11"/>
  <c r="H104" i="11"/>
  <c r="G104" i="11"/>
  <c r="I103" i="11"/>
  <c r="H103" i="11"/>
  <c r="G103" i="11"/>
  <c r="I102" i="11"/>
  <c r="H102" i="11"/>
  <c r="G102" i="11"/>
  <c r="I101" i="11"/>
  <c r="H101" i="11"/>
  <c r="G101" i="11"/>
  <c r="I100" i="11"/>
  <c r="H100" i="11"/>
  <c r="G100" i="11"/>
  <c r="I99" i="11"/>
  <c r="H99" i="11"/>
  <c r="G99" i="11"/>
  <c r="I98" i="11"/>
  <c r="H98" i="11"/>
  <c r="G98" i="11"/>
  <c r="I97" i="11"/>
  <c r="H97" i="11"/>
  <c r="G97" i="11"/>
  <c r="I96" i="11"/>
  <c r="H96" i="11"/>
  <c r="G96" i="11"/>
  <c r="I95" i="11"/>
  <c r="H95" i="11"/>
  <c r="G95" i="11"/>
  <c r="I94" i="11"/>
  <c r="H94" i="11"/>
  <c r="G94" i="11"/>
  <c r="I93" i="11"/>
  <c r="H93" i="11"/>
  <c r="G93" i="11"/>
  <c r="I92" i="11"/>
  <c r="H92" i="11"/>
  <c r="G92" i="11"/>
  <c r="I91" i="11"/>
  <c r="H91" i="11"/>
  <c r="G91" i="11"/>
  <c r="I90" i="11"/>
  <c r="H90" i="11"/>
  <c r="G90" i="11"/>
  <c r="I89" i="11"/>
  <c r="H89" i="11"/>
  <c r="G89" i="11"/>
  <c r="I88" i="11"/>
  <c r="H88" i="11"/>
  <c r="G88" i="11"/>
  <c r="I87" i="11"/>
  <c r="H87" i="11"/>
  <c r="G87" i="11"/>
  <c r="I86" i="11"/>
  <c r="H86" i="11"/>
  <c r="G86" i="11"/>
  <c r="I85" i="11"/>
  <c r="H85" i="11"/>
  <c r="G85" i="11"/>
  <c r="I84" i="11"/>
  <c r="H84" i="11"/>
  <c r="G84" i="11"/>
  <c r="I83" i="11"/>
  <c r="H83" i="11"/>
  <c r="G83" i="11"/>
  <c r="I82" i="11"/>
  <c r="H82" i="11"/>
  <c r="G82" i="11"/>
  <c r="I81" i="11"/>
  <c r="H81" i="11"/>
  <c r="G81" i="11"/>
  <c r="I80" i="11"/>
  <c r="H80" i="11"/>
  <c r="G80" i="11"/>
  <c r="I79" i="11"/>
  <c r="H79" i="11"/>
  <c r="G79" i="11"/>
  <c r="I78" i="11"/>
  <c r="H78" i="11"/>
  <c r="G78" i="11"/>
  <c r="I77" i="11"/>
  <c r="H77" i="11"/>
  <c r="G77" i="11"/>
  <c r="I76" i="11"/>
  <c r="H76" i="11"/>
  <c r="G76" i="11"/>
  <c r="I75" i="11"/>
  <c r="H75" i="11"/>
  <c r="G75" i="11"/>
  <c r="I74" i="11"/>
  <c r="H74" i="11"/>
  <c r="G74" i="11"/>
  <c r="I73" i="11"/>
  <c r="H73" i="11"/>
  <c r="G73" i="11"/>
  <c r="I72" i="11"/>
  <c r="H72" i="11"/>
  <c r="G72" i="11"/>
  <c r="I71" i="11"/>
  <c r="H71" i="11"/>
  <c r="G71" i="11"/>
  <c r="I70" i="11"/>
  <c r="H70" i="11"/>
  <c r="G70" i="11"/>
  <c r="I69" i="11"/>
  <c r="H69" i="11"/>
  <c r="G69" i="11"/>
  <c r="I68" i="11"/>
  <c r="H68" i="11"/>
  <c r="G68" i="11"/>
  <c r="I67" i="11"/>
  <c r="H67" i="11"/>
  <c r="G67" i="11"/>
  <c r="I66" i="11"/>
  <c r="H66" i="11"/>
  <c r="G66" i="11"/>
  <c r="I65" i="11"/>
  <c r="H65" i="11"/>
  <c r="G65" i="11"/>
  <c r="I64" i="11"/>
  <c r="H64" i="11"/>
  <c r="G64" i="11"/>
  <c r="I63" i="11"/>
  <c r="H63" i="11"/>
  <c r="G63" i="11"/>
  <c r="I62" i="11"/>
  <c r="H62" i="11"/>
  <c r="G62" i="11"/>
  <c r="I61" i="11"/>
  <c r="H61" i="11"/>
  <c r="G61" i="11"/>
  <c r="I60" i="11"/>
  <c r="H60" i="11"/>
  <c r="G60" i="11"/>
  <c r="I59" i="11"/>
  <c r="H59" i="11"/>
  <c r="G59" i="11"/>
  <c r="I58" i="11"/>
  <c r="H58" i="11"/>
  <c r="G58" i="11"/>
  <c r="I57" i="11"/>
  <c r="H57" i="11"/>
  <c r="G57" i="11"/>
  <c r="I56" i="11"/>
  <c r="H56" i="11"/>
  <c r="G56" i="11"/>
  <c r="I55" i="11"/>
  <c r="H55" i="11"/>
  <c r="G55" i="11"/>
  <c r="I54" i="11"/>
  <c r="H54" i="11"/>
  <c r="G54" i="11"/>
  <c r="I53" i="11"/>
  <c r="H53" i="11"/>
  <c r="G53" i="11"/>
  <c r="I52" i="11"/>
  <c r="H52" i="11"/>
  <c r="G52" i="11"/>
  <c r="I51" i="11"/>
  <c r="H51" i="11"/>
  <c r="G51" i="11"/>
  <c r="I50" i="11"/>
  <c r="H50" i="11"/>
  <c r="G50" i="11"/>
  <c r="I49" i="11"/>
  <c r="H49" i="11"/>
  <c r="G49" i="11"/>
  <c r="I48" i="11"/>
  <c r="H48" i="11"/>
  <c r="G48" i="11"/>
  <c r="I47" i="11"/>
  <c r="H47" i="11"/>
  <c r="G47" i="11"/>
  <c r="I46" i="11"/>
  <c r="H46" i="11"/>
  <c r="G46" i="11"/>
  <c r="I45" i="11"/>
  <c r="H45" i="11"/>
  <c r="G45" i="11"/>
  <c r="I44" i="11"/>
  <c r="H44" i="11"/>
  <c r="G44" i="11"/>
  <c r="I43" i="11"/>
  <c r="H43" i="11"/>
  <c r="G43" i="11"/>
  <c r="I42" i="11"/>
  <c r="H42" i="11"/>
  <c r="G42" i="11"/>
  <c r="I41" i="11"/>
  <c r="H41" i="11"/>
  <c r="G41" i="11"/>
  <c r="I40" i="11"/>
  <c r="H40" i="11"/>
  <c r="G40" i="11"/>
  <c r="I39" i="11"/>
  <c r="H39" i="11"/>
  <c r="G39" i="11"/>
  <c r="I38" i="11"/>
  <c r="H38" i="11"/>
  <c r="G38" i="11"/>
  <c r="I37" i="11"/>
  <c r="H37" i="11"/>
  <c r="G37" i="11"/>
  <c r="I36" i="11"/>
  <c r="H36" i="11"/>
  <c r="G36" i="11"/>
  <c r="I35" i="11"/>
  <c r="H35" i="11"/>
  <c r="G35" i="11"/>
  <c r="I34" i="11"/>
  <c r="H34" i="11"/>
  <c r="G34" i="11"/>
  <c r="I33" i="11"/>
  <c r="H33" i="11"/>
  <c r="G33" i="11"/>
  <c r="I32" i="11"/>
  <c r="H32" i="11"/>
  <c r="G32" i="11"/>
  <c r="I31" i="11"/>
  <c r="H31" i="11"/>
  <c r="G31" i="11"/>
  <c r="I30" i="11"/>
  <c r="H30" i="11"/>
  <c r="G30" i="11"/>
  <c r="I29" i="11"/>
  <c r="H29" i="11"/>
  <c r="G29" i="11"/>
  <c r="I28" i="11"/>
  <c r="H28" i="11"/>
  <c r="G28" i="11"/>
  <c r="I27" i="11"/>
  <c r="H27" i="11"/>
  <c r="G27" i="11"/>
  <c r="I26" i="11"/>
  <c r="H26" i="11"/>
  <c r="G26" i="11"/>
  <c r="I25" i="11"/>
  <c r="H25" i="11"/>
  <c r="G25" i="11"/>
  <c r="I24" i="11"/>
  <c r="H24" i="11"/>
  <c r="G24" i="11"/>
  <c r="I23" i="11"/>
  <c r="H23" i="11"/>
  <c r="G23" i="11"/>
  <c r="I22" i="11"/>
  <c r="H22" i="11"/>
  <c r="G22" i="11"/>
  <c r="I21" i="11"/>
  <c r="H21" i="11"/>
  <c r="G21" i="11"/>
  <c r="I20" i="11"/>
  <c r="H20" i="11"/>
  <c r="G20" i="11"/>
  <c r="I19" i="11"/>
  <c r="H19" i="11"/>
  <c r="G19" i="11"/>
  <c r="I18" i="11"/>
  <c r="H18" i="11"/>
  <c r="G18" i="11"/>
  <c r="I17" i="11"/>
  <c r="H17" i="11"/>
  <c r="G17" i="11"/>
  <c r="I16" i="11"/>
  <c r="H16" i="11"/>
  <c r="G16" i="11"/>
  <c r="I15" i="11"/>
  <c r="H15" i="11"/>
  <c r="G15" i="11"/>
  <c r="I14" i="11"/>
  <c r="H14" i="11"/>
  <c r="G14" i="11"/>
  <c r="I13" i="11"/>
  <c r="H13" i="11"/>
  <c r="G13" i="11"/>
  <c r="I12" i="11"/>
  <c r="H12" i="11"/>
  <c r="G12" i="11"/>
  <c r="I11" i="11"/>
  <c r="H11" i="11"/>
  <c r="G11" i="11"/>
  <c r="I10" i="11"/>
  <c r="H10" i="11"/>
  <c r="G10" i="11"/>
  <c r="I9" i="11"/>
  <c r="H9" i="11"/>
  <c r="G9" i="11"/>
  <c r="I8" i="11"/>
  <c r="H8" i="11"/>
  <c r="G8" i="11"/>
  <c r="I7" i="11"/>
  <c r="H7" i="11"/>
  <c r="G7" i="11"/>
  <c r="I6" i="11"/>
  <c r="H6" i="11"/>
  <c r="G6" i="11"/>
  <c r="I5" i="11"/>
  <c r="H5" i="11"/>
  <c r="G5" i="11"/>
  <c r="I4" i="11"/>
  <c r="H4" i="11"/>
  <c r="G4" i="11"/>
  <c r="I3" i="11"/>
  <c r="H3" i="11"/>
  <c r="G3" i="11"/>
  <c r="B3" i="11"/>
  <c r="B4" i="11" s="1"/>
  <c r="B5" i="11" s="1"/>
  <c r="B6" i="11" s="1"/>
  <c r="B7" i="11" s="1"/>
  <c r="B8" i="11" s="1"/>
  <c r="B9" i="11" s="1"/>
  <c r="B10" i="11" s="1"/>
  <c r="B11" i="11" s="1"/>
  <c r="B12" i="11" s="1"/>
  <c r="B13" i="11" s="1"/>
  <c r="B14" i="11" s="1"/>
  <c r="B15" i="11" s="1"/>
  <c r="B16" i="11" s="1"/>
  <c r="B17" i="11" s="1"/>
  <c r="B18" i="11" s="1"/>
  <c r="B19" i="11" s="1"/>
  <c r="B20" i="11" s="1"/>
  <c r="B21" i="11" s="1"/>
  <c r="B22" i="11" s="1"/>
  <c r="B23" i="11" s="1"/>
  <c r="B24" i="11" s="1"/>
  <c r="B25" i="11" s="1"/>
  <c r="B26" i="11" s="1"/>
  <c r="B27" i="11" s="1"/>
  <c r="B28" i="11" s="1"/>
  <c r="B29" i="11" s="1"/>
  <c r="B30" i="11" s="1"/>
  <c r="B31" i="11" s="1"/>
  <c r="B32" i="11" s="1"/>
  <c r="B33" i="11" s="1"/>
  <c r="B34" i="11" s="1"/>
  <c r="B35" i="11" s="1"/>
  <c r="B36" i="11" s="1"/>
  <c r="B37" i="11" s="1"/>
  <c r="B38" i="11" s="1"/>
  <c r="B39" i="11" s="1"/>
  <c r="B40" i="11" s="1"/>
  <c r="B41" i="11" s="1"/>
  <c r="B42" i="11" s="1"/>
  <c r="B43" i="11" s="1"/>
  <c r="B44" i="11" s="1"/>
  <c r="B45" i="11" s="1"/>
  <c r="B46" i="11" s="1"/>
  <c r="B47" i="11" s="1"/>
  <c r="B48" i="11" s="1"/>
  <c r="B49" i="11" s="1"/>
  <c r="B50" i="11" s="1"/>
  <c r="B51" i="11" s="1"/>
  <c r="B52" i="11" s="1"/>
  <c r="B53" i="11" s="1"/>
  <c r="B54" i="11" s="1"/>
  <c r="B55" i="11" s="1"/>
  <c r="B56" i="11" s="1"/>
  <c r="B57" i="11" s="1"/>
  <c r="B58" i="11" s="1"/>
  <c r="B59" i="11" s="1"/>
  <c r="B60" i="11" s="1"/>
  <c r="B61" i="11" s="1"/>
  <c r="B62" i="11" s="1"/>
  <c r="B63" i="11" s="1"/>
  <c r="B64" i="11" s="1"/>
  <c r="B65" i="11" s="1"/>
  <c r="B66" i="11" s="1"/>
  <c r="B67" i="11" s="1"/>
  <c r="B68" i="11" s="1"/>
  <c r="B69" i="11" s="1"/>
  <c r="B70" i="11" s="1"/>
  <c r="B71" i="11" s="1"/>
  <c r="B72" i="11" s="1"/>
  <c r="B73" i="11" s="1"/>
  <c r="B74" i="11" s="1"/>
  <c r="B75" i="11" s="1"/>
  <c r="B76" i="11" s="1"/>
  <c r="B77" i="11" s="1"/>
  <c r="B78" i="11" s="1"/>
  <c r="B79" i="11" s="1"/>
  <c r="B80" i="11" s="1"/>
  <c r="B81" i="11" s="1"/>
  <c r="B82" i="11" s="1"/>
  <c r="B83" i="11" s="1"/>
  <c r="B84" i="11" s="1"/>
  <c r="B85" i="11" s="1"/>
  <c r="B86" i="11" s="1"/>
  <c r="B87" i="11" s="1"/>
  <c r="B88" i="11" s="1"/>
  <c r="B89" i="11" s="1"/>
  <c r="B90" i="11" s="1"/>
  <c r="B91" i="11" s="1"/>
  <c r="B92" i="11" s="1"/>
  <c r="B93" i="11" s="1"/>
  <c r="B94" i="11" s="1"/>
  <c r="B95" i="11" s="1"/>
  <c r="B96" i="11" s="1"/>
  <c r="B97" i="11" s="1"/>
  <c r="B98" i="11" s="1"/>
  <c r="B99" i="11" s="1"/>
  <c r="B100" i="11" s="1"/>
  <c r="B101" i="11" s="1"/>
  <c r="B102" i="11" s="1"/>
  <c r="B103" i="11" s="1"/>
  <c r="B104" i="11" s="1"/>
  <c r="B105" i="11" s="1"/>
  <c r="B106" i="11" s="1"/>
  <c r="B107" i="11" s="1"/>
  <c r="B108" i="11" s="1"/>
  <c r="B109" i="11" s="1"/>
  <c r="B110" i="11" s="1"/>
  <c r="B111" i="11" s="1"/>
  <c r="B112" i="11" s="1"/>
  <c r="B113" i="11" s="1"/>
  <c r="B114" i="11" s="1"/>
  <c r="B115" i="11" s="1"/>
  <c r="B116" i="11" s="1"/>
  <c r="B117" i="11" s="1"/>
  <c r="B118" i="11" s="1"/>
  <c r="B119" i="11" s="1"/>
  <c r="B120" i="11" s="1"/>
  <c r="B121" i="11" s="1"/>
  <c r="B122" i="11" s="1"/>
  <c r="B123" i="11" s="1"/>
  <c r="B124" i="11" s="1"/>
  <c r="B125" i="11" s="1"/>
  <c r="B126" i="11" s="1"/>
  <c r="B127" i="11" s="1"/>
  <c r="B128" i="11" s="1"/>
  <c r="B129" i="11" s="1"/>
  <c r="B130" i="11" s="1"/>
  <c r="B131" i="11" s="1"/>
  <c r="B132" i="11" s="1"/>
  <c r="B133" i="11" s="1"/>
  <c r="B134" i="11" s="1"/>
  <c r="B135" i="11" s="1"/>
  <c r="B136" i="11" s="1"/>
  <c r="B137" i="11" s="1"/>
  <c r="B138" i="11" s="1"/>
  <c r="B139" i="11" s="1"/>
  <c r="B140" i="11" s="1"/>
  <c r="B141" i="11" s="1"/>
  <c r="B142" i="11" s="1"/>
  <c r="B143" i="11" s="1"/>
  <c r="B144" i="11" s="1"/>
  <c r="B145" i="11" s="1"/>
  <c r="B146" i="11" s="1"/>
  <c r="B147" i="11" s="1"/>
  <c r="B148" i="11" s="1"/>
  <c r="I2" i="11"/>
  <c r="H2" i="11"/>
  <c r="G2" i="11"/>
  <c r="L2" i="11" s="1"/>
  <c r="I139" i="10"/>
  <c r="H139" i="10"/>
  <c r="G139" i="10"/>
  <c r="I138" i="10"/>
  <c r="H138" i="10"/>
  <c r="G138" i="10"/>
  <c r="I137" i="10"/>
  <c r="H137" i="10"/>
  <c r="G137" i="10"/>
  <c r="I136" i="10"/>
  <c r="H136" i="10"/>
  <c r="G136" i="10"/>
  <c r="I135" i="10"/>
  <c r="H135" i="10"/>
  <c r="G135" i="10"/>
  <c r="I134" i="10"/>
  <c r="H134" i="10"/>
  <c r="G134" i="10"/>
  <c r="I133" i="10"/>
  <c r="H133" i="10"/>
  <c r="G133" i="10"/>
  <c r="I132" i="10"/>
  <c r="H132" i="10"/>
  <c r="G132" i="10"/>
  <c r="I131" i="10"/>
  <c r="H131" i="10"/>
  <c r="G131" i="10"/>
  <c r="I130" i="10"/>
  <c r="H130" i="10"/>
  <c r="G130" i="10"/>
  <c r="I129" i="10"/>
  <c r="H129" i="10"/>
  <c r="G129" i="10"/>
  <c r="I128" i="10"/>
  <c r="H128" i="10"/>
  <c r="G128" i="10"/>
  <c r="I127" i="10"/>
  <c r="H127" i="10"/>
  <c r="G127" i="10"/>
  <c r="I126" i="10"/>
  <c r="H126" i="10"/>
  <c r="G126" i="10"/>
  <c r="I125" i="10"/>
  <c r="H125" i="10"/>
  <c r="G125" i="10"/>
  <c r="I124" i="10"/>
  <c r="H124" i="10"/>
  <c r="G124" i="10"/>
  <c r="I123" i="10"/>
  <c r="H123" i="10"/>
  <c r="G123" i="10"/>
  <c r="I122" i="10"/>
  <c r="H122" i="10"/>
  <c r="G122" i="10"/>
  <c r="I121" i="10"/>
  <c r="H121" i="10"/>
  <c r="G121" i="10"/>
  <c r="I120" i="10"/>
  <c r="H120" i="10"/>
  <c r="G120" i="10"/>
  <c r="I119" i="10"/>
  <c r="H119" i="10"/>
  <c r="G119" i="10"/>
  <c r="I118" i="10"/>
  <c r="H118" i="10"/>
  <c r="G118" i="10"/>
  <c r="I117" i="10"/>
  <c r="H117" i="10"/>
  <c r="G117" i="10"/>
  <c r="I116" i="10"/>
  <c r="H116" i="10"/>
  <c r="G116" i="10"/>
  <c r="I115" i="10"/>
  <c r="H115" i="10"/>
  <c r="G115" i="10"/>
  <c r="I114" i="10"/>
  <c r="H114" i="10"/>
  <c r="G114" i="10"/>
  <c r="I113" i="10"/>
  <c r="H113" i="10"/>
  <c r="G113" i="10"/>
  <c r="I112" i="10"/>
  <c r="H112" i="10"/>
  <c r="G112" i="10"/>
  <c r="I111" i="10"/>
  <c r="H111" i="10"/>
  <c r="G111" i="10"/>
  <c r="I110" i="10"/>
  <c r="H110" i="10"/>
  <c r="G110" i="10"/>
  <c r="I109" i="10"/>
  <c r="H109" i="10"/>
  <c r="G109" i="10"/>
  <c r="I108" i="10"/>
  <c r="H108" i="10"/>
  <c r="G108" i="10"/>
  <c r="I107" i="10"/>
  <c r="H107" i="10"/>
  <c r="G107" i="10"/>
  <c r="I106" i="10"/>
  <c r="H106" i="10"/>
  <c r="G106" i="10"/>
  <c r="I105" i="10"/>
  <c r="H105" i="10"/>
  <c r="G105" i="10"/>
  <c r="I104" i="10"/>
  <c r="H104" i="10"/>
  <c r="G104" i="10"/>
  <c r="I103" i="10"/>
  <c r="H103" i="10"/>
  <c r="G103" i="10"/>
  <c r="I102" i="10"/>
  <c r="H102" i="10"/>
  <c r="G102" i="10"/>
  <c r="I101" i="10"/>
  <c r="H101" i="10"/>
  <c r="G101" i="10"/>
  <c r="I100" i="10"/>
  <c r="H100" i="10"/>
  <c r="G100" i="10"/>
  <c r="I99" i="10"/>
  <c r="H99" i="10"/>
  <c r="G99" i="10"/>
  <c r="I98" i="10"/>
  <c r="H98" i="10"/>
  <c r="G98" i="10"/>
  <c r="I97" i="10"/>
  <c r="H97" i="10"/>
  <c r="G97" i="10"/>
  <c r="I96" i="10"/>
  <c r="H96" i="10"/>
  <c r="G96" i="10"/>
  <c r="I95" i="10"/>
  <c r="H95" i="10"/>
  <c r="G95" i="10"/>
  <c r="I94" i="10"/>
  <c r="H94" i="10"/>
  <c r="G94" i="10"/>
  <c r="I93" i="10"/>
  <c r="H93" i="10"/>
  <c r="G93" i="10"/>
  <c r="I92" i="10"/>
  <c r="H92" i="10"/>
  <c r="G92" i="10"/>
  <c r="I91" i="10"/>
  <c r="H91" i="10"/>
  <c r="G91" i="10"/>
  <c r="I90" i="10"/>
  <c r="H90" i="10"/>
  <c r="G90" i="10"/>
  <c r="I89" i="10"/>
  <c r="H89" i="10"/>
  <c r="G89" i="10"/>
  <c r="I88" i="10"/>
  <c r="H88" i="10"/>
  <c r="G88" i="10"/>
  <c r="I87" i="10"/>
  <c r="H87" i="10"/>
  <c r="G87" i="10"/>
  <c r="I86" i="10"/>
  <c r="H86" i="10"/>
  <c r="G86" i="10"/>
  <c r="I85" i="10"/>
  <c r="H85" i="10"/>
  <c r="G85" i="10"/>
  <c r="I84" i="10"/>
  <c r="H84" i="10"/>
  <c r="G84" i="10"/>
  <c r="I83" i="10"/>
  <c r="H83" i="10"/>
  <c r="G83" i="10"/>
  <c r="I82" i="10"/>
  <c r="H82" i="10"/>
  <c r="G82" i="10"/>
  <c r="I81" i="10"/>
  <c r="H81" i="10"/>
  <c r="G81" i="10"/>
  <c r="I80" i="10"/>
  <c r="H80" i="10"/>
  <c r="G80" i="10"/>
  <c r="I79" i="10"/>
  <c r="H79" i="10"/>
  <c r="G79" i="10"/>
  <c r="I78" i="10"/>
  <c r="H78" i="10"/>
  <c r="G78" i="10"/>
  <c r="I77" i="10"/>
  <c r="H77" i="10"/>
  <c r="G77" i="10"/>
  <c r="I76" i="10"/>
  <c r="H76" i="10"/>
  <c r="G76" i="10"/>
  <c r="I75" i="10"/>
  <c r="H75" i="10"/>
  <c r="G75" i="10"/>
  <c r="I74" i="10"/>
  <c r="H74" i="10"/>
  <c r="G74" i="10"/>
  <c r="I73" i="10"/>
  <c r="H73" i="10"/>
  <c r="G73" i="10"/>
  <c r="I72" i="10"/>
  <c r="H72" i="10"/>
  <c r="G72" i="10"/>
  <c r="I71" i="10"/>
  <c r="H71" i="10"/>
  <c r="G71" i="10"/>
  <c r="I70" i="10"/>
  <c r="H70" i="10"/>
  <c r="G70" i="10"/>
  <c r="I69" i="10"/>
  <c r="H69" i="10"/>
  <c r="G69" i="10"/>
  <c r="I68" i="10"/>
  <c r="H68" i="10"/>
  <c r="G68" i="10"/>
  <c r="I67" i="10"/>
  <c r="H67" i="10"/>
  <c r="G67" i="10"/>
  <c r="I66" i="10"/>
  <c r="H66" i="10"/>
  <c r="G66" i="10"/>
  <c r="I65" i="10"/>
  <c r="H65" i="10"/>
  <c r="G65" i="10"/>
  <c r="I64" i="10"/>
  <c r="H64" i="10"/>
  <c r="G64" i="10"/>
  <c r="I63" i="10"/>
  <c r="H63" i="10"/>
  <c r="G63" i="10"/>
  <c r="I62" i="10"/>
  <c r="H62" i="10"/>
  <c r="G62" i="10"/>
  <c r="I61" i="10"/>
  <c r="H61" i="10"/>
  <c r="G61" i="10"/>
  <c r="I60" i="10"/>
  <c r="H60" i="10"/>
  <c r="G60" i="10"/>
  <c r="I59" i="10"/>
  <c r="H59" i="10"/>
  <c r="G59" i="10"/>
  <c r="I58" i="10"/>
  <c r="H58" i="10"/>
  <c r="G58" i="10"/>
  <c r="I57" i="10"/>
  <c r="H57" i="10"/>
  <c r="G57" i="10"/>
  <c r="I56" i="10"/>
  <c r="H56" i="10"/>
  <c r="G56" i="10"/>
  <c r="I55" i="10"/>
  <c r="H55" i="10"/>
  <c r="G55" i="10"/>
  <c r="I54" i="10"/>
  <c r="H54" i="10"/>
  <c r="G54" i="10"/>
  <c r="I53" i="10"/>
  <c r="H53" i="10"/>
  <c r="G53" i="10"/>
  <c r="I52" i="10"/>
  <c r="H52" i="10"/>
  <c r="O3" i="10" s="1"/>
  <c r="G52" i="10"/>
  <c r="I51" i="10"/>
  <c r="H51" i="10"/>
  <c r="G51" i="10"/>
  <c r="I50" i="10"/>
  <c r="H50" i="10"/>
  <c r="G50" i="10"/>
  <c r="I49" i="10"/>
  <c r="H49" i="10"/>
  <c r="G49" i="10"/>
  <c r="I48" i="10"/>
  <c r="H48" i="10"/>
  <c r="G48" i="10"/>
  <c r="I47" i="10"/>
  <c r="H47" i="10"/>
  <c r="G47" i="10"/>
  <c r="I46" i="10"/>
  <c r="H46" i="10"/>
  <c r="G46" i="10"/>
  <c r="I45" i="10"/>
  <c r="H45" i="10"/>
  <c r="G45" i="10"/>
  <c r="I44" i="10"/>
  <c r="H44" i="10"/>
  <c r="G44" i="10"/>
  <c r="I43" i="10"/>
  <c r="H43" i="10"/>
  <c r="G43" i="10"/>
  <c r="I42" i="10"/>
  <c r="H42" i="10"/>
  <c r="G42" i="10"/>
  <c r="I41" i="10"/>
  <c r="H41" i="10"/>
  <c r="G41" i="10"/>
  <c r="I40" i="10"/>
  <c r="H40" i="10"/>
  <c r="G40" i="10"/>
  <c r="I39" i="10"/>
  <c r="H39" i="10"/>
  <c r="G39" i="10"/>
  <c r="I38" i="10"/>
  <c r="H38" i="10"/>
  <c r="G38" i="10"/>
  <c r="I37" i="10"/>
  <c r="H37" i="10"/>
  <c r="G37" i="10"/>
  <c r="I36" i="10"/>
  <c r="H36" i="10"/>
  <c r="G36" i="10"/>
  <c r="I35" i="10"/>
  <c r="H35" i="10"/>
  <c r="G35" i="10"/>
  <c r="I34" i="10"/>
  <c r="H34" i="10"/>
  <c r="G34" i="10"/>
  <c r="I33" i="10"/>
  <c r="H33" i="10"/>
  <c r="G33" i="10"/>
  <c r="I32" i="10"/>
  <c r="H32" i="10"/>
  <c r="G32" i="10"/>
  <c r="I31" i="10"/>
  <c r="H31" i="10"/>
  <c r="G31" i="10"/>
  <c r="I30" i="10"/>
  <c r="H30" i="10"/>
  <c r="G30" i="10"/>
  <c r="I29" i="10"/>
  <c r="H29" i="10"/>
  <c r="G29" i="10"/>
  <c r="I28" i="10"/>
  <c r="H28" i="10"/>
  <c r="G28" i="10"/>
  <c r="I27" i="10"/>
  <c r="H27" i="10"/>
  <c r="G27" i="10"/>
  <c r="I26" i="10"/>
  <c r="H26" i="10"/>
  <c r="G26" i="10"/>
  <c r="I25" i="10"/>
  <c r="H25" i="10"/>
  <c r="G25" i="10"/>
  <c r="I24" i="10"/>
  <c r="H24" i="10"/>
  <c r="G24" i="10"/>
  <c r="I23" i="10"/>
  <c r="H23" i="10"/>
  <c r="G23" i="10"/>
  <c r="I22" i="10"/>
  <c r="H22" i="10"/>
  <c r="G22" i="10"/>
  <c r="I21" i="10"/>
  <c r="H21" i="10"/>
  <c r="G21" i="10"/>
  <c r="I20" i="10"/>
  <c r="H20" i="10"/>
  <c r="G20" i="10"/>
  <c r="I19" i="10"/>
  <c r="H19" i="10"/>
  <c r="G19" i="10"/>
  <c r="I18" i="10"/>
  <c r="H18" i="10"/>
  <c r="G18" i="10"/>
  <c r="I17" i="10"/>
  <c r="H17" i="10"/>
  <c r="G17" i="10"/>
  <c r="I16" i="10"/>
  <c r="H16" i="10"/>
  <c r="G16" i="10"/>
  <c r="I15" i="10"/>
  <c r="H15" i="10"/>
  <c r="G15" i="10"/>
  <c r="I14" i="10"/>
  <c r="H14" i="10"/>
  <c r="G14" i="10"/>
  <c r="I13" i="10"/>
  <c r="H13" i="10"/>
  <c r="G13" i="10"/>
  <c r="I12" i="10"/>
  <c r="H12" i="10"/>
  <c r="G12" i="10"/>
  <c r="I11" i="10"/>
  <c r="H11" i="10"/>
  <c r="G11" i="10"/>
  <c r="I10" i="10"/>
  <c r="H10" i="10"/>
  <c r="G10" i="10"/>
  <c r="I9" i="10"/>
  <c r="H9" i="10"/>
  <c r="G9" i="10"/>
  <c r="I8" i="10"/>
  <c r="H8" i="10"/>
  <c r="G8" i="10"/>
  <c r="I7" i="10"/>
  <c r="H7" i="10"/>
  <c r="G7" i="10"/>
  <c r="I6" i="10"/>
  <c r="H6" i="10"/>
  <c r="G6" i="10"/>
  <c r="I5" i="10"/>
  <c r="H5" i="10"/>
  <c r="G5" i="10"/>
  <c r="I4" i="10"/>
  <c r="H4" i="10"/>
  <c r="G4" i="10"/>
  <c r="I3" i="10"/>
  <c r="H3" i="10"/>
  <c r="G3" i="10"/>
  <c r="B3" i="10"/>
  <c r="B4" i="10" s="1"/>
  <c r="B5" i="10" s="1"/>
  <c r="B6" i="10" s="1"/>
  <c r="B7" i="10" s="1"/>
  <c r="B8" i="10" s="1"/>
  <c r="B9" i="10" s="1"/>
  <c r="B10" i="10" s="1"/>
  <c r="B11" i="10" s="1"/>
  <c r="B12" i="10" s="1"/>
  <c r="B13" i="10" s="1"/>
  <c r="B14" i="10" s="1"/>
  <c r="B15" i="10" s="1"/>
  <c r="B16" i="10" s="1"/>
  <c r="B17" i="10" s="1"/>
  <c r="B18" i="10" s="1"/>
  <c r="B19" i="10" s="1"/>
  <c r="B20" i="10" s="1"/>
  <c r="B21" i="10" s="1"/>
  <c r="B22" i="10" s="1"/>
  <c r="B23" i="10" s="1"/>
  <c r="B24" i="10" s="1"/>
  <c r="B25" i="10" s="1"/>
  <c r="B26" i="10" s="1"/>
  <c r="B27" i="10" s="1"/>
  <c r="B28" i="10" s="1"/>
  <c r="B29" i="10" s="1"/>
  <c r="B30" i="10" s="1"/>
  <c r="B31" i="10" s="1"/>
  <c r="B32" i="10" s="1"/>
  <c r="B33" i="10" s="1"/>
  <c r="B34" i="10" s="1"/>
  <c r="B35" i="10" s="1"/>
  <c r="B36" i="10" s="1"/>
  <c r="B37" i="10" s="1"/>
  <c r="B38" i="10" s="1"/>
  <c r="B39" i="10" s="1"/>
  <c r="B40" i="10" s="1"/>
  <c r="B41" i="10" s="1"/>
  <c r="B42" i="10" s="1"/>
  <c r="B43" i="10" s="1"/>
  <c r="B44" i="10" s="1"/>
  <c r="B45" i="10" s="1"/>
  <c r="B46" i="10" s="1"/>
  <c r="B47" i="10" s="1"/>
  <c r="B48" i="10" s="1"/>
  <c r="B49" i="10" s="1"/>
  <c r="B50" i="10" s="1"/>
  <c r="B51" i="10" s="1"/>
  <c r="B52" i="10" s="1"/>
  <c r="B53" i="10" s="1"/>
  <c r="B54" i="10" s="1"/>
  <c r="B55" i="10" s="1"/>
  <c r="B56" i="10" s="1"/>
  <c r="B57" i="10" s="1"/>
  <c r="B58" i="10" s="1"/>
  <c r="B59" i="10" s="1"/>
  <c r="B60" i="10" s="1"/>
  <c r="B61" i="10" s="1"/>
  <c r="B62" i="10" s="1"/>
  <c r="B63" i="10" s="1"/>
  <c r="B64" i="10" s="1"/>
  <c r="B65" i="10" s="1"/>
  <c r="B66" i="10" s="1"/>
  <c r="B67" i="10" s="1"/>
  <c r="B68" i="10" s="1"/>
  <c r="B69" i="10" s="1"/>
  <c r="B70" i="10" s="1"/>
  <c r="B71" i="10" s="1"/>
  <c r="B72" i="10" s="1"/>
  <c r="B73" i="10" s="1"/>
  <c r="B74" i="10" s="1"/>
  <c r="B75" i="10" s="1"/>
  <c r="B76" i="10" s="1"/>
  <c r="B77" i="10" s="1"/>
  <c r="B78" i="10" s="1"/>
  <c r="B79" i="10" s="1"/>
  <c r="B80" i="10" s="1"/>
  <c r="B81" i="10" s="1"/>
  <c r="B82" i="10" s="1"/>
  <c r="B83" i="10" s="1"/>
  <c r="B84" i="10" s="1"/>
  <c r="B85" i="10" s="1"/>
  <c r="B86" i="10" s="1"/>
  <c r="B87" i="10" s="1"/>
  <c r="B88" i="10" s="1"/>
  <c r="B89" i="10" s="1"/>
  <c r="B90" i="10" s="1"/>
  <c r="B91" i="10" s="1"/>
  <c r="B92" i="10" s="1"/>
  <c r="B93" i="10" s="1"/>
  <c r="B94" i="10" s="1"/>
  <c r="B95" i="10" s="1"/>
  <c r="B96" i="10" s="1"/>
  <c r="B97" i="10" s="1"/>
  <c r="B98" i="10" s="1"/>
  <c r="B99" i="10" s="1"/>
  <c r="B100" i="10" s="1"/>
  <c r="B101" i="10" s="1"/>
  <c r="B102" i="10" s="1"/>
  <c r="B103" i="10" s="1"/>
  <c r="B104" i="10" s="1"/>
  <c r="B105" i="10" s="1"/>
  <c r="B106" i="10" s="1"/>
  <c r="B107" i="10" s="1"/>
  <c r="B108" i="10" s="1"/>
  <c r="B109" i="10" s="1"/>
  <c r="B110" i="10" s="1"/>
  <c r="B111" i="10" s="1"/>
  <c r="B112" i="10" s="1"/>
  <c r="B113" i="10" s="1"/>
  <c r="B114" i="10" s="1"/>
  <c r="B115" i="10" s="1"/>
  <c r="B116" i="10" s="1"/>
  <c r="B117" i="10" s="1"/>
  <c r="B118" i="10" s="1"/>
  <c r="B119" i="10" s="1"/>
  <c r="B120" i="10" s="1"/>
  <c r="B121" i="10" s="1"/>
  <c r="B122" i="10" s="1"/>
  <c r="B123" i="10" s="1"/>
  <c r="B124" i="10" s="1"/>
  <c r="B125" i="10" s="1"/>
  <c r="B126" i="10" s="1"/>
  <c r="B127" i="10" s="1"/>
  <c r="B128" i="10" s="1"/>
  <c r="B129" i="10" s="1"/>
  <c r="B130" i="10" s="1"/>
  <c r="B131" i="10" s="1"/>
  <c r="B132" i="10" s="1"/>
  <c r="B133" i="10" s="1"/>
  <c r="B134" i="10" s="1"/>
  <c r="B135" i="10" s="1"/>
  <c r="B136" i="10" s="1"/>
  <c r="B137" i="10" s="1"/>
  <c r="B138" i="10" s="1"/>
  <c r="B139" i="10" s="1"/>
  <c r="B140" i="10" s="1"/>
  <c r="B141" i="10" s="1"/>
  <c r="B142" i="10" s="1"/>
  <c r="B143" i="10" s="1"/>
  <c r="B144" i="10" s="1"/>
  <c r="B145" i="10" s="1"/>
  <c r="B146" i="10" s="1"/>
  <c r="B147" i="10" s="1"/>
  <c r="B148" i="10" s="1"/>
  <c r="O2" i="10"/>
  <c r="I2" i="10"/>
  <c r="H2" i="10"/>
  <c r="G2" i="10"/>
  <c r="I139" i="9"/>
  <c r="H139" i="9"/>
  <c r="G139" i="9"/>
  <c r="I138" i="9"/>
  <c r="H138" i="9"/>
  <c r="G138" i="9"/>
  <c r="I137" i="9"/>
  <c r="H137" i="9"/>
  <c r="G137" i="9"/>
  <c r="I136" i="9"/>
  <c r="H136" i="9"/>
  <c r="G136" i="9"/>
  <c r="I135" i="9"/>
  <c r="H135" i="9"/>
  <c r="G135" i="9"/>
  <c r="I134" i="9"/>
  <c r="H134" i="9"/>
  <c r="G134" i="9"/>
  <c r="I133" i="9"/>
  <c r="H133" i="9"/>
  <c r="G133" i="9"/>
  <c r="I132" i="9"/>
  <c r="H132" i="9"/>
  <c r="G132" i="9"/>
  <c r="I131" i="9"/>
  <c r="H131" i="9"/>
  <c r="G131" i="9"/>
  <c r="I130" i="9"/>
  <c r="H130" i="9"/>
  <c r="G130" i="9"/>
  <c r="I129" i="9"/>
  <c r="H129" i="9"/>
  <c r="G129" i="9"/>
  <c r="I128" i="9"/>
  <c r="H128" i="9"/>
  <c r="G128" i="9"/>
  <c r="I127" i="9"/>
  <c r="H127" i="9"/>
  <c r="G127" i="9"/>
  <c r="I126" i="9"/>
  <c r="H126" i="9"/>
  <c r="G126" i="9"/>
  <c r="I125" i="9"/>
  <c r="H125" i="9"/>
  <c r="G125" i="9"/>
  <c r="I124" i="9"/>
  <c r="H124" i="9"/>
  <c r="G124" i="9"/>
  <c r="I123" i="9"/>
  <c r="H123" i="9"/>
  <c r="G123" i="9"/>
  <c r="I122" i="9"/>
  <c r="H122" i="9"/>
  <c r="G122" i="9"/>
  <c r="I121" i="9"/>
  <c r="H121" i="9"/>
  <c r="G121" i="9"/>
  <c r="I120" i="9"/>
  <c r="H120" i="9"/>
  <c r="G120" i="9"/>
  <c r="I119" i="9"/>
  <c r="H119" i="9"/>
  <c r="G119" i="9"/>
  <c r="I118" i="9"/>
  <c r="H118" i="9"/>
  <c r="G118" i="9"/>
  <c r="I117" i="9"/>
  <c r="H117" i="9"/>
  <c r="G117" i="9"/>
  <c r="I116" i="9"/>
  <c r="H116" i="9"/>
  <c r="G116" i="9"/>
  <c r="I115" i="9"/>
  <c r="H115" i="9"/>
  <c r="G115" i="9"/>
  <c r="I114" i="9"/>
  <c r="H114" i="9"/>
  <c r="G114" i="9"/>
  <c r="I113" i="9"/>
  <c r="H113" i="9"/>
  <c r="G113" i="9"/>
  <c r="I112" i="9"/>
  <c r="H112" i="9"/>
  <c r="G112" i="9"/>
  <c r="I111" i="9"/>
  <c r="H111" i="9"/>
  <c r="G111" i="9"/>
  <c r="I110" i="9"/>
  <c r="H110" i="9"/>
  <c r="G110" i="9"/>
  <c r="I109" i="9"/>
  <c r="H109" i="9"/>
  <c r="G109" i="9"/>
  <c r="I108" i="9"/>
  <c r="H108" i="9"/>
  <c r="G108" i="9"/>
  <c r="I107" i="9"/>
  <c r="H107" i="9"/>
  <c r="G107" i="9"/>
  <c r="I106" i="9"/>
  <c r="H106" i="9"/>
  <c r="G106" i="9"/>
  <c r="I105" i="9"/>
  <c r="H105" i="9"/>
  <c r="G105" i="9"/>
  <c r="I104" i="9"/>
  <c r="H104" i="9"/>
  <c r="G104" i="9"/>
  <c r="I103" i="9"/>
  <c r="H103" i="9"/>
  <c r="G103" i="9"/>
  <c r="I102" i="9"/>
  <c r="H102" i="9"/>
  <c r="G102" i="9"/>
  <c r="I101" i="9"/>
  <c r="H101" i="9"/>
  <c r="G101" i="9"/>
  <c r="I100" i="9"/>
  <c r="H100" i="9"/>
  <c r="G100" i="9"/>
  <c r="I99" i="9"/>
  <c r="H99" i="9"/>
  <c r="G99" i="9"/>
  <c r="I98" i="9"/>
  <c r="H98" i="9"/>
  <c r="G98" i="9"/>
  <c r="I97" i="9"/>
  <c r="H97" i="9"/>
  <c r="G97" i="9"/>
  <c r="I96" i="9"/>
  <c r="H96" i="9"/>
  <c r="G96" i="9"/>
  <c r="I95" i="9"/>
  <c r="H95" i="9"/>
  <c r="G95" i="9"/>
  <c r="I94" i="9"/>
  <c r="H94" i="9"/>
  <c r="G94" i="9"/>
  <c r="I93" i="9"/>
  <c r="H93" i="9"/>
  <c r="G93" i="9"/>
  <c r="I92" i="9"/>
  <c r="H92" i="9"/>
  <c r="G92" i="9"/>
  <c r="I91" i="9"/>
  <c r="H91" i="9"/>
  <c r="G91" i="9"/>
  <c r="I90" i="9"/>
  <c r="H90" i="9"/>
  <c r="G90" i="9"/>
  <c r="I89" i="9"/>
  <c r="H89" i="9"/>
  <c r="G89" i="9"/>
  <c r="I88" i="9"/>
  <c r="H88" i="9"/>
  <c r="G88" i="9"/>
  <c r="I87" i="9"/>
  <c r="H87" i="9"/>
  <c r="G87" i="9"/>
  <c r="I86" i="9"/>
  <c r="H86" i="9"/>
  <c r="G86" i="9"/>
  <c r="I85" i="9"/>
  <c r="H85" i="9"/>
  <c r="G85" i="9"/>
  <c r="I84" i="9"/>
  <c r="H84" i="9"/>
  <c r="G84" i="9"/>
  <c r="I83" i="9"/>
  <c r="H83" i="9"/>
  <c r="G83" i="9"/>
  <c r="I82" i="9"/>
  <c r="H82" i="9"/>
  <c r="G82" i="9"/>
  <c r="I81" i="9"/>
  <c r="H81" i="9"/>
  <c r="G81" i="9"/>
  <c r="I80" i="9"/>
  <c r="H80" i="9"/>
  <c r="G80" i="9"/>
  <c r="I79" i="9"/>
  <c r="H79" i="9"/>
  <c r="G79" i="9"/>
  <c r="I78" i="9"/>
  <c r="H78" i="9"/>
  <c r="G78" i="9"/>
  <c r="I77" i="9"/>
  <c r="H77" i="9"/>
  <c r="G77" i="9"/>
  <c r="I76" i="9"/>
  <c r="H76" i="9"/>
  <c r="G76" i="9"/>
  <c r="I75" i="9"/>
  <c r="H75" i="9"/>
  <c r="G75" i="9"/>
  <c r="I74" i="9"/>
  <c r="H74" i="9"/>
  <c r="G74" i="9"/>
  <c r="I73" i="9"/>
  <c r="H73" i="9"/>
  <c r="G73" i="9"/>
  <c r="I72" i="9"/>
  <c r="H72" i="9"/>
  <c r="G72" i="9"/>
  <c r="I71" i="9"/>
  <c r="H71" i="9"/>
  <c r="G71" i="9"/>
  <c r="I70" i="9"/>
  <c r="H70" i="9"/>
  <c r="G70" i="9"/>
  <c r="I69" i="9"/>
  <c r="H69" i="9"/>
  <c r="G69" i="9"/>
  <c r="I68" i="9"/>
  <c r="H68" i="9"/>
  <c r="G68" i="9"/>
  <c r="I67" i="9"/>
  <c r="H67" i="9"/>
  <c r="G67" i="9"/>
  <c r="I66" i="9"/>
  <c r="H66" i="9"/>
  <c r="G66" i="9"/>
  <c r="I65" i="9"/>
  <c r="H65" i="9"/>
  <c r="G65" i="9"/>
  <c r="I64" i="9"/>
  <c r="H64" i="9"/>
  <c r="G64" i="9"/>
  <c r="I63" i="9"/>
  <c r="H63" i="9"/>
  <c r="G63" i="9"/>
  <c r="I62" i="9"/>
  <c r="H62" i="9"/>
  <c r="G62" i="9"/>
  <c r="I61" i="9"/>
  <c r="H61" i="9"/>
  <c r="G61" i="9"/>
  <c r="I60" i="9"/>
  <c r="H60" i="9"/>
  <c r="G60" i="9"/>
  <c r="I59" i="9"/>
  <c r="H59" i="9"/>
  <c r="G59" i="9"/>
  <c r="I58" i="9"/>
  <c r="H58" i="9"/>
  <c r="G58" i="9"/>
  <c r="I57" i="9"/>
  <c r="H57" i="9"/>
  <c r="G57" i="9"/>
  <c r="I56" i="9"/>
  <c r="H56" i="9"/>
  <c r="G56" i="9"/>
  <c r="I55" i="9"/>
  <c r="H55" i="9"/>
  <c r="G55" i="9"/>
  <c r="I54" i="9"/>
  <c r="H54" i="9"/>
  <c r="G54" i="9"/>
  <c r="I53" i="9"/>
  <c r="H53" i="9"/>
  <c r="G53" i="9"/>
  <c r="I52" i="9"/>
  <c r="H52" i="9"/>
  <c r="G52" i="9"/>
  <c r="I51" i="9"/>
  <c r="H51" i="9"/>
  <c r="G51" i="9"/>
  <c r="I50" i="9"/>
  <c r="H50" i="9"/>
  <c r="G50" i="9"/>
  <c r="I49" i="9"/>
  <c r="H49" i="9"/>
  <c r="G49" i="9"/>
  <c r="I48" i="9"/>
  <c r="H48" i="9"/>
  <c r="G48" i="9"/>
  <c r="I47" i="9"/>
  <c r="H47" i="9"/>
  <c r="G47" i="9"/>
  <c r="I46" i="9"/>
  <c r="H46" i="9"/>
  <c r="G46" i="9"/>
  <c r="I45" i="9"/>
  <c r="H45" i="9"/>
  <c r="G45" i="9"/>
  <c r="I44" i="9"/>
  <c r="H44" i="9"/>
  <c r="G44" i="9"/>
  <c r="I43" i="9"/>
  <c r="H43" i="9"/>
  <c r="G43" i="9"/>
  <c r="I42" i="9"/>
  <c r="H42" i="9"/>
  <c r="G42" i="9"/>
  <c r="I41" i="9"/>
  <c r="H41" i="9"/>
  <c r="G41" i="9"/>
  <c r="I40" i="9"/>
  <c r="H40" i="9"/>
  <c r="G40" i="9"/>
  <c r="I39" i="9"/>
  <c r="H39" i="9"/>
  <c r="G39" i="9"/>
  <c r="I38" i="9"/>
  <c r="H38" i="9"/>
  <c r="G38" i="9"/>
  <c r="I37" i="9"/>
  <c r="H37" i="9"/>
  <c r="G37" i="9"/>
  <c r="I36" i="9"/>
  <c r="H36" i="9"/>
  <c r="G36" i="9"/>
  <c r="I35" i="9"/>
  <c r="H35" i="9"/>
  <c r="G35" i="9"/>
  <c r="I34" i="9"/>
  <c r="H34" i="9"/>
  <c r="G34" i="9"/>
  <c r="I33" i="9"/>
  <c r="H33" i="9"/>
  <c r="G33" i="9"/>
  <c r="I32" i="9"/>
  <c r="H32" i="9"/>
  <c r="G32" i="9"/>
  <c r="I31" i="9"/>
  <c r="H31" i="9"/>
  <c r="G31" i="9"/>
  <c r="I30" i="9"/>
  <c r="H30" i="9"/>
  <c r="G30" i="9"/>
  <c r="I29" i="9"/>
  <c r="H29" i="9"/>
  <c r="G29" i="9"/>
  <c r="I28" i="9"/>
  <c r="H28" i="9"/>
  <c r="G28" i="9"/>
  <c r="I27" i="9"/>
  <c r="H27" i="9"/>
  <c r="G27" i="9"/>
  <c r="I26" i="9"/>
  <c r="H26" i="9"/>
  <c r="G26" i="9"/>
  <c r="I25" i="9"/>
  <c r="H25" i="9"/>
  <c r="G25" i="9"/>
  <c r="I24" i="9"/>
  <c r="H24" i="9"/>
  <c r="G24" i="9"/>
  <c r="I23" i="9"/>
  <c r="H23" i="9"/>
  <c r="G23" i="9"/>
  <c r="I22" i="9"/>
  <c r="H22" i="9"/>
  <c r="G22" i="9"/>
  <c r="I21" i="9"/>
  <c r="H21" i="9"/>
  <c r="G21" i="9"/>
  <c r="I20" i="9"/>
  <c r="H20" i="9"/>
  <c r="G20" i="9"/>
  <c r="I19" i="9"/>
  <c r="H19" i="9"/>
  <c r="G19" i="9"/>
  <c r="I18" i="9"/>
  <c r="H18" i="9"/>
  <c r="G18" i="9"/>
  <c r="I17" i="9"/>
  <c r="H17" i="9"/>
  <c r="G17" i="9"/>
  <c r="I16" i="9"/>
  <c r="H16" i="9"/>
  <c r="G16" i="9"/>
  <c r="I15" i="9"/>
  <c r="H15" i="9"/>
  <c r="G15" i="9"/>
  <c r="I14" i="9"/>
  <c r="H14" i="9"/>
  <c r="G14" i="9"/>
  <c r="I13" i="9"/>
  <c r="H13" i="9"/>
  <c r="G13" i="9"/>
  <c r="I12" i="9"/>
  <c r="H12" i="9"/>
  <c r="G12" i="9"/>
  <c r="I11" i="9"/>
  <c r="H11" i="9"/>
  <c r="G11" i="9"/>
  <c r="I10" i="9"/>
  <c r="H10" i="9"/>
  <c r="G10" i="9"/>
  <c r="I9" i="9"/>
  <c r="H9" i="9"/>
  <c r="G9" i="9"/>
  <c r="I8" i="9"/>
  <c r="H8" i="9"/>
  <c r="G8" i="9"/>
  <c r="I7" i="9"/>
  <c r="H7" i="9"/>
  <c r="G7" i="9"/>
  <c r="I6" i="9"/>
  <c r="H6" i="9"/>
  <c r="G6" i="9"/>
  <c r="I5" i="9"/>
  <c r="H5" i="9"/>
  <c r="G5" i="9"/>
  <c r="I4" i="9"/>
  <c r="H4" i="9"/>
  <c r="G4" i="9"/>
  <c r="K3" i="9"/>
  <c r="I3" i="9"/>
  <c r="H3" i="9"/>
  <c r="G3" i="9"/>
  <c r="B3" i="9"/>
  <c r="B4" i="9" s="1"/>
  <c r="B5" i="9" s="1"/>
  <c r="B6" i="9" s="1"/>
  <c r="B7" i="9" s="1"/>
  <c r="B8" i="9" s="1"/>
  <c r="B9" i="9" s="1"/>
  <c r="B10" i="9" s="1"/>
  <c r="B11" i="9" s="1"/>
  <c r="B12" i="9" s="1"/>
  <c r="B13" i="9" s="1"/>
  <c r="B14" i="9" s="1"/>
  <c r="B15" i="9" s="1"/>
  <c r="B16" i="9" s="1"/>
  <c r="B17" i="9" s="1"/>
  <c r="B18" i="9" s="1"/>
  <c r="B19" i="9" s="1"/>
  <c r="B20" i="9" s="1"/>
  <c r="B21" i="9" s="1"/>
  <c r="B22" i="9" s="1"/>
  <c r="B23" i="9" s="1"/>
  <c r="B24" i="9" s="1"/>
  <c r="B25" i="9" s="1"/>
  <c r="B26" i="9" s="1"/>
  <c r="B27" i="9" s="1"/>
  <c r="B28" i="9" s="1"/>
  <c r="B29" i="9" s="1"/>
  <c r="B30" i="9" s="1"/>
  <c r="B31" i="9" s="1"/>
  <c r="B32" i="9" s="1"/>
  <c r="B33" i="9" s="1"/>
  <c r="B34" i="9" s="1"/>
  <c r="B35" i="9" s="1"/>
  <c r="B36" i="9" s="1"/>
  <c r="B37" i="9" s="1"/>
  <c r="B38" i="9" s="1"/>
  <c r="B39" i="9" s="1"/>
  <c r="B40" i="9" s="1"/>
  <c r="B41" i="9" s="1"/>
  <c r="B42" i="9" s="1"/>
  <c r="B43" i="9" s="1"/>
  <c r="B44" i="9" s="1"/>
  <c r="B45" i="9" s="1"/>
  <c r="B46" i="9" s="1"/>
  <c r="B47" i="9" s="1"/>
  <c r="B48" i="9" s="1"/>
  <c r="B49" i="9" s="1"/>
  <c r="B50" i="9" s="1"/>
  <c r="B51" i="9" s="1"/>
  <c r="B52" i="9" s="1"/>
  <c r="B53" i="9" s="1"/>
  <c r="B54" i="9" s="1"/>
  <c r="B55" i="9" s="1"/>
  <c r="B56" i="9" s="1"/>
  <c r="B57" i="9" s="1"/>
  <c r="B58" i="9" s="1"/>
  <c r="B59" i="9" s="1"/>
  <c r="B60" i="9" s="1"/>
  <c r="B61" i="9" s="1"/>
  <c r="B62" i="9" s="1"/>
  <c r="B63" i="9" s="1"/>
  <c r="B64" i="9" s="1"/>
  <c r="B65" i="9" s="1"/>
  <c r="B66" i="9" s="1"/>
  <c r="B67" i="9" s="1"/>
  <c r="B68" i="9" s="1"/>
  <c r="B69" i="9" s="1"/>
  <c r="B70" i="9" s="1"/>
  <c r="B71" i="9" s="1"/>
  <c r="B72" i="9" s="1"/>
  <c r="B73" i="9" s="1"/>
  <c r="B74" i="9" s="1"/>
  <c r="B75" i="9" s="1"/>
  <c r="B76" i="9" s="1"/>
  <c r="B77" i="9" s="1"/>
  <c r="B78" i="9" s="1"/>
  <c r="B79" i="9" s="1"/>
  <c r="B80" i="9" s="1"/>
  <c r="B81" i="9" s="1"/>
  <c r="B82" i="9" s="1"/>
  <c r="B83" i="9" s="1"/>
  <c r="B84" i="9" s="1"/>
  <c r="B85" i="9" s="1"/>
  <c r="B86" i="9" s="1"/>
  <c r="B87" i="9" s="1"/>
  <c r="B88" i="9" s="1"/>
  <c r="B89" i="9" s="1"/>
  <c r="B90" i="9" s="1"/>
  <c r="B91" i="9" s="1"/>
  <c r="B92" i="9" s="1"/>
  <c r="B93" i="9" s="1"/>
  <c r="B94" i="9" s="1"/>
  <c r="B95" i="9" s="1"/>
  <c r="B96" i="9" s="1"/>
  <c r="B97" i="9" s="1"/>
  <c r="B98" i="9" s="1"/>
  <c r="B99" i="9" s="1"/>
  <c r="B100" i="9" s="1"/>
  <c r="B101" i="9" s="1"/>
  <c r="B102" i="9" s="1"/>
  <c r="B103" i="9" s="1"/>
  <c r="B104" i="9" s="1"/>
  <c r="B105" i="9" s="1"/>
  <c r="B106" i="9" s="1"/>
  <c r="B107" i="9" s="1"/>
  <c r="B108" i="9" s="1"/>
  <c r="B109" i="9" s="1"/>
  <c r="B110" i="9" s="1"/>
  <c r="B111" i="9" s="1"/>
  <c r="B112" i="9" s="1"/>
  <c r="B113" i="9" s="1"/>
  <c r="B114" i="9" s="1"/>
  <c r="B115" i="9" s="1"/>
  <c r="B116" i="9" s="1"/>
  <c r="B117" i="9" s="1"/>
  <c r="B118" i="9" s="1"/>
  <c r="B119" i="9" s="1"/>
  <c r="B120" i="9" s="1"/>
  <c r="B121" i="9" s="1"/>
  <c r="B122" i="9" s="1"/>
  <c r="B123" i="9" s="1"/>
  <c r="B124" i="9" s="1"/>
  <c r="B125" i="9" s="1"/>
  <c r="B126" i="9" s="1"/>
  <c r="B127" i="9" s="1"/>
  <c r="B128" i="9" s="1"/>
  <c r="B129" i="9" s="1"/>
  <c r="B130" i="9" s="1"/>
  <c r="B131" i="9" s="1"/>
  <c r="B132" i="9" s="1"/>
  <c r="B133" i="9" s="1"/>
  <c r="B134" i="9" s="1"/>
  <c r="B135" i="9" s="1"/>
  <c r="B136" i="9" s="1"/>
  <c r="B137" i="9" s="1"/>
  <c r="B138" i="9" s="1"/>
  <c r="B139" i="9" s="1"/>
  <c r="B140" i="9" s="1"/>
  <c r="B141" i="9" s="1"/>
  <c r="B142" i="9" s="1"/>
  <c r="B143" i="9" s="1"/>
  <c r="B144" i="9" s="1"/>
  <c r="B145" i="9" s="1"/>
  <c r="B146" i="9" s="1"/>
  <c r="B147" i="9" s="1"/>
  <c r="B148" i="9" s="1"/>
  <c r="I2" i="9"/>
  <c r="H2" i="9"/>
  <c r="G2" i="9"/>
  <c r="I139" i="8"/>
  <c r="H139" i="8"/>
  <c r="G139" i="8"/>
  <c r="I138" i="8"/>
  <c r="H138" i="8"/>
  <c r="G138" i="8"/>
  <c r="I137" i="8"/>
  <c r="H137" i="8"/>
  <c r="G137" i="8"/>
  <c r="I136" i="8"/>
  <c r="H136" i="8"/>
  <c r="G136" i="8"/>
  <c r="I135" i="8"/>
  <c r="H135" i="8"/>
  <c r="G135" i="8"/>
  <c r="I134" i="8"/>
  <c r="H134" i="8"/>
  <c r="G134" i="8"/>
  <c r="I133" i="8"/>
  <c r="H133" i="8"/>
  <c r="G133" i="8"/>
  <c r="I132" i="8"/>
  <c r="H132" i="8"/>
  <c r="G132" i="8"/>
  <c r="I131" i="8"/>
  <c r="H131" i="8"/>
  <c r="G131" i="8"/>
  <c r="I130" i="8"/>
  <c r="H130" i="8"/>
  <c r="G130" i="8"/>
  <c r="I129" i="8"/>
  <c r="H129" i="8"/>
  <c r="G129" i="8"/>
  <c r="I128" i="8"/>
  <c r="H128" i="8"/>
  <c r="G128" i="8"/>
  <c r="I127" i="8"/>
  <c r="H127" i="8"/>
  <c r="G127" i="8"/>
  <c r="I126" i="8"/>
  <c r="H126" i="8"/>
  <c r="G126" i="8"/>
  <c r="I125" i="8"/>
  <c r="H125" i="8"/>
  <c r="G125" i="8"/>
  <c r="I124" i="8"/>
  <c r="H124" i="8"/>
  <c r="G124" i="8"/>
  <c r="I123" i="8"/>
  <c r="H123" i="8"/>
  <c r="G123" i="8"/>
  <c r="I122" i="8"/>
  <c r="H122" i="8"/>
  <c r="G122" i="8"/>
  <c r="I121" i="8"/>
  <c r="H121" i="8"/>
  <c r="G121" i="8"/>
  <c r="I120" i="8"/>
  <c r="H120" i="8"/>
  <c r="G120" i="8"/>
  <c r="I119" i="8"/>
  <c r="H119" i="8"/>
  <c r="G119" i="8"/>
  <c r="I118" i="8"/>
  <c r="H118" i="8"/>
  <c r="G118" i="8"/>
  <c r="I117" i="8"/>
  <c r="H117" i="8"/>
  <c r="G117" i="8"/>
  <c r="I116" i="8"/>
  <c r="H116" i="8"/>
  <c r="G116" i="8"/>
  <c r="I115" i="8"/>
  <c r="H115" i="8"/>
  <c r="G115" i="8"/>
  <c r="I114" i="8"/>
  <c r="H114" i="8"/>
  <c r="G114" i="8"/>
  <c r="I113" i="8"/>
  <c r="H113" i="8"/>
  <c r="G113" i="8"/>
  <c r="I112" i="8"/>
  <c r="H112" i="8"/>
  <c r="G112" i="8"/>
  <c r="I111" i="8"/>
  <c r="H111" i="8"/>
  <c r="G111" i="8"/>
  <c r="I110" i="8"/>
  <c r="H110" i="8"/>
  <c r="G110" i="8"/>
  <c r="I109" i="8"/>
  <c r="H109" i="8"/>
  <c r="G109" i="8"/>
  <c r="I108" i="8"/>
  <c r="H108" i="8"/>
  <c r="G108" i="8"/>
  <c r="I107" i="8"/>
  <c r="H107" i="8"/>
  <c r="G107" i="8"/>
  <c r="I106" i="8"/>
  <c r="H106" i="8"/>
  <c r="G106" i="8"/>
  <c r="I105" i="8"/>
  <c r="H105" i="8"/>
  <c r="G105" i="8"/>
  <c r="I104" i="8"/>
  <c r="H104" i="8"/>
  <c r="G104" i="8"/>
  <c r="I103" i="8"/>
  <c r="H103" i="8"/>
  <c r="G103" i="8"/>
  <c r="I102" i="8"/>
  <c r="H102" i="8"/>
  <c r="G102" i="8"/>
  <c r="I101" i="8"/>
  <c r="H101" i="8"/>
  <c r="G101" i="8"/>
  <c r="I100" i="8"/>
  <c r="H100" i="8"/>
  <c r="G100" i="8"/>
  <c r="I99" i="8"/>
  <c r="H99" i="8"/>
  <c r="G99" i="8"/>
  <c r="I98" i="8"/>
  <c r="H98" i="8"/>
  <c r="G98" i="8"/>
  <c r="I97" i="8"/>
  <c r="H97" i="8"/>
  <c r="G97" i="8"/>
  <c r="I96" i="8"/>
  <c r="H96" i="8"/>
  <c r="G96" i="8"/>
  <c r="I95" i="8"/>
  <c r="H95" i="8"/>
  <c r="G95" i="8"/>
  <c r="I94" i="8"/>
  <c r="H94" i="8"/>
  <c r="G94" i="8"/>
  <c r="I93" i="8"/>
  <c r="H93" i="8"/>
  <c r="G93" i="8"/>
  <c r="I92" i="8"/>
  <c r="H92" i="8"/>
  <c r="G92" i="8"/>
  <c r="I91" i="8"/>
  <c r="H91" i="8"/>
  <c r="G91" i="8"/>
  <c r="I90" i="8"/>
  <c r="H90" i="8"/>
  <c r="G90" i="8"/>
  <c r="I89" i="8"/>
  <c r="H89" i="8"/>
  <c r="G89" i="8"/>
  <c r="I88" i="8"/>
  <c r="H88" i="8"/>
  <c r="G88" i="8"/>
  <c r="I87" i="8"/>
  <c r="H87" i="8"/>
  <c r="G87" i="8"/>
  <c r="I86" i="8"/>
  <c r="H86" i="8"/>
  <c r="G86" i="8"/>
  <c r="I85" i="8"/>
  <c r="H85" i="8"/>
  <c r="G85" i="8"/>
  <c r="I84" i="8"/>
  <c r="H84" i="8"/>
  <c r="G84" i="8"/>
  <c r="I83" i="8"/>
  <c r="H83" i="8"/>
  <c r="G83" i="8"/>
  <c r="I82" i="8"/>
  <c r="H82" i="8"/>
  <c r="G82" i="8"/>
  <c r="I81" i="8"/>
  <c r="H81" i="8"/>
  <c r="G81" i="8"/>
  <c r="I80" i="8"/>
  <c r="H80" i="8"/>
  <c r="G80" i="8"/>
  <c r="I79" i="8"/>
  <c r="H79" i="8"/>
  <c r="G79" i="8"/>
  <c r="I78" i="8"/>
  <c r="H78" i="8"/>
  <c r="G78" i="8"/>
  <c r="I77" i="8"/>
  <c r="H77" i="8"/>
  <c r="G77" i="8"/>
  <c r="I76" i="8"/>
  <c r="H76" i="8"/>
  <c r="G76" i="8"/>
  <c r="I75" i="8"/>
  <c r="H75" i="8"/>
  <c r="G75" i="8"/>
  <c r="I74" i="8"/>
  <c r="H74" i="8"/>
  <c r="G74" i="8"/>
  <c r="I73" i="8"/>
  <c r="H73" i="8"/>
  <c r="G73" i="8"/>
  <c r="I72" i="8"/>
  <c r="H72" i="8"/>
  <c r="G72" i="8"/>
  <c r="I71" i="8"/>
  <c r="H71" i="8"/>
  <c r="G71" i="8"/>
  <c r="I70" i="8"/>
  <c r="H70" i="8"/>
  <c r="G70" i="8"/>
  <c r="I69" i="8"/>
  <c r="H69" i="8"/>
  <c r="G69" i="8"/>
  <c r="I68" i="8"/>
  <c r="H68" i="8"/>
  <c r="G68" i="8"/>
  <c r="I67" i="8"/>
  <c r="H67" i="8"/>
  <c r="G67" i="8"/>
  <c r="I66" i="8"/>
  <c r="H66" i="8"/>
  <c r="G66" i="8"/>
  <c r="I65" i="8"/>
  <c r="H65" i="8"/>
  <c r="G65" i="8"/>
  <c r="I64" i="8"/>
  <c r="H64" i="8"/>
  <c r="G64" i="8"/>
  <c r="I63" i="8"/>
  <c r="H63" i="8"/>
  <c r="G63" i="8"/>
  <c r="I62" i="8"/>
  <c r="H62" i="8"/>
  <c r="G62" i="8"/>
  <c r="I61" i="8"/>
  <c r="H61" i="8"/>
  <c r="G61" i="8"/>
  <c r="I60" i="8"/>
  <c r="H60" i="8"/>
  <c r="G60" i="8"/>
  <c r="I59" i="8"/>
  <c r="H59" i="8"/>
  <c r="G59" i="8"/>
  <c r="I58" i="8"/>
  <c r="H58" i="8"/>
  <c r="G58" i="8"/>
  <c r="I57" i="8"/>
  <c r="H57" i="8"/>
  <c r="G57" i="8"/>
  <c r="I56" i="8"/>
  <c r="H56" i="8"/>
  <c r="G56" i="8"/>
  <c r="I55" i="8"/>
  <c r="H55" i="8"/>
  <c r="G55" i="8"/>
  <c r="I54" i="8"/>
  <c r="H54" i="8"/>
  <c r="G54" i="8"/>
  <c r="I53" i="8"/>
  <c r="H53" i="8"/>
  <c r="G53" i="8"/>
  <c r="I52" i="8"/>
  <c r="H52" i="8"/>
  <c r="G52" i="8"/>
  <c r="I51" i="8"/>
  <c r="H51" i="8"/>
  <c r="N3" i="8" s="1"/>
  <c r="G51" i="8"/>
  <c r="N2" i="8" s="1"/>
  <c r="I50" i="8"/>
  <c r="H50" i="8"/>
  <c r="G50" i="8"/>
  <c r="I49" i="8"/>
  <c r="H49" i="8"/>
  <c r="G49" i="8"/>
  <c r="I48" i="8"/>
  <c r="H48" i="8"/>
  <c r="G48" i="8"/>
  <c r="I47" i="8"/>
  <c r="H47" i="8"/>
  <c r="G47" i="8"/>
  <c r="I46" i="8"/>
  <c r="H46" i="8"/>
  <c r="G46" i="8"/>
  <c r="I45" i="8"/>
  <c r="H45" i="8"/>
  <c r="G45" i="8"/>
  <c r="I44" i="8"/>
  <c r="H44" i="8"/>
  <c r="G44" i="8"/>
  <c r="I43" i="8"/>
  <c r="H43" i="8"/>
  <c r="G43" i="8"/>
  <c r="I42" i="8"/>
  <c r="H42" i="8"/>
  <c r="G42" i="8"/>
  <c r="I41" i="8"/>
  <c r="H41" i="8"/>
  <c r="G41" i="8"/>
  <c r="I40" i="8"/>
  <c r="H40" i="8"/>
  <c r="G40" i="8"/>
  <c r="I39" i="8"/>
  <c r="H39" i="8"/>
  <c r="G39" i="8"/>
  <c r="I38" i="8"/>
  <c r="H38" i="8"/>
  <c r="G38" i="8"/>
  <c r="I37" i="8"/>
  <c r="H37" i="8"/>
  <c r="G37" i="8"/>
  <c r="I36" i="8"/>
  <c r="H36" i="8"/>
  <c r="G36" i="8"/>
  <c r="I35" i="8"/>
  <c r="H35" i="8"/>
  <c r="G35" i="8"/>
  <c r="I34" i="8"/>
  <c r="H34" i="8"/>
  <c r="G34" i="8"/>
  <c r="I33" i="8"/>
  <c r="H33" i="8"/>
  <c r="G33" i="8"/>
  <c r="I32" i="8"/>
  <c r="H32" i="8"/>
  <c r="G32" i="8"/>
  <c r="I31" i="8"/>
  <c r="H31" i="8"/>
  <c r="G31" i="8"/>
  <c r="I30" i="8"/>
  <c r="H30" i="8"/>
  <c r="G30" i="8"/>
  <c r="I29" i="8"/>
  <c r="H29" i="8"/>
  <c r="G29" i="8"/>
  <c r="I28" i="8"/>
  <c r="H28" i="8"/>
  <c r="G28" i="8"/>
  <c r="I27" i="8"/>
  <c r="H27" i="8"/>
  <c r="G27" i="8"/>
  <c r="I26" i="8"/>
  <c r="H26" i="8"/>
  <c r="G26" i="8"/>
  <c r="I25" i="8"/>
  <c r="H25" i="8"/>
  <c r="G25" i="8"/>
  <c r="I24" i="8"/>
  <c r="H24" i="8"/>
  <c r="G24" i="8"/>
  <c r="I23" i="8"/>
  <c r="H23" i="8"/>
  <c r="G23" i="8"/>
  <c r="I22" i="8"/>
  <c r="H22" i="8"/>
  <c r="G22" i="8"/>
  <c r="I21" i="8"/>
  <c r="H21" i="8"/>
  <c r="G21" i="8"/>
  <c r="I20" i="8"/>
  <c r="H20" i="8"/>
  <c r="G20" i="8"/>
  <c r="I19" i="8"/>
  <c r="H19" i="8"/>
  <c r="G19" i="8"/>
  <c r="I18" i="8"/>
  <c r="H18" i="8"/>
  <c r="G18" i="8"/>
  <c r="I17" i="8"/>
  <c r="H17" i="8"/>
  <c r="G17" i="8"/>
  <c r="I16" i="8"/>
  <c r="H16" i="8"/>
  <c r="G16" i="8"/>
  <c r="I15" i="8"/>
  <c r="H15" i="8"/>
  <c r="G15" i="8"/>
  <c r="I14" i="8"/>
  <c r="H14" i="8"/>
  <c r="G14" i="8"/>
  <c r="I13" i="8"/>
  <c r="H13" i="8"/>
  <c r="G13" i="8"/>
  <c r="I12" i="8"/>
  <c r="H12" i="8"/>
  <c r="G12" i="8"/>
  <c r="I11" i="8"/>
  <c r="H11" i="8"/>
  <c r="G11" i="8"/>
  <c r="I10" i="8"/>
  <c r="H10" i="8"/>
  <c r="G10" i="8"/>
  <c r="I9" i="8"/>
  <c r="H9" i="8"/>
  <c r="G9" i="8"/>
  <c r="I8" i="8"/>
  <c r="H8" i="8"/>
  <c r="G8" i="8"/>
  <c r="I7" i="8"/>
  <c r="H7" i="8"/>
  <c r="G7" i="8"/>
  <c r="I6" i="8"/>
  <c r="H6" i="8"/>
  <c r="G6" i="8"/>
  <c r="I5" i="8"/>
  <c r="H5" i="8"/>
  <c r="G5" i="8"/>
  <c r="I4" i="8"/>
  <c r="H4" i="8"/>
  <c r="G4" i="8"/>
  <c r="I3" i="8"/>
  <c r="H3" i="8"/>
  <c r="M3" i="8" s="1"/>
  <c r="G3" i="8"/>
  <c r="B3" i="8"/>
  <c r="B4" i="8" s="1"/>
  <c r="B5" i="8" s="1"/>
  <c r="B6" i="8" s="1"/>
  <c r="B7" i="8" s="1"/>
  <c r="B8" i="8" s="1"/>
  <c r="B9" i="8" s="1"/>
  <c r="B10" i="8" s="1"/>
  <c r="B11" i="8" s="1"/>
  <c r="B12" i="8" s="1"/>
  <c r="B13" i="8" s="1"/>
  <c r="B14" i="8" s="1"/>
  <c r="B15" i="8" s="1"/>
  <c r="B16" i="8" s="1"/>
  <c r="B17" i="8" s="1"/>
  <c r="B18" i="8" s="1"/>
  <c r="B19" i="8" s="1"/>
  <c r="B20" i="8" s="1"/>
  <c r="B21" i="8" s="1"/>
  <c r="B22" i="8" s="1"/>
  <c r="B23" i="8" s="1"/>
  <c r="B24" i="8" s="1"/>
  <c r="B25" i="8" s="1"/>
  <c r="B26" i="8" s="1"/>
  <c r="B27" i="8" s="1"/>
  <c r="B28" i="8" s="1"/>
  <c r="B29" i="8" s="1"/>
  <c r="B30" i="8" s="1"/>
  <c r="B31" i="8" s="1"/>
  <c r="B32" i="8" s="1"/>
  <c r="B33" i="8" s="1"/>
  <c r="B34" i="8" s="1"/>
  <c r="B35" i="8" s="1"/>
  <c r="B36" i="8" s="1"/>
  <c r="B37" i="8" s="1"/>
  <c r="B38" i="8" s="1"/>
  <c r="B39" i="8" s="1"/>
  <c r="B40" i="8" s="1"/>
  <c r="B41" i="8" s="1"/>
  <c r="B42" i="8" s="1"/>
  <c r="B43" i="8" s="1"/>
  <c r="B44" i="8" s="1"/>
  <c r="B45" i="8" s="1"/>
  <c r="B46" i="8" s="1"/>
  <c r="B47" i="8" s="1"/>
  <c r="B48" i="8" s="1"/>
  <c r="B49" i="8" s="1"/>
  <c r="B50" i="8" s="1"/>
  <c r="B51" i="8" s="1"/>
  <c r="B52" i="8" s="1"/>
  <c r="B53" i="8" s="1"/>
  <c r="B54" i="8" s="1"/>
  <c r="B55" i="8" s="1"/>
  <c r="B56" i="8" s="1"/>
  <c r="B57" i="8" s="1"/>
  <c r="B58" i="8" s="1"/>
  <c r="B59" i="8" s="1"/>
  <c r="B60" i="8" s="1"/>
  <c r="B61" i="8" s="1"/>
  <c r="B62" i="8" s="1"/>
  <c r="B63" i="8" s="1"/>
  <c r="B64" i="8" s="1"/>
  <c r="B65" i="8" s="1"/>
  <c r="B66" i="8" s="1"/>
  <c r="B67" i="8" s="1"/>
  <c r="B68" i="8" s="1"/>
  <c r="B69" i="8" s="1"/>
  <c r="B70" i="8" s="1"/>
  <c r="B71" i="8" s="1"/>
  <c r="B72" i="8" s="1"/>
  <c r="B73" i="8" s="1"/>
  <c r="B74" i="8" s="1"/>
  <c r="B75" i="8" s="1"/>
  <c r="B76" i="8" s="1"/>
  <c r="B77" i="8" s="1"/>
  <c r="B78" i="8" s="1"/>
  <c r="B79" i="8" s="1"/>
  <c r="B80" i="8" s="1"/>
  <c r="B81" i="8" s="1"/>
  <c r="B82" i="8" s="1"/>
  <c r="B83" i="8" s="1"/>
  <c r="B84" i="8" s="1"/>
  <c r="B85" i="8" s="1"/>
  <c r="B86" i="8" s="1"/>
  <c r="B87" i="8" s="1"/>
  <c r="B88" i="8" s="1"/>
  <c r="B89" i="8" s="1"/>
  <c r="B90" i="8" s="1"/>
  <c r="B91" i="8" s="1"/>
  <c r="B92" i="8" s="1"/>
  <c r="B93" i="8" s="1"/>
  <c r="B94" i="8" s="1"/>
  <c r="B95" i="8" s="1"/>
  <c r="B96" i="8" s="1"/>
  <c r="B97" i="8" s="1"/>
  <c r="B98" i="8" s="1"/>
  <c r="B99" i="8" s="1"/>
  <c r="B100" i="8" s="1"/>
  <c r="B101" i="8" s="1"/>
  <c r="B102" i="8" s="1"/>
  <c r="B103" i="8" s="1"/>
  <c r="B104" i="8" s="1"/>
  <c r="B105" i="8" s="1"/>
  <c r="B106" i="8" s="1"/>
  <c r="B107" i="8" s="1"/>
  <c r="B108" i="8" s="1"/>
  <c r="B109" i="8" s="1"/>
  <c r="B110" i="8" s="1"/>
  <c r="B111" i="8" s="1"/>
  <c r="B112" i="8" s="1"/>
  <c r="B113" i="8" s="1"/>
  <c r="B114" i="8" s="1"/>
  <c r="B115" i="8" s="1"/>
  <c r="B116" i="8" s="1"/>
  <c r="B117" i="8" s="1"/>
  <c r="B118" i="8" s="1"/>
  <c r="B119" i="8" s="1"/>
  <c r="B120" i="8" s="1"/>
  <c r="B121" i="8" s="1"/>
  <c r="B122" i="8" s="1"/>
  <c r="B123" i="8" s="1"/>
  <c r="B124" i="8" s="1"/>
  <c r="B125" i="8" s="1"/>
  <c r="B126" i="8" s="1"/>
  <c r="B127" i="8" s="1"/>
  <c r="B128" i="8" s="1"/>
  <c r="B129" i="8" s="1"/>
  <c r="B130" i="8" s="1"/>
  <c r="B131" i="8" s="1"/>
  <c r="B132" i="8" s="1"/>
  <c r="B133" i="8" s="1"/>
  <c r="B134" i="8" s="1"/>
  <c r="B135" i="8" s="1"/>
  <c r="B136" i="8" s="1"/>
  <c r="B137" i="8" s="1"/>
  <c r="B138" i="8" s="1"/>
  <c r="B139" i="8" s="1"/>
  <c r="B140" i="8" s="1"/>
  <c r="B141" i="8" s="1"/>
  <c r="B142" i="8" s="1"/>
  <c r="B143" i="8" s="1"/>
  <c r="B144" i="8" s="1"/>
  <c r="B145" i="8" s="1"/>
  <c r="B146" i="8" s="1"/>
  <c r="B147" i="8" s="1"/>
  <c r="B148" i="8" s="1"/>
  <c r="M2" i="8"/>
  <c r="I2" i="8"/>
  <c r="H2" i="8"/>
  <c r="G2" i="8"/>
  <c r="H140" i="7"/>
  <c r="H139" i="7"/>
  <c r="H138" i="7"/>
  <c r="H137" i="7"/>
  <c r="H136" i="7"/>
  <c r="H135" i="7"/>
  <c r="H134" i="7"/>
  <c r="H133" i="7"/>
  <c r="H132" i="7"/>
  <c r="H131" i="7"/>
  <c r="H130" i="7"/>
  <c r="H129" i="7"/>
  <c r="H128" i="7"/>
  <c r="H127" i="7"/>
  <c r="H126" i="7"/>
  <c r="H125" i="7"/>
  <c r="H124" i="7"/>
  <c r="H123" i="7"/>
  <c r="H122" i="7"/>
  <c r="H121" i="7"/>
  <c r="H120" i="7"/>
  <c r="H119" i="7"/>
  <c r="H118" i="7"/>
  <c r="H117" i="7"/>
  <c r="H116" i="7"/>
  <c r="H115" i="7"/>
  <c r="H114" i="7"/>
  <c r="H113" i="7"/>
  <c r="H112" i="7"/>
  <c r="H111" i="7"/>
  <c r="H110" i="7"/>
  <c r="H109" i="7"/>
  <c r="H108" i="7"/>
  <c r="H107" i="7"/>
  <c r="H106" i="7"/>
  <c r="H105" i="7"/>
  <c r="H104" i="7"/>
  <c r="H103" i="7"/>
  <c r="H102" i="7"/>
  <c r="H101" i="7"/>
  <c r="H100" i="7"/>
  <c r="H99" i="7"/>
  <c r="H98" i="7"/>
  <c r="H97" i="7"/>
  <c r="H96" i="7"/>
  <c r="H95" i="7"/>
  <c r="H94" i="7"/>
  <c r="H93" i="7"/>
  <c r="H92" i="7"/>
  <c r="H91" i="7"/>
  <c r="H90" i="7"/>
  <c r="H89" i="7"/>
  <c r="H88" i="7"/>
  <c r="H87" i="7"/>
  <c r="H86" i="7"/>
  <c r="H85" i="7"/>
  <c r="H84" i="7"/>
  <c r="H83" i="7"/>
  <c r="H82" i="7"/>
  <c r="H81" i="7"/>
  <c r="H80" i="7"/>
  <c r="H79" i="7"/>
  <c r="H78" i="7"/>
  <c r="H77" i="7"/>
  <c r="H76" i="7"/>
  <c r="H75" i="7"/>
  <c r="H74" i="7"/>
  <c r="H73" i="7"/>
  <c r="H72" i="7"/>
  <c r="H71" i="7"/>
  <c r="H70" i="7"/>
  <c r="H69" i="7"/>
  <c r="H68" i="7"/>
  <c r="H67" i="7"/>
  <c r="H66" i="7"/>
  <c r="H65" i="7"/>
  <c r="H64" i="7"/>
  <c r="H63" i="7"/>
  <c r="H62" i="7"/>
  <c r="H61" i="7"/>
  <c r="H60" i="7"/>
  <c r="H59" i="7"/>
  <c r="H58" i="7"/>
  <c r="H57" i="7"/>
  <c r="H56" i="7"/>
  <c r="H55" i="7"/>
  <c r="H54" i="7"/>
  <c r="H53" i="7"/>
  <c r="H52" i="7"/>
  <c r="H51" i="7"/>
  <c r="H50" i="7"/>
  <c r="H49" i="7"/>
  <c r="H48" i="7"/>
  <c r="H47" i="7"/>
  <c r="H46" i="7"/>
  <c r="H45" i="7"/>
  <c r="H44" i="7"/>
  <c r="H43" i="7"/>
  <c r="H42" i="7"/>
  <c r="H41" i="7"/>
  <c r="H40" i="7"/>
  <c r="H39" i="7"/>
  <c r="H38" i="7"/>
  <c r="H37" i="7"/>
  <c r="H36" i="7"/>
  <c r="H35" i="7"/>
  <c r="H34" i="7"/>
  <c r="H33" i="7"/>
  <c r="H32" i="7"/>
  <c r="H31" i="7"/>
  <c r="H30" i="7"/>
  <c r="H29" i="7"/>
  <c r="H28" i="7"/>
  <c r="H27" i="7"/>
  <c r="H26" i="7"/>
  <c r="H25" i="7"/>
  <c r="H24" i="7"/>
  <c r="H23" i="7"/>
  <c r="H22" i="7"/>
  <c r="H21" i="7"/>
  <c r="H20" i="7"/>
  <c r="H19" i="7"/>
  <c r="H18" i="7"/>
  <c r="H17" i="7"/>
  <c r="H16" i="7"/>
  <c r="H15" i="7"/>
  <c r="H14" i="7"/>
  <c r="H13" i="7"/>
  <c r="H12" i="7"/>
  <c r="H11" i="7"/>
  <c r="H10" i="7"/>
  <c r="H9" i="7"/>
  <c r="H8" i="7"/>
  <c r="H7" i="7"/>
  <c r="H6" i="7"/>
  <c r="H5" i="7"/>
  <c r="H4" i="7"/>
  <c r="H1" i="7" s="1"/>
  <c r="H3" i="7"/>
  <c r="F1" i="7"/>
  <c r="C140" i="6"/>
  <c r="D141" i="6" s="1"/>
  <c r="C139" i="6"/>
  <c r="C138" i="6"/>
  <c r="C137" i="6"/>
  <c r="E137" i="6" s="1"/>
  <c r="C136" i="6"/>
  <c r="C135" i="6"/>
  <c r="C134" i="6"/>
  <c r="C133" i="6"/>
  <c r="E133" i="6" s="1"/>
  <c r="C132" i="6"/>
  <c r="C131" i="6"/>
  <c r="E131" i="6" s="1"/>
  <c r="C130" i="6"/>
  <c r="C129" i="6"/>
  <c r="E129" i="6" s="1"/>
  <c r="C128" i="6"/>
  <c r="C127" i="6"/>
  <c r="C126" i="6"/>
  <c r="C125" i="6"/>
  <c r="E125" i="6" s="1"/>
  <c r="C124" i="6"/>
  <c r="C123" i="6"/>
  <c r="C122" i="6"/>
  <c r="C121" i="6"/>
  <c r="E121" i="6" s="1"/>
  <c r="C120" i="6"/>
  <c r="C119" i="6"/>
  <c r="C118" i="6"/>
  <c r="C117" i="6"/>
  <c r="E117" i="6" s="1"/>
  <c r="C116" i="6"/>
  <c r="C115" i="6"/>
  <c r="E115" i="6" s="1"/>
  <c r="C114" i="6"/>
  <c r="C113" i="6"/>
  <c r="E113" i="6" s="1"/>
  <c r="C112" i="6"/>
  <c r="C111" i="6"/>
  <c r="C110" i="6"/>
  <c r="C109" i="6"/>
  <c r="E109" i="6" s="1"/>
  <c r="C108" i="6"/>
  <c r="C107" i="6"/>
  <c r="C106" i="6"/>
  <c r="C105" i="6"/>
  <c r="E105" i="6" s="1"/>
  <c r="C104" i="6"/>
  <c r="C103" i="6"/>
  <c r="C102" i="6"/>
  <c r="C101" i="6"/>
  <c r="E101" i="6" s="1"/>
  <c r="C100" i="6"/>
  <c r="C99" i="6"/>
  <c r="C98" i="6"/>
  <c r="C97" i="6"/>
  <c r="E97" i="6" s="1"/>
  <c r="C96" i="6"/>
  <c r="C95" i="6"/>
  <c r="C94" i="6"/>
  <c r="C93" i="6"/>
  <c r="E93" i="6" s="1"/>
  <c r="C92" i="6"/>
  <c r="C91" i="6"/>
  <c r="C90" i="6"/>
  <c r="C89" i="6"/>
  <c r="E89" i="6" s="1"/>
  <c r="C88" i="6"/>
  <c r="C87" i="6"/>
  <c r="C86" i="6"/>
  <c r="C85" i="6"/>
  <c r="E85" i="6" s="1"/>
  <c r="C84" i="6"/>
  <c r="C83" i="6"/>
  <c r="C82" i="6"/>
  <c r="C81" i="6"/>
  <c r="E81" i="6" s="1"/>
  <c r="C80" i="6"/>
  <c r="C79" i="6"/>
  <c r="C78" i="6"/>
  <c r="C77" i="6"/>
  <c r="E77" i="6" s="1"/>
  <c r="C76" i="6"/>
  <c r="C75" i="6"/>
  <c r="C74" i="6"/>
  <c r="C73" i="6"/>
  <c r="E73" i="6" s="1"/>
  <c r="C72" i="6"/>
  <c r="C71" i="6"/>
  <c r="C70" i="6"/>
  <c r="C69" i="6"/>
  <c r="E69" i="6" s="1"/>
  <c r="C68" i="6"/>
  <c r="C67" i="6"/>
  <c r="C66" i="6"/>
  <c r="C65" i="6"/>
  <c r="E65" i="6" s="1"/>
  <c r="C64" i="6"/>
  <c r="C63" i="6"/>
  <c r="C62" i="6"/>
  <c r="C61" i="6"/>
  <c r="E61" i="6" s="1"/>
  <c r="C60" i="6"/>
  <c r="C59" i="6"/>
  <c r="C58" i="6"/>
  <c r="C57" i="6"/>
  <c r="E57" i="6" s="1"/>
  <c r="C56" i="6"/>
  <c r="C55" i="6"/>
  <c r="C54" i="6"/>
  <c r="C53" i="6"/>
  <c r="E53" i="6" s="1"/>
  <c r="C52" i="6"/>
  <c r="C51" i="6"/>
  <c r="C50" i="6"/>
  <c r="C49" i="6"/>
  <c r="E49" i="6" s="1"/>
  <c r="C48" i="6"/>
  <c r="C47" i="6"/>
  <c r="C46" i="6"/>
  <c r="C45" i="6"/>
  <c r="E45" i="6" s="1"/>
  <c r="C44" i="6"/>
  <c r="C43" i="6"/>
  <c r="C42" i="6"/>
  <c r="C41" i="6"/>
  <c r="E41" i="6" s="1"/>
  <c r="C40" i="6"/>
  <c r="C39" i="6"/>
  <c r="C38" i="6"/>
  <c r="C37" i="6"/>
  <c r="E37" i="6" s="1"/>
  <c r="C36" i="6"/>
  <c r="C35" i="6"/>
  <c r="C34" i="6"/>
  <c r="C33" i="6"/>
  <c r="E33" i="6" s="1"/>
  <c r="C32" i="6"/>
  <c r="C31" i="6"/>
  <c r="C30" i="6"/>
  <c r="C29" i="6"/>
  <c r="E29" i="6" s="1"/>
  <c r="C28" i="6"/>
  <c r="C27" i="6"/>
  <c r="C26" i="6"/>
  <c r="C25" i="6"/>
  <c r="E25" i="6" s="1"/>
  <c r="C24" i="6"/>
  <c r="C23" i="6"/>
  <c r="C22" i="6"/>
  <c r="C21" i="6"/>
  <c r="E21" i="6" s="1"/>
  <c r="C20" i="6"/>
  <c r="C19" i="6"/>
  <c r="C18" i="6"/>
  <c r="C17" i="6"/>
  <c r="E17" i="6" s="1"/>
  <c r="C16" i="6"/>
  <c r="C15" i="6"/>
  <c r="O15" i="6" s="1"/>
  <c r="C14" i="6"/>
  <c r="N14" i="6" s="1"/>
  <c r="C13" i="6"/>
  <c r="N13" i="6" s="1"/>
  <c r="C12" i="6"/>
  <c r="C11" i="6"/>
  <c r="O11" i="6" s="1"/>
  <c r="C10" i="6"/>
  <c r="N10" i="6" s="1"/>
  <c r="C9" i="6"/>
  <c r="N9" i="6" s="1"/>
  <c r="C8" i="6"/>
  <c r="C7" i="6"/>
  <c r="C6" i="6"/>
  <c r="C5" i="6"/>
  <c r="C4" i="6"/>
  <c r="C3" i="6"/>
  <c r="A149" i="5"/>
  <c r="A148" i="5"/>
  <c r="A147" i="5"/>
  <c r="A146" i="5"/>
  <c r="A145" i="5"/>
  <c r="A144" i="5"/>
  <c r="A143" i="5"/>
  <c r="A142" i="5"/>
  <c r="A141" i="5"/>
  <c r="A140" i="5"/>
  <c r="A139" i="5"/>
  <c r="A138" i="5"/>
  <c r="A137" i="5"/>
  <c r="A136" i="5"/>
  <c r="G135" i="5"/>
  <c r="A135" i="5"/>
  <c r="G134" i="5"/>
  <c r="A134" i="5"/>
  <c r="G133" i="5"/>
  <c r="A133" i="5"/>
  <c r="G132" i="5"/>
  <c r="A132" i="5"/>
  <c r="G131" i="5"/>
  <c r="H131" i="5" s="1"/>
  <c r="A131" i="5"/>
  <c r="G130" i="5"/>
  <c r="A130" i="5"/>
  <c r="G129" i="5"/>
  <c r="A129" i="5"/>
  <c r="G128" i="5"/>
  <c r="A128" i="5"/>
  <c r="G127" i="5"/>
  <c r="H127" i="5" s="1"/>
  <c r="A127" i="5"/>
  <c r="G126" i="5"/>
  <c r="A126" i="5"/>
  <c r="G125" i="5"/>
  <c r="A125" i="5"/>
  <c r="G124" i="5"/>
  <c r="A124" i="5"/>
  <c r="G123" i="5"/>
  <c r="H123" i="5" s="1"/>
  <c r="A123" i="5"/>
  <c r="G122" i="5"/>
  <c r="A122" i="5"/>
  <c r="G121" i="5"/>
  <c r="A121" i="5"/>
  <c r="G120" i="5"/>
  <c r="A120" i="5"/>
  <c r="G119" i="5"/>
  <c r="H119" i="5" s="1"/>
  <c r="A119" i="5"/>
  <c r="G118" i="5"/>
  <c r="A118" i="5"/>
  <c r="G117" i="5"/>
  <c r="A117" i="5"/>
  <c r="G116" i="5"/>
  <c r="A116" i="5"/>
  <c r="G115" i="5"/>
  <c r="H115" i="5" s="1"/>
  <c r="A115" i="5"/>
  <c r="G114" i="5"/>
  <c r="A114" i="5"/>
  <c r="G113" i="5"/>
  <c r="A113" i="5"/>
  <c r="G112" i="5"/>
  <c r="A112" i="5"/>
  <c r="G111" i="5"/>
  <c r="H111" i="5" s="1"/>
  <c r="A111" i="5"/>
  <c r="G110" i="5"/>
  <c r="A110" i="5"/>
  <c r="G109" i="5"/>
  <c r="A109" i="5"/>
  <c r="G108" i="5"/>
  <c r="A108" i="5"/>
  <c r="G107" i="5"/>
  <c r="H107" i="5" s="1"/>
  <c r="A107" i="5"/>
  <c r="G106" i="5"/>
  <c r="A106" i="5"/>
  <c r="G105" i="5"/>
  <c r="A105" i="5"/>
  <c r="G104" i="5"/>
  <c r="A104" i="5"/>
  <c r="G103" i="5"/>
  <c r="H103" i="5" s="1"/>
  <c r="A103" i="5"/>
  <c r="G102" i="5"/>
  <c r="A102" i="5"/>
  <c r="G101" i="5"/>
  <c r="A101" i="5"/>
  <c r="G100" i="5"/>
  <c r="A100" i="5"/>
  <c r="G99" i="5"/>
  <c r="H99" i="5" s="1"/>
  <c r="A99" i="5"/>
  <c r="G98" i="5"/>
  <c r="A98" i="5"/>
  <c r="G97" i="5"/>
  <c r="A97" i="5"/>
  <c r="G96" i="5"/>
  <c r="A96" i="5"/>
  <c r="G95" i="5"/>
  <c r="H95" i="5" s="1"/>
  <c r="A95" i="5"/>
  <c r="G94" i="5"/>
  <c r="A94" i="5"/>
  <c r="G93" i="5"/>
  <c r="A93" i="5"/>
  <c r="G92" i="5"/>
  <c r="A92" i="5"/>
  <c r="G91" i="5"/>
  <c r="H91" i="5" s="1"/>
  <c r="A91" i="5"/>
  <c r="G90" i="5"/>
  <c r="A90" i="5"/>
  <c r="G89" i="5"/>
  <c r="A89" i="5"/>
  <c r="G88" i="5"/>
  <c r="A88" i="5"/>
  <c r="G87" i="5"/>
  <c r="H87" i="5" s="1"/>
  <c r="A87" i="5"/>
  <c r="G86" i="5"/>
  <c r="A86" i="5"/>
  <c r="G85" i="5"/>
  <c r="A85" i="5"/>
  <c r="G84" i="5"/>
  <c r="A84" i="5"/>
  <c r="G83" i="5"/>
  <c r="H83" i="5" s="1"/>
  <c r="A83" i="5"/>
  <c r="G82" i="5"/>
  <c r="A82" i="5"/>
  <c r="G81" i="5"/>
  <c r="A81" i="5"/>
  <c r="G80" i="5"/>
  <c r="A80" i="5"/>
  <c r="G79" i="5"/>
  <c r="H79" i="5" s="1"/>
  <c r="A79" i="5"/>
  <c r="G78" i="5"/>
  <c r="A78" i="5"/>
  <c r="G77" i="5"/>
  <c r="A77" i="5"/>
  <c r="G76" i="5"/>
  <c r="A76" i="5"/>
  <c r="G75" i="5"/>
  <c r="H75" i="5" s="1"/>
  <c r="A75" i="5"/>
  <c r="G74" i="5"/>
  <c r="A74" i="5"/>
  <c r="G73" i="5"/>
  <c r="A73" i="5"/>
  <c r="G72" i="5"/>
  <c r="A72" i="5"/>
  <c r="G71" i="5"/>
  <c r="H71" i="5" s="1"/>
  <c r="A71" i="5"/>
  <c r="G70" i="5"/>
  <c r="A70" i="5"/>
  <c r="G69" i="5"/>
  <c r="A69" i="5"/>
  <c r="G68" i="5"/>
  <c r="A68" i="5"/>
  <c r="G67" i="5"/>
  <c r="H67" i="5" s="1"/>
  <c r="A67" i="5"/>
  <c r="G66" i="5"/>
  <c r="A66" i="5"/>
  <c r="G65" i="5"/>
  <c r="A65" i="5"/>
  <c r="G64" i="5"/>
  <c r="A64" i="5"/>
  <c r="G63" i="5"/>
  <c r="H63" i="5" s="1"/>
  <c r="A63" i="5"/>
  <c r="G62" i="5"/>
  <c r="A62" i="5"/>
  <c r="G61" i="5"/>
  <c r="A61" i="5"/>
  <c r="G60" i="5"/>
  <c r="A60" i="5"/>
  <c r="G59" i="5"/>
  <c r="H59" i="5" s="1"/>
  <c r="A59" i="5"/>
  <c r="G58" i="5"/>
  <c r="A58" i="5"/>
  <c r="G57" i="5"/>
  <c r="A57" i="5"/>
  <c r="G56" i="5"/>
  <c r="A56" i="5"/>
  <c r="G55" i="5"/>
  <c r="H55" i="5" s="1"/>
  <c r="A55" i="5"/>
  <c r="G54" i="5"/>
  <c r="A54" i="5"/>
  <c r="G53" i="5"/>
  <c r="A53" i="5"/>
  <c r="G52" i="5"/>
  <c r="A52" i="5"/>
  <c r="G51" i="5"/>
  <c r="H51" i="5" s="1"/>
  <c r="A51" i="5"/>
  <c r="G50" i="5"/>
  <c r="A50" i="5"/>
  <c r="G49" i="5"/>
  <c r="A49" i="5"/>
  <c r="G48" i="5"/>
  <c r="A48" i="5"/>
  <c r="G47" i="5"/>
  <c r="H47" i="5" s="1"/>
  <c r="A47" i="5"/>
  <c r="G46" i="5"/>
  <c r="A46" i="5"/>
  <c r="G45" i="5"/>
  <c r="H45" i="5" s="1"/>
  <c r="A45" i="5"/>
  <c r="G44" i="5"/>
  <c r="A44" i="5"/>
  <c r="G43" i="5"/>
  <c r="H43" i="5" s="1"/>
  <c r="A43" i="5"/>
  <c r="G42" i="5"/>
  <c r="A42" i="5"/>
  <c r="G41" i="5"/>
  <c r="H41" i="5" s="1"/>
  <c r="A41" i="5"/>
  <c r="G40" i="5"/>
  <c r="A40" i="5"/>
  <c r="G39" i="5"/>
  <c r="H39" i="5" s="1"/>
  <c r="A39" i="5"/>
  <c r="G38" i="5"/>
  <c r="A38" i="5"/>
  <c r="G37" i="5"/>
  <c r="H37" i="5" s="1"/>
  <c r="A37" i="5"/>
  <c r="G36" i="5"/>
  <c r="A36" i="5"/>
  <c r="G35" i="5"/>
  <c r="H35" i="5" s="1"/>
  <c r="A35" i="5"/>
  <c r="G34" i="5"/>
  <c r="A34" i="5"/>
  <c r="H33" i="5"/>
  <c r="G33" i="5"/>
  <c r="A33" i="5"/>
  <c r="G32" i="5"/>
  <c r="H32" i="5" s="1"/>
  <c r="A32" i="5"/>
  <c r="G31" i="5"/>
  <c r="H30" i="5" s="1"/>
  <c r="A31" i="5"/>
  <c r="G30" i="5"/>
  <c r="A30" i="5"/>
  <c r="H29" i="5"/>
  <c r="G29" i="5"/>
  <c r="A29" i="5"/>
  <c r="G28" i="5"/>
  <c r="H28" i="5" s="1"/>
  <c r="A28" i="5"/>
  <c r="G27" i="5"/>
  <c r="H27" i="5" s="1"/>
  <c r="A27" i="5"/>
  <c r="G26" i="5"/>
  <c r="A26" i="5"/>
  <c r="G25" i="5"/>
  <c r="A25" i="5"/>
  <c r="G24" i="5"/>
  <c r="A24" i="5"/>
  <c r="G23" i="5"/>
  <c r="A23" i="5"/>
  <c r="G22" i="5"/>
  <c r="A22" i="5"/>
  <c r="G21" i="5"/>
  <c r="A21" i="5"/>
  <c r="G20" i="5"/>
  <c r="H20" i="5" s="1"/>
  <c r="A20" i="5"/>
  <c r="G19" i="5"/>
  <c r="H19" i="5" s="1"/>
  <c r="I19" i="5" s="1"/>
  <c r="A19" i="5"/>
  <c r="G18" i="5"/>
  <c r="H18" i="5" s="1"/>
  <c r="I18" i="5" s="1"/>
  <c r="A18" i="5"/>
  <c r="G17" i="5"/>
  <c r="H17" i="5" s="1"/>
  <c r="I17" i="5" s="1"/>
  <c r="A17" i="5"/>
  <c r="G16" i="5"/>
  <c r="H16" i="5" s="1"/>
  <c r="I16" i="5" s="1"/>
  <c r="A16" i="5"/>
  <c r="N15" i="5"/>
  <c r="G15" i="5"/>
  <c r="A15" i="5"/>
  <c r="N14" i="5"/>
  <c r="G14" i="5"/>
  <c r="A14" i="5"/>
  <c r="N13" i="5"/>
  <c r="G13" i="5"/>
  <c r="H13" i="5" s="1"/>
  <c r="A13" i="5"/>
  <c r="N12" i="5"/>
  <c r="G12" i="5"/>
  <c r="H12" i="5" s="1"/>
  <c r="A12" i="5"/>
  <c r="N11" i="5"/>
  <c r="G11" i="5"/>
  <c r="A11" i="5"/>
  <c r="N10" i="5"/>
  <c r="G10" i="5"/>
  <c r="H10" i="5" s="1"/>
  <c r="I10" i="5" s="1"/>
  <c r="A10" i="5"/>
  <c r="N9" i="5"/>
  <c r="G9" i="5"/>
  <c r="A9" i="5"/>
  <c r="N8" i="5"/>
  <c r="A8" i="5"/>
  <c r="N7" i="5"/>
  <c r="A7" i="5"/>
  <c r="N6" i="5"/>
  <c r="A6" i="5"/>
  <c r="N5" i="5"/>
  <c r="A5" i="5"/>
  <c r="N4" i="5"/>
  <c r="A4" i="5"/>
  <c r="AQ23" i="5" s="1"/>
  <c r="A3" i="5"/>
  <c r="I148" i="4"/>
  <c r="G148" i="4"/>
  <c r="A148" i="4"/>
  <c r="I147" i="4"/>
  <c r="G147" i="4"/>
  <c r="A147" i="4"/>
  <c r="I146" i="4"/>
  <c r="G146" i="4"/>
  <c r="A146" i="4"/>
  <c r="I145" i="4"/>
  <c r="G145" i="4"/>
  <c r="A145" i="4"/>
  <c r="I144" i="4"/>
  <c r="G144" i="4"/>
  <c r="A144" i="4"/>
  <c r="I143" i="4"/>
  <c r="G143" i="4"/>
  <c r="A143" i="4"/>
  <c r="I142" i="4"/>
  <c r="G142" i="4"/>
  <c r="A142" i="4"/>
  <c r="I141" i="4"/>
  <c r="G141" i="4"/>
  <c r="A141" i="4"/>
  <c r="I140" i="4"/>
  <c r="G140" i="4"/>
  <c r="A140" i="4"/>
  <c r="I139" i="4"/>
  <c r="G139" i="4"/>
  <c r="A139" i="4"/>
  <c r="I138" i="4"/>
  <c r="G138" i="4"/>
  <c r="A138" i="4"/>
  <c r="I137" i="4"/>
  <c r="G137" i="4"/>
  <c r="A137" i="4"/>
  <c r="I136" i="4"/>
  <c r="G136" i="4"/>
  <c r="A136" i="4"/>
  <c r="I135" i="4"/>
  <c r="G135" i="4"/>
  <c r="A135" i="4"/>
  <c r="I134" i="4"/>
  <c r="G134" i="4"/>
  <c r="A134" i="4"/>
  <c r="I133" i="4"/>
  <c r="G133" i="4"/>
  <c r="A133" i="4"/>
  <c r="I132" i="4"/>
  <c r="G132" i="4"/>
  <c r="A132" i="4"/>
  <c r="I131" i="4"/>
  <c r="G131" i="4"/>
  <c r="A131" i="4"/>
  <c r="I130" i="4"/>
  <c r="G130" i="4"/>
  <c r="A130" i="4"/>
  <c r="I129" i="4"/>
  <c r="G129" i="4"/>
  <c r="A129" i="4"/>
  <c r="I128" i="4"/>
  <c r="G128" i="4"/>
  <c r="A128" i="4"/>
  <c r="I127" i="4"/>
  <c r="G127" i="4"/>
  <c r="A127" i="4"/>
  <c r="I126" i="4"/>
  <c r="G126" i="4"/>
  <c r="A126" i="4"/>
  <c r="I125" i="4"/>
  <c r="G125" i="4"/>
  <c r="A125" i="4"/>
  <c r="I124" i="4"/>
  <c r="G124" i="4"/>
  <c r="A124" i="4"/>
  <c r="I123" i="4"/>
  <c r="G123" i="4"/>
  <c r="A123" i="4"/>
  <c r="I122" i="4"/>
  <c r="G122" i="4"/>
  <c r="A122" i="4"/>
  <c r="I121" i="4"/>
  <c r="G121" i="4"/>
  <c r="A121" i="4"/>
  <c r="I120" i="4"/>
  <c r="G120" i="4"/>
  <c r="A120" i="4"/>
  <c r="I119" i="4"/>
  <c r="G119" i="4"/>
  <c r="A119" i="4"/>
  <c r="I118" i="4"/>
  <c r="G118" i="4"/>
  <c r="A118" i="4"/>
  <c r="I117" i="4"/>
  <c r="G117" i="4"/>
  <c r="A117" i="4"/>
  <c r="I116" i="4"/>
  <c r="G116" i="4"/>
  <c r="A116" i="4"/>
  <c r="I115" i="4"/>
  <c r="G115" i="4"/>
  <c r="A115" i="4"/>
  <c r="Y114" i="4"/>
  <c r="Q114" i="4"/>
  <c r="N114" i="4"/>
  <c r="I114" i="4"/>
  <c r="G114" i="4"/>
  <c r="A114" i="4"/>
  <c r="N113" i="4"/>
  <c r="I113" i="4"/>
  <c r="G113" i="4"/>
  <c r="A113" i="4"/>
  <c r="N112" i="4"/>
  <c r="I112" i="4"/>
  <c r="G112" i="4"/>
  <c r="A112" i="4"/>
  <c r="N111" i="4"/>
  <c r="I111" i="4"/>
  <c r="G111" i="4"/>
  <c r="A111" i="4"/>
  <c r="N110" i="4"/>
  <c r="I110" i="4"/>
  <c r="G110" i="4"/>
  <c r="A110" i="4"/>
  <c r="I109" i="4"/>
  <c r="G109" i="4"/>
  <c r="A109" i="4"/>
  <c r="I108" i="4"/>
  <c r="G108" i="4"/>
  <c r="A108" i="4"/>
  <c r="I107" i="4"/>
  <c r="G107" i="4"/>
  <c r="A107" i="4"/>
  <c r="I106" i="4"/>
  <c r="G106" i="4"/>
  <c r="A106" i="4"/>
  <c r="I105" i="4"/>
  <c r="G105" i="4"/>
  <c r="A105" i="4"/>
  <c r="Z104" i="4"/>
  <c r="Z114" i="4" s="1"/>
  <c r="Y104" i="4"/>
  <c r="X104" i="4"/>
  <c r="X114" i="4" s="1"/>
  <c r="W104" i="4"/>
  <c r="W114" i="4" s="1"/>
  <c r="V104" i="4"/>
  <c r="V114" i="4" s="1"/>
  <c r="U104" i="4"/>
  <c r="U114" i="4" s="1"/>
  <c r="T104" i="4"/>
  <c r="T114" i="4" s="1"/>
  <c r="S104" i="4"/>
  <c r="S114" i="4" s="1"/>
  <c r="R104" i="4"/>
  <c r="R114" i="4" s="1"/>
  <c r="Q104" i="4"/>
  <c r="P104" i="4"/>
  <c r="P114" i="4" s="1"/>
  <c r="O104" i="4"/>
  <c r="O114" i="4" s="1"/>
  <c r="I104" i="4"/>
  <c r="G104" i="4"/>
  <c r="A104" i="4"/>
  <c r="I103" i="4"/>
  <c r="G103" i="4"/>
  <c r="A103" i="4"/>
  <c r="I102" i="4"/>
  <c r="G102" i="4"/>
  <c r="A102" i="4"/>
  <c r="I101" i="4"/>
  <c r="G101" i="4"/>
  <c r="A101" i="4"/>
  <c r="I100" i="4"/>
  <c r="G100" i="4"/>
  <c r="A100" i="4"/>
  <c r="I99" i="4"/>
  <c r="G99" i="4"/>
  <c r="A99" i="4"/>
  <c r="I98" i="4"/>
  <c r="G98" i="4"/>
  <c r="A98" i="4"/>
  <c r="I97" i="4"/>
  <c r="G97" i="4"/>
  <c r="A97" i="4"/>
  <c r="I96" i="4"/>
  <c r="G96" i="4"/>
  <c r="A96" i="4"/>
  <c r="I95" i="4"/>
  <c r="G95" i="4"/>
  <c r="A95" i="4"/>
  <c r="I94" i="4"/>
  <c r="G94" i="4"/>
  <c r="A94" i="4"/>
  <c r="I93" i="4"/>
  <c r="G93" i="4"/>
  <c r="A93" i="4"/>
  <c r="I92" i="4"/>
  <c r="G92" i="4"/>
  <c r="A92" i="4"/>
  <c r="I91" i="4"/>
  <c r="G91" i="4"/>
  <c r="A91" i="4"/>
  <c r="I90" i="4"/>
  <c r="G90" i="4"/>
  <c r="A90" i="4"/>
  <c r="I89" i="4"/>
  <c r="G89" i="4"/>
  <c r="A89" i="4"/>
  <c r="I88" i="4"/>
  <c r="G88" i="4"/>
  <c r="A88" i="4"/>
  <c r="I87" i="4"/>
  <c r="G87" i="4"/>
  <c r="A87" i="4"/>
  <c r="I86" i="4"/>
  <c r="G86" i="4"/>
  <c r="A86" i="4"/>
  <c r="I85" i="4"/>
  <c r="G85" i="4"/>
  <c r="A85" i="4"/>
  <c r="I84" i="4"/>
  <c r="G84" i="4"/>
  <c r="A84" i="4"/>
  <c r="I83" i="4"/>
  <c r="G83" i="4"/>
  <c r="A83" i="4"/>
  <c r="I82" i="4"/>
  <c r="G82" i="4"/>
  <c r="A82" i="4"/>
  <c r="I81" i="4"/>
  <c r="G81" i="4"/>
  <c r="A81" i="4"/>
  <c r="I80" i="4"/>
  <c r="G80" i="4"/>
  <c r="A80" i="4"/>
  <c r="I79" i="4"/>
  <c r="G79" i="4"/>
  <c r="A79" i="4"/>
  <c r="I78" i="4"/>
  <c r="G78" i="4"/>
  <c r="A78" i="4"/>
  <c r="I77" i="4"/>
  <c r="G77" i="4"/>
  <c r="A77" i="4"/>
  <c r="I76" i="4"/>
  <c r="G76" i="4"/>
  <c r="A76" i="4"/>
  <c r="I75" i="4"/>
  <c r="G75" i="4"/>
  <c r="A75" i="4"/>
  <c r="I74" i="4"/>
  <c r="G74" i="4"/>
  <c r="A74" i="4"/>
  <c r="I73" i="4"/>
  <c r="G73" i="4"/>
  <c r="A73" i="4"/>
  <c r="I72" i="4"/>
  <c r="G72" i="4"/>
  <c r="A72" i="4"/>
  <c r="I71" i="4"/>
  <c r="G71" i="4"/>
  <c r="A71" i="4"/>
  <c r="I70" i="4"/>
  <c r="G70" i="4"/>
  <c r="A70" i="4"/>
  <c r="I69" i="4"/>
  <c r="G69" i="4"/>
  <c r="A69" i="4"/>
  <c r="I68" i="4"/>
  <c r="G68" i="4"/>
  <c r="A68" i="4"/>
  <c r="I67" i="4"/>
  <c r="G67" i="4"/>
  <c r="A67" i="4"/>
  <c r="I66" i="4"/>
  <c r="G66" i="4"/>
  <c r="A66" i="4"/>
  <c r="I65" i="4"/>
  <c r="G65" i="4"/>
  <c r="A65" i="4"/>
  <c r="I64" i="4"/>
  <c r="G64" i="4"/>
  <c r="A64" i="4"/>
  <c r="I63" i="4"/>
  <c r="G63" i="4"/>
  <c r="A63" i="4"/>
  <c r="I62" i="4"/>
  <c r="G62" i="4"/>
  <c r="A62" i="4"/>
  <c r="I61" i="4"/>
  <c r="G61" i="4"/>
  <c r="A61" i="4"/>
  <c r="I60" i="4"/>
  <c r="G60" i="4"/>
  <c r="A60" i="4"/>
  <c r="I59" i="4"/>
  <c r="G59" i="4"/>
  <c r="A59" i="4"/>
  <c r="I58" i="4"/>
  <c r="G58" i="4"/>
  <c r="A58" i="4"/>
  <c r="I57" i="4"/>
  <c r="G57" i="4"/>
  <c r="A57" i="4"/>
  <c r="I56" i="4"/>
  <c r="G56" i="4"/>
  <c r="A56" i="4"/>
  <c r="I55" i="4"/>
  <c r="G55" i="4"/>
  <c r="A55" i="4"/>
  <c r="I54" i="4"/>
  <c r="G54" i="4"/>
  <c r="A54" i="4"/>
  <c r="I53" i="4"/>
  <c r="G53" i="4"/>
  <c r="A53" i="4"/>
  <c r="I52" i="4"/>
  <c r="G52" i="4"/>
  <c r="A52" i="4"/>
  <c r="I51" i="4"/>
  <c r="G51" i="4"/>
  <c r="A51" i="4"/>
  <c r="I50" i="4"/>
  <c r="G50" i="4"/>
  <c r="A50" i="4"/>
  <c r="I49" i="4"/>
  <c r="G49" i="4"/>
  <c r="A49" i="4"/>
  <c r="I48" i="4"/>
  <c r="G48" i="4"/>
  <c r="A48" i="4"/>
  <c r="I47" i="4"/>
  <c r="G47" i="4"/>
  <c r="A47" i="4"/>
  <c r="I46" i="4"/>
  <c r="G46" i="4"/>
  <c r="A46" i="4"/>
  <c r="I45" i="4"/>
  <c r="G45" i="4"/>
  <c r="A45" i="4"/>
  <c r="I44" i="4"/>
  <c r="G44" i="4"/>
  <c r="A44" i="4"/>
  <c r="I43" i="4"/>
  <c r="G43" i="4"/>
  <c r="A43" i="4"/>
  <c r="I42" i="4"/>
  <c r="G42" i="4"/>
  <c r="A42" i="4"/>
  <c r="I41" i="4"/>
  <c r="G41" i="4"/>
  <c r="A41" i="4"/>
  <c r="I40" i="4"/>
  <c r="G40" i="4"/>
  <c r="A40" i="4"/>
  <c r="I39" i="4"/>
  <c r="G39" i="4"/>
  <c r="A39" i="4"/>
  <c r="I38" i="4"/>
  <c r="G38" i="4"/>
  <c r="A38" i="4"/>
  <c r="I37" i="4"/>
  <c r="G37" i="4"/>
  <c r="A37" i="4"/>
  <c r="I36" i="4"/>
  <c r="G36" i="4"/>
  <c r="A36" i="4"/>
  <c r="I35" i="4"/>
  <c r="G35" i="4"/>
  <c r="A35" i="4"/>
  <c r="I34" i="4"/>
  <c r="G34" i="4"/>
  <c r="A34" i="4"/>
  <c r="I33" i="4"/>
  <c r="G33" i="4"/>
  <c r="A33" i="4"/>
  <c r="I32" i="4"/>
  <c r="G32" i="4"/>
  <c r="A32" i="4"/>
  <c r="I31" i="4"/>
  <c r="G31" i="4"/>
  <c r="A31" i="4"/>
  <c r="I30" i="4"/>
  <c r="G30" i="4"/>
  <c r="A30" i="4"/>
  <c r="I29" i="4"/>
  <c r="G29" i="4"/>
  <c r="A29" i="4"/>
  <c r="I28" i="4"/>
  <c r="G28" i="4"/>
  <c r="A28" i="4"/>
  <c r="I27" i="4"/>
  <c r="G27" i="4"/>
  <c r="A27" i="4"/>
  <c r="I26" i="4"/>
  <c r="G26" i="4"/>
  <c r="A26" i="4"/>
  <c r="I25" i="4"/>
  <c r="G25" i="4"/>
  <c r="A25" i="4"/>
  <c r="I24" i="4"/>
  <c r="G24" i="4"/>
  <c r="A24" i="4"/>
  <c r="I23" i="4"/>
  <c r="G23" i="4"/>
  <c r="A23" i="4"/>
  <c r="I22" i="4"/>
  <c r="G22" i="4"/>
  <c r="A22" i="4"/>
  <c r="I21" i="4"/>
  <c r="G21" i="4"/>
  <c r="A21" i="4"/>
  <c r="I20" i="4"/>
  <c r="G20" i="4"/>
  <c r="A20" i="4"/>
  <c r="I19" i="4"/>
  <c r="G19" i="4"/>
  <c r="A19" i="4"/>
  <c r="I18" i="4"/>
  <c r="G18" i="4"/>
  <c r="A18" i="4"/>
  <c r="I17" i="4"/>
  <c r="G17" i="4"/>
  <c r="A17" i="4"/>
  <c r="O16" i="4"/>
  <c r="I16" i="4"/>
  <c r="G16" i="4"/>
  <c r="A16" i="4"/>
  <c r="I15" i="4"/>
  <c r="G15" i="4"/>
  <c r="A15" i="4"/>
  <c r="I14" i="4"/>
  <c r="G14" i="4"/>
  <c r="A14" i="4"/>
  <c r="I13" i="4"/>
  <c r="G13" i="4"/>
  <c r="A13" i="4"/>
  <c r="I12" i="4"/>
  <c r="G12" i="4"/>
  <c r="A12" i="4"/>
  <c r="I11" i="4"/>
  <c r="G11" i="4"/>
  <c r="A11" i="4"/>
  <c r="I10" i="4"/>
  <c r="G10" i="4"/>
  <c r="A10" i="4"/>
  <c r="I9" i="4"/>
  <c r="G9" i="4"/>
  <c r="A9" i="4"/>
  <c r="I8" i="4"/>
  <c r="G8" i="4"/>
  <c r="A8" i="4"/>
  <c r="I7" i="4"/>
  <c r="G7" i="4"/>
  <c r="A7" i="4"/>
  <c r="I6" i="4"/>
  <c r="G6" i="4"/>
  <c r="A6" i="4"/>
  <c r="I5" i="4"/>
  <c r="G5" i="4"/>
  <c r="A5" i="4"/>
  <c r="I4" i="4"/>
  <c r="G4" i="4"/>
  <c r="A4" i="4"/>
  <c r="I3" i="4"/>
  <c r="G3" i="4"/>
  <c r="A3" i="4"/>
  <c r="I2" i="4"/>
  <c r="G2" i="4"/>
  <c r="A2" i="4"/>
  <c r="J139" i="3"/>
  <c r="I139" i="3"/>
  <c r="H139" i="3"/>
  <c r="J138" i="3"/>
  <c r="I138" i="3"/>
  <c r="H138" i="3"/>
  <c r="J137" i="3"/>
  <c r="I137" i="3"/>
  <c r="H137" i="3"/>
  <c r="J136" i="3"/>
  <c r="I136" i="3"/>
  <c r="H136" i="3"/>
  <c r="J135" i="3"/>
  <c r="I135" i="3"/>
  <c r="H135" i="3"/>
  <c r="J134" i="3"/>
  <c r="I134" i="3"/>
  <c r="H134" i="3"/>
  <c r="J133" i="3"/>
  <c r="I133" i="3"/>
  <c r="H133" i="3"/>
  <c r="J132" i="3"/>
  <c r="I132" i="3"/>
  <c r="H132" i="3"/>
  <c r="J131" i="3"/>
  <c r="I131" i="3"/>
  <c r="H131" i="3"/>
  <c r="J130" i="3"/>
  <c r="I130" i="3"/>
  <c r="H130" i="3"/>
  <c r="J129" i="3"/>
  <c r="I129" i="3"/>
  <c r="H129" i="3"/>
  <c r="J128" i="3"/>
  <c r="I128" i="3"/>
  <c r="H128" i="3"/>
  <c r="J127" i="3"/>
  <c r="I127" i="3"/>
  <c r="H127" i="3"/>
  <c r="J126" i="3"/>
  <c r="I126" i="3"/>
  <c r="H126" i="3"/>
  <c r="J125" i="3"/>
  <c r="I125" i="3"/>
  <c r="H125" i="3"/>
  <c r="J124" i="3"/>
  <c r="I124" i="3"/>
  <c r="H124" i="3"/>
  <c r="J123" i="3"/>
  <c r="I123" i="3"/>
  <c r="H123" i="3"/>
  <c r="J122" i="3"/>
  <c r="I122" i="3"/>
  <c r="H122" i="3"/>
  <c r="J121" i="3"/>
  <c r="I121" i="3"/>
  <c r="H121" i="3"/>
  <c r="J120" i="3"/>
  <c r="I120" i="3"/>
  <c r="H120" i="3"/>
  <c r="J119" i="3"/>
  <c r="I119" i="3"/>
  <c r="H119" i="3"/>
  <c r="J118" i="3"/>
  <c r="I118" i="3"/>
  <c r="H118" i="3"/>
  <c r="J117" i="3"/>
  <c r="I117" i="3"/>
  <c r="H117" i="3"/>
  <c r="J116" i="3"/>
  <c r="I116" i="3"/>
  <c r="H116" i="3"/>
  <c r="J115" i="3"/>
  <c r="I115" i="3"/>
  <c r="H115" i="3"/>
  <c r="J114" i="3"/>
  <c r="I114" i="3"/>
  <c r="H114" i="3"/>
  <c r="J113" i="3"/>
  <c r="I113" i="3"/>
  <c r="H113" i="3"/>
  <c r="J112" i="3"/>
  <c r="I112" i="3"/>
  <c r="H112" i="3"/>
  <c r="J111" i="3"/>
  <c r="I111" i="3"/>
  <c r="H111" i="3"/>
  <c r="J110" i="3"/>
  <c r="I110" i="3"/>
  <c r="H110" i="3"/>
  <c r="J109" i="3"/>
  <c r="I109" i="3"/>
  <c r="H109" i="3"/>
  <c r="J108" i="3"/>
  <c r="I108" i="3"/>
  <c r="H108" i="3"/>
  <c r="J107" i="3"/>
  <c r="I107" i="3"/>
  <c r="H107" i="3"/>
  <c r="J106" i="3"/>
  <c r="I106" i="3"/>
  <c r="H106" i="3"/>
  <c r="J105" i="3"/>
  <c r="I105" i="3"/>
  <c r="H105" i="3"/>
  <c r="J104" i="3"/>
  <c r="I104" i="3"/>
  <c r="H104" i="3"/>
  <c r="J103" i="3"/>
  <c r="I103" i="3"/>
  <c r="H103" i="3"/>
  <c r="J102" i="3"/>
  <c r="I102" i="3"/>
  <c r="H102" i="3"/>
  <c r="J101" i="3"/>
  <c r="I101" i="3"/>
  <c r="H101" i="3"/>
  <c r="J100" i="3"/>
  <c r="I100" i="3"/>
  <c r="H100" i="3"/>
  <c r="J99" i="3"/>
  <c r="I99" i="3"/>
  <c r="H99" i="3"/>
  <c r="J98" i="3"/>
  <c r="I98" i="3"/>
  <c r="H98" i="3"/>
  <c r="J97" i="3"/>
  <c r="I97" i="3"/>
  <c r="H97" i="3"/>
  <c r="J96" i="3"/>
  <c r="I96" i="3"/>
  <c r="H96" i="3"/>
  <c r="J95" i="3"/>
  <c r="I95" i="3"/>
  <c r="H95" i="3"/>
  <c r="J94" i="3"/>
  <c r="I94" i="3"/>
  <c r="H94" i="3"/>
  <c r="J93" i="3"/>
  <c r="I93" i="3"/>
  <c r="H93" i="3"/>
  <c r="J92" i="3"/>
  <c r="I92" i="3"/>
  <c r="H92" i="3"/>
  <c r="J91" i="3"/>
  <c r="I91" i="3"/>
  <c r="H91" i="3"/>
  <c r="J90" i="3"/>
  <c r="I90" i="3"/>
  <c r="H90" i="3"/>
  <c r="J89" i="3"/>
  <c r="I89" i="3"/>
  <c r="H89" i="3"/>
  <c r="J88" i="3"/>
  <c r="I88" i="3"/>
  <c r="H88" i="3"/>
  <c r="J87" i="3"/>
  <c r="I87" i="3"/>
  <c r="H87" i="3"/>
  <c r="J86" i="3"/>
  <c r="I86" i="3"/>
  <c r="H86" i="3"/>
  <c r="J85" i="3"/>
  <c r="I85" i="3"/>
  <c r="H85" i="3"/>
  <c r="J84" i="3"/>
  <c r="I84" i="3"/>
  <c r="H84" i="3"/>
  <c r="J83" i="3"/>
  <c r="I83" i="3"/>
  <c r="H83" i="3"/>
  <c r="J82" i="3"/>
  <c r="I82" i="3"/>
  <c r="H82" i="3"/>
  <c r="J81" i="3"/>
  <c r="I81" i="3"/>
  <c r="H81" i="3"/>
  <c r="J80" i="3"/>
  <c r="I80" i="3"/>
  <c r="H80" i="3"/>
  <c r="J79" i="3"/>
  <c r="I79" i="3"/>
  <c r="H79" i="3"/>
  <c r="J78" i="3"/>
  <c r="I78" i="3"/>
  <c r="H78" i="3"/>
  <c r="J77" i="3"/>
  <c r="I77" i="3"/>
  <c r="H77" i="3"/>
  <c r="J76" i="3"/>
  <c r="I76" i="3"/>
  <c r="H76" i="3"/>
  <c r="J75" i="3"/>
  <c r="I75" i="3"/>
  <c r="H75" i="3"/>
  <c r="J74" i="3"/>
  <c r="I74" i="3"/>
  <c r="H74" i="3"/>
  <c r="J73" i="3"/>
  <c r="I73" i="3"/>
  <c r="H73" i="3"/>
  <c r="J72" i="3"/>
  <c r="I72" i="3"/>
  <c r="H72" i="3"/>
  <c r="J71" i="3"/>
  <c r="I71" i="3"/>
  <c r="H71" i="3"/>
  <c r="J70" i="3"/>
  <c r="I70" i="3"/>
  <c r="H70" i="3"/>
  <c r="J69" i="3"/>
  <c r="I69" i="3"/>
  <c r="H69" i="3"/>
  <c r="J68" i="3"/>
  <c r="I68" i="3"/>
  <c r="H68" i="3"/>
  <c r="J67" i="3"/>
  <c r="I67" i="3"/>
  <c r="H67" i="3"/>
  <c r="J66" i="3"/>
  <c r="I66" i="3"/>
  <c r="H66" i="3"/>
  <c r="J65" i="3"/>
  <c r="I65" i="3"/>
  <c r="H65" i="3"/>
  <c r="J64" i="3"/>
  <c r="I64" i="3"/>
  <c r="H64" i="3"/>
  <c r="J63" i="3"/>
  <c r="I63" i="3"/>
  <c r="H63" i="3"/>
  <c r="J62" i="3"/>
  <c r="I62" i="3"/>
  <c r="H62" i="3"/>
  <c r="J61" i="3"/>
  <c r="I61" i="3"/>
  <c r="H61" i="3"/>
  <c r="J60" i="3"/>
  <c r="I60" i="3"/>
  <c r="H60" i="3"/>
  <c r="J59" i="3"/>
  <c r="I59" i="3"/>
  <c r="H59" i="3"/>
  <c r="J58" i="3"/>
  <c r="I58" i="3"/>
  <c r="H58" i="3"/>
  <c r="J57" i="3"/>
  <c r="I57" i="3"/>
  <c r="H57" i="3"/>
  <c r="J56" i="3"/>
  <c r="I56" i="3"/>
  <c r="H56" i="3"/>
  <c r="J55" i="3"/>
  <c r="I55" i="3"/>
  <c r="H55" i="3"/>
  <c r="J54" i="3"/>
  <c r="I54" i="3"/>
  <c r="H54" i="3"/>
  <c r="J53" i="3"/>
  <c r="I53" i="3"/>
  <c r="H53" i="3"/>
  <c r="J52" i="3"/>
  <c r="I52" i="3"/>
  <c r="H52" i="3"/>
  <c r="J51" i="3"/>
  <c r="I51" i="3"/>
  <c r="P4" i="3" s="1"/>
  <c r="T29" i="3" s="1"/>
  <c r="H51" i="3"/>
  <c r="J50" i="3"/>
  <c r="I50" i="3"/>
  <c r="H50" i="3"/>
  <c r="J49" i="3"/>
  <c r="I49" i="3"/>
  <c r="H49" i="3"/>
  <c r="J48" i="3"/>
  <c r="I48" i="3"/>
  <c r="H48" i="3"/>
  <c r="J47" i="3"/>
  <c r="I47" i="3"/>
  <c r="H47" i="3"/>
  <c r="J46" i="3"/>
  <c r="I46" i="3"/>
  <c r="H46" i="3"/>
  <c r="J45" i="3"/>
  <c r="I45" i="3"/>
  <c r="H45" i="3"/>
  <c r="J44" i="3"/>
  <c r="I44" i="3"/>
  <c r="H44" i="3"/>
  <c r="J43" i="3"/>
  <c r="I43" i="3"/>
  <c r="H43" i="3"/>
  <c r="J42" i="3"/>
  <c r="I42" i="3"/>
  <c r="H42" i="3"/>
  <c r="J41" i="3"/>
  <c r="I41" i="3"/>
  <c r="H41" i="3"/>
  <c r="J40" i="3"/>
  <c r="I40" i="3"/>
  <c r="H40" i="3"/>
  <c r="J39" i="3"/>
  <c r="I39" i="3"/>
  <c r="H39" i="3"/>
  <c r="J38" i="3"/>
  <c r="I38" i="3"/>
  <c r="H38" i="3"/>
  <c r="J37" i="3"/>
  <c r="I37" i="3"/>
  <c r="H37" i="3"/>
  <c r="J36" i="3"/>
  <c r="I36" i="3"/>
  <c r="H36" i="3"/>
  <c r="J35" i="3"/>
  <c r="I35" i="3"/>
  <c r="H35" i="3"/>
  <c r="J34" i="3"/>
  <c r="I34" i="3"/>
  <c r="H34" i="3"/>
  <c r="J33" i="3"/>
  <c r="I33" i="3"/>
  <c r="H33" i="3"/>
  <c r="U32" i="3"/>
  <c r="J32" i="3"/>
  <c r="I32" i="3"/>
  <c r="H32" i="3"/>
  <c r="U31" i="3"/>
  <c r="J31" i="3"/>
  <c r="I31" i="3"/>
  <c r="H31" i="3"/>
  <c r="U30" i="3"/>
  <c r="J30" i="3"/>
  <c r="I30" i="3"/>
  <c r="H30" i="3"/>
  <c r="U29" i="3"/>
  <c r="J29" i="3"/>
  <c r="I29" i="3"/>
  <c r="H29" i="3"/>
  <c r="J28" i="3"/>
  <c r="I28" i="3"/>
  <c r="H28" i="3"/>
  <c r="J27" i="3"/>
  <c r="I27" i="3"/>
  <c r="H27" i="3"/>
  <c r="J26" i="3"/>
  <c r="I26" i="3"/>
  <c r="H26" i="3"/>
  <c r="J25" i="3"/>
  <c r="I25" i="3"/>
  <c r="H25" i="3"/>
  <c r="J24" i="3"/>
  <c r="I24" i="3"/>
  <c r="H24" i="3"/>
  <c r="J23" i="3"/>
  <c r="I23" i="3"/>
  <c r="H23" i="3"/>
  <c r="J22" i="3"/>
  <c r="I22" i="3"/>
  <c r="H22" i="3"/>
  <c r="J21" i="3"/>
  <c r="I21" i="3"/>
  <c r="H21" i="3"/>
  <c r="J20" i="3"/>
  <c r="I20" i="3"/>
  <c r="H20" i="3"/>
  <c r="J19" i="3"/>
  <c r="I19" i="3"/>
  <c r="H19" i="3"/>
  <c r="J18" i="3"/>
  <c r="I18" i="3"/>
  <c r="H18" i="3"/>
  <c r="J17" i="3"/>
  <c r="I17" i="3"/>
  <c r="H17" i="3"/>
  <c r="J16" i="3"/>
  <c r="I16" i="3"/>
  <c r="H16" i="3"/>
  <c r="J15" i="3"/>
  <c r="I15" i="3"/>
  <c r="H15" i="3"/>
  <c r="J14" i="3"/>
  <c r="I14" i="3"/>
  <c r="H14" i="3"/>
  <c r="T13" i="3"/>
  <c r="J13" i="3"/>
  <c r="I13" i="3"/>
  <c r="H13" i="3"/>
  <c r="J12" i="3"/>
  <c r="I12" i="3"/>
  <c r="H12" i="3"/>
  <c r="J11" i="3"/>
  <c r="I11" i="3"/>
  <c r="H11" i="3"/>
  <c r="J10" i="3"/>
  <c r="I10" i="3"/>
  <c r="H10" i="3"/>
  <c r="J9" i="3"/>
  <c r="I9" i="3"/>
  <c r="H9" i="3"/>
  <c r="J8" i="3"/>
  <c r="I8" i="3"/>
  <c r="H8" i="3"/>
  <c r="J7" i="3"/>
  <c r="I7" i="3"/>
  <c r="H7" i="3"/>
  <c r="J6" i="3"/>
  <c r="I6" i="3"/>
  <c r="H6" i="3"/>
  <c r="J5" i="3"/>
  <c r="I5" i="3"/>
  <c r="H5" i="3"/>
  <c r="J4" i="3"/>
  <c r="I4" i="3"/>
  <c r="H4" i="3"/>
  <c r="P3" i="3"/>
  <c r="J3" i="3"/>
  <c r="I3" i="3"/>
  <c r="H3" i="3"/>
  <c r="C3" i="3"/>
  <c r="C4" i="3" s="1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J2" i="3"/>
  <c r="I2" i="3"/>
  <c r="O4" i="3" s="1"/>
  <c r="S29" i="3" s="1"/>
  <c r="H2" i="3"/>
  <c r="H148" i="2"/>
  <c r="F148" i="2"/>
  <c r="E149" i="7" s="1"/>
  <c r="H147" i="2"/>
  <c r="F147" i="2"/>
  <c r="E148" i="7" s="1"/>
  <c r="H146" i="2"/>
  <c r="F146" i="2"/>
  <c r="E147" i="7" s="1"/>
  <c r="H145" i="2"/>
  <c r="F145" i="2"/>
  <c r="E146" i="7" s="1"/>
  <c r="H144" i="2"/>
  <c r="F144" i="2"/>
  <c r="E145" i="7" s="1"/>
  <c r="H143" i="2"/>
  <c r="F143" i="2"/>
  <c r="E144" i="7" s="1"/>
  <c r="H142" i="2"/>
  <c r="F142" i="2"/>
  <c r="E143" i="7" s="1"/>
  <c r="H141" i="2"/>
  <c r="F141" i="2"/>
  <c r="E142" i="7" s="1"/>
  <c r="H140" i="2"/>
  <c r="F140" i="2"/>
  <c r="E141" i="7" s="1"/>
  <c r="H139" i="2"/>
  <c r="F139" i="2"/>
  <c r="E140" i="7" s="1"/>
  <c r="H138" i="2"/>
  <c r="F138" i="2"/>
  <c r="E139" i="7" s="1"/>
  <c r="H137" i="2"/>
  <c r="F137" i="2"/>
  <c r="E138" i="7" s="1"/>
  <c r="H136" i="2"/>
  <c r="F136" i="2"/>
  <c r="E137" i="7" s="1"/>
  <c r="H135" i="2"/>
  <c r="F135" i="2"/>
  <c r="E136" i="7" s="1"/>
  <c r="H134" i="2"/>
  <c r="F134" i="2"/>
  <c r="E135" i="7" s="1"/>
  <c r="H133" i="2"/>
  <c r="F133" i="2"/>
  <c r="E134" i="7" s="1"/>
  <c r="H132" i="2"/>
  <c r="F132" i="2"/>
  <c r="E133" i="7" s="1"/>
  <c r="H131" i="2"/>
  <c r="F131" i="2"/>
  <c r="E132" i="7" s="1"/>
  <c r="H130" i="2"/>
  <c r="F130" i="2"/>
  <c r="E131" i="7" s="1"/>
  <c r="H129" i="2"/>
  <c r="F129" i="2"/>
  <c r="E130" i="7" s="1"/>
  <c r="H128" i="2"/>
  <c r="F128" i="2"/>
  <c r="E129" i="7" s="1"/>
  <c r="H127" i="2"/>
  <c r="F127" i="2"/>
  <c r="E128" i="7" s="1"/>
  <c r="H126" i="2"/>
  <c r="F126" i="2"/>
  <c r="E127" i="7" s="1"/>
  <c r="H125" i="2"/>
  <c r="F125" i="2"/>
  <c r="E126" i="7" s="1"/>
  <c r="H124" i="2"/>
  <c r="F124" i="2"/>
  <c r="E125" i="7" s="1"/>
  <c r="H123" i="2"/>
  <c r="F123" i="2"/>
  <c r="E124" i="7" s="1"/>
  <c r="H122" i="2"/>
  <c r="F122" i="2"/>
  <c r="E123" i="7" s="1"/>
  <c r="H121" i="2"/>
  <c r="F121" i="2"/>
  <c r="E122" i="7" s="1"/>
  <c r="H120" i="2"/>
  <c r="F120" i="2"/>
  <c r="E121" i="7" s="1"/>
  <c r="H119" i="2"/>
  <c r="F119" i="2"/>
  <c r="E120" i="7" s="1"/>
  <c r="H118" i="2"/>
  <c r="F118" i="2"/>
  <c r="E119" i="7" s="1"/>
  <c r="H117" i="2"/>
  <c r="F117" i="2"/>
  <c r="E118" i="7" s="1"/>
  <c r="H116" i="2"/>
  <c r="F116" i="2"/>
  <c r="E117" i="7" s="1"/>
  <c r="H115" i="2"/>
  <c r="F115" i="2"/>
  <c r="E116" i="7" s="1"/>
  <c r="H114" i="2"/>
  <c r="F114" i="2"/>
  <c r="E115" i="7" s="1"/>
  <c r="H113" i="2"/>
  <c r="F113" i="2"/>
  <c r="E114" i="7" s="1"/>
  <c r="H112" i="2"/>
  <c r="F112" i="2"/>
  <c r="E113" i="7" s="1"/>
  <c r="H111" i="2"/>
  <c r="F111" i="2"/>
  <c r="E112" i="7" s="1"/>
  <c r="H110" i="2"/>
  <c r="F110" i="2"/>
  <c r="E111" i="7" s="1"/>
  <c r="H109" i="2"/>
  <c r="F109" i="2"/>
  <c r="E110" i="7" s="1"/>
  <c r="H108" i="2"/>
  <c r="F108" i="2"/>
  <c r="E109" i="7" s="1"/>
  <c r="H107" i="2"/>
  <c r="F107" i="2"/>
  <c r="E108" i="7" s="1"/>
  <c r="H106" i="2"/>
  <c r="F106" i="2"/>
  <c r="E107" i="7" s="1"/>
  <c r="H105" i="2"/>
  <c r="F105" i="2"/>
  <c r="E106" i="7" s="1"/>
  <c r="H104" i="2"/>
  <c r="F104" i="2"/>
  <c r="E105" i="7" s="1"/>
  <c r="H103" i="2"/>
  <c r="F103" i="2"/>
  <c r="E104" i="7" s="1"/>
  <c r="H102" i="2"/>
  <c r="F102" i="2"/>
  <c r="E103" i="7" s="1"/>
  <c r="H101" i="2"/>
  <c r="F101" i="2"/>
  <c r="E102" i="7" s="1"/>
  <c r="H100" i="2"/>
  <c r="F100" i="2"/>
  <c r="E101" i="7" s="1"/>
  <c r="H99" i="2"/>
  <c r="F99" i="2"/>
  <c r="E100" i="7" s="1"/>
  <c r="H98" i="2"/>
  <c r="F98" i="2"/>
  <c r="E99" i="7" s="1"/>
  <c r="H97" i="2"/>
  <c r="F97" i="2"/>
  <c r="E98" i="7" s="1"/>
  <c r="H96" i="2"/>
  <c r="F96" i="2"/>
  <c r="E97" i="7" s="1"/>
  <c r="H95" i="2"/>
  <c r="F95" i="2"/>
  <c r="E96" i="7" s="1"/>
  <c r="H94" i="2"/>
  <c r="F94" i="2"/>
  <c r="E95" i="7" s="1"/>
  <c r="H93" i="2"/>
  <c r="F93" i="2"/>
  <c r="E94" i="7" s="1"/>
  <c r="H92" i="2"/>
  <c r="F92" i="2"/>
  <c r="E93" i="7" s="1"/>
  <c r="H91" i="2"/>
  <c r="F91" i="2"/>
  <c r="E92" i="7" s="1"/>
  <c r="H90" i="2"/>
  <c r="F90" i="2"/>
  <c r="E91" i="7" s="1"/>
  <c r="H89" i="2"/>
  <c r="F89" i="2"/>
  <c r="E90" i="7" s="1"/>
  <c r="H88" i="2"/>
  <c r="F88" i="2"/>
  <c r="E89" i="7" s="1"/>
  <c r="H87" i="2"/>
  <c r="F87" i="2"/>
  <c r="E88" i="7" s="1"/>
  <c r="H86" i="2"/>
  <c r="F86" i="2"/>
  <c r="E87" i="7" s="1"/>
  <c r="H85" i="2"/>
  <c r="F85" i="2"/>
  <c r="E86" i="7" s="1"/>
  <c r="H84" i="2"/>
  <c r="F84" i="2"/>
  <c r="E85" i="7" s="1"/>
  <c r="H83" i="2"/>
  <c r="F83" i="2"/>
  <c r="E84" i="7" s="1"/>
  <c r="H82" i="2"/>
  <c r="F82" i="2"/>
  <c r="E83" i="7" s="1"/>
  <c r="H81" i="2"/>
  <c r="F81" i="2"/>
  <c r="E82" i="7" s="1"/>
  <c r="H80" i="2"/>
  <c r="F80" i="2"/>
  <c r="E81" i="7" s="1"/>
  <c r="H79" i="2"/>
  <c r="F79" i="2"/>
  <c r="E80" i="7" s="1"/>
  <c r="H78" i="2"/>
  <c r="F78" i="2"/>
  <c r="E79" i="7" s="1"/>
  <c r="H77" i="2"/>
  <c r="F77" i="2"/>
  <c r="E78" i="7" s="1"/>
  <c r="H76" i="2"/>
  <c r="F76" i="2"/>
  <c r="E77" i="7" s="1"/>
  <c r="H75" i="2"/>
  <c r="F75" i="2"/>
  <c r="E76" i="7" s="1"/>
  <c r="H74" i="2"/>
  <c r="F74" i="2"/>
  <c r="E75" i="7" s="1"/>
  <c r="H73" i="2"/>
  <c r="F73" i="2"/>
  <c r="E74" i="7" s="1"/>
  <c r="H72" i="2"/>
  <c r="F72" i="2"/>
  <c r="E73" i="7" s="1"/>
  <c r="H71" i="2"/>
  <c r="F71" i="2"/>
  <c r="E72" i="7" s="1"/>
  <c r="H70" i="2"/>
  <c r="F70" i="2"/>
  <c r="E71" i="7" s="1"/>
  <c r="H69" i="2"/>
  <c r="F69" i="2"/>
  <c r="E70" i="7" s="1"/>
  <c r="H68" i="2"/>
  <c r="F68" i="2"/>
  <c r="E69" i="7" s="1"/>
  <c r="H67" i="2"/>
  <c r="F67" i="2"/>
  <c r="E68" i="7" s="1"/>
  <c r="H66" i="2"/>
  <c r="F66" i="2"/>
  <c r="E67" i="7" s="1"/>
  <c r="H65" i="2"/>
  <c r="F65" i="2"/>
  <c r="E66" i="7" s="1"/>
  <c r="H64" i="2"/>
  <c r="F64" i="2"/>
  <c r="E65" i="7" s="1"/>
  <c r="H63" i="2"/>
  <c r="F63" i="2"/>
  <c r="E64" i="7" s="1"/>
  <c r="H62" i="2"/>
  <c r="F62" i="2"/>
  <c r="E63" i="7" s="1"/>
  <c r="H61" i="2"/>
  <c r="F61" i="2"/>
  <c r="E62" i="7" s="1"/>
  <c r="H60" i="2"/>
  <c r="F60" i="2"/>
  <c r="E61" i="7" s="1"/>
  <c r="H59" i="2"/>
  <c r="F59" i="2"/>
  <c r="E60" i="7" s="1"/>
  <c r="H58" i="2"/>
  <c r="F58" i="2"/>
  <c r="E59" i="7" s="1"/>
  <c r="H57" i="2"/>
  <c r="F57" i="2"/>
  <c r="E58" i="7" s="1"/>
  <c r="H56" i="2"/>
  <c r="F56" i="2"/>
  <c r="E57" i="7" s="1"/>
  <c r="H55" i="2"/>
  <c r="F55" i="2"/>
  <c r="E56" i="7" s="1"/>
  <c r="H54" i="2"/>
  <c r="F54" i="2"/>
  <c r="E55" i="7" s="1"/>
  <c r="H53" i="2"/>
  <c r="F53" i="2"/>
  <c r="E54" i="7" s="1"/>
  <c r="H52" i="2"/>
  <c r="F52" i="2"/>
  <c r="E53" i="7" s="1"/>
  <c r="H51" i="2"/>
  <c r="F51" i="2"/>
  <c r="E52" i="7" s="1"/>
  <c r="H50" i="2"/>
  <c r="F50" i="2"/>
  <c r="E51" i="7" s="1"/>
  <c r="H49" i="2"/>
  <c r="F49" i="2"/>
  <c r="E50" i="7" s="1"/>
  <c r="H48" i="2"/>
  <c r="F48" i="2"/>
  <c r="E49" i="7" s="1"/>
  <c r="H47" i="2"/>
  <c r="F47" i="2"/>
  <c r="E48" i="7" s="1"/>
  <c r="H46" i="2"/>
  <c r="F46" i="2"/>
  <c r="E47" i="7" s="1"/>
  <c r="H45" i="2"/>
  <c r="F45" i="2"/>
  <c r="E46" i="7" s="1"/>
  <c r="H44" i="2"/>
  <c r="F44" i="2"/>
  <c r="E45" i="7" s="1"/>
  <c r="H43" i="2"/>
  <c r="F43" i="2"/>
  <c r="E44" i="7" s="1"/>
  <c r="H42" i="2"/>
  <c r="F42" i="2"/>
  <c r="E43" i="7" s="1"/>
  <c r="H41" i="2"/>
  <c r="F41" i="2"/>
  <c r="E42" i="7" s="1"/>
  <c r="H40" i="2"/>
  <c r="F40" i="2"/>
  <c r="E41" i="7" s="1"/>
  <c r="H39" i="2"/>
  <c r="F39" i="2"/>
  <c r="E40" i="7" s="1"/>
  <c r="H38" i="2"/>
  <c r="F38" i="2"/>
  <c r="E39" i="7" s="1"/>
  <c r="H37" i="2"/>
  <c r="F37" i="2"/>
  <c r="E38" i="7" s="1"/>
  <c r="H36" i="2"/>
  <c r="F36" i="2"/>
  <c r="E37" i="7" s="1"/>
  <c r="H35" i="2"/>
  <c r="F35" i="2"/>
  <c r="E36" i="7" s="1"/>
  <c r="H34" i="2"/>
  <c r="F34" i="2"/>
  <c r="E35" i="7" s="1"/>
  <c r="H33" i="2"/>
  <c r="F33" i="2"/>
  <c r="E34" i="7" s="1"/>
  <c r="H32" i="2"/>
  <c r="F32" i="2"/>
  <c r="E33" i="7" s="1"/>
  <c r="H31" i="2"/>
  <c r="F31" i="2"/>
  <c r="E32" i="7" s="1"/>
  <c r="H30" i="2"/>
  <c r="F30" i="2"/>
  <c r="E31" i="7" s="1"/>
  <c r="H29" i="2"/>
  <c r="F29" i="2"/>
  <c r="E30" i="7" s="1"/>
  <c r="H28" i="2"/>
  <c r="F28" i="2"/>
  <c r="E29" i="7" s="1"/>
  <c r="H27" i="2"/>
  <c r="F27" i="2"/>
  <c r="E28" i="7" s="1"/>
  <c r="H26" i="2"/>
  <c r="F26" i="2"/>
  <c r="E27" i="7" s="1"/>
  <c r="H25" i="2"/>
  <c r="F25" i="2"/>
  <c r="E26" i="7" s="1"/>
  <c r="H24" i="2"/>
  <c r="F24" i="2"/>
  <c r="E25" i="7" s="1"/>
  <c r="H23" i="2"/>
  <c r="F23" i="2"/>
  <c r="E24" i="7" s="1"/>
  <c r="H22" i="2"/>
  <c r="F22" i="2"/>
  <c r="E23" i="7" s="1"/>
  <c r="H21" i="2"/>
  <c r="F21" i="2"/>
  <c r="E22" i="7" s="1"/>
  <c r="H20" i="2"/>
  <c r="F20" i="2"/>
  <c r="E21" i="7" s="1"/>
  <c r="H19" i="2"/>
  <c r="F19" i="2"/>
  <c r="E20" i="7" s="1"/>
  <c r="H18" i="2"/>
  <c r="F18" i="2"/>
  <c r="E19" i="7" s="1"/>
  <c r="H17" i="2"/>
  <c r="F17" i="2"/>
  <c r="E18" i="7" s="1"/>
  <c r="H16" i="2"/>
  <c r="F16" i="2"/>
  <c r="E17" i="7" s="1"/>
  <c r="H15" i="2"/>
  <c r="F15" i="2"/>
  <c r="E16" i="7" s="1"/>
  <c r="H14" i="2"/>
  <c r="F14" i="2"/>
  <c r="E15" i="7" s="1"/>
  <c r="H13" i="2"/>
  <c r="F13" i="2"/>
  <c r="E14" i="7" s="1"/>
  <c r="H12" i="2"/>
  <c r="F12" i="2"/>
  <c r="E13" i="7" s="1"/>
  <c r="H11" i="2"/>
  <c r="F11" i="2"/>
  <c r="E12" i="7" s="1"/>
  <c r="H10" i="2"/>
  <c r="F10" i="2"/>
  <c r="E11" i="7" s="1"/>
  <c r="H9" i="2"/>
  <c r="F9" i="2"/>
  <c r="E10" i="7" s="1"/>
  <c r="H8" i="2"/>
  <c r="F8" i="2"/>
  <c r="E9" i="7" s="1"/>
  <c r="H7" i="2"/>
  <c r="F7" i="2"/>
  <c r="E8" i="7" s="1"/>
  <c r="H6" i="2"/>
  <c r="F6" i="2"/>
  <c r="E7" i="7" s="1"/>
  <c r="H5" i="2"/>
  <c r="F5" i="2"/>
  <c r="E6" i="7" s="1"/>
  <c r="H4" i="2"/>
  <c r="F4" i="2"/>
  <c r="E5" i="7" s="1"/>
  <c r="H3" i="2"/>
  <c r="F3" i="2"/>
  <c r="E4" i="7" s="1"/>
  <c r="H2" i="2"/>
  <c r="F2" i="2"/>
  <c r="E3" i="7" s="1"/>
  <c r="I139" i="1"/>
  <c r="G139" i="1"/>
  <c r="A139" i="1"/>
  <c r="I138" i="1"/>
  <c r="G138" i="1"/>
  <c r="A138" i="1"/>
  <c r="I137" i="1"/>
  <c r="G137" i="1"/>
  <c r="A137" i="1"/>
  <c r="I136" i="1"/>
  <c r="G136" i="1"/>
  <c r="A136" i="1"/>
  <c r="I135" i="1"/>
  <c r="G135" i="1"/>
  <c r="A135" i="1"/>
  <c r="I134" i="1"/>
  <c r="G134" i="1"/>
  <c r="A134" i="1"/>
  <c r="I133" i="1"/>
  <c r="G133" i="1"/>
  <c r="A133" i="1"/>
  <c r="I132" i="1"/>
  <c r="G132" i="1"/>
  <c r="A132" i="1"/>
  <c r="I131" i="1"/>
  <c r="G131" i="1"/>
  <c r="A131" i="1"/>
  <c r="I130" i="1"/>
  <c r="G130" i="1"/>
  <c r="A130" i="1"/>
  <c r="I129" i="1"/>
  <c r="G129" i="1"/>
  <c r="A129" i="1"/>
  <c r="I128" i="1"/>
  <c r="G128" i="1"/>
  <c r="A128" i="1"/>
  <c r="I127" i="1"/>
  <c r="G127" i="1"/>
  <c r="A127" i="1"/>
  <c r="I126" i="1"/>
  <c r="G126" i="1"/>
  <c r="A126" i="1"/>
  <c r="I125" i="1"/>
  <c r="G125" i="1"/>
  <c r="A125" i="1"/>
  <c r="I124" i="1"/>
  <c r="G124" i="1"/>
  <c r="A124" i="1"/>
  <c r="I123" i="1"/>
  <c r="G123" i="1"/>
  <c r="A123" i="1"/>
  <c r="I122" i="1"/>
  <c r="G122" i="1"/>
  <c r="A122" i="1"/>
  <c r="I121" i="1"/>
  <c r="G121" i="1"/>
  <c r="A121" i="1"/>
  <c r="I120" i="1"/>
  <c r="G120" i="1"/>
  <c r="A120" i="1"/>
  <c r="I119" i="1"/>
  <c r="G119" i="1"/>
  <c r="A119" i="1"/>
  <c r="I118" i="1"/>
  <c r="G118" i="1"/>
  <c r="A118" i="1"/>
  <c r="I117" i="1"/>
  <c r="G117" i="1"/>
  <c r="A117" i="1"/>
  <c r="I116" i="1"/>
  <c r="G116" i="1"/>
  <c r="A116" i="1"/>
  <c r="I115" i="1"/>
  <c r="G115" i="1"/>
  <c r="A115" i="1"/>
  <c r="I114" i="1"/>
  <c r="G114" i="1"/>
  <c r="A114" i="1"/>
  <c r="I113" i="1"/>
  <c r="G113" i="1"/>
  <c r="A113" i="1"/>
  <c r="I112" i="1"/>
  <c r="G112" i="1"/>
  <c r="A112" i="1"/>
  <c r="I111" i="1"/>
  <c r="G111" i="1"/>
  <c r="A111" i="1"/>
  <c r="I110" i="1"/>
  <c r="G110" i="1"/>
  <c r="A110" i="1"/>
  <c r="I109" i="1"/>
  <c r="G109" i="1"/>
  <c r="A109" i="1"/>
  <c r="I108" i="1"/>
  <c r="G108" i="1"/>
  <c r="A108" i="1"/>
  <c r="I107" i="1"/>
  <c r="G107" i="1"/>
  <c r="A107" i="1"/>
  <c r="I106" i="1"/>
  <c r="G106" i="1"/>
  <c r="A106" i="1"/>
  <c r="I105" i="1"/>
  <c r="G105" i="1"/>
  <c r="A105" i="1"/>
  <c r="I104" i="1"/>
  <c r="G104" i="1"/>
  <c r="A104" i="1"/>
  <c r="I103" i="1"/>
  <c r="G103" i="1"/>
  <c r="A103" i="1"/>
  <c r="I102" i="1"/>
  <c r="G102" i="1"/>
  <c r="A102" i="1"/>
  <c r="I101" i="1"/>
  <c r="G101" i="1"/>
  <c r="A101" i="1"/>
  <c r="I100" i="1"/>
  <c r="G100" i="1"/>
  <c r="A100" i="1"/>
  <c r="I99" i="1"/>
  <c r="G99" i="1"/>
  <c r="A99" i="1"/>
  <c r="I98" i="1"/>
  <c r="G98" i="1"/>
  <c r="A98" i="1"/>
  <c r="I97" i="1"/>
  <c r="G97" i="1"/>
  <c r="A97" i="1"/>
  <c r="I96" i="1"/>
  <c r="G96" i="1"/>
  <c r="A96" i="1"/>
  <c r="I95" i="1"/>
  <c r="G95" i="1"/>
  <c r="A95" i="1"/>
  <c r="I94" i="1"/>
  <c r="G94" i="1"/>
  <c r="A94" i="1"/>
  <c r="I93" i="1"/>
  <c r="G93" i="1"/>
  <c r="A93" i="1"/>
  <c r="I92" i="1"/>
  <c r="G92" i="1"/>
  <c r="A92" i="1"/>
  <c r="I91" i="1"/>
  <c r="G91" i="1"/>
  <c r="A91" i="1"/>
  <c r="I90" i="1"/>
  <c r="G90" i="1"/>
  <c r="A90" i="1"/>
  <c r="I89" i="1"/>
  <c r="G89" i="1"/>
  <c r="A89" i="1"/>
  <c r="I88" i="1"/>
  <c r="G88" i="1"/>
  <c r="A88" i="1"/>
  <c r="I87" i="1"/>
  <c r="G87" i="1"/>
  <c r="A87" i="1"/>
  <c r="I86" i="1"/>
  <c r="G86" i="1"/>
  <c r="A86" i="1"/>
  <c r="I85" i="1"/>
  <c r="G85" i="1"/>
  <c r="A85" i="1"/>
  <c r="I84" i="1"/>
  <c r="G84" i="1"/>
  <c r="A84" i="1"/>
  <c r="I83" i="1"/>
  <c r="G83" i="1"/>
  <c r="A83" i="1"/>
  <c r="I82" i="1"/>
  <c r="G82" i="1"/>
  <c r="A82" i="1"/>
  <c r="I81" i="1"/>
  <c r="G81" i="1"/>
  <c r="A81" i="1"/>
  <c r="I80" i="1"/>
  <c r="G80" i="1"/>
  <c r="A80" i="1"/>
  <c r="I79" i="1"/>
  <c r="G79" i="1"/>
  <c r="A79" i="1"/>
  <c r="I78" i="1"/>
  <c r="G78" i="1"/>
  <c r="A78" i="1"/>
  <c r="I77" i="1"/>
  <c r="G77" i="1"/>
  <c r="A77" i="1"/>
  <c r="I76" i="1"/>
  <c r="G76" i="1"/>
  <c r="A76" i="1"/>
  <c r="I75" i="1"/>
  <c r="G75" i="1"/>
  <c r="A75" i="1"/>
  <c r="I74" i="1"/>
  <c r="G74" i="1"/>
  <c r="A74" i="1"/>
  <c r="I73" i="1"/>
  <c r="G73" i="1"/>
  <c r="A73" i="1"/>
  <c r="I72" i="1"/>
  <c r="G72" i="1"/>
  <c r="A72" i="1"/>
  <c r="I71" i="1"/>
  <c r="G71" i="1"/>
  <c r="A71" i="1"/>
  <c r="I70" i="1"/>
  <c r="G70" i="1"/>
  <c r="A70" i="1"/>
  <c r="I69" i="1"/>
  <c r="G69" i="1"/>
  <c r="A69" i="1"/>
  <c r="I68" i="1"/>
  <c r="G68" i="1"/>
  <c r="A68" i="1"/>
  <c r="I67" i="1"/>
  <c r="G67" i="1"/>
  <c r="A67" i="1"/>
  <c r="I66" i="1"/>
  <c r="G66" i="1"/>
  <c r="A66" i="1"/>
  <c r="I65" i="1"/>
  <c r="G65" i="1"/>
  <c r="A65" i="1"/>
  <c r="I64" i="1"/>
  <c r="G64" i="1"/>
  <c r="A64" i="1"/>
  <c r="I63" i="1"/>
  <c r="G63" i="1"/>
  <c r="A63" i="1"/>
  <c r="I62" i="1"/>
  <c r="G62" i="1"/>
  <c r="A62" i="1"/>
  <c r="I61" i="1"/>
  <c r="G61" i="1"/>
  <c r="A61" i="1"/>
  <c r="I60" i="1"/>
  <c r="G60" i="1"/>
  <c r="A60" i="1"/>
  <c r="I59" i="1"/>
  <c r="G59" i="1"/>
  <c r="A59" i="1"/>
  <c r="I58" i="1"/>
  <c r="G58" i="1"/>
  <c r="A58" i="1"/>
  <c r="I57" i="1"/>
  <c r="G57" i="1"/>
  <c r="A57" i="1"/>
  <c r="I56" i="1"/>
  <c r="G56" i="1"/>
  <c r="A56" i="1"/>
  <c r="I55" i="1"/>
  <c r="G55" i="1"/>
  <c r="A55" i="1"/>
  <c r="I54" i="1"/>
  <c r="G54" i="1"/>
  <c r="A54" i="1"/>
  <c r="I53" i="1"/>
  <c r="G53" i="1"/>
  <c r="A53" i="1"/>
  <c r="I52" i="1"/>
  <c r="G52" i="1"/>
  <c r="A52" i="1"/>
  <c r="I51" i="1"/>
  <c r="G51" i="1"/>
  <c r="A51" i="1"/>
  <c r="I50" i="1"/>
  <c r="G50" i="1"/>
  <c r="A50" i="1"/>
  <c r="I49" i="1"/>
  <c r="G49" i="1"/>
  <c r="A49" i="1"/>
  <c r="I48" i="1"/>
  <c r="G48" i="1"/>
  <c r="A48" i="1"/>
  <c r="I47" i="1"/>
  <c r="G47" i="1"/>
  <c r="A47" i="1"/>
  <c r="I46" i="1"/>
  <c r="G46" i="1"/>
  <c r="A46" i="1"/>
  <c r="I45" i="1"/>
  <c r="G45" i="1"/>
  <c r="A45" i="1"/>
  <c r="I44" i="1"/>
  <c r="G44" i="1"/>
  <c r="A44" i="1"/>
  <c r="I43" i="1"/>
  <c r="G43" i="1"/>
  <c r="A43" i="1"/>
  <c r="I42" i="1"/>
  <c r="G42" i="1"/>
  <c r="A42" i="1"/>
  <c r="I41" i="1"/>
  <c r="G41" i="1"/>
  <c r="A41" i="1"/>
  <c r="I40" i="1"/>
  <c r="G40" i="1"/>
  <c r="A40" i="1"/>
  <c r="I39" i="1"/>
  <c r="G39" i="1"/>
  <c r="A39" i="1"/>
  <c r="I38" i="1"/>
  <c r="G38" i="1"/>
  <c r="A38" i="1"/>
  <c r="I37" i="1"/>
  <c r="G37" i="1"/>
  <c r="A37" i="1"/>
  <c r="I36" i="1"/>
  <c r="G36" i="1"/>
  <c r="A36" i="1"/>
  <c r="I35" i="1"/>
  <c r="G35" i="1"/>
  <c r="A35" i="1"/>
  <c r="I34" i="1"/>
  <c r="G34" i="1"/>
  <c r="A34" i="1"/>
  <c r="I33" i="1"/>
  <c r="G33" i="1"/>
  <c r="A33" i="1"/>
  <c r="I32" i="1"/>
  <c r="G32" i="1"/>
  <c r="A32" i="1"/>
  <c r="I31" i="1"/>
  <c r="G31" i="1"/>
  <c r="A31" i="1"/>
  <c r="I30" i="1"/>
  <c r="G30" i="1"/>
  <c r="A30" i="1"/>
  <c r="I29" i="1"/>
  <c r="G29" i="1"/>
  <c r="A29" i="1"/>
  <c r="I28" i="1"/>
  <c r="G28" i="1"/>
  <c r="A28" i="1"/>
  <c r="I27" i="1"/>
  <c r="G27" i="1"/>
  <c r="A27" i="1"/>
  <c r="I26" i="1"/>
  <c r="G26" i="1"/>
  <c r="A26" i="1"/>
  <c r="I25" i="1"/>
  <c r="G25" i="1"/>
  <c r="A25" i="1"/>
  <c r="I24" i="1"/>
  <c r="G24" i="1"/>
  <c r="A24" i="1"/>
  <c r="I23" i="1"/>
  <c r="G23" i="1"/>
  <c r="A23" i="1"/>
  <c r="I22" i="1"/>
  <c r="G22" i="1"/>
  <c r="A22" i="1"/>
  <c r="I21" i="1"/>
  <c r="G21" i="1"/>
  <c r="A21" i="1"/>
  <c r="J20" i="1"/>
  <c r="T23" i="3" s="1"/>
  <c r="I20" i="1"/>
  <c r="G20" i="1"/>
  <c r="A20" i="1"/>
  <c r="J19" i="1"/>
  <c r="S23" i="3" s="1"/>
  <c r="U23" i="3" s="1"/>
  <c r="I19" i="1"/>
  <c r="K7" i="1" s="1"/>
  <c r="G19" i="1"/>
  <c r="A19" i="1"/>
  <c r="I18" i="1"/>
  <c r="G18" i="1"/>
  <c r="A18" i="1"/>
  <c r="I17" i="1"/>
  <c r="G17" i="1"/>
  <c r="A17" i="1"/>
  <c r="I16" i="1"/>
  <c r="G16" i="1"/>
  <c r="A16" i="1"/>
  <c r="K15" i="1"/>
  <c r="I15" i="1"/>
  <c r="G15" i="1"/>
  <c r="A15" i="1"/>
  <c r="K14" i="1"/>
  <c r="I14" i="1"/>
  <c r="G14" i="1"/>
  <c r="A14" i="1"/>
  <c r="K13" i="1"/>
  <c r="I13" i="1"/>
  <c r="G13" i="1"/>
  <c r="A13" i="1"/>
  <c r="G12" i="1"/>
  <c r="A12" i="1"/>
  <c r="G11" i="1"/>
  <c r="A11" i="1"/>
  <c r="G10" i="1"/>
  <c r="A10" i="1"/>
  <c r="G9" i="1"/>
  <c r="A9" i="1"/>
  <c r="G8" i="1"/>
  <c r="A8" i="1"/>
  <c r="G7" i="1"/>
  <c r="A7" i="1"/>
  <c r="G6" i="1"/>
  <c r="A6" i="1"/>
  <c r="G5" i="1"/>
  <c r="A5" i="1"/>
  <c r="G4" i="1"/>
  <c r="A4" i="1"/>
  <c r="J3" i="1"/>
  <c r="G3" i="1"/>
  <c r="A3" i="1"/>
  <c r="G2" i="1"/>
  <c r="A2" i="1"/>
  <c r="N15" i="6" l="1"/>
  <c r="P13" i="6"/>
  <c r="P12" i="6"/>
  <c r="P14" i="6"/>
  <c r="P10" i="6"/>
  <c r="N11" i="6"/>
  <c r="P9" i="6"/>
  <c r="O12" i="6"/>
  <c r="O13" i="6"/>
  <c r="N12" i="6"/>
  <c r="O9" i="6"/>
  <c r="E18" i="6"/>
  <c r="F18" i="6" s="1"/>
  <c r="E22" i="6"/>
  <c r="E26" i="6"/>
  <c r="E30" i="6"/>
  <c r="E34" i="6"/>
  <c r="E38" i="6"/>
  <c r="E42" i="6"/>
  <c r="E46" i="6"/>
  <c r="E50" i="6"/>
  <c r="E54" i="6"/>
  <c r="E58" i="6"/>
  <c r="E62" i="6"/>
  <c r="E66" i="6"/>
  <c r="E70" i="6"/>
  <c r="E74" i="6"/>
  <c r="E78" i="6"/>
  <c r="E82" i="6"/>
  <c r="E86" i="6"/>
  <c r="E90" i="6"/>
  <c r="E94" i="6"/>
  <c r="E98" i="6"/>
  <c r="E102" i="6"/>
  <c r="E106" i="6"/>
  <c r="E110" i="6"/>
  <c r="E114" i="6"/>
  <c r="E118" i="6"/>
  <c r="E122" i="6"/>
  <c r="E126" i="6"/>
  <c r="E130" i="6"/>
  <c r="E134" i="6"/>
  <c r="E138" i="6"/>
  <c r="P15" i="6"/>
  <c r="O14" i="6"/>
  <c r="P11" i="6"/>
  <c r="O10" i="6"/>
  <c r="E16" i="6"/>
  <c r="E20" i="6"/>
  <c r="E24" i="6"/>
  <c r="E28" i="6"/>
  <c r="E32" i="6"/>
  <c r="E36" i="6"/>
  <c r="E40" i="6"/>
  <c r="E44" i="6"/>
  <c r="E48" i="6"/>
  <c r="E52" i="6"/>
  <c r="E56" i="6"/>
  <c r="E60" i="6"/>
  <c r="E64" i="6"/>
  <c r="E68" i="6"/>
  <c r="E72" i="6"/>
  <c r="E76" i="6"/>
  <c r="E80" i="6"/>
  <c r="E84" i="6"/>
  <c r="E88" i="6"/>
  <c r="E92" i="6"/>
  <c r="E96" i="6"/>
  <c r="E100" i="6"/>
  <c r="E104" i="6"/>
  <c r="E108" i="6"/>
  <c r="E112" i="6"/>
  <c r="E116" i="6"/>
  <c r="E120" i="6"/>
  <c r="E124" i="6"/>
  <c r="E128" i="6"/>
  <c r="E132" i="6"/>
  <c r="E136" i="6"/>
  <c r="M7" i="6"/>
  <c r="M8" i="6" s="1"/>
  <c r="E23" i="6"/>
  <c r="E31" i="6"/>
  <c r="E39" i="6"/>
  <c r="E47" i="6"/>
  <c r="E63" i="6"/>
  <c r="E71" i="6"/>
  <c r="E79" i="6"/>
  <c r="E87" i="6"/>
  <c r="E91" i="6"/>
  <c r="E99" i="6"/>
  <c r="E139" i="6"/>
  <c r="E123" i="6"/>
  <c r="E107" i="6"/>
  <c r="E55" i="6"/>
  <c r="E19" i="6"/>
  <c r="E27" i="6"/>
  <c r="E35" i="6"/>
  <c r="E43" i="6"/>
  <c r="E51" i="6"/>
  <c r="E59" i="6"/>
  <c r="E67" i="6"/>
  <c r="E75" i="6"/>
  <c r="E83" i="6"/>
  <c r="E95" i="6"/>
  <c r="E135" i="6"/>
  <c r="E127" i="6"/>
  <c r="E119" i="6"/>
  <c r="E111" i="6"/>
  <c r="E103" i="6"/>
  <c r="E140" i="6"/>
  <c r="V29" i="3"/>
  <c r="K3" i="1"/>
  <c r="L3" i="3"/>
  <c r="P7" i="4" s="1"/>
  <c r="L2" i="3"/>
  <c r="N5" i="16" s="1"/>
  <c r="U108" i="1"/>
  <c r="AK24" i="5"/>
  <c r="H11" i="5"/>
  <c r="U38" i="18"/>
  <c r="W38" i="18" s="1"/>
  <c r="X121" i="18"/>
  <c r="U134" i="18"/>
  <c r="W134" i="18" s="1"/>
  <c r="K128" i="18"/>
  <c r="U143" i="18"/>
  <c r="W143" i="18" s="1"/>
  <c r="K136" i="18"/>
  <c r="U146" i="18"/>
  <c r="W146" i="18" s="1"/>
  <c r="K140" i="18"/>
  <c r="X148" i="18"/>
  <c r="U171" i="18"/>
  <c r="W171" i="18" s="1"/>
  <c r="K164" i="18"/>
  <c r="X164" i="18" s="1"/>
  <c r="K165" i="18"/>
  <c r="X165" i="18" s="1"/>
  <c r="U178" i="18"/>
  <c r="W178" i="18" s="1"/>
  <c r="K172" i="18"/>
  <c r="F186" i="18"/>
  <c r="F185" i="18"/>
  <c r="X192" i="18"/>
  <c r="K208" i="18"/>
  <c r="X208" i="18" s="1"/>
  <c r="K207" i="18"/>
  <c r="X207" i="18" s="1"/>
  <c r="F225" i="18"/>
  <c r="X225" i="18" s="1"/>
  <c r="F224" i="18"/>
  <c r="K235" i="18"/>
  <c r="U241" i="18"/>
  <c r="W241" i="18" s="1"/>
  <c r="G16" i="19"/>
  <c r="H16" i="19"/>
  <c r="M38" i="19"/>
  <c r="M37" i="19"/>
  <c r="F97" i="19"/>
  <c r="F96" i="19"/>
  <c r="AA121" i="19"/>
  <c r="M115" i="19"/>
  <c r="U139" i="19"/>
  <c r="M132" i="19"/>
  <c r="AF23" i="19" s="1"/>
  <c r="H15" i="5"/>
  <c r="H31" i="5"/>
  <c r="K2" i="8"/>
  <c r="M3" i="9"/>
  <c r="N3" i="9"/>
  <c r="O3" i="12"/>
  <c r="N2" i="13"/>
  <c r="O2" i="13"/>
  <c r="F10" i="18"/>
  <c r="K12" i="18"/>
  <c r="F14" i="18"/>
  <c r="F19" i="18"/>
  <c r="K21" i="18"/>
  <c r="U22" i="18"/>
  <c r="W22" i="18" s="1"/>
  <c r="K23" i="18"/>
  <c r="K25" i="18"/>
  <c r="K27" i="18"/>
  <c r="U28" i="18"/>
  <c r="W28" i="18" s="1"/>
  <c r="K29" i="18"/>
  <c r="U30" i="18"/>
  <c r="W30" i="18" s="1"/>
  <c r="K31" i="18"/>
  <c r="U32" i="18"/>
  <c r="W32" i="18" s="1"/>
  <c r="K33" i="18"/>
  <c r="U34" i="18"/>
  <c r="W34" i="18" s="1"/>
  <c r="K35" i="18"/>
  <c r="U36" i="18"/>
  <c r="W36" i="18" s="1"/>
  <c r="K37" i="18"/>
  <c r="K59" i="18"/>
  <c r="K112" i="18"/>
  <c r="K115" i="18"/>
  <c r="X115" i="18" s="1"/>
  <c r="U121" i="18"/>
  <c r="W121" i="18" s="1"/>
  <c r="K144" i="18"/>
  <c r="X147" i="18"/>
  <c r="F164" i="18"/>
  <c r="F163" i="18"/>
  <c r="F170" i="18"/>
  <c r="F171" i="18"/>
  <c r="F178" i="18"/>
  <c r="X233" i="18"/>
  <c r="K234" i="18"/>
  <c r="X234" i="18" s="1"/>
  <c r="F13" i="19"/>
  <c r="M22" i="19"/>
  <c r="M25" i="19"/>
  <c r="M26" i="19"/>
  <c r="M29" i="19"/>
  <c r="M30" i="19"/>
  <c r="AA31" i="19"/>
  <c r="M32" i="19"/>
  <c r="AA56" i="19"/>
  <c r="M49" i="19"/>
  <c r="M51" i="19"/>
  <c r="AA57" i="19"/>
  <c r="M54" i="19"/>
  <c r="M53" i="19"/>
  <c r="F56" i="19"/>
  <c r="M107" i="19"/>
  <c r="AA113" i="19"/>
  <c r="M106" i="19"/>
  <c r="F113" i="19"/>
  <c r="F112" i="19"/>
  <c r="F131" i="19"/>
  <c r="F130" i="19"/>
  <c r="O127" i="1"/>
  <c r="I11" i="1"/>
  <c r="H9" i="5"/>
  <c r="H34" i="5"/>
  <c r="H36" i="5"/>
  <c r="H38" i="5"/>
  <c r="H40" i="5"/>
  <c r="H42" i="5"/>
  <c r="H44" i="5"/>
  <c r="H46" i="5"/>
  <c r="H48" i="5"/>
  <c r="H50" i="5"/>
  <c r="H52" i="5"/>
  <c r="H54" i="5"/>
  <c r="H56" i="5"/>
  <c r="H58" i="5"/>
  <c r="H60" i="5"/>
  <c r="H62" i="5"/>
  <c r="H64" i="5"/>
  <c r="H66" i="5"/>
  <c r="H68" i="5"/>
  <c r="H70" i="5"/>
  <c r="H72" i="5"/>
  <c r="H74" i="5"/>
  <c r="H76" i="5"/>
  <c r="H78" i="5"/>
  <c r="H80" i="5"/>
  <c r="H82" i="5"/>
  <c r="H84" i="5"/>
  <c r="H86" i="5"/>
  <c r="H88" i="5"/>
  <c r="H90" i="5"/>
  <c r="H92" i="5"/>
  <c r="H94" i="5"/>
  <c r="H96" i="5"/>
  <c r="H98" i="5"/>
  <c r="H100" i="5"/>
  <c r="H102" i="5"/>
  <c r="H104" i="5"/>
  <c r="H106" i="5"/>
  <c r="H108" i="5"/>
  <c r="H110" i="5"/>
  <c r="H112" i="5"/>
  <c r="H114" i="5"/>
  <c r="H116" i="5"/>
  <c r="H118" i="5"/>
  <c r="H120" i="5"/>
  <c r="H122" i="5"/>
  <c r="H124" i="5"/>
  <c r="H126" i="5"/>
  <c r="H128" i="5"/>
  <c r="H130" i="5"/>
  <c r="H132" i="5"/>
  <c r="H134" i="5"/>
  <c r="O2" i="11"/>
  <c r="N3" i="13"/>
  <c r="L2" i="14"/>
  <c r="F2" i="17"/>
  <c r="F9" i="18"/>
  <c r="K11" i="18"/>
  <c r="F13" i="18"/>
  <c r="K15" i="18"/>
  <c r="F17" i="18"/>
  <c r="K20" i="18"/>
  <c r="U42" i="18"/>
  <c r="W42" i="18" s="1"/>
  <c r="K43" i="18"/>
  <c r="K58" i="18"/>
  <c r="U70" i="18"/>
  <c r="W70" i="18" s="1"/>
  <c r="X131" i="18"/>
  <c r="K143" i="18"/>
  <c r="U149" i="18"/>
  <c r="W149" i="18" s="1"/>
  <c r="K162" i="18"/>
  <c r="K161" i="18"/>
  <c r="X161" i="18" s="1"/>
  <c r="K169" i="18"/>
  <c r="F175" i="18"/>
  <c r="F174" i="18"/>
  <c r="K176" i="18"/>
  <c r="X176" i="18" s="1"/>
  <c r="U189" i="18"/>
  <c r="W189" i="18" s="1"/>
  <c r="K183" i="18"/>
  <c r="X183" i="18" s="1"/>
  <c r="U197" i="18"/>
  <c r="W197" i="18" s="1"/>
  <c r="K191" i="18"/>
  <c r="X191" i="18" s="1"/>
  <c r="F202" i="18"/>
  <c r="F201" i="18"/>
  <c r="F206" i="18"/>
  <c r="X206" i="18" s="1"/>
  <c r="X213" i="18"/>
  <c r="F221" i="18"/>
  <c r="K229" i="18"/>
  <c r="X229" i="18" s="1"/>
  <c r="K228" i="18"/>
  <c r="X228" i="18" s="1"/>
  <c r="O245" i="18"/>
  <c r="Y9" i="19"/>
  <c r="N9" i="19"/>
  <c r="F18" i="19"/>
  <c r="F17" i="19"/>
  <c r="M21" i="19"/>
  <c r="H22" i="19"/>
  <c r="G22" i="19"/>
  <c r="AA44" i="19"/>
  <c r="M50" i="19"/>
  <c r="AA60" i="19"/>
  <c r="M72" i="19"/>
  <c r="Y72" i="19" s="1"/>
  <c r="AA78" i="19"/>
  <c r="K10" i="18"/>
  <c r="K14" i="18"/>
  <c r="U40" i="18"/>
  <c r="W40" i="18" s="1"/>
  <c r="K41" i="18"/>
  <c r="U48" i="18"/>
  <c r="W48" i="18" s="1"/>
  <c r="K57" i="18"/>
  <c r="F62" i="18"/>
  <c r="U72" i="18"/>
  <c r="W72" i="18" s="1"/>
  <c r="K65" i="18"/>
  <c r="K73" i="18"/>
  <c r="K75" i="18"/>
  <c r="X123" i="18"/>
  <c r="F127" i="18"/>
  <c r="F130" i="18"/>
  <c r="K137" i="18"/>
  <c r="X137" i="18" s="1"/>
  <c r="F142" i="18"/>
  <c r="K152" i="18"/>
  <c r="U153" i="18"/>
  <c r="W153" i="18" s="1"/>
  <c r="F157" i="18"/>
  <c r="K159" i="18"/>
  <c r="X159" i="18" s="1"/>
  <c r="U165" i="18"/>
  <c r="W165" i="18" s="1"/>
  <c r="X178" i="18"/>
  <c r="F182" i="18"/>
  <c r="K190" i="18"/>
  <c r="X190" i="18" s="1"/>
  <c r="K189" i="18"/>
  <c r="X189" i="18" s="1"/>
  <c r="K200" i="18"/>
  <c r="X200" i="18" s="1"/>
  <c r="K199" i="18"/>
  <c r="X199" i="18" s="1"/>
  <c r="F214" i="18"/>
  <c r="F213" i="18"/>
  <c r="F243" i="18"/>
  <c r="Y13" i="19"/>
  <c r="N13" i="19"/>
  <c r="G19" i="19"/>
  <c r="F37" i="18"/>
  <c r="F39" i="18"/>
  <c r="F41" i="18"/>
  <c r="F43" i="18"/>
  <c r="F45" i="18"/>
  <c r="F47" i="18"/>
  <c r="F49" i="18"/>
  <c r="F51" i="18"/>
  <c r="F53" i="18"/>
  <c r="F55" i="18"/>
  <c r="F117" i="18"/>
  <c r="K127" i="18"/>
  <c r="F131" i="18"/>
  <c r="F145" i="18"/>
  <c r="F148" i="18"/>
  <c r="U155" i="18"/>
  <c r="W155" i="18" s="1"/>
  <c r="K149" i="18"/>
  <c r="X149" i="18" s="1"/>
  <c r="U174" i="18"/>
  <c r="W174" i="18" s="1"/>
  <c r="K168" i="18"/>
  <c r="F193" i="18"/>
  <c r="F216" i="18"/>
  <c r="F220" i="18"/>
  <c r="X220" i="18" s="1"/>
  <c r="K233" i="18"/>
  <c r="F236" i="18"/>
  <c r="X236" i="18" s="1"/>
  <c r="O244" i="18"/>
  <c r="M14" i="19"/>
  <c r="G20" i="19"/>
  <c r="H20" i="19"/>
  <c r="AC22" i="19"/>
  <c r="AA23" i="19"/>
  <c r="F27" i="19"/>
  <c r="F26" i="19"/>
  <c r="AA34" i="19"/>
  <c r="M27" i="19"/>
  <c r="F33" i="19"/>
  <c r="AA42" i="19"/>
  <c r="F44" i="19"/>
  <c r="F43" i="19"/>
  <c r="M48" i="19"/>
  <c r="AA54" i="19"/>
  <c r="AA58" i="19"/>
  <c r="F60" i="19"/>
  <c r="F59" i="19"/>
  <c r="F68" i="19"/>
  <c r="M94" i="19"/>
  <c r="AA100" i="19"/>
  <c r="K56" i="18"/>
  <c r="U62" i="18"/>
  <c r="W62" i="18" s="1"/>
  <c r="F111" i="18"/>
  <c r="K120" i="18"/>
  <c r="K124" i="18"/>
  <c r="F129" i="18"/>
  <c r="K129" i="18"/>
  <c r="K139" i="18"/>
  <c r="X139" i="18" s="1"/>
  <c r="F141" i="18"/>
  <c r="F167" i="18"/>
  <c r="F180" i="18"/>
  <c r="X180" i="18" s="1"/>
  <c r="X181" i="18"/>
  <c r="X197" i="18"/>
  <c r="X205" i="18"/>
  <c r="X212" i="18"/>
  <c r="X226" i="18"/>
  <c r="O18" i="19"/>
  <c r="N18" i="19"/>
  <c r="AD26" i="19"/>
  <c r="AC26" i="19"/>
  <c r="AA39" i="19"/>
  <c r="M33" i="19"/>
  <c r="M80" i="19"/>
  <c r="Y80" i="19" s="1"/>
  <c r="AA86" i="19"/>
  <c r="M99" i="19"/>
  <c r="AA105" i="19"/>
  <c r="M98" i="19"/>
  <c r="F105" i="19"/>
  <c r="F104" i="19"/>
  <c r="M128" i="19"/>
  <c r="AA134" i="19"/>
  <c r="AA119" i="19"/>
  <c r="M113" i="19"/>
  <c r="M120" i="19"/>
  <c r="AA126" i="19"/>
  <c r="AA137" i="19"/>
  <c r="M131" i="19"/>
  <c r="M35" i="19"/>
  <c r="AA50" i="19"/>
  <c r="AA66" i="19"/>
  <c r="M68" i="19"/>
  <c r="Y68" i="19" s="1"/>
  <c r="AA74" i="19"/>
  <c r="F75" i="19"/>
  <c r="F92" i="19"/>
  <c r="M93" i="19"/>
  <c r="F102" i="19"/>
  <c r="F110" i="19"/>
  <c r="AA117" i="19"/>
  <c r="M111" i="19"/>
  <c r="F126" i="19"/>
  <c r="AA133" i="19"/>
  <c r="M127" i="19"/>
  <c r="AA135" i="19"/>
  <c r="AD135" i="19" s="1"/>
  <c r="M129" i="19"/>
  <c r="K141" i="18"/>
  <c r="X141" i="18" s="1"/>
  <c r="F143" i="18"/>
  <c r="X150" i="18"/>
  <c r="K158" i="18"/>
  <c r="F161" i="18"/>
  <c r="K163" i="18"/>
  <c r="X163" i="18" s="1"/>
  <c r="U169" i="18"/>
  <c r="W169" i="18" s="1"/>
  <c r="F177" i="18"/>
  <c r="K182" i="18"/>
  <c r="X184" i="18"/>
  <c r="F192" i="18"/>
  <c r="F196" i="18"/>
  <c r="X196" i="18" s="1"/>
  <c r="F210" i="18"/>
  <c r="F218" i="18"/>
  <c r="X221" i="18"/>
  <c r="F231" i="18"/>
  <c r="F235" i="18"/>
  <c r="F239" i="18"/>
  <c r="F248" i="18"/>
  <c r="O249" i="18"/>
  <c r="M19" i="19"/>
  <c r="G25" i="19"/>
  <c r="AA40" i="19"/>
  <c r="F67" i="19"/>
  <c r="F83" i="19"/>
  <c r="M86" i="19"/>
  <c r="AA92" i="19"/>
  <c r="F94" i="19"/>
  <c r="M96" i="19"/>
  <c r="AA103" i="19"/>
  <c r="M104" i="19"/>
  <c r="AA115" i="19"/>
  <c r="M109" i="19"/>
  <c r="AA111" i="19"/>
  <c r="M112" i="19"/>
  <c r="AA125" i="19"/>
  <c r="M119" i="19"/>
  <c r="F128" i="19"/>
  <c r="M130" i="19"/>
  <c r="S133" i="19"/>
  <c r="F133" i="19"/>
  <c r="F135" i="19"/>
  <c r="S135" i="19"/>
  <c r="S137" i="19"/>
  <c r="F12" i="19"/>
  <c r="F15" i="19"/>
  <c r="F24" i="19"/>
  <c r="F66" i="19"/>
  <c r="M70" i="19"/>
  <c r="F79" i="19"/>
  <c r="F82" i="19"/>
  <c r="M114" i="19"/>
  <c r="F119" i="19"/>
  <c r="S139" i="19"/>
  <c r="F74" i="19"/>
  <c r="F86" i="19"/>
  <c r="F115" i="19"/>
  <c r="AA120" i="19"/>
  <c r="S141" i="19"/>
  <c r="O7" i="4"/>
  <c r="M4" i="2"/>
  <c r="U5" i="3" s="1"/>
  <c r="V82" i="1"/>
  <c r="Q85" i="1"/>
  <c r="N87" i="1"/>
  <c r="V91" i="1"/>
  <c r="R101" i="1"/>
  <c r="U103" i="1"/>
  <c r="X106" i="1"/>
  <c r="R109" i="1"/>
  <c r="U111" i="1"/>
  <c r="T116" i="1"/>
  <c r="N119" i="1"/>
  <c r="V122" i="1"/>
  <c r="N126" i="1"/>
  <c r="I5" i="7"/>
  <c r="G5" i="7"/>
  <c r="G34" i="7"/>
  <c r="I34" i="7"/>
  <c r="G74" i="7"/>
  <c r="I74" i="7"/>
  <c r="G130" i="7"/>
  <c r="I130" i="7"/>
  <c r="X18" i="4"/>
  <c r="W20" i="4"/>
  <c r="S24" i="4"/>
  <c r="P26" i="4"/>
  <c r="V83" i="1"/>
  <c r="V87" i="1"/>
  <c r="V90" i="1"/>
  <c r="X102" i="1"/>
  <c r="R105" i="1"/>
  <c r="U107" i="1"/>
  <c r="M111" i="1"/>
  <c r="V119" i="1"/>
  <c r="V123" i="1"/>
  <c r="Q125" i="1"/>
  <c r="V126" i="1"/>
  <c r="G26" i="7"/>
  <c r="I26" i="7"/>
  <c r="G58" i="7"/>
  <c r="I58" i="7"/>
  <c r="G98" i="7"/>
  <c r="I98" i="7"/>
  <c r="G106" i="7"/>
  <c r="I106" i="7"/>
  <c r="G138" i="7"/>
  <c r="I138" i="7"/>
  <c r="S16" i="4"/>
  <c r="P18" i="4"/>
  <c r="R21" i="4"/>
  <c r="Q23" i="4"/>
  <c r="U27" i="4"/>
  <c r="W28" i="4"/>
  <c r="Y46" i="4"/>
  <c r="V64" i="4"/>
  <c r="I28" i="5"/>
  <c r="I35" i="5"/>
  <c r="I39" i="5"/>
  <c r="I45" i="5"/>
  <c r="O83" i="1"/>
  <c r="O84" i="1"/>
  <c r="T85" i="1"/>
  <c r="O87" i="1"/>
  <c r="W88" i="1"/>
  <c r="Q90" i="1"/>
  <c r="W91" i="1"/>
  <c r="S102" i="1"/>
  <c r="M104" i="1"/>
  <c r="S106" i="1"/>
  <c r="X107" i="1"/>
  <c r="S109" i="1"/>
  <c r="S110" i="1"/>
  <c r="P111" i="1"/>
  <c r="X111" i="1"/>
  <c r="M112" i="1"/>
  <c r="O116" i="1"/>
  <c r="T117" i="1"/>
  <c r="Q118" i="1"/>
  <c r="O119" i="1"/>
  <c r="W119" i="1"/>
  <c r="O120" i="1"/>
  <c r="W120" i="1"/>
  <c r="T121" i="1"/>
  <c r="Q122" i="1"/>
  <c r="O123" i="1"/>
  <c r="W123" i="1"/>
  <c r="O124" i="1"/>
  <c r="W124" i="1"/>
  <c r="T125" i="1"/>
  <c r="Q126" i="1"/>
  <c r="G4" i="7"/>
  <c r="I4" i="7"/>
  <c r="G17" i="7"/>
  <c r="I17" i="7"/>
  <c r="G25" i="7"/>
  <c r="I25" i="7"/>
  <c r="G33" i="7"/>
  <c r="I33" i="7"/>
  <c r="G41" i="7"/>
  <c r="I41" i="7"/>
  <c r="G49" i="7"/>
  <c r="I49" i="7"/>
  <c r="G57" i="7"/>
  <c r="I57" i="7"/>
  <c r="G65" i="7"/>
  <c r="I65" i="7"/>
  <c r="G73" i="7"/>
  <c r="I73" i="7"/>
  <c r="G81" i="7"/>
  <c r="I81" i="7"/>
  <c r="G89" i="7"/>
  <c r="I89" i="7"/>
  <c r="G97" i="7"/>
  <c r="I97" i="7"/>
  <c r="G105" i="7"/>
  <c r="I105" i="7"/>
  <c r="G113" i="7"/>
  <c r="I113" i="7"/>
  <c r="G121" i="7"/>
  <c r="I121" i="7"/>
  <c r="G129" i="7"/>
  <c r="I129" i="7"/>
  <c r="G137" i="7"/>
  <c r="I137" i="7"/>
  <c r="O5" i="16"/>
  <c r="N4" i="2"/>
  <c r="T16" i="4"/>
  <c r="Q17" i="4"/>
  <c r="Y17" i="4"/>
  <c r="S18" i="4"/>
  <c r="V19" i="4"/>
  <c r="P20" i="4"/>
  <c r="X20" i="4"/>
  <c r="U21" i="4"/>
  <c r="O22" i="4"/>
  <c r="W22" i="4"/>
  <c r="R23" i="4"/>
  <c r="Z23" i="4"/>
  <c r="T24" i="4"/>
  <c r="Q25" i="4"/>
  <c r="Y25" i="4"/>
  <c r="S26" i="4"/>
  <c r="V27" i="4"/>
  <c r="P28" i="4"/>
  <c r="X28" i="4"/>
  <c r="Z37" i="4"/>
  <c r="Z45" i="4"/>
  <c r="T46" i="4"/>
  <c r="W64" i="4"/>
  <c r="X83" i="4"/>
  <c r="I12" i="5"/>
  <c r="I15" i="5"/>
  <c r="AK22" i="5"/>
  <c r="AJ26" i="5"/>
  <c r="AO27" i="5"/>
  <c r="AS28" i="5"/>
  <c r="AK30" i="5"/>
  <c r="AO31" i="5"/>
  <c r="Q81" i="1"/>
  <c r="N83" i="1"/>
  <c r="N86" i="1"/>
  <c r="T88" i="1"/>
  <c r="N90" i="1"/>
  <c r="P102" i="1"/>
  <c r="R104" i="1"/>
  <c r="M107" i="1"/>
  <c r="P110" i="1"/>
  <c r="R112" i="1"/>
  <c r="Q117" i="1"/>
  <c r="V118" i="1"/>
  <c r="Q121" i="1"/>
  <c r="N123" i="1"/>
  <c r="T124" i="1"/>
  <c r="N127" i="1"/>
  <c r="G18" i="7"/>
  <c r="I18" i="7"/>
  <c r="G42" i="7"/>
  <c r="I42" i="7"/>
  <c r="G50" i="7"/>
  <c r="I50" i="7"/>
  <c r="G66" i="7"/>
  <c r="I66" i="7"/>
  <c r="G90" i="7"/>
  <c r="I90" i="7"/>
  <c r="G122" i="7"/>
  <c r="I122" i="7"/>
  <c r="V17" i="4"/>
  <c r="O20" i="4"/>
  <c r="T22" i="4"/>
  <c r="Y23" i="4"/>
  <c r="V25" i="4"/>
  <c r="X26" i="4"/>
  <c r="O28" i="4"/>
  <c r="Z35" i="4"/>
  <c r="T83" i="4"/>
  <c r="I32" i="5"/>
  <c r="I37" i="5"/>
  <c r="I41" i="5"/>
  <c r="I43" i="5"/>
  <c r="T81" i="1"/>
  <c r="W83" i="1"/>
  <c r="Q86" i="1"/>
  <c r="W87" i="1"/>
  <c r="T89" i="1"/>
  <c r="O92" i="1"/>
  <c r="S101" i="1"/>
  <c r="X103" i="1"/>
  <c r="U104" i="1"/>
  <c r="P107" i="1"/>
  <c r="M108" i="1"/>
  <c r="W116" i="1"/>
  <c r="Q127" i="1"/>
  <c r="M127" i="1"/>
  <c r="X126" i="1"/>
  <c r="T126" i="1"/>
  <c r="P126" i="1"/>
  <c r="W125" i="1"/>
  <c r="S125" i="1"/>
  <c r="O125" i="1"/>
  <c r="V124" i="1"/>
  <c r="R124" i="1"/>
  <c r="N124" i="1"/>
  <c r="U123" i="1"/>
  <c r="Q123" i="1"/>
  <c r="M123" i="1"/>
  <c r="X122" i="1"/>
  <c r="T122" i="1"/>
  <c r="P122" i="1"/>
  <c r="W121" i="1"/>
  <c r="S121" i="1"/>
  <c r="O121" i="1"/>
  <c r="V120" i="1"/>
  <c r="R120" i="1"/>
  <c r="N120" i="1"/>
  <c r="U119" i="1"/>
  <c r="Q119" i="1"/>
  <c r="M119" i="1"/>
  <c r="X118" i="1"/>
  <c r="T118" i="1"/>
  <c r="P118" i="1"/>
  <c r="W117" i="1"/>
  <c r="S117" i="1"/>
  <c r="O117" i="1"/>
  <c r="V116" i="1"/>
  <c r="R116" i="1"/>
  <c r="N116" i="1"/>
  <c r="P112" i="1"/>
  <c r="W111" i="1"/>
  <c r="S111" i="1"/>
  <c r="O111" i="1"/>
  <c r="V110" i="1"/>
  <c r="R110" i="1"/>
  <c r="N110" i="1"/>
  <c r="U109" i="1"/>
  <c r="Q109" i="1"/>
  <c r="M109" i="1"/>
  <c r="X108" i="1"/>
  <c r="T108" i="1"/>
  <c r="P108" i="1"/>
  <c r="W107" i="1"/>
  <c r="S107" i="1"/>
  <c r="O107" i="1"/>
  <c r="V106" i="1"/>
  <c r="R106" i="1"/>
  <c r="N106" i="1"/>
  <c r="U105" i="1"/>
  <c r="Q105" i="1"/>
  <c r="M105" i="1"/>
  <c r="X104" i="1"/>
  <c r="T104" i="1"/>
  <c r="P104" i="1"/>
  <c r="W103" i="1"/>
  <c r="S103" i="1"/>
  <c r="O103" i="1"/>
  <c r="V102" i="1"/>
  <c r="R102" i="1"/>
  <c r="N102" i="1"/>
  <c r="U101" i="1"/>
  <c r="Q101" i="1"/>
  <c r="M101" i="1"/>
  <c r="R92" i="1"/>
  <c r="N92" i="1"/>
  <c r="U91" i="1"/>
  <c r="Q91" i="1"/>
  <c r="M91" i="1"/>
  <c r="X90" i="1"/>
  <c r="T90" i="1"/>
  <c r="P90" i="1"/>
  <c r="W89" i="1"/>
  <c r="S89" i="1"/>
  <c r="O89" i="1"/>
  <c r="V88" i="1"/>
  <c r="R88" i="1"/>
  <c r="N88" i="1"/>
  <c r="U87" i="1"/>
  <c r="Q87" i="1"/>
  <c r="M87" i="1"/>
  <c r="X86" i="1"/>
  <c r="T86" i="1"/>
  <c r="P86" i="1"/>
  <c r="W85" i="1"/>
  <c r="S85" i="1"/>
  <c r="O85" i="1"/>
  <c r="V84" i="1"/>
  <c r="R84" i="1"/>
  <c r="N84" i="1"/>
  <c r="U83" i="1"/>
  <c r="Q83" i="1"/>
  <c r="M83" i="1"/>
  <c r="X82" i="1"/>
  <c r="T82" i="1"/>
  <c r="P82" i="1"/>
  <c r="W81" i="1"/>
  <c r="S81" i="1"/>
  <c r="O81" i="1"/>
  <c r="P127" i="1"/>
  <c r="W126" i="1"/>
  <c r="S126" i="1"/>
  <c r="O126" i="1"/>
  <c r="V125" i="1"/>
  <c r="R125" i="1"/>
  <c r="N125" i="1"/>
  <c r="U124" i="1"/>
  <c r="Q124" i="1"/>
  <c r="M124" i="1"/>
  <c r="X123" i="1"/>
  <c r="T123" i="1"/>
  <c r="P123" i="1"/>
  <c r="W122" i="1"/>
  <c r="S122" i="1"/>
  <c r="O122" i="1"/>
  <c r="V121" i="1"/>
  <c r="R121" i="1"/>
  <c r="N121" i="1"/>
  <c r="U120" i="1"/>
  <c r="Q120" i="1"/>
  <c r="M120" i="1"/>
  <c r="X119" i="1"/>
  <c r="T119" i="1"/>
  <c r="P119" i="1"/>
  <c r="W118" i="1"/>
  <c r="S118" i="1"/>
  <c r="O118" i="1"/>
  <c r="V117" i="1"/>
  <c r="R117" i="1"/>
  <c r="N117" i="1"/>
  <c r="U116" i="1"/>
  <c r="Q116" i="1"/>
  <c r="Q130" i="1" s="1"/>
  <c r="M116" i="1"/>
  <c r="O112" i="1"/>
  <c r="V111" i="1"/>
  <c r="R111" i="1"/>
  <c r="N111" i="1"/>
  <c r="U110" i="1"/>
  <c r="Q110" i="1"/>
  <c r="M110" i="1"/>
  <c r="X109" i="1"/>
  <c r="T109" i="1"/>
  <c r="P109" i="1"/>
  <c r="W108" i="1"/>
  <c r="S108" i="1"/>
  <c r="O108" i="1"/>
  <c r="V107" i="1"/>
  <c r="R107" i="1"/>
  <c r="N107" i="1"/>
  <c r="U106" i="1"/>
  <c r="Q106" i="1"/>
  <c r="M106" i="1"/>
  <c r="X105" i="1"/>
  <c r="T105" i="1"/>
  <c r="P105" i="1"/>
  <c r="W104" i="1"/>
  <c r="S104" i="1"/>
  <c r="O104" i="1"/>
  <c r="V103" i="1"/>
  <c r="R103" i="1"/>
  <c r="N103" i="1"/>
  <c r="U102" i="1"/>
  <c r="Q102" i="1"/>
  <c r="M102" i="1"/>
  <c r="X101" i="1"/>
  <c r="T101" i="1"/>
  <c r="P101" i="1"/>
  <c r="Q92" i="1"/>
  <c r="M92" i="1"/>
  <c r="X91" i="1"/>
  <c r="T91" i="1"/>
  <c r="P91" i="1"/>
  <c r="W90" i="1"/>
  <c r="S90" i="1"/>
  <c r="O90" i="1"/>
  <c r="V89" i="1"/>
  <c r="R89" i="1"/>
  <c r="N89" i="1"/>
  <c r="U88" i="1"/>
  <c r="Q88" i="1"/>
  <c r="M88" i="1"/>
  <c r="X87" i="1"/>
  <c r="T87" i="1"/>
  <c r="P87" i="1"/>
  <c r="W86" i="1"/>
  <c r="S86" i="1"/>
  <c r="O86" i="1"/>
  <c r="V85" i="1"/>
  <c r="R85" i="1"/>
  <c r="N85" i="1"/>
  <c r="U84" i="1"/>
  <c r="Q84" i="1"/>
  <c r="M84" i="1"/>
  <c r="X83" i="1"/>
  <c r="T83" i="1"/>
  <c r="P83" i="1"/>
  <c r="W82" i="1"/>
  <c r="S82" i="1"/>
  <c r="O82" i="1"/>
  <c r="V81" i="1"/>
  <c r="V95" i="1" s="1"/>
  <c r="R81" i="1"/>
  <c r="N81" i="1"/>
  <c r="K9" i="1"/>
  <c r="K20" i="1"/>
  <c r="U81" i="1"/>
  <c r="R83" i="1"/>
  <c r="P84" i="1"/>
  <c r="M85" i="1"/>
  <c r="U85" i="1"/>
  <c r="R87" i="1"/>
  <c r="X88" i="1"/>
  <c r="M89" i="1"/>
  <c r="R90" i="1"/>
  <c r="P92" i="1"/>
  <c r="V101" i="1"/>
  <c r="Q103" i="1"/>
  <c r="V104" i="1"/>
  <c r="V105" i="1"/>
  <c r="Q107" i="1"/>
  <c r="N108" i="1"/>
  <c r="V108" i="1"/>
  <c r="V109" i="1"/>
  <c r="Q111" i="1"/>
  <c r="N112" i="1"/>
  <c r="X116" i="1"/>
  <c r="U117" i="1"/>
  <c r="R118" i="1"/>
  <c r="P120" i="1"/>
  <c r="M121" i="1"/>
  <c r="R122" i="1"/>
  <c r="R123" i="1"/>
  <c r="X124" i="1"/>
  <c r="U125" i="1"/>
  <c r="R126" i="1"/>
  <c r="G22" i="7"/>
  <c r="I22" i="7"/>
  <c r="G38" i="7"/>
  <c r="I38" i="7"/>
  <c r="G46" i="7"/>
  <c r="I46" i="7"/>
  <c r="G70" i="7"/>
  <c r="I70" i="7"/>
  <c r="G86" i="7"/>
  <c r="I86" i="7"/>
  <c r="G102" i="7"/>
  <c r="I102" i="7"/>
  <c r="G126" i="7"/>
  <c r="I126" i="7"/>
  <c r="W16" i="4"/>
  <c r="R17" i="4"/>
  <c r="T18" i="4"/>
  <c r="Y19" i="4"/>
  <c r="P22" i="4"/>
  <c r="U23" i="4"/>
  <c r="O24" i="4"/>
  <c r="R25" i="4"/>
  <c r="T26" i="4"/>
  <c r="Y27" i="4"/>
  <c r="U46" i="4"/>
  <c r="R64" i="4"/>
  <c r="Z64" i="4"/>
  <c r="I9" i="5"/>
  <c r="H14" i="5"/>
  <c r="AQ21" i="5"/>
  <c r="N82" i="1"/>
  <c r="T84" i="1"/>
  <c r="V86" i="1"/>
  <c r="Q89" i="1"/>
  <c r="N91" i="1"/>
  <c r="M103" i="1"/>
  <c r="P106" i="1"/>
  <c r="R108" i="1"/>
  <c r="X110" i="1"/>
  <c r="N118" i="1"/>
  <c r="T120" i="1"/>
  <c r="N122" i="1"/>
  <c r="G82" i="7"/>
  <c r="I82" i="7"/>
  <c r="G114" i="7"/>
  <c r="I114" i="7"/>
  <c r="U19" i="4"/>
  <c r="Z21" i="4"/>
  <c r="Z43" i="4"/>
  <c r="Q82" i="1"/>
  <c r="W84" i="1"/>
  <c r="O88" i="1"/>
  <c r="O91" i="1"/>
  <c r="P103" i="1"/>
  <c r="S105" i="1"/>
  <c r="M81" i="1"/>
  <c r="R82" i="1"/>
  <c r="X84" i="1"/>
  <c r="R86" i="1"/>
  <c r="P88" i="1"/>
  <c r="U89" i="1"/>
  <c r="R91" i="1"/>
  <c r="N101" i="1"/>
  <c r="T102" i="1"/>
  <c r="N104" i="1"/>
  <c r="N105" i="1"/>
  <c r="T106" i="1"/>
  <c r="N109" i="1"/>
  <c r="T110" i="1"/>
  <c r="P116" i="1"/>
  <c r="P130" i="1" s="1"/>
  <c r="M117" i="1"/>
  <c r="R119" i="1"/>
  <c r="X120" i="1"/>
  <c r="U121" i="1"/>
  <c r="P124" i="1"/>
  <c r="M125" i="1"/>
  <c r="R127" i="1"/>
  <c r="G30" i="7"/>
  <c r="I30" i="7"/>
  <c r="G54" i="7"/>
  <c r="I54" i="7"/>
  <c r="G62" i="7"/>
  <c r="I62" i="7"/>
  <c r="G78" i="7"/>
  <c r="I78" i="7"/>
  <c r="G94" i="7"/>
  <c r="I94" i="7"/>
  <c r="G110" i="7"/>
  <c r="I110" i="7"/>
  <c r="G118" i="7"/>
  <c r="I118" i="7"/>
  <c r="G134" i="7"/>
  <c r="I134" i="7"/>
  <c r="Z17" i="4"/>
  <c r="Q19" i="4"/>
  <c r="S20" i="4"/>
  <c r="V21" i="4"/>
  <c r="X22" i="4"/>
  <c r="W24" i="4"/>
  <c r="Z25" i="4"/>
  <c r="Q27" i="4"/>
  <c r="S28" i="4"/>
  <c r="Z39" i="4"/>
  <c r="I13" i="5"/>
  <c r="AQ25" i="5"/>
  <c r="K8" i="1"/>
  <c r="K10" i="1" s="1"/>
  <c r="P81" i="1"/>
  <c r="X81" i="1"/>
  <c r="M82" i="1"/>
  <c r="U82" i="1"/>
  <c r="S83" i="1"/>
  <c r="S84" i="1"/>
  <c r="P85" i="1"/>
  <c r="X85" i="1"/>
  <c r="M86" i="1"/>
  <c r="U86" i="1"/>
  <c r="S87" i="1"/>
  <c r="S88" i="1"/>
  <c r="P89" i="1"/>
  <c r="X89" i="1"/>
  <c r="M90" i="1"/>
  <c r="U90" i="1"/>
  <c r="S91" i="1"/>
  <c r="O101" i="1"/>
  <c r="W101" i="1"/>
  <c r="O102" i="1"/>
  <c r="W102" i="1"/>
  <c r="T103" i="1"/>
  <c r="Q104" i="1"/>
  <c r="O105" i="1"/>
  <c r="W105" i="1"/>
  <c r="O106" i="1"/>
  <c r="W106" i="1"/>
  <c r="T107" i="1"/>
  <c r="Q108" i="1"/>
  <c r="O109" i="1"/>
  <c r="W109" i="1"/>
  <c r="O110" i="1"/>
  <c r="W110" i="1"/>
  <c r="T111" i="1"/>
  <c r="Q112" i="1"/>
  <c r="S116" i="1"/>
  <c r="P117" i="1"/>
  <c r="X117" i="1"/>
  <c r="M118" i="1"/>
  <c r="U118" i="1"/>
  <c r="S119" i="1"/>
  <c r="S120" i="1"/>
  <c r="P121" i="1"/>
  <c r="X121" i="1"/>
  <c r="M122" i="1"/>
  <c r="U122" i="1"/>
  <c r="S123" i="1"/>
  <c r="S124" i="1"/>
  <c r="P125" i="1"/>
  <c r="X125" i="1"/>
  <c r="M126" i="1"/>
  <c r="U126" i="1"/>
  <c r="G3" i="7"/>
  <c r="I3" i="7"/>
  <c r="E1" i="7"/>
  <c r="G8" i="7"/>
  <c r="I8" i="7"/>
  <c r="G21" i="7"/>
  <c r="I21" i="7"/>
  <c r="G29" i="7"/>
  <c r="I29" i="7"/>
  <c r="G37" i="7"/>
  <c r="I37" i="7"/>
  <c r="G45" i="7"/>
  <c r="I45" i="7"/>
  <c r="G53" i="7"/>
  <c r="I53" i="7"/>
  <c r="G61" i="7"/>
  <c r="I61" i="7"/>
  <c r="G69" i="7"/>
  <c r="I69" i="7"/>
  <c r="G77" i="7"/>
  <c r="I77" i="7"/>
  <c r="G85" i="7"/>
  <c r="I85" i="7"/>
  <c r="G93" i="7"/>
  <c r="I93" i="7"/>
  <c r="G101" i="7"/>
  <c r="I101" i="7"/>
  <c r="G109" i="7"/>
  <c r="I109" i="7"/>
  <c r="G117" i="7"/>
  <c r="I117" i="7"/>
  <c r="G125" i="7"/>
  <c r="I125" i="7"/>
  <c r="G133" i="7"/>
  <c r="I133" i="7"/>
  <c r="O3" i="3"/>
  <c r="W83" i="4"/>
  <c r="S83" i="4"/>
  <c r="Y64" i="4"/>
  <c r="U64" i="4"/>
  <c r="W46" i="4"/>
  <c r="S46" i="4"/>
  <c r="Z28" i="4"/>
  <c r="V28" i="4"/>
  <c r="R28" i="4"/>
  <c r="X27" i="4"/>
  <c r="T27" i="4"/>
  <c r="P27" i="4"/>
  <c r="Z26" i="4"/>
  <c r="V26" i="4"/>
  <c r="R26" i="4"/>
  <c r="X25" i="4"/>
  <c r="T25" i="4"/>
  <c r="P25" i="4"/>
  <c r="Z24" i="4"/>
  <c r="V24" i="4"/>
  <c r="R24" i="4"/>
  <c r="X23" i="4"/>
  <c r="T23" i="4"/>
  <c r="P23" i="4"/>
  <c r="Z22" i="4"/>
  <c r="V22" i="4"/>
  <c r="R22" i="4"/>
  <c r="X21" i="4"/>
  <c r="T21" i="4"/>
  <c r="P21" i="4"/>
  <c r="Z20" i="4"/>
  <c r="V20" i="4"/>
  <c r="R20" i="4"/>
  <c r="X19" i="4"/>
  <c r="T19" i="4"/>
  <c r="P19" i="4"/>
  <c r="Z18" i="4"/>
  <c r="V18" i="4"/>
  <c r="R18" i="4"/>
  <c r="X17" i="4"/>
  <c r="T17" i="4"/>
  <c r="P17" i="4"/>
  <c r="Z16" i="4"/>
  <c r="V16" i="4"/>
  <c r="R16" i="4"/>
  <c r="Z83" i="4"/>
  <c r="V83" i="4"/>
  <c r="R83" i="4"/>
  <c r="X64" i="4"/>
  <c r="T64" i="4"/>
  <c r="Z46" i="4"/>
  <c r="V46" i="4"/>
  <c r="R46" i="4"/>
  <c r="Z44" i="4"/>
  <c r="Z42" i="4"/>
  <c r="Z40" i="4"/>
  <c r="Z38" i="4"/>
  <c r="Z36" i="4"/>
  <c r="Y28" i="4"/>
  <c r="U28" i="4"/>
  <c r="Q28" i="4"/>
  <c r="W27" i="4"/>
  <c r="S27" i="4"/>
  <c r="O27" i="4"/>
  <c r="Y26" i="4"/>
  <c r="U26" i="4"/>
  <c r="Q26" i="4"/>
  <c r="W25" i="4"/>
  <c r="S25" i="4"/>
  <c r="O25" i="4"/>
  <c r="Y24" i="4"/>
  <c r="U24" i="4"/>
  <c r="Q24" i="4"/>
  <c r="W23" i="4"/>
  <c r="S23" i="4"/>
  <c r="O23" i="4"/>
  <c r="Y22" i="4"/>
  <c r="U22" i="4"/>
  <c r="Q22" i="4"/>
  <c r="W21" i="4"/>
  <c r="S21" i="4"/>
  <c r="O21" i="4"/>
  <c r="Y20" i="4"/>
  <c r="U20" i="4"/>
  <c r="Q20" i="4"/>
  <c r="W19" i="4"/>
  <c r="S19" i="4"/>
  <c r="O19" i="4"/>
  <c r="Y18" i="4"/>
  <c r="U18" i="4"/>
  <c r="Q18" i="4"/>
  <c r="W17" i="4"/>
  <c r="S17" i="4"/>
  <c r="O17" i="4"/>
  <c r="Y16" i="4"/>
  <c r="U16" i="4"/>
  <c r="Q16" i="4"/>
  <c r="Y83" i="4"/>
  <c r="U83" i="4"/>
  <c r="P16" i="4"/>
  <c r="X16" i="4"/>
  <c r="U17" i="4"/>
  <c r="O18" i="4"/>
  <c r="W18" i="4"/>
  <c r="R19" i="4"/>
  <c r="Z19" i="4"/>
  <c r="T20" i="4"/>
  <c r="Q21" i="4"/>
  <c r="Y21" i="4"/>
  <c r="S22" i="4"/>
  <c r="V23" i="4"/>
  <c r="P24" i="4"/>
  <c r="X24" i="4"/>
  <c r="U25" i="4"/>
  <c r="O26" i="4"/>
  <c r="W26" i="4"/>
  <c r="R27" i="4"/>
  <c r="Z27" i="4"/>
  <c r="T28" i="4"/>
  <c r="Z41" i="4"/>
  <c r="X46" i="4"/>
  <c r="S64" i="4"/>
  <c r="AS31" i="5"/>
  <c r="I11" i="5"/>
  <c r="AL20" i="5"/>
  <c r="AP20" i="5"/>
  <c r="AO22" i="5"/>
  <c r="AO24" i="5"/>
  <c r="AN26" i="5"/>
  <c r="I27" i="5"/>
  <c r="AS27" i="5"/>
  <c r="AK29" i="5"/>
  <c r="AO30" i="5"/>
  <c r="I31" i="5"/>
  <c r="M8" i="5" s="1"/>
  <c r="O8" i="5" s="1"/>
  <c r="G6" i="7"/>
  <c r="I6" i="7"/>
  <c r="G19" i="7"/>
  <c r="I19" i="7"/>
  <c r="G23" i="7"/>
  <c r="I23" i="7"/>
  <c r="G27" i="7"/>
  <c r="I27" i="7"/>
  <c r="G31" i="7"/>
  <c r="I31" i="7"/>
  <c r="G35" i="7"/>
  <c r="I35" i="7"/>
  <c r="G39" i="7"/>
  <c r="I39" i="7"/>
  <c r="G43" i="7"/>
  <c r="I43" i="7"/>
  <c r="G47" i="7"/>
  <c r="I47" i="7"/>
  <c r="G51" i="7"/>
  <c r="I51" i="7"/>
  <c r="G55" i="7"/>
  <c r="I55" i="7"/>
  <c r="G59" i="7"/>
  <c r="I59" i="7"/>
  <c r="G63" i="7"/>
  <c r="I63" i="7"/>
  <c r="G67" i="7"/>
  <c r="I67" i="7"/>
  <c r="G71" i="7"/>
  <c r="I71" i="7"/>
  <c r="G75" i="7"/>
  <c r="I75" i="7"/>
  <c r="G79" i="7"/>
  <c r="I79" i="7"/>
  <c r="G83" i="7"/>
  <c r="I83" i="7"/>
  <c r="G87" i="7"/>
  <c r="I87" i="7"/>
  <c r="G91" i="7"/>
  <c r="I91" i="7"/>
  <c r="G95" i="7"/>
  <c r="I95" i="7"/>
  <c r="G99" i="7"/>
  <c r="I99" i="7"/>
  <c r="G103" i="7"/>
  <c r="I103" i="7"/>
  <c r="G107" i="7"/>
  <c r="I107" i="7"/>
  <c r="G111" i="7"/>
  <c r="I111" i="7"/>
  <c r="G115" i="7"/>
  <c r="I115" i="7"/>
  <c r="G119" i="7"/>
  <c r="I119" i="7"/>
  <c r="G123" i="7"/>
  <c r="I123" i="7"/>
  <c r="G127" i="7"/>
  <c r="I127" i="7"/>
  <c r="G131" i="7"/>
  <c r="I131" i="7"/>
  <c r="G135" i="7"/>
  <c r="I135" i="7"/>
  <c r="G139" i="7"/>
  <c r="I139" i="7"/>
  <c r="AD45" i="5"/>
  <c r="AG45" i="5"/>
  <c r="AF45" i="5"/>
  <c r="AG44" i="5"/>
  <c r="AC44" i="5"/>
  <c r="Y44" i="5"/>
  <c r="AG43" i="5"/>
  <c r="AC43" i="5"/>
  <c r="Y43" i="5"/>
  <c r="AG42" i="5"/>
  <c r="AC42" i="5"/>
  <c r="Y42" i="5"/>
  <c r="AG41" i="5"/>
  <c r="AC41" i="5"/>
  <c r="Y41" i="5"/>
  <c r="AG40" i="5"/>
  <c r="AC40" i="5"/>
  <c r="Y40" i="5"/>
  <c r="AG39" i="5"/>
  <c r="AC39" i="5"/>
  <c r="Y39" i="5"/>
  <c r="AG38" i="5"/>
  <c r="AC38" i="5"/>
  <c r="Y38" i="5"/>
  <c r="AG37" i="5"/>
  <c r="AC37" i="5"/>
  <c r="Y37" i="5"/>
  <c r="AG36" i="5"/>
  <c r="AC36" i="5"/>
  <c r="Y36" i="5"/>
  <c r="AG35" i="5"/>
  <c r="AC35" i="5"/>
  <c r="Y35" i="5"/>
  <c r="AG34" i="5"/>
  <c r="AC34" i="5"/>
  <c r="AR31" i="5"/>
  <c r="AN31" i="5"/>
  <c r="AJ31" i="5"/>
  <c r="AR30" i="5"/>
  <c r="AN30" i="5"/>
  <c r="AJ30" i="5"/>
  <c r="AR29" i="5"/>
  <c r="AN29" i="5"/>
  <c r="AJ29" i="5"/>
  <c r="AR28" i="5"/>
  <c r="AN28" i="5"/>
  <c r="AJ28" i="5"/>
  <c r="AR27" i="5"/>
  <c r="AN27" i="5"/>
  <c r="AJ27" i="5"/>
  <c r="AQ26" i="5"/>
  <c r="AM26" i="5"/>
  <c r="AI26" i="5"/>
  <c r="AP25" i="5"/>
  <c r="AL25" i="5"/>
  <c r="AR24" i="5"/>
  <c r="AN24" i="5"/>
  <c r="AJ24" i="5"/>
  <c r="AP23" i="5"/>
  <c r="AL23" i="5"/>
  <c r="AR22" i="5"/>
  <c r="AN22" i="5"/>
  <c r="AJ22" i="5"/>
  <c r="AP21" i="5"/>
  <c r="AL21" i="5"/>
  <c r="AS20" i="5"/>
  <c r="AO20" i="5"/>
  <c r="AK20" i="5"/>
  <c r="AE45" i="5"/>
  <c r="AF44" i="5"/>
  <c r="AB44" i="5"/>
  <c r="X44" i="5"/>
  <c r="AF43" i="5"/>
  <c r="AB43" i="5"/>
  <c r="X43" i="5"/>
  <c r="AF42" i="5"/>
  <c r="AB42" i="5"/>
  <c r="X42" i="5"/>
  <c r="AF41" i="5"/>
  <c r="AB41" i="5"/>
  <c r="X41" i="5"/>
  <c r="AF40" i="5"/>
  <c r="AB40" i="5"/>
  <c r="X40" i="5"/>
  <c r="AF39" i="5"/>
  <c r="AB39" i="5"/>
  <c r="X39" i="5"/>
  <c r="AF38" i="5"/>
  <c r="AB38" i="5"/>
  <c r="X38" i="5"/>
  <c r="AF37" i="5"/>
  <c r="AB37" i="5"/>
  <c r="X37" i="5"/>
  <c r="AF36" i="5"/>
  <c r="AB36" i="5"/>
  <c r="X36" i="5"/>
  <c r="AF35" i="5"/>
  <c r="AB35" i="5"/>
  <c r="X35" i="5"/>
  <c r="AF34" i="5"/>
  <c r="AB34" i="5"/>
  <c r="AQ31" i="5"/>
  <c r="AM31" i="5"/>
  <c r="AI31" i="5"/>
  <c r="AQ30" i="5"/>
  <c r="AM30" i="5"/>
  <c r="AI30" i="5"/>
  <c r="AQ29" i="5"/>
  <c r="AM29" i="5"/>
  <c r="AI29" i="5"/>
  <c r="AQ28" i="5"/>
  <c r="AM28" i="5"/>
  <c r="AI28" i="5"/>
  <c r="AQ27" i="5"/>
  <c r="AM27" i="5"/>
  <c r="AI27" i="5"/>
  <c r="AP26" i="5"/>
  <c r="AL26" i="5"/>
  <c r="AS25" i="5"/>
  <c r="AO25" i="5"/>
  <c r="AK25" i="5"/>
  <c r="AQ24" i="5"/>
  <c r="AM24" i="5"/>
  <c r="AS23" i="5"/>
  <c r="AO23" i="5"/>
  <c r="AK23" i="5"/>
  <c r="AQ22" i="5"/>
  <c r="AM22" i="5"/>
  <c r="AS21" i="5"/>
  <c r="AO21" i="5"/>
  <c r="AK21" i="5"/>
  <c r="AR20" i="5"/>
  <c r="AN20" i="5"/>
  <c r="AJ20" i="5"/>
  <c r="AC45" i="5"/>
  <c r="AE44" i="5"/>
  <c r="AA44" i="5"/>
  <c r="W44" i="5"/>
  <c r="AE43" i="5"/>
  <c r="AA43" i="5"/>
  <c r="W43" i="5"/>
  <c r="AE42" i="5"/>
  <c r="AA42" i="5"/>
  <c r="W42" i="5"/>
  <c r="AE41" i="5"/>
  <c r="AA41" i="5"/>
  <c r="W41" i="5"/>
  <c r="AE40" i="5"/>
  <c r="AA40" i="5"/>
  <c r="W40" i="5"/>
  <c r="AE39" i="5"/>
  <c r="AA39" i="5"/>
  <c r="W39" i="5"/>
  <c r="AE38" i="5"/>
  <c r="AA38" i="5"/>
  <c r="W38" i="5"/>
  <c r="AE37" i="5"/>
  <c r="AA37" i="5"/>
  <c r="W37" i="5"/>
  <c r="AE36" i="5"/>
  <c r="AA36" i="5"/>
  <c r="W36" i="5"/>
  <c r="AE35" i="5"/>
  <c r="AA35" i="5"/>
  <c r="W35" i="5"/>
  <c r="AE34" i="5"/>
  <c r="AT31" i="5"/>
  <c r="AP31" i="5"/>
  <c r="AL31" i="5"/>
  <c r="AT30" i="5"/>
  <c r="AP30" i="5"/>
  <c r="AL30" i="5"/>
  <c r="AT29" i="5"/>
  <c r="AP29" i="5"/>
  <c r="AL29" i="5"/>
  <c r="AT28" i="5"/>
  <c r="AP28" i="5"/>
  <c r="AL28" i="5"/>
  <c r="AT27" i="5"/>
  <c r="AP27" i="5"/>
  <c r="AL27" i="5"/>
  <c r="AS26" i="5"/>
  <c r="AO26" i="5"/>
  <c r="AK26" i="5"/>
  <c r="AR25" i="5"/>
  <c r="AN25" i="5"/>
  <c r="AJ25" i="5"/>
  <c r="AP24" i="5"/>
  <c r="AL24" i="5"/>
  <c r="AR23" i="5"/>
  <c r="AN23" i="5"/>
  <c r="AJ23" i="5"/>
  <c r="AP22" i="5"/>
  <c r="AL22" i="5"/>
  <c r="AR21" i="5"/>
  <c r="AN21" i="5"/>
  <c r="AJ21" i="5"/>
  <c r="AQ20" i="5"/>
  <c r="AM20" i="5"/>
  <c r="V45" i="5"/>
  <c r="AD44" i="5"/>
  <c r="Z44" i="5"/>
  <c r="V44" i="5"/>
  <c r="AD43" i="5"/>
  <c r="Z43" i="5"/>
  <c r="V43" i="5"/>
  <c r="AD42" i="5"/>
  <c r="Z42" i="5"/>
  <c r="V42" i="5"/>
  <c r="AD41" i="5"/>
  <c r="Z41" i="5"/>
  <c r="V41" i="5"/>
  <c r="AD40" i="5"/>
  <c r="Z40" i="5"/>
  <c r="V40" i="5"/>
  <c r="AD39" i="5"/>
  <c r="Z39" i="5"/>
  <c r="V39" i="5"/>
  <c r="AD38" i="5"/>
  <c r="Z38" i="5"/>
  <c r="V38" i="5"/>
  <c r="AD37" i="5"/>
  <c r="Z37" i="5"/>
  <c r="V37" i="5"/>
  <c r="AD36" i="5"/>
  <c r="Z36" i="5"/>
  <c r="V36" i="5"/>
  <c r="AD35" i="5"/>
  <c r="Z35" i="5"/>
  <c r="V35" i="5"/>
  <c r="AD34" i="5"/>
  <c r="I20" i="5"/>
  <c r="AT20" i="5"/>
  <c r="H21" i="5"/>
  <c r="H22" i="5"/>
  <c r="AS22" i="5"/>
  <c r="H23" i="5"/>
  <c r="H24" i="5"/>
  <c r="AS24" i="5"/>
  <c r="H25" i="5"/>
  <c r="H26" i="5"/>
  <c r="AR26" i="5"/>
  <c r="AK28" i="5"/>
  <c r="AO29" i="5"/>
  <c r="I30" i="5"/>
  <c r="AS30" i="5"/>
  <c r="I36" i="5"/>
  <c r="I38" i="5"/>
  <c r="I40" i="5"/>
  <c r="I42" i="5"/>
  <c r="I44" i="5"/>
  <c r="G7" i="7"/>
  <c r="I7" i="7"/>
  <c r="G9" i="7"/>
  <c r="I9" i="7"/>
  <c r="G10" i="7"/>
  <c r="I10" i="7"/>
  <c r="G11" i="7"/>
  <c r="I11" i="7"/>
  <c r="G12" i="7"/>
  <c r="I12" i="7"/>
  <c r="G13" i="7"/>
  <c r="I13" i="7"/>
  <c r="G14" i="7"/>
  <c r="I14" i="7"/>
  <c r="G15" i="7"/>
  <c r="I15" i="7"/>
  <c r="G16" i="7"/>
  <c r="I16" i="7"/>
  <c r="G20" i="7"/>
  <c r="I20" i="7"/>
  <c r="G24" i="7"/>
  <c r="I24" i="7"/>
  <c r="G28" i="7"/>
  <c r="I28" i="7"/>
  <c r="G32" i="7"/>
  <c r="I32" i="7"/>
  <c r="G36" i="7"/>
  <c r="I36" i="7"/>
  <c r="G40" i="7"/>
  <c r="I40" i="7"/>
  <c r="G44" i="7"/>
  <c r="I44" i="7"/>
  <c r="G48" i="7"/>
  <c r="I48" i="7"/>
  <c r="G52" i="7"/>
  <c r="I52" i="7"/>
  <c r="G56" i="7"/>
  <c r="I56" i="7"/>
  <c r="G60" i="7"/>
  <c r="I60" i="7"/>
  <c r="G64" i="7"/>
  <c r="I64" i="7"/>
  <c r="G68" i="7"/>
  <c r="I68" i="7"/>
  <c r="G72" i="7"/>
  <c r="I72" i="7"/>
  <c r="G76" i="7"/>
  <c r="I76" i="7"/>
  <c r="G80" i="7"/>
  <c r="I80" i="7"/>
  <c r="G84" i="7"/>
  <c r="I84" i="7"/>
  <c r="G88" i="7"/>
  <c r="I88" i="7"/>
  <c r="G92" i="7"/>
  <c r="I92" i="7"/>
  <c r="G96" i="7"/>
  <c r="I96" i="7"/>
  <c r="G100" i="7"/>
  <c r="I100" i="7"/>
  <c r="G104" i="7"/>
  <c r="I104" i="7"/>
  <c r="G108" i="7"/>
  <c r="I108" i="7"/>
  <c r="G112" i="7"/>
  <c r="I112" i="7"/>
  <c r="G116" i="7"/>
  <c r="I116" i="7"/>
  <c r="G120" i="7"/>
  <c r="I120" i="7"/>
  <c r="G124" i="7"/>
  <c r="I124" i="7"/>
  <c r="G128" i="7"/>
  <c r="I128" i="7"/>
  <c r="G132" i="7"/>
  <c r="I132" i="7"/>
  <c r="G136" i="7"/>
  <c r="I136" i="7"/>
  <c r="G140" i="7"/>
  <c r="I140" i="7"/>
  <c r="AM21" i="5"/>
  <c r="AM23" i="5"/>
  <c r="AM25" i="5"/>
  <c r="AK27" i="5"/>
  <c r="AO28" i="5"/>
  <c r="I29" i="5"/>
  <c r="AS29" i="5"/>
  <c r="AK31" i="5"/>
  <c r="I46" i="5"/>
  <c r="I50" i="5"/>
  <c r="I54" i="5"/>
  <c r="I58" i="5"/>
  <c r="I62" i="5"/>
  <c r="I66" i="5"/>
  <c r="I70" i="5"/>
  <c r="I74" i="5"/>
  <c r="I78" i="5"/>
  <c r="I82" i="5"/>
  <c r="I86" i="5"/>
  <c r="I90" i="5"/>
  <c r="I94" i="5"/>
  <c r="I98" i="5"/>
  <c r="I102" i="5"/>
  <c r="I106" i="5"/>
  <c r="I110" i="5"/>
  <c r="I114" i="5"/>
  <c r="I118" i="5"/>
  <c r="I122" i="5"/>
  <c r="I126" i="5"/>
  <c r="I130" i="5"/>
  <c r="I134" i="5"/>
  <c r="I33" i="5"/>
  <c r="I34" i="5"/>
  <c r="H49" i="5"/>
  <c r="H53" i="5"/>
  <c r="H57" i="5"/>
  <c r="H61" i="5"/>
  <c r="H65" i="5"/>
  <c r="H69" i="5"/>
  <c r="H73" i="5"/>
  <c r="H77" i="5"/>
  <c r="H81" i="5"/>
  <c r="H85" i="5"/>
  <c r="H89" i="5"/>
  <c r="H93" i="5"/>
  <c r="H97" i="5"/>
  <c r="H101" i="5"/>
  <c r="H105" i="5"/>
  <c r="H109" i="5"/>
  <c r="H113" i="5"/>
  <c r="H117" i="5"/>
  <c r="H121" i="5"/>
  <c r="H125" i="5"/>
  <c r="H129" i="5"/>
  <c r="H133" i="5"/>
  <c r="I48" i="5"/>
  <c r="I52" i="5"/>
  <c r="I56" i="5"/>
  <c r="I60" i="5"/>
  <c r="I64" i="5"/>
  <c r="I68" i="5"/>
  <c r="I72" i="5"/>
  <c r="I76" i="5"/>
  <c r="I80" i="5"/>
  <c r="I84" i="5"/>
  <c r="I88" i="5"/>
  <c r="I92" i="5"/>
  <c r="I96" i="5"/>
  <c r="I100" i="5"/>
  <c r="I104" i="5"/>
  <c r="I108" i="5"/>
  <c r="I112" i="5"/>
  <c r="I116" i="5"/>
  <c r="I120" i="5"/>
  <c r="I124" i="5"/>
  <c r="I128" i="5"/>
  <c r="I132" i="5"/>
  <c r="I47" i="5"/>
  <c r="I51" i="5"/>
  <c r="J55" i="5"/>
  <c r="I55" i="5"/>
  <c r="I59" i="5"/>
  <c r="I63" i="5"/>
  <c r="J67" i="5"/>
  <c r="I67" i="5"/>
  <c r="I71" i="5"/>
  <c r="I75" i="5"/>
  <c r="J79" i="5"/>
  <c r="I79" i="5"/>
  <c r="I83" i="5"/>
  <c r="I87" i="5"/>
  <c r="J91" i="5"/>
  <c r="I91" i="5"/>
  <c r="I95" i="5"/>
  <c r="I99" i="5"/>
  <c r="J103" i="5"/>
  <c r="I103" i="5"/>
  <c r="I107" i="5"/>
  <c r="I111" i="5"/>
  <c r="J115" i="5"/>
  <c r="I115" i="5"/>
  <c r="I119" i="5"/>
  <c r="I123" i="5"/>
  <c r="J127" i="5"/>
  <c r="I127" i="5"/>
  <c r="I131" i="5"/>
  <c r="AD33" i="19"/>
  <c r="AC33" i="19"/>
  <c r="H28" i="19"/>
  <c r="G28" i="19"/>
  <c r="AD35" i="19"/>
  <c r="AC35" i="19"/>
  <c r="H31" i="19"/>
  <c r="G31" i="19"/>
  <c r="AD32" i="19"/>
  <c r="AC32" i="19"/>
  <c r="Y33" i="19"/>
  <c r="O33" i="19"/>
  <c r="N33" i="19"/>
  <c r="AA73" i="19"/>
  <c r="M67" i="19"/>
  <c r="O70" i="19"/>
  <c r="N70" i="19"/>
  <c r="Y70" i="19"/>
  <c r="AA89" i="19"/>
  <c r="M83" i="19"/>
  <c r="M2" i="9"/>
  <c r="K2" i="9"/>
  <c r="K3" i="8"/>
  <c r="L2" i="10"/>
  <c r="N2" i="10"/>
  <c r="N3" i="11"/>
  <c r="N2" i="9"/>
  <c r="N3" i="10"/>
  <c r="L3" i="10"/>
  <c r="N2" i="11"/>
  <c r="O3" i="11"/>
  <c r="N3" i="12"/>
  <c r="L3" i="12"/>
  <c r="K231" i="18"/>
  <c r="X231" i="18" s="1"/>
  <c r="K230" i="18"/>
  <c r="X230" i="18" s="1"/>
  <c r="U237" i="18"/>
  <c r="W237" i="18" s="1"/>
  <c r="X152" i="18"/>
  <c r="L3" i="11"/>
  <c r="F67" i="18"/>
  <c r="F68" i="18"/>
  <c r="F75" i="18"/>
  <c r="F76" i="18"/>
  <c r="F83" i="18"/>
  <c r="F84" i="18"/>
  <c r="F65" i="18"/>
  <c r="F66" i="18"/>
  <c r="F73" i="18"/>
  <c r="F74" i="18"/>
  <c r="F81" i="18"/>
  <c r="F82" i="18"/>
  <c r="K151" i="18"/>
  <c r="X151" i="18" s="1"/>
  <c r="U157" i="18"/>
  <c r="W157" i="18" s="1"/>
  <c r="F188" i="18"/>
  <c r="X188" i="18" s="1"/>
  <c r="F187" i="18"/>
  <c r="L2" i="12"/>
  <c r="N2" i="14"/>
  <c r="N3" i="14"/>
  <c r="L3" i="14"/>
  <c r="F71" i="18"/>
  <c r="F72" i="18"/>
  <c r="F79" i="18"/>
  <c r="F80" i="18"/>
  <c r="X112" i="18"/>
  <c r="K167" i="18"/>
  <c r="X167" i="18" s="1"/>
  <c r="U173" i="18"/>
  <c r="W173" i="18" s="1"/>
  <c r="O247" i="18"/>
  <c r="O246" i="18"/>
  <c r="L2" i="13"/>
  <c r="U69" i="18"/>
  <c r="W69" i="18" s="1"/>
  <c r="K62" i="18"/>
  <c r="K63" i="18"/>
  <c r="F69" i="18"/>
  <c r="F70" i="18"/>
  <c r="F77" i="18"/>
  <c r="F78" i="18"/>
  <c r="F85" i="18"/>
  <c r="F86" i="18"/>
  <c r="K86" i="18"/>
  <c r="U93" i="18"/>
  <c r="W93" i="18" s="1"/>
  <c r="K87" i="18"/>
  <c r="F93" i="18"/>
  <c r="F94" i="18"/>
  <c r="K94" i="18"/>
  <c r="U101" i="18"/>
  <c r="W101" i="18" s="1"/>
  <c r="K95" i="18"/>
  <c r="F101" i="18"/>
  <c r="F102" i="18"/>
  <c r="K102" i="18"/>
  <c r="U109" i="18"/>
  <c r="W109" i="18" s="1"/>
  <c r="K103" i="18"/>
  <c r="F109" i="18"/>
  <c r="F110" i="18"/>
  <c r="K110" i="18"/>
  <c r="K111" i="18"/>
  <c r="X111" i="18" s="1"/>
  <c r="U117" i="18"/>
  <c r="W117" i="18" s="1"/>
  <c r="U137" i="18"/>
  <c r="W137" i="18" s="1"/>
  <c r="K166" i="18"/>
  <c r="X166" i="18" s="1"/>
  <c r="F204" i="18"/>
  <c r="X204" i="18" s="1"/>
  <c r="F203" i="18"/>
  <c r="U60" i="18"/>
  <c r="W60" i="18" s="1"/>
  <c r="F87" i="18"/>
  <c r="F88" i="18"/>
  <c r="K88" i="18"/>
  <c r="U95" i="18"/>
  <c r="W95" i="18" s="1"/>
  <c r="K89" i="18"/>
  <c r="F95" i="18"/>
  <c r="F96" i="18"/>
  <c r="K96" i="18"/>
  <c r="U103" i="18"/>
  <c r="W103" i="18" s="1"/>
  <c r="K97" i="18"/>
  <c r="F103" i="18"/>
  <c r="F104" i="18"/>
  <c r="K104" i="18"/>
  <c r="U111" i="18"/>
  <c r="W111" i="18" s="1"/>
  <c r="K105" i="18"/>
  <c r="U125" i="18"/>
  <c r="W125" i="18" s="1"/>
  <c r="X129" i="18"/>
  <c r="U141" i="18"/>
  <c r="W141" i="18" s="1"/>
  <c r="X145" i="18"/>
  <c r="F156" i="18"/>
  <c r="X156" i="18" s="1"/>
  <c r="X162" i="18"/>
  <c r="F172" i="18"/>
  <c r="X172" i="18" s="1"/>
  <c r="K194" i="18"/>
  <c r="X194" i="18" s="1"/>
  <c r="K193" i="18"/>
  <c r="X193" i="18" s="1"/>
  <c r="K210" i="18"/>
  <c r="X210" i="18" s="1"/>
  <c r="K209" i="18"/>
  <c r="X209" i="18" s="1"/>
  <c r="K223" i="18"/>
  <c r="X223" i="18" s="1"/>
  <c r="K222" i="18"/>
  <c r="X222" i="18" s="1"/>
  <c r="F250" i="18"/>
  <c r="F249" i="18"/>
  <c r="AA30" i="19"/>
  <c r="M23" i="19"/>
  <c r="M24" i="19"/>
  <c r="K52" i="18"/>
  <c r="K61" i="18"/>
  <c r="K66" i="18"/>
  <c r="U73" i="18"/>
  <c r="W73" i="18" s="1"/>
  <c r="K68" i="18"/>
  <c r="U75" i="18"/>
  <c r="W75" i="18" s="1"/>
  <c r="K70" i="18"/>
  <c r="U77" i="18"/>
  <c r="W77" i="18" s="1"/>
  <c r="K72" i="18"/>
  <c r="U79" i="18"/>
  <c r="W79" i="18" s="1"/>
  <c r="K74" i="18"/>
  <c r="U81" i="18"/>
  <c r="W81" i="18" s="1"/>
  <c r="K76" i="18"/>
  <c r="U83" i="18"/>
  <c r="W83" i="18" s="1"/>
  <c r="K78" i="18"/>
  <c r="U85" i="18"/>
  <c r="W85" i="18" s="1"/>
  <c r="K80" i="18"/>
  <c r="U87" i="18"/>
  <c r="W87" i="18" s="1"/>
  <c r="K82" i="18"/>
  <c r="U89" i="18"/>
  <c r="W89" i="18" s="1"/>
  <c r="K84" i="18"/>
  <c r="U91" i="18"/>
  <c r="W91" i="18" s="1"/>
  <c r="F89" i="18"/>
  <c r="F90" i="18"/>
  <c r="K90" i="18"/>
  <c r="U97" i="18"/>
  <c r="W97" i="18" s="1"/>
  <c r="K91" i="18"/>
  <c r="F97" i="18"/>
  <c r="F98" i="18"/>
  <c r="K98" i="18"/>
  <c r="U105" i="18"/>
  <c r="W105" i="18" s="1"/>
  <c r="K99" i="18"/>
  <c r="F105" i="18"/>
  <c r="F106" i="18"/>
  <c r="K106" i="18"/>
  <c r="K107" i="18"/>
  <c r="X117" i="18"/>
  <c r="U129" i="18"/>
  <c r="W129" i="18" s="1"/>
  <c r="X133" i="18"/>
  <c r="U145" i="18"/>
  <c r="W145" i="18" s="1"/>
  <c r="F152" i="18"/>
  <c r="X157" i="18"/>
  <c r="X158" i="18"/>
  <c r="X160" i="18"/>
  <c r="U161" i="18"/>
  <c r="W161" i="18" s="1"/>
  <c r="F168" i="18"/>
  <c r="X168" i="18" s="1"/>
  <c r="X173" i="18"/>
  <c r="F179" i="18"/>
  <c r="U200" i="18"/>
  <c r="W200" i="18" s="1"/>
  <c r="U216" i="18"/>
  <c r="W216" i="18" s="1"/>
  <c r="F232" i="18"/>
  <c r="K239" i="18"/>
  <c r="X239" i="18" s="1"/>
  <c r="U245" i="18"/>
  <c r="W245" i="18" s="1"/>
  <c r="K238" i="18"/>
  <c r="X238" i="18" s="1"/>
  <c r="F11" i="19"/>
  <c r="F10" i="19"/>
  <c r="H17" i="19"/>
  <c r="G17" i="19"/>
  <c r="F91" i="18"/>
  <c r="F92" i="18"/>
  <c r="K92" i="18"/>
  <c r="U99" i="18"/>
  <c r="W99" i="18" s="1"/>
  <c r="K93" i="18"/>
  <c r="F99" i="18"/>
  <c r="F100" i="18"/>
  <c r="K100" i="18"/>
  <c r="U107" i="18"/>
  <c r="W107" i="18" s="1"/>
  <c r="K101" i="18"/>
  <c r="F107" i="18"/>
  <c r="F108" i="18"/>
  <c r="K108" i="18"/>
  <c r="U115" i="18"/>
  <c r="W115" i="18" s="1"/>
  <c r="K109" i="18"/>
  <c r="X116" i="18"/>
  <c r="U133" i="18"/>
  <c r="W133" i="18" s="1"/>
  <c r="X144" i="18"/>
  <c r="X153" i="18"/>
  <c r="X169" i="18"/>
  <c r="U177" i="18"/>
  <c r="W177" i="18" s="1"/>
  <c r="K171" i="18"/>
  <c r="X171" i="18" s="1"/>
  <c r="K186" i="18"/>
  <c r="X186" i="18" s="1"/>
  <c r="K185" i="18"/>
  <c r="X185" i="18" s="1"/>
  <c r="K202" i="18"/>
  <c r="X202" i="18" s="1"/>
  <c r="K201" i="18"/>
  <c r="X201" i="18" s="1"/>
  <c r="U224" i="18"/>
  <c r="W224" i="18" s="1"/>
  <c r="K218" i="18"/>
  <c r="X218" i="18" s="1"/>
  <c r="K217" i="18"/>
  <c r="X217" i="18" s="1"/>
  <c r="F241" i="18"/>
  <c r="O241" i="18"/>
  <c r="O14" i="19"/>
  <c r="N14" i="19"/>
  <c r="U120" i="18"/>
  <c r="W120" i="18" s="1"/>
  <c r="U124" i="18"/>
  <c r="W124" i="18" s="1"/>
  <c r="U128" i="18"/>
  <c r="W128" i="18" s="1"/>
  <c r="U132" i="18"/>
  <c r="W132" i="18" s="1"/>
  <c r="U136" i="18"/>
  <c r="W136" i="18" s="1"/>
  <c r="U140" i="18"/>
  <c r="W140" i="18" s="1"/>
  <c r="U144" i="18"/>
  <c r="W144" i="18" s="1"/>
  <c r="U148" i="18"/>
  <c r="W148" i="18" s="1"/>
  <c r="U152" i="18"/>
  <c r="W152" i="18" s="1"/>
  <c r="U156" i="18"/>
  <c r="W156" i="18" s="1"/>
  <c r="U160" i="18"/>
  <c r="W160" i="18" s="1"/>
  <c r="U164" i="18"/>
  <c r="W164" i="18" s="1"/>
  <c r="U168" i="18"/>
  <c r="W168" i="18" s="1"/>
  <c r="U172" i="18"/>
  <c r="W172" i="18" s="1"/>
  <c r="U181" i="18"/>
  <c r="W181" i="18" s="1"/>
  <c r="K175" i="18"/>
  <c r="X175" i="18" s="1"/>
  <c r="U186" i="18"/>
  <c r="W186" i="18" s="1"/>
  <c r="U194" i="18"/>
  <c r="W194" i="18" s="1"/>
  <c r="U202" i="18"/>
  <c r="W202" i="18" s="1"/>
  <c r="U210" i="18"/>
  <c r="W210" i="18" s="1"/>
  <c r="U218" i="18"/>
  <c r="W218" i="18" s="1"/>
  <c r="U231" i="18"/>
  <c r="W231" i="18" s="1"/>
  <c r="U239" i="18"/>
  <c r="W239" i="18" s="1"/>
  <c r="U247" i="18"/>
  <c r="I247" i="18"/>
  <c r="Q247" i="18"/>
  <c r="AD15" i="19"/>
  <c r="AC15" i="19"/>
  <c r="AA17" i="19"/>
  <c r="M11" i="19"/>
  <c r="H15" i="19"/>
  <c r="G15" i="19"/>
  <c r="AD20" i="19"/>
  <c r="AC20" i="19"/>
  <c r="Y21" i="19"/>
  <c r="O21" i="19"/>
  <c r="N21" i="19"/>
  <c r="AD24" i="19"/>
  <c r="AC24" i="19"/>
  <c r="O25" i="19"/>
  <c r="N25" i="19"/>
  <c r="H26" i="19"/>
  <c r="G26" i="19"/>
  <c r="O27" i="19"/>
  <c r="N27" i="19"/>
  <c r="Y27" i="19"/>
  <c r="AD34" i="19"/>
  <c r="AC34" i="19"/>
  <c r="Y29" i="19"/>
  <c r="O29" i="19"/>
  <c r="N29" i="19"/>
  <c r="AD36" i="19"/>
  <c r="AC36" i="19"/>
  <c r="Y37" i="19"/>
  <c r="O37" i="19"/>
  <c r="N37" i="19"/>
  <c r="H39" i="19"/>
  <c r="G39" i="19"/>
  <c r="AD40" i="19"/>
  <c r="AC40" i="19"/>
  <c r="Y41" i="19"/>
  <c r="O41" i="19"/>
  <c r="N41" i="19"/>
  <c r="H43" i="19"/>
  <c r="G43" i="19"/>
  <c r="AD44" i="19"/>
  <c r="AC44" i="19"/>
  <c r="Y45" i="19"/>
  <c r="O45" i="19"/>
  <c r="N45" i="19"/>
  <c r="H47" i="19"/>
  <c r="G47" i="19"/>
  <c r="AD48" i="19"/>
  <c r="AC48" i="19"/>
  <c r="Y49" i="19"/>
  <c r="O49" i="19"/>
  <c r="N49" i="19"/>
  <c r="H51" i="19"/>
  <c r="G51" i="19"/>
  <c r="AD52" i="19"/>
  <c r="AC52" i="19"/>
  <c r="Y53" i="19"/>
  <c r="O53" i="19"/>
  <c r="N53" i="19"/>
  <c r="H55" i="19"/>
  <c r="G55" i="19"/>
  <c r="AD56" i="19"/>
  <c r="AC56" i="19"/>
  <c r="Y57" i="19"/>
  <c r="O57" i="19"/>
  <c r="N57" i="19"/>
  <c r="H59" i="19"/>
  <c r="G59" i="19"/>
  <c r="AD60" i="19"/>
  <c r="AC60" i="19"/>
  <c r="Y61" i="19"/>
  <c r="O61" i="19"/>
  <c r="N61" i="19"/>
  <c r="H63" i="19"/>
  <c r="G63" i="19"/>
  <c r="AD64" i="19"/>
  <c r="AC64" i="19"/>
  <c r="M66" i="19"/>
  <c r="AA85" i="19"/>
  <c r="M79" i="19"/>
  <c r="M82" i="19"/>
  <c r="F112" i="18"/>
  <c r="K114" i="18"/>
  <c r="X114" i="18" s="1"/>
  <c r="F116" i="18"/>
  <c r="K118" i="18"/>
  <c r="X118" i="18" s="1"/>
  <c r="F120" i="18"/>
  <c r="X120" i="18" s="1"/>
  <c r="K122" i="18"/>
  <c r="X122" i="18" s="1"/>
  <c r="F124" i="18"/>
  <c r="X124" i="18" s="1"/>
  <c r="K126" i="18"/>
  <c r="X126" i="18" s="1"/>
  <c r="F128" i="18"/>
  <c r="X128" i="18" s="1"/>
  <c r="K130" i="18"/>
  <c r="X130" i="18" s="1"/>
  <c r="F132" i="18"/>
  <c r="X132" i="18" s="1"/>
  <c r="K134" i="18"/>
  <c r="X134" i="18" s="1"/>
  <c r="F136" i="18"/>
  <c r="X136" i="18" s="1"/>
  <c r="K138" i="18"/>
  <c r="X138" i="18" s="1"/>
  <c r="F140" i="18"/>
  <c r="X140" i="18" s="1"/>
  <c r="K142" i="18"/>
  <c r="X142" i="18" s="1"/>
  <c r="F144" i="18"/>
  <c r="K146" i="18"/>
  <c r="X146" i="18" s="1"/>
  <c r="K170" i="18"/>
  <c r="X170" i="18" s="1"/>
  <c r="K174" i="18"/>
  <c r="X174" i="18" s="1"/>
  <c r="U183" i="18"/>
  <c r="W183" i="18" s="1"/>
  <c r="K177" i="18"/>
  <c r="X177" i="18" s="1"/>
  <c r="K179" i="18"/>
  <c r="K187" i="18"/>
  <c r="U188" i="18"/>
  <c r="W188" i="18" s="1"/>
  <c r="K195" i="18"/>
  <c r="X195" i="18" s="1"/>
  <c r="U196" i="18"/>
  <c r="W196" i="18" s="1"/>
  <c r="K203" i="18"/>
  <c r="U204" i="18"/>
  <c r="W204" i="18" s="1"/>
  <c r="K211" i="18"/>
  <c r="X211" i="18" s="1"/>
  <c r="U212" i="18"/>
  <c r="W212" i="18" s="1"/>
  <c r="U220" i="18"/>
  <c r="W220" i="18" s="1"/>
  <c r="K214" i="18"/>
  <c r="X214" i="18" s="1"/>
  <c r="X219" i="18"/>
  <c r="K224" i="18"/>
  <c r="X224" i="18" s="1"/>
  <c r="K232" i="18"/>
  <c r="X232" i="18" s="1"/>
  <c r="U233" i="18"/>
  <c r="W233" i="18" s="1"/>
  <c r="K240" i="18"/>
  <c r="F247" i="18"/>
  <c r="AD19" i="19"/>
  <c r="AC19" i="19"/>
  <c r="F14" i="19"/>
  <c r="AA21" i="19"/>
  <c r="M15" i="19"/>
  <c r="AD16" i="19"/>
  <c r="AC16" i="19"/>
  <c r="Y17" i="19"/>
  <c r="O17" i="19"/>
  <c r="N17" i="19"/>
  <c r="AD18" i="19"/>
  <c r="Y25" i="19"/>
  <c r="AD28" i="19"/>
  <c r="AC28" i="19"/>
  <c r="H35" i="19"/>
  <c r="G35" i="19"/>
  <c r="AA81" i="19"/>
  <c r="M75" i="19"/>
  <c r="M78" i="19"/>
  <c r="AA93" i="19"/>
  <c r="M87" i="19"/>
  <c r="U190" i="18"/>
  <c r="W190" i="18" s="1"/>
  <c r="U198" i="18"/>
  <c r="W198" i="18" s="1"/>
  <c r="U206" i="18"/>
  <c r="W206" i="18" s="1"/>
  <c r="U214" i="18"/>
  <c r="W214" i="18" s="1"/>
  <c r="U222" i="18"/>
  <c r="W222" i="18" s="1"/>
  <c r="K216" i="18"/>
  <c r="X216" i="18" s="1"/>
  <c r="U227" i="18"/>
  <c r="W227" i="18" s="1"/>
  <c r="U235" i="18"/>
  <c r="W235" i="18" s="1"/>
  <c r="U243" i="18"/>
  <c r="W243" i="18" s="1"/>
  <c r="K237" i="18"/>
  <c r="X237" i="18" s="1"/>
  <c r="M10" i="19"/>
  <c r="H21" i="19"/>
  <c r="G21" i="19"/>
  <c r="H24" i="19"/>
  <c r="G24" i="19"/>
  <c r="H27" i="19"/>
  <c r="G27" i="19"/>
  <c r="H29" i="19"/>
  <c r="G29" i="19"/>
  <c r="AA77" i="19"/>
  <c r="M71" i="19"/>
  <c r="M74" i="19"/>
  <c r="O86" i="19"/>
  <c r="N86" i="19"/>
  <c r="Y86" i="19"/>
  <c r="H94" i="19"/>
  <c r="G94" i="19"/>
  <c r="H9" i="19"/>
  <c r="O9" i="19"/>
  <c r="O13" i="19"/>
  <c r="Y16" i="19"/>
  <c r="Y20" i="19"/>
  <c r="Y26" i="19"/>
  <c r="AD29" i="19"/>
  <c r="AC29" i="19"/>
  <c r="Y30" i="19"/>
  <c r="O30" i="19"/>
  <c r="N30" i="19"/>
  <c r="H32" i="19"/>
  <c r="G32" i="19"/>
  <c r="Y34" i="19"/>
  <c r="O34" i="19"/>
  <c r="N34" i="19"/>
  <c r="H36" i="19"/>
  <c r="G36" i="19"/>
  <c r="AD37" i="19"/>
  <c r="AC37" i="19"/>
  <c r="Y38" i="19"/>
  <c r="O38" i="19"/>
  <c r="N38" i="19"/>
  <c r="H40" i="19"/>
  <c r="G40" i="19"/>
  <c r="AD41" i="19"/>
  <c r="AC41" i="19"/>
  <c r="Y42" i="19"/>
  <c r="O42" i="19"/>
  <c r="N42" i="19"/>
  <c r="H44" i="19"/>
  <c r="G44" i="19"/>
  <c r="AD45" i="19"/>
  <c r="AC45" i="19"/>
  <c r="Y46" i="19"/>
  <c r="O46" i="19"/>
  <c r="N46" i="19"/>
  <c r="H48" i="19"/>
  <c r="G48" i="19"/>
  <c r="AD49" i="19"/>
  <c r="AC49" i="19"/>
  <c r="Y50" i="19"/>
  <c r="O50" i="19"/>
  <c r="N50" i="19"/>
  <c r="H52" i="19"/>
  <c r="G52" i="19"/>
  <c r="AD53" i="19"/>
  <c r="AC53" i="19"/>
  <c r="Y54" i="19"/>
  <c r="O54" i="19"/>
  <c r="N54" i="19"/>
  <c r="H56" i="19"/>
  <c r="G56" i="19"/>
  <c r="AD57" i="19"/>
  <c r="AC57" i="19"/>
  <c r="Y58" i="19"/>
  <c r="O58" i="19"/>
  <c r="N58" i="19"/>
  <c r="AD65" i="19"/>
  <c r="AC65" i="19"/>
  <c r="H60" i="19"/>
  <c r="G60" i="19"/>
  <c r="AD61" i="19"/>
  <c r="AC61" i="19"/>
  <c r="Y62" i="19"/>
  <c r="O62" i="19"/>
  <c r="N62" i="19"/>
  <c r="AD69" i="19"/>
  <c r="AC69" i="19"/>
  <c r="H64" i="19"/>
  <c r="G64" i="19"/>
  <c r="F65" i="19"/>
  <c r="H68" i="19"/>
  <c r="G68" i="19"/>
  <c r="F69" i="19"/>
  <c r="H72" i="19"/>
  <c r="G72" i="19"/>
  <c r="F73" i="19"/>
  <c r="H76" i="19"/>
  <c r="G76" i="19"/>
  <c r="F77" i="19"/>
  <c r="H80" i="19"/>
  <c r="G80" i="19"/>
  <c r="F81" i="19"/>
  <c r="H84" i="19"/>
  <c r="G84" i="19"/>
  <c r="F85" i="19"/>
  <c r="Y85" i="19" s="1"/>
  <c r="H88" i="19"/>
  <c r="G88" i="19"/>
  <c r="AA91" i="19"/>
  <c r="Y92" i="19"/>
  <c r="O92" i="19"/>
  <c r="N92" i="19"/>
  <c r="M12" i="19"/>
  <c r="N16" i="19"/>
  <c r="Y19" i="19"/>
  <c r="N20" i="19"/>
  <c r="F23" i="19"/>
  <c r="AC25" i="19"/>
  <c r="AD27" i="19"/>
  <c r="AC27" i="19"/>
  <c r="M28" i="19"/>
  <c r="Y31" i="19"/>
  <c r="O31" i="19"/>
  <c r="N31" i="19"/>
  <c r="H33" i="19"/>
  <c r="G33" i="19"/>
  <c r="Y35" i="19"/>
  <c r="O35" i="19"/>
  <c r="N35" i="19"/>
  <c r="H37" i="19"/>
  <c r="G37" i="19"/>
  <c r="AD38" i="19"/>
  <c r="AC38" i="19"/>
  <c r="Y39" i="19"/>
  <c r="O39" i="19"/>
  <c r="N39" i="19"/>
  <c r="H41" i="19"/>
  <c r="G41" i="19"/>
  <c r="AD42" i="19"/>
  <c r="AC42" i="19"/>
  <c r="Y43" i="19"/>
  <c r="O43" i="19"/>
  <c r="N43" i="19"/>
  <c r="H45" i="19"/>
  <c r="G45" i="19"/>
  <c r="AD46" i="19"/>
  <c r="AC46" i="19"/>
  <c r="Y47" i="19"/>
  <c r="O47" i="19"/>
  <c r="N47" i="19"/>
  <c r="H49" i="19"/>
  <c r="G49" i="19"/>
  <c r="AD50" i="19"/>
  <c r="AC50" i="19"/>
  <c r="Y51" i="19"/>
  <c r="O51" i="19"/>
  <c r="N51" i="19"/>
  <c r="H53" i="19"/>
  <c r="G53" i="19"/>
  <c r="AD54" i="19"/>
  <c r="AC54" i="19"/>
  <c r="Y55" i="19"/>
  <c r="O55" i="19"/>
  <c r="N55" i="19"/>
  <c r="H57" i="19"/>
  <c r="G57" i="19"/>
  <c r="AD58" i="19"/>
  <c r="AC58" i="19"/>
  <c r="Y59" i="19"/>
  <c r="O59" i="19"/>
  <c r="N59" i="19"/>
  <c r="H61" i="19"/>
  <c r="G61" i="19"/>
  <c r="AD62" i="19"/>
  <c r="AC62" i="19"/>
  <c r="Y63" i="19"/>
  <c r="O63" i="19"/>
  <c r="N63" i="19"/>
  <c r="AA71" i="19"/>
  <c r="M65" i="19"/>
  <c r="O68" i="19"/>
  <c r="N68" i="19"/>
  <c r="AA75" i="19"/>
  <c r="M69" i="19"/>
  <c r="O72" i="19"/>
  <c r="N72" i="19"/>
  <c r="AA79" i="19"/>
  <c r="M73" i="19"/>
  <c r="O76" i="19"/>
  <c r="N76" i="19"/>
  <c r="AA83" i="19"/>
  <c r="M77" i="19"/>
  <c r="O80" i="19"/>
  <c r="N80" i="19"/>
  <c r="AA87" i="19"/>
  <c r="M81" i="19"/>
  <c r="AD90" i="19"/>
  <c r="AC90" i="19"/>
  <c r="O85" i="19"/>
  <c r="N85" i="19"/>
  <c r="AD94" i="19"/>
  <c r="AC94" i="19"/>
  <c r="H90" i="19"/>
  <c r="G90" i="19"/>
  <c r="Y18" i="19"/>
  <c r="Y22" i="19"/>
  <c r="H30" i="19"/>
  <c r="G30" i="19"/>
  <c r="AD31" i="19"/>
  <c r="AC31" i="19"/>
  <c r="Y32" i="19"/>
  <c r="O32" i="19"/>
  <c r="N32" i="19"/>
  <c r="H34" i="19"/>
  <c r="G34" i="19"/>
  <c r="Y36" i="19"/>
  <c r="O36" i="19"/>
  <c r="N36" i="19"/>
  <c r="H38" i="19"/>
  <c r="G38" i="19"/>
  <c r="AD39" i="19"/>
  <c r="AC39" i="19"/>
  <c r="Y40" i="19"/>
  <c r="O40" i="19"/>
  <c r="N40" i="19"/>
  <c r="H42" i="19"/>
  <c r="G42" i="19"/>
  <c r="AD43" i="19"/>
  <c r="AC43" i="19"/>
  <c r="Y44" i="19"/>
  <c r="O44" i="19"/>
  <c r="N44" i="19"/>
  <c r="H46" i="19"/>
  <c r="G46" i="19"/>
  <c r="AD47" i="19"/>
  <c r="AC47" i="19"/>
  <c r="Y48" i="19"/>
  <c r="O48" i="19"/>
  <c r="N48" i="19"/>
  <c r="H50" i="19"/>
  <c r="G50" i="19"/>
  <c r="AD51" i="19"/>
  <c r="AC51" i="19"/>
  <c r="Y52" i="19"/>
  <c r="O52" i="19"/>
  <c r="N52" i="19"/>
  <c r="H54" i="19"/>
  <c r="G54" i="19"/>
  <c r="AD55" i="19"/>
  <c r="AC55" i="19"/>
  <c r="Y56" i="19"/>
  <c r="O56" i="19"/>
  <c r="N56" i="19"/>
  <c r="H58" i="19"/>
  <c r="G58" i="19"/>
  <c r="AD59" i="19"/>
  <c r="AC59" i="19"/>
  <c r="Y60" i="19"/>
  <c r="O60" i="19"/>
  <c r="N60" i="19"/>
  <c r="AD67" i="19"/>
  <c r="AC67" i="19"/>
  <c r="H62" i="19"/>
  <c r="G62" i="19"/>
  <c r="AD63" i="19"/>
  <c r="AC63" i="19"/>
  <c r="Y64" i="19"/>
  <c r="O64" i="19"/>
  <c r="N64" i="19"/>
  <c r="H66" i="19"/>
  <c r="G66" i="19"/>
  <c r="H67" i="19"/>
  <c r="G67" i="19"/>
  <c r="H70" i="19"/>
  <c r="G70" i="19"/>
  <c r="H71" i="19"/>
  <c r="G71" i="19"/>
  <c r="H74" i="19"/>
  <c r="G74" i="19"/>
  <c r="H75" i="19"/>
  <c r="G75" i="19"/>
  <c r="H78" i="19"/>
  <c r="G78" i="19"/>
  <c r="H79" i="19"/>
  <c r="G79" i="19"/>
  <c r="H82" i="19"/>
  <c r="G82" i="19"/>
  <c r="H83" i="19"/>
  <c r="G83" i="19"/>
  <c r="H86" i="19"/>
  <c r="G86" i="19"/>
  <c r="H87" i="19"/>
  <c r="G87" i="19"/>
  <c r="AD95" i="19"/>
  <c r="AC95" i="19"/>
  <c r="Y96" i="19"/>
  <c r="O96" i="19"/>
  <c r="N96" i="19"/>
  <c r="H98" i="19"/>
  <c r="G98" i="19"/>
  <c r="AD99" i="19"/>
  <c r="AC99" i="19"/>
  <c r="Y100" i="19"/>
  <c r="O100" i="19"/>
  <c r="N100" i="19"/>
  <c r="H102" i="19"/>
  <c r="G102" i="19"/>
  <c r="AD103" i="19"/>
  <c r="AC103" i="19"/>
  <c r="Y104" i="19"/>
  <c r="O104" i="19"/>
  <c r="N104" i="19"/>
  <c r="H106" i="19"/>
  <c r="G106" i="19"/>
  <c r="AD107" i="19"/>
  <c r="AC107" i="19"/>
  <c r="Y108" i="19"/>
  <c r="O108" i="19"/>
  <c r="N108" i="19"/>
  <c r="AD115" i="19"/>
  <c r="AC115" i="19"/>
  <c r="H110" i="19"/>
  <c r="G110" i="19"/>
  <c r="AD111" i="19"/>
  <c r="AC111" i="19"/>
  <c r="Y112" i="19"/>
  <c r="O112" i="19"/>
  <c r="N112" i="19"/>
  <c r="AD119" i="19"/>
  <c r="AC119" i="19"/>
  <c r="H114" i="19"/>
  <c r="G114" i="19"/>
  <c r="AD121" i="19"/>
  <c r="AC121" i="19"/>
  <c r="O116" i="19"/>
  <c r="N116" i="19"/>
  <c r="Y116" i="19"/>
  <c r="O117" i="19"/>
  <c r="N117" i="19"/>
  <c r="Y117" i="19"/>
  <c r="AD118" i="19"/>
  <c r="AC118" i="19"/>
  <c r="H121" i="19"/>
  <c r="G121" i="19"/>
  <c r="H122" i="19"/>
  <c r="G122" i="19"/>
  <c r="H125" i="19"/>
  <c r="G125" i="19"/>
  <c r="AD66" i="19"/>
  <c r="AC66" i="19"/>
  <c r="AD68" i="19"/>
  <c r="AC68" i="19"/>
  <c r="AD70" i="19"/>
  <c r="AC70" i="19"/>
  <c r="AD72" i="19"/>
  <c r="AC72" i="19"/>
  <c r="AD74" i="19"/>
  <c r="AC74" i="19"/>
  <c r="AD76" i="19"/>
  <c r="AC76" i="19"/>
  <c r="AD78" i="19"/>
  <c r="AC78" i="19"/>
  <c r="AD80" i="19"/>
  <c r="AC80" i="19"/>
  <c r="AD82" i="19"/>
  <c r="AC82" i="19"/>
  <c r="AD84" i="19"/>
  <c r="AC84" i="19"/>
  <c r="AD86" i="19"/>
  <c r="AC86" i="19"/>
  <c r="AD88" i="19"/>
  <c r="AC88" i="19"/>
  <c r="Y89" i="19"/>
  <c r="O89" i="19"/>
  <c r="N89" i="19"/>
  <c r="H91" i="19"/>
  <c r="G91" i="19"/>
  <c r="AD92" i="19"/>
  <c r="AC92" i="19"/>
  <c r="Y93" i="19"/>
  <c r="O93" i="19"/>
  <c r="N93" i="19"/>
  <c r="H95" i="19"/>
  <c r="G95" i="19"/>
  <c r="AD96" i="19"/>
  <c r="AC96" i="19"/>
  <c r="Y97" i="19"/>
  <c r="O97" i="19"/>
  <c r="N97" i="19"/>
  <c r="H99" i="19"/>
  <c r="G99" i="19"/>
  <c r="AD100" i="19"/>
  <c r="AC100" i="19"/>
  <c r="Y101" i="19"/>
  <c r="O101" i="19"/>
  <c r="N101" i="19"/>
  <c r="H103" i="19"/>
  <c r="G103" i="19"/>
  <c r="AD104" i="19"/>
  <c r="AC104" i="19"/>
  <c r="Y105" i="19"/>
  <c r="O105" i="19"/>
  <c r="N105" i="19"/>
  <c r="H107" i="19"/>
  <c r="G107" i="19"/>
  <c r="AD108" i="19"/>
  <c r="AC108" i="19"/>
  <c r="Y109" i="19"/>
  <c r="O109" i="19"/>
  <c r="N109" i="19"/>
  <c r="H111" i="19"/>
  <c r="G111" i="19"/>
  <c r="AD112" i="19"/>
  <c r="AC112" i="19"/>
  <c r="Y113" i="19"/>
  <c r="O113" i="19"/>
  <c r="N113" i="19"/>
  <c r="O114" i="19"/>
  <c r="N114" i="19"/>
  <c r="Y114" i="19"/>
  <c r="O115" i="19"/>
  <c r="N115" i="19"/>
  <c r="Y115" i="19"/>
  <c r="AD116" i="19"/>
  <c r="AC116" i="19"/>
  <c r="H119" i="19"/>
  <c r="G119" i="19"/>
  <c r="H120" i="19"/>
  <c r="G120" i="19"/>
  <c r="AD127" i="19"/>
  <c r="AC127" i="19"/>
  <c r="AD128" i="19"/>
  <c r="AC128" i="19"/>
  <c r="H129" i="19"/>
  <c r="G129" i="19"/>
  <c r="AD130" i="19"/>
  <c r="AC130" i="19"/>
  <c r="Y131" i="19"/>
  <c r="O131" i="19"/>
  <c r="N131" i="19"/>
  <c r="Y90" i="19"/>
  <c r="O90" i="19"/>
  <c r="N90" i="19"/>
  <c r="H92" i="19"/>
  <c r="G92" i="19"/>
  <c r="Y94" i="19"/>
  <c r="O94" i="19"/>
  <c r="N94" i="19"/>
  <c r="H96" i="19"/>
  <c r="G96" i="19"/>
  <c r="AD97" i="19"/>
  <c r="AC97" i="19"/>
  <c r="Y98" i="19"/>
  <c r="O98" i="19"/>
  <c r="N98" i="19"/>
  <c r="H100" i="19"/>
  <c r="G100" i="19"/>
  <c r="AD101" i="19"/>
  <c r="AC101" i="19"/>
  <c r="Y102" i="19"/>
  <c r="O102" i="19"/>
  <c r="N102" i="19"/>
  <c r="H104" i="19"/>
  <c r="G104" i="19"/>
  <c r="AD105" i="19"/>
  <c r="AC105" i="19"/>
  <c r="Y106" i="19"/>
  <c r="O106" i="19"/>
  <c r="N106" i="19"/>
  <c r="H108" i="19"/>
  <c r="G108" i="19"/>
  <c r="AD109" i="19"/>
  <c r="AC109" i="19"/>
  <c r="Y110" i="19"/>
  <c r="O110" i="19"/>
  <c r="N110" i="19"/>
  <c r="AD117" i="19"/>
  <c r="AC117" i="19"/>
  <c r="H112" i="19"/>
  <c r="G112" i="19"/>
  <c r="AD113" i="19"/>
  <c r="AC113" i="19"/>
  <c r="AD114" i="19"/>
  <c r="AC114" i="19"/>
  <c r="H117" i="19"/>
  <c r="G117" i="19"/>
  <c r="H118" i="19"/>
  <c r="G118" i="19"/>
  <c r="AD125" i="19"/>
  <c r="AC125" i="19"/>
  <c r="O120" i="19"/>
  <c r="N120" i="19"/>
  <c r="Y120" i="19"/>
  <c r="O121" i="19"/>
  <c r="N121" i="19"/>
  <c r="Y121" i="19"/>
  <c r="AD122" i="19"/>
  <c r="AC122" i="19"/>
  <c r="Y123" i="19"/>
  <c r="O123" i="19"/>
  <c r="N123" i="19"/>
  <c r="M84" i="19"/>
  <c r="M88" i="19"/>
  <c r="H89" i="19"/>
  <c r="G89" i="19"/>
  <c r="Y91" i="19"/>
  <c r="O91" i="19"/>
  <c r="N91" i="19"/>
  <c r="H93" i="19"/>
  <c r="G93" i="19"/>
  <c r="Y95" i="19"/>
  <c r="O95" i="19"/>
  <c r="N95" i="19"/>
  <c r="H97" i="19"/>
  <c r="G97" i="19"/>
  <c r="AD98" i="19"/>
  <c r="AC98" i="19"/>
  <c r="Y99" i="19"/>
  <c r="O99" i="19"/>
  <c r="N99" i="19"/>
  <c r="H101" i="19"/>
  <c r="G101" i="19"/>
  <c r="AD102" i="19"/>
  <c r="AC102" i="19"/>
  <c r="Y103" i="19"/>
  <c r="O103" i="19"/>
  <c r="N103" i="19"/>
  <c r="H105" i="19"/>
  <c r="G105" i="19"/>
  <c r="AD106" i="19"/>
  <c r="AC106" i="19"/>
  <c r="Y107" i="19"/>
  <c r="O107" i="19"/>
  <c r="N107" i="19"/>
  <c r="H109" i="19"/>
  <c r="G109" i="19"/>
  <c r="AD110" i="19"/>
  <c r="AC110" i="19"/>
  <c r="Y111" i="19"/>
  <c r="O111" i="19"/>
  <c r="N111" i="19"/>
  <c r="H113" i="19"/>
  <c r="G113" i="19"/>
  <c r="H115" i="19"/>
  <c r="G115" i="19"/>
  <c r="H116" i="19"/>
  <c r="G116" i="19"/>
  <c r="AD123" i="19"/>
  <c r="AC123" i="19"/>
  <c r="AD124" i="19"/>
  <c r="AC124" i="19"/>
  <c r="O119" i="19"/>
  <c r="N119" i="19"/>
  <c r="Y119" i="19"/>
  <c r="AD120" i="19"/>
  <c r="AC120" i="19"/>
  <c r="AD126" i="19"/>
  <c r="AC126" i="19"/>
  <c r="Y127" i="19"/>
  <c r="O127" i="19"/>
  <c r="N127" i="19"/>
  <c r="S138" i="19"/>
  <c r="F138" i="19"/>
  <c r="S142" i="19"/>
  <c r="F141" i="19"/>
  <c r="F142" i="19"/>
  <c r="Y124" i="19"/>
  <c r="O124" i="19"/>
  <c r="N124" i="19"/>
  <c r="H126" i="19"/>
  <c r="G126" i="19"/>
  <c r="Y128" i="19"/>
  <c r="O128" i="19"/>
  <c r="N128" i="19"/>
  <c r="H130" i="19"/>
  <c r="G130" i="19"/>
  <c r="AD131" i="19"/>
  <c r="AC131" i="19"/>
  <c r="Y132" i="19"/>
  <c r="O132" i="19"/>
  <c r="N132" i="19"/>
  <c r="AD134" i="19"/>
  <c r="AC134" i="19"/>
  <c r="M118" i="19"/>
  <c r="M122" i="19"/>
  <c r="H123" i="19"/>
  <c r="G123" i="19"/>
  <c r="Y125" i="19"/>
  <c r="O125" i="19"/>
  <c r="N125" i="19"/>
  <c r="H127" i="19"/>
  <c r="G127" i="19"/>
  <c r="Y129" i="19"/>
  <c r="O129" i="19"/>
  <c r="N129" i="19"/>
  <c r="H131" i="19"/>
  <c r="G131" i="19"/>
  <c r="AD132" i="19"/>
  <c r="AC132" i="19"/>
  <c r="AC135" i="19"/>
  <c r="AD138" i="19"/>
  <c r="AC138" i="19"/>
  <c r="H124" i="19"/>
  <c r="G124" i="19"/>
  <c r="Y126" i="19"/>
  <c r="O126" i="19"/>
  <c r="N126" i="19"/>
  <c r="AD133" i="19"/>
  <c r="AC133" i="19"/>
  <c r="H128" i="19"/>
  <c r="G128" i="19"/>
  <c r="AD129" i="19"/>
  <c r="AC129" i="19"/>
  <c r="Y130" i="19"/>
  <c r="O130" i="19"/>
  <c r="N130" i="19"/>
  <c r="AD137" i="19"/>
  <c r="AC137" i="19"/>
  <c r="H132" i="19"/>
  <c r="G132" i="19"/>
  <c r="S134" i="19"/>
  <c r="F134" i="19"/>
  <c r="AD136" i="19"/>
  <c r="K139" i="19"/>
  <c r="AA139" i="19"/>
  <c r="F137" i="19"/>
  <c r="F136" i="19"/>
  <c r="F40" i="6" l="1"/>
  <c r="F24" i="6"/>
  <c r="F21" i="6"/>
  <c r="F77" i="6"/>
  <c r="F35" i="6"/>
  <c r="F23" i="6"/>
  <c r="F22" i="6"/>
  <c r="F19" i="6"/>
  <c r="F51" i="6"/>
  <c r="F30" i="6"/>
  <c r="F28" i="6"/>
  <c r="F83" i="6"/>
  <c r="F86" i="6"/>
  <c r="F103" i="6"/>
  <c r="F54" i="6"/>
  <c r="F118" i="6"/>
  <c r="F45" i="6"/>
  <c r="F109" i="6"/>
  <c r="F132" i="6"/>
  <c r="F67" i="6"/>
  <c r="F27" i="6"/>
  <c r="F104" i="6"/>
  <c r="F100" i="6"/>
  <c r="F96" i="6"/>
  <c r="F107" i="6"/>
  <c r="F82" i="6"/>
  <c r="F127" i="6"/>
  <c r="F38" i="6"/>
  <c r="F102" i="6"/>
  <c r="F29" i="6"/>
  <c r="F93" i="6"/>
  <c r="F26" i="6"/>
  <c r="F70" i="6"/>
  <c r="F134" i="6"/>
  <c r="F61" i="6"/>
  <c r="F125" i="6"/>
  <c r="F116" i="6"/>
  <c r="F72" i="6"/>
  <c r="F64" i="6"/>
  <c r="F115" i="6"/>
  <c r="F42" i="6"/>
  <c r="F58" i="6"/>
  <c r="F74" i="6"/>
  <c r="F90" i="6"/>
  <c r="F106" i="6"/>
  <c r="F122" i="6"/>
  <c r="F138" i="6"/>
  <c r="F33" i="6"/>
  <c r="F49" i="6"/>
  <c r="F65" i="6"/>
  <c r="F81" i="6"/>
  <c r="F97" i="6"/>
  <c r="F113" i="6"/>
  <c r="F129" i="6"/>
  <c r="F131" i="6"/>
  <c r="F128" i="6"/>
  <c r="F92" i="6"/>
  <c r="F56" i="6"/>
  <c r="F32" i="6"/>
  <c r="F84" i="6"/>
  <c r="F60" i="6"/>
  <c r="F123" i="6"/>
  <c r="F99" i="6"/>
  <c r="F87" i="6"/>
  <c r="F71" i="6"/>
  <c r="F47" i="6"/>
  <c r="F31" i="6"/>
  <c r="F46" i="6"/>
  <c r="F62" i="6"/>
  <c r="F78" i="6"/>
  <c r="F94" i="6"/>
  <c r="F110" i="6"/>
  <c r="F126" i="6"/>
  <c r="F37" i="6"/>
  <c r="F53" i="6"/>
  <c r="F69" i="6"/>
  <c r="F85" i="6"/>
  <c r="F101" i="6"/>
  <c r="F117" i="6"/>
  <c r="F133" i="6"/>
  <c r="F108" i="6"/>
  <c r="F124" i="6"/>
  <c r="F140" i="6"/>
  <c r="F95" i="6"/>
  <c r="F75" i="6"/>
  <c r="F59" i="6"/>
  <c r="F43" i="6"/>
  <c r="F112" i="6"/>
  <c r="F136" i="6"/>
  <c r="F88" i="6"/>
  <c r="F52" i="6"/>
  <c r="F80" i="6"/>
  <c r="F44" i="6"/>
  <c r="F139" i="6"/>
  <c r="F119" i="6"/>
  <c r="F34" i="6"/>
  <c r="F50" i="6"/>
  <c r="F66" i="6"/>
  <c r="F98" i="6"/>
  <c r="F114" i="6"/>
  <c r="F130" i="6"/>
  <c r="F25" i="6"/>
  <c r="F41" i="6"/>
  <c r="F57" i="6"/>
  <c r="F73" i="6"/>
  <c r="F89" i="6"/>
  <c r="F105" i="6"/>
  <c r="F121" i="6"/>
  <c r="F137" i="6"/>
  <c r="F55" i="6"/>
  <c r="F120" i="6"/>
  <c r="F76" i="6"/>
  <c r="F48" i="6"/>
  <c r="F20" i="6"/>
  <c r="F68" i="6"/>
  <c r="F36" i="6"/>
  <c r="F135" i="6"/>
  <c r="F111" i="6"/>
  <c r="F91" i="6"/>
  <c r="F79" i="6"/>
  <c r="F63" i="6"/>
  <c r="F39" i="6"/>
  <c r="O30" i="4"/>
  <c r="O110" i="4" s="1"/>
  <c r="AF2" i="19"/>
  <c r="AC23" i="19"/>
  <c r="AD23" i="19"/>
  <c r="X235" i="18"/>
  <c r="G12" i="19"/>
  <c r="H12" i="19"/>
  <c r="O19" i="19"/>
  <c r="N19" i="19"/>
  <c r="X182" i="18"/>
  <c r="H18" i="19"/>
  <c r="G18" i="19"/>
  <c r="O22" i="19"/>
  <c r="N22" i="19"/>
  <c r="X203" i="18"/>
  <c r="AA219" i="18"/>
  <c r="X127" i="18"/>
  <c r="H13" i="19"/>
  <c r="G13" i="19"/>
  <c r="X143" i="18"/>
  <c r="O26" i="19"/>
  <c r="N26" i="19"/>
  <c r="H69" i="19"/>
  <c r="G69" i="19"/>
  <c r="Y23" i="19"/>
  <c r="N23" i="19"/>
  <c r="O23" i="19"/>
  <c r="I105" i="5"/>
  <c r="I23" i="5"/>
  <c r="M12" i="5" s="1"/>
  <c r="O12" i="5" s="1"/>
  <c r="O88" i="19"/>
  <c r="N88" i="19"/>
  <c r="Y88" i="19"/>
  <c r="O28" i="19"/>
  <c r="N28" i="19"/>
  <c r="Y28" i="19"/>
  <c r="G23" i="19"/>
  <c r="H23" i="19"/>
  <c r="N12" i="19"/>
  <c r="Y12" i="19"/>
  <c r="O12" i="19"/>
  <c r="AD91" i="19"/>
  <c r="AC91" i="19"/>
  <c r="H73" i="19"/>
  <c r="G73" i="19"/>
  <c r="O71" i="19"/>
  <c r="N71" i="19"/>
  <c r="Y71" i="19"/>
  <c r="O87" i="19"/>
  <c r="N87" i="19"/>
  <c r="Y87" i="19"/>
  <c r="AD81" i="19"/>
  <c r="AC81" i="19"/>
  <c r="O15" i="19"/>
  <c r="N15" i="19"/>
  <c r="Y15" i="19"/>
  <c r="O66" i="19"/>
  <c r="N66" i="19"/>
  <c r="Y66" i="19"/>
  <c r="AD30" i="19"/>
  <c r="AC30" i="19"/>
  <c r="O83" i="19"/>
  <c r="N83" i="19"/>
  <c r="Y83" i="19"/>
  <c r="I133" i="5"/>
  <c r="I117" i="5"/>
  <c r="I101" i="5"/>
  <c r="I85" i="5"/>
  <c r="I69" i="5"/>
  <c r="I53" i="5"/>
  <c r="J126" i="16"/>
  <c r="S127" i="5"/>
  <c r="R127" i="5"/>
  <c r="Q127" i="5"/>
  <c r="K126" i="4"/>
  <c r="S62" i="4" s="1"/>
  <c r="J126" i="2"/>
  <c r="I89" i="5"/>
  <c r="I73" i="5"/>
  <c r="O77" i="19"/>
  <c r="N77" i="19"/>
  <c r="Y77" i="19"/>
  <c r="O69" i="19"/>
  <c r="N69" i="19"/>
  <c r="Y69" i="19"/>
  <c r="AD21" i="19"/>
  <c r="AC21" i="19"/>
  <c r="X187" i="18"/>
  <c r="Y2" i="18"/>
  <c r="K246" i="18"/>
  <c r="J90" i="16"/>
  <c r="S91" i="5"/>
  <c r="R91" i="5"/>
  <c r="Q91" i="5"/>
  <c r="K90" i="4"/>
  <c r="S59" i="4" s="1"/>
  <c r="J90" i="2"/>
  <c r="J66" i="16"/>
  <c r="S67" i="5"/>
  <c r="R67" i="5"/>
  <c r="Q67" i="5"/>
  <c r="K66" i="4"/>
  <c r="S57" i="4" s="1"/>
  <c r="J66" i="2"/>
  <c r="J43" i="5"/>
  <c r="J31" i="5"/>
  <c r="J19" i="5"/>
  <c r="M96" i="1"/>
  <c r="M131" i="1"/>
  <c r="V130" i="1"/>
  <c r="T95" i="1"/>
  <c r="Z48" i="4"/>
  <c r="Z111" i="4" s="1"/>
  <c r="H85" i="19"/>
  <c r="G85" i="19"/>
  <c r="O74" i="19"/>
  <c r="N74" i="19"/>
  <c r="Y74" i="19"/>
  <c r="O75" i="19"/>
  <c r="N75" i="19"/>
  <c r="Y75" i="19"/>
  <c r="X240" i="18"/>
  <c r="S241" i="18" s="1"/>
  <c r="AA178" i="18"/>
  <c r="AD85" i="19"/>
  <c r="AC85" i="19"/>
  <c r="J102" i="16"/>
  <c r="S103" i="5"/>
  <c r="R103" i="5"/>
  <c r="Q103" i="5"/>
  <c r="K102" i="4"/>
  <c r="S60" i="4" s="1"/>
  <c r="J102" i="2"/>
  <c r="J78" i="16"/>
  <c r="S79" i="5"/>
  <c r="R79" i="5"/>
  <c r="Q79" i="5"/>
  <c r="K78" i="4"/>
  <c r="S58" i="4" s="1"/>
  <c r="J78" i="2"/>
  <c r="J54" i="16"/>
  <c r="S55" i="5"/>
  <c r="R55" i="5"/>
  <c r="Q55" i="5"/>
  <c r="K54" i="4"/>
  <c r="S56" i="4" s="1"/>
  <c r="J54" i="2"/>
  <c r="I121" i="5"/>
  <c r="I57" i="5"/>
  <c r="I26" i="5"/>
  <c r="O122" i="19"/>
  <c r="N122" i="19"/>
  <c r="Y122" i="19"/>
  <c r="O84" i="19"/>
  <c r="N84" i="19"/>
  <c r="Y84" i="19"/>
  <c r="O81" i="19"/>
  <c r="N81" i="19"/>
  <c r="Y81" i="19"/>
  <c r="O73" i="19"/>
  <c r="N73" i="19"/>
  <c r="Y73" i="19"/>
  <c r="O65" i="19"/>
  <c r="N65" i="19"/>
  <c r="Y65" i="19"/>
  <c r="H77" i="19"/>
  <c r="G77" i="19"/>
  <c r="AD77" i="19"/>
  <c r="AC77" i="19"/>
  <c r="AD93" i="19"/>
  <c r="AC93" i="19"/>
  <c r="O82" i="19"/>
  <c r="N82" i="19"/>
  <c r="Y82" i="19"/>
  <c r="O11" i="19"/>
  <c r="N11" i="19"/>
  <c r="Y11" i="19"/>
  <c r="J114" i="16"/>
  <c r="S115" i="5"/>
  <c r="R115" i="5"/>
  <c r="Q115" i="5"/>
  <c r="K114" i="4"/>
  <c r="S61" i="4" s="1"/>
  <c r="J114" i="2"/>
  <c r="O118" i="19"/>
  <c r="N118" i="19"/>
  <c r="Y118" i="19"/>
  <c r="H10" i="19"/>
  <c r="G10" i="19"/>
  <c r="O24" i="19"/>
  <c r="Y24" i="19"/>
  <c r="N24" i="19"/>
  <c r="K247" i="18"/>
  <c r="AD73" i="19"/>
  <c r="AC73" i="19"/>
  <c r="M7" i="5"/>
  <c r="O7" i="5" s="1"/>
  <c r="I24" i="5"/>
  <c r="M13" i="5" s="1"/>
  <c r="O13" i="5" s="1"/>
  <c r="I21" i="5"/>
  <c r="X30" i="4"/>
  <c r="X110" i="4" s="1"/>
  <c r="R30" i="4"/>
  <c r="R110" i="4" s="1"/>
  <c r="S130" i="1"/>
  <c r="L19" i="5"/>
  <c r="I129" i="5"/>
  <c r="I113" i="5"/>
  <c r="I97" i="5"/>
  <c r="I81" i="5"/>
  <c r="I65" i="5"/>
  <c r="I49" i="5"/>
  <c r="I25" i="5"/>
  <c r="M9" i="5"/>
  <c r="O9" i="5" s="1"/>
  <c r="AD87" i="19"/>
  <c r="AC87" i="19"/>
  <c r="AD83" i="19"/>
  <c r="AC83" i="19"/>
  <c r="AD79" i="19"/>
  <c r="AC79" i="19"/>
  <c r="AD75" i="19"/>
  <c r="AC75" i="19"/>
  <c r="AD71" i="19"/>
  <c r="AC71" i="19"/>
  <c r="H81" i="19"/>
  <c r="G81" i="19"/>
  <c r="H65" i="19"/>
  <c r="G65" i="19"/>
  <c r="Y10" i="19"/>
  <c r="O10" i="19"/>
  <c r="N10" i="19"/>
  <c r="O78" i="19"/>
  <c r="N78" i="19"/>
  <c r="Y78" i="19"/>
  <c r="H14" i="19"/>
  <c r="G14" i="19"/>
  <c r="X179" i="18"/>
  <c r="O79" i="19"/>
  <c r="N79" i="19"/>
  <c r="Y79" i="19"/>
  <c r="AD17" i="19"/>
  <c r="AC17" i="19"/>
  <c r="AF64" i="19" s="1"/>
  <c r="Y14" i="19"/>
  <c r="H11" i="19"/>
  <c r="G11" i="19"/>
  <c r="AD89" i="19"/>
  <c r="AC89" i="19"/>
  <c r="O67" i="19"/>
  <c r="N67" i="19"/>
  <c r="Y67" i="19"/>
  <c r="I125" i="5"/>
  <c r="I109" i="5"/>
  <c r="I93" i="5"/>
  <c r="I77" i="5"/>
  <c r="I61" i="5"/>
  <c r="I22" i="5"/>
  <c r="M11" i="5" s="1"/>
  <c r="O11" i="5" s="1"/>
  <c r="J22" i="5" s="1"/>
  <c r="U30" i="4"/>
  <c r="U110" i="4" s="1"/>
  <c r="Z30" i="4"/>
  <c r="Z110" i="4" s="1"/>
  <c r="I1" i="7"/>
  <c r="O131" i="1"/>
  <c r="O96" i="1"/>
  <c r="X95" i="1"/>
  <c r="M95" i="1"/>
  <c r="N95" i="1"/>
  <c r="T96" i="1"/>
  <c r="T131" i="1"/>
  <c r="S95" i="1"/>
  <c r="U131" i="1"/>
  <c r="U96" i="1"/>
  <c r="N130" i="1"/>
  <c r="S131" i="1"/>
  <c r="S96" i="1"/>
  <c r="T30" i="4"/>
  <c r="T110" i="4" s="1"/>
  <c r="O130" i="1"/>
  <c r="T130" i="1"/>
  <c r="Y30" i="4"/>
  <c r="Y110" i="4" s="1"/>
  <c r="G1" i="7"/>
  <c r="P95" i="1"/>
  <c r="M14" i="5"/>
  <c r="O14" i="5" s="1"/>
  <c r="J85" i="5" s="1"/>
  <c r="N131" i="1"/>
  <c r="N96" i="1"/>
  <c r="W30" i="4"/>
  <c r="W110" i="4" s="1"/>
  <c r="X130" i="1"/>
  <c r="U95" i="1"/>
  <c r="R95" i="1"/>
  <c r="X96" i="1"/>
  <c r="X131" i="1"/>
  <c r="M130" i="1"/>
  <c r="W95" i="1"/>
  <c r="R130" i="1"/>
  <c r="R131" i="1"/>
  <c r="R96" i="1"/>
  <c r="P30" i="4"/>
  <c r="P110" i="4" s="1"/>
  <c r="Q30" i="4"/>
  <c r="Q110" i="4" s="1"/>
  <c r="V30" i="4"/>
  <c r="V110" i="4" s="1"/>
  <c r="W131" i="1"/>
  <c r="W96" i="1"/>
  <c r="I14" i="5"/>
  <c r="M15" i="5" s="1"/>
  <c r="O15" i="5" s="1"/>
  <c r="J14" i="5"/>
  <c r="V131" i="1"/>
  <c r="V96" i="1"/>
  <c r="P96" i="1"/>
  <c r="P131" i="1"/>
  <c r="U130" i="1"/>
  <c r="O95" i="1"/>
  <c r="Q131" i="1"/>
  <c r="Q96" i="1"/>
  <c r="W130" i="1"/>
  <c r="Q95" i="1"/>
  <c r="M4" i="5"/>
  <c r="O4" i="5" s="1"/>
  <c r="M5" i="5"/>
  <c r="O5" i="5" s="1"/>
  <c r="S30" i="4"/>
  <c r="S110" i="4" s="1"/>
  <c r="S13" i="3"/>
  <c r="U13" i="3" s="1"/>
  <c r="V5" i="3"/>
  <c r="M10" i="5" l="1"/>
  <c r="O10" i="5" s="1"/>
  <c r="AT6" i="19"/>
  <c r="AQ5" i="19"/>
  <c r="AS6" i="19"/>
  <c r="AQ6" i="19"/>
  <c r="M6" i="5"/>
  <c r="O6" i="5" s="1"/>
  <c r="J45" i="5"/>
  <c r="J9" i="5"/>
  <c r="J33" i="5"/>
  <c r="J105" i="5"/>
  <c r="J69" i="5"/>
  <c r="J129" i="5"/>
  <c r="J93" i="5"/>
  <c r="J21" i="5"/>
  <c r="J117" i="5"/>
  <c r="J57" i="5"/>
  <c r="J81" i="5"/>
  <c r="J21" i="16"/>
  <c r="S22" i="5"/>
  <c r="R22" i="5"/>
  <c r="Q22" i="5"/>
  <c r="K21" i="4"/>
  <c r="V53" i="4" s="1"/>
  <c r="J21" i="2"/>
  <c r="J12" i="5"/>
  <c r="J48" i="5"/>
  <c r="J72" i="5"/>
  <c r="J60" i="5"/>
  <c r="J108" i="5"/>
  <c r="J132" i="5"/>
  <c r="J84" i="5"/>
  <c r="J96" i="5"/>
  <c r="J120" i="5"/>
  <c r="J36" i="5"/>
  <c r="J24" i="5"/>
  <c r="J41" i="5"/>
  <c r="J17" i="5"/>
  <c r="J29" i="5"/>
  <c r="J101" i="5"/>
  <c r="J65" i="5"/>
  <c r="J77" i="5"/>
  <c r="J113" i="5"/>
  <c r="J89" i="5"/>
  <c r="J125" i="5"/>
  <c r="J53" i="5"/>
  <c r="J84" i="16"/>
  <c r="S85" i="5"/>
  <c r="R85" i="5"/>
  <c r="Q85" i="5"/>
  <c r="K84" i="4"/>
  <c r="Y58" i="4" s="1"/>
  <c r="J84" i="2"/>
  <c r="J35" i="5"/>
  <c r="J131" i="5"/>
  <c r="J119" i="5"/>
  <c r="J59" i="5"/>
  <c r="J83" i="5"/>
  <c r="J107" i="5"/>
  <c r="J47" i="5"/>
  <c r="J71" i="5"/>
  <c r="J11" i="5"/>
  <c r="J95" i="5"/>
  <c r="J61" i="5"/>
  <c r="AT5" i="19"/>
  <c r="J149" i="5"/>
  <c r="J147" i="5"/>
  <c r="J145" i="5"/>
  <c r="J143" i="5"/>
  <c r="J141" i="5"/>
  <c r="J137" i="5"/>
  <c r="J140" i="5"/>
  <c r="J136" i="5"/>
  <c r="J148" i="5"/>
  <c r="J146" i="5"/>
  <c r="J144" i="5"/>
  <c r="J142" i="5"/>
  <c r="J139" i="5"/>
  <c r="J135" i="5"/>
  <c r="J138" i="5"/>
  <c r="J18" i="5"/>
  <c r="J42" i="5"/>
  <c r="J66" i="5"/>
  <c r="J90" i="5"/>
  <c r="J114" i="5"/>
  <c r="J78" i="5"/>
  <c r="J54" i="5"/>
  <c r="J102" i="5"/>
  <c r="J30" i="5"/>
  <c r="J126" i="5"/>
  <c r="S249" i="18"/>
  <c r="S245" i="18"/>
  <c r="K242" i="18"/>
  <c r="S244" i="18"/>
  <c r="K245" i="18"/>
  <c r="S242" i="18"/>
  <c r="K248" i="18"/>
  <c r="K243" i="18"/>
  <c r="K250" i="18"/>
  <c r="S243" i="18"/>
  <c r="K249" i="18"/>
  <c r="S248" i="18"/>
  <c r="S250" i="18"/>
  <c r="K244" i="18"/>
  <c r="J30" i="16"/>
  <c r="Q31" i="5"/>
  <c r="S31" i="5"/>
  <c r="R31" i="5"/>
  <c r="K30" i="4"/>
  <c r="S54" i="4" s="1"/>
  <c r="J30" i="2"/>
  <c r="J23" i="5"/>
  <c r="J37" i="5"/>
  <c r="J13" i="5"/>
  <c r="AS5" i="19"/>
  <c r="J38" i="5"/>
  <c r="J50" i="5"/>
  <c r="J74" i="5"/>
  <c r="J98" i="5"/>
  <c r="J122" i="5"/>
  <c r="J110" i="5"/>
  <c r="J134" i="5"/>
  <c r="J86" i="5"/>
  <c r="J62" i="5"/>
  <c r="J49" i="5"/>
  <c r="L6" i="7"/>
  <c r="L5" i="7" s="1"/>
  <c r="J25" i="5"/>
  <c r="J26" i="5"/>
  <c r="J42" i="16"/>
  <c r="S43" i="5"/>
  <c r="R43" i="5"/>
  <c r="Q43" i="5"/>
  <c r="J42" i="2"/>
  <c r="K42" i="4"/>
  <c r="S55" i="4" s="1"/>
  <c r="J73" i="5"/>
  <c r="J28" i="5"/>
  <c r="J64" i="5"/>
  <c r="J88" i="5"/>
  <c r="J100" i="5"/>
  <c r="J124" i="5"/>
  <c r="J16" i="5"/>
  <c r="J52" i="5"/>
  <c r="J40" i="5"/>
  <c r="J76" i="5"/>
  <c r="J112" i="5"/>
  <c r="J13" i="16"/>
  <c r="S14" i="5"/>
  <c r="R14" i="5"/>
  <c r="Q14" i="5"/>
  <c r="J13" i="2"/>
  <c r="K13" i="4"/>
  <c r="Z52" i="4" s="1"/>
  <c r="J20" i="5"/>
  <c r="J56" i="5"/>
  <c r="J80" i="5"/>
  <c r="J32" i="5"/>
  <c r="J92" i="5"/>
  <c r="J116" i="5"/>
  <c r="J44" i="5"/>
  <c r="J104" i="5"/>
  <c r="J128" i="5"/>
  <c r="J68" i="5"/>
  <c r="J18" i="16"/>
  <c r="Q19" i="5"/>
  <c r="S19" i="5"/>
  <c r="R19" i="5"/>
  <c r="K18" i="4"/>
  <c r="S53" i="4" s="1"/>
  <c r="J18" i="2"/>
  <c r="J39" i="5"/>
  <c r="J15" i="5"/>
  <c r="J27" i="5"/>
  <c r="J99" i="5"/>
  <c r="J51" i="5"/>
  <c r="J75" i="5"/>
  <c r="J123" i="5"/>
  <c r="J87" i="5"/>
  <c r="J111" i="5"/>
  <c r="J63" i="5"/>
  <c r="J10" i="5"/>
  <c r="J34" i="5"/>
  <c r="J58" i="5"/>
  <c r="J82" i="5"/>
  <c r="J106" i="5"/>
  <c r="J130" i="5"/>
  <c r="J46" i="5"/>
  <c r="J70" i="5"/>
  <c r="J94" i="5"/>
  <c r="J118" i="5"/>
  <c r="J109" i="5"/>
  <c r="AF4" i="19"/>
  <c r="J97" i="5"/>
  <c r="S247" i="18"/>
  <c r="J121" i="5"/>
  <c r="S246" i="18"/>
  <c r="J133" i="5"/>
  <c r="K241" i="18"/>
  <c r="J15" i="4" l="1"/>
  <c r="P35" i="4" s="1"/>
  <c r="O16" i="6"/>
  <c r="J132" i="16"/>
  <c r="S133" i="5"/>
  <c r="R133" i="5"/>
  <c r="Q133" i="5"/>
  <c r="J132" i="2"/>
  <c r="K132" i="4"/>
  <c r="Y62" i="4" s="1"/>
  <c r="J93" i="16"/>
  <c r="S94" i="5"/>
  <c r="R94" i="5"/>
  <c r="Q94" i="5"/>
  <c r="K93" i="4"/>
  <c r="V59" i="4" s="1"/>
  <c r="J93" i="2"/>
  <c r="J9" i="16"/>
  <c r="S10" i="5"/>
  <c r="R10" i="5"/>
  <c r="J9" i="2"/>
  <c r="Q10" i="5"/>
  <c r="K9" i="4"/>
  <c r="V52" i="4" s="1"/>
  <c r="J26" i="16"/>
  <c r="Q27" i="5"/>
  <c r="S27" i="5"/>
  <c r="R27" i="5"/>
  <c r="K26" i="4"/>
  <c r="O54" i="4" s="1"/>
  <c r="J26" i="2"/>
  <c r="J127" i="16"/>
  <c r="S128" i="5"/>
  <c r="R128" i="5"/>
  <c r="Q128" i="5"/>
  <c r="K127" i="4"/>
  <c r="T62" i="4" s="1"/>
  <c r="J127" i="2"/>
  <c r="J123" i="16"/>
  <c r="S124" i="5"/>
  <c r="R124" i="5"/>
  <c r="Q124" i="5"/>
  <c r="K123" i="4"/>
  <c r="P62" i="4" s="1"/>
  <c r="J123" i="2"/>
  <c r="J61" i="16"/>
  <c r="S62" i="5"/>
  <c r="R62" i="5"/>
  <c r="Q62" i="5"/>
  <c r="J61" i="2"/>
  <c r="K61" i="4"/>
  <c r="Z56" i="4" s="1"/>
  <c r="J22" i="16"/>
  <c r="R23" i="5"/>
  <c r="Q23" i="5"/>
  <c r="S23" i="5"/>
  <c r="K22" i="4"/>
  <c r="W53" i="4" s="1"/>
  <c r="J22" i="2"/>
  <c r="J53" i="16"/>
  <c r="S54" i="5"/>
  <c r="R54" i="5"/>
  <c r="Q54" i="5"/>
  <c r="K53" i="4"/>
  <c r="R56" i="4" s="1"/>
  <c r="J53" i="2"/>
  <c r="J134" i="16"/>
  <c r="R135" i="5"/>
  <c r="Q135" i="5"/>
  <c r="S135" i="5"/>
  <c r="K134" i="4"/>
  <c r="O63" i="4" s="1"/>
  <c r="J134" i="2"/>
  <c r="J136" i="16"/>
  <c r="S137" i="5"/>
  <c r="R137" i="5"/>
  <c r="Q137" i="5"/>
  <c r="J136" i="2"/>
  <c r="K136" i="4"/>
  <c r="Q63" i="4" s="1"/>
  <c r="J70" i="16"/>
  <c r="S71" i="5"/>
  <c r="R71" i="5"/>
  <c r="Q71" i="5"/>
  <c r="K70" i="4"/>
  <c r="W57" i="4" s="1"/>
  <c r="J70" i="2"/>
  <c r="S89" i="5"/>
  <c r="J88" i="16"/>
  <c r="R89" i="5"/>
  <c r="Q89" i="5"/>
  <c r="K88" i="4"/>
  <c r="Q59" i="4" s="1"/>
  <c r="J88" i="2"/>
  <c r="J23" i="16"/>
  <c r="S24" i="5"/>
  <c r="R24" i="5"/>
  <c r="Q24" i="5"/>
  <c r="J23" i="2"/>
  <c r="K23" i="4"/>
  <c r="X53" i="4" s="1"/>
  <c r="J83" i="16"/>
  <c r="S84" i="5"/>
  <c r="R84" i="5"/>
  <c r="Q84" i="5"/>
  <c r="J83" i="2"/>
  <c r="K83" i="4"/>
  <c r="X58" i="4" s="1"/>
  <c r="J20" i="16"/>
  <c r="R21" i="5"/>
  <c r="Q21" i="5"/>
  <c r="J20" i="2"/>
  <c r="S21" i="5"/>
  <c r="K20" i="4"/>
  <c r="U53" i="4" s="1"/>
  <c r="W137" i="19"/>
  <c r="W135" i="19"/>
  <c r="W136" i="19"/>
  <c r="M137" i="19"/>
  <c r="W139" i="19"/>
  <c r="M140" i="19"/>
  <c r="M139" i="19"/>
  <c r="W141" i="19"/>
  <c r="M135" i="19"/>
  <c r="M133" i="19"/>
  <c r="W133" i="19"/>
  <c r="W140" i="19"/>
  <c r="M141" i="19"/>
  <c r="M136" i="19"/>
  <c r="M138" i="19"/>
  <c r="W142" i="19"/>
  <c r="W134" i="19"/>
  <c r="M142" i="19"/>
  <c r="M134" i="19"/>
  <c r="W138" i="19"/>
  <c r="J69" i="16"/>
  <c r="S70" i="5"/>
  <c r="R70" i="5"/>
  <c r="Q70" i="5"/>
  <c r="K69" i="4"/>
  <c r="V57" i="4" s="1"/>
  <c r="J69" i="2"/>
  <c r="J81" i="16"/>
  <c r="S82" i="5"/>
  <c r="R82" i="5"/>
  <c r="Q82" i="5"/>
  <c r="K81" i="4"/>
  <c r="V58" i="4" s="1"/>
  <c r="J81" i="2"/>
  <c r="J62" i="16"/>
  <c r="S63" i="5"/>
  <c r="R63" i="5"/>
  <c r="Q63" i="5"/>
  <c r="K62" i="4"/>
  <c r="O57" i="4" s="1"/>
  <c r="J62" i="2"/>
  <c r="J74" i="16"/>
  <c r="S75" i="5"/>
  <c r="R75" i="5"/>
  <c r="Q75" i="5"/>
  <c r="K74" i="4"/>
  <c r="O58" i="4" s="1"/>
  <c r="J74" i="2"/>
  <c r="J14" i="16"/>
  <c r="R15" i="5"/>
  <c r="Q15" i="5"/>
  <c r="S15" i="5"/>
  <c r="K14" i="4"/>
  <c r="O53" i="4" s="1"/>
  <c r="J14" i="2"/>
  <c r="J103" i="16"/>
  <c r="S104" i="5"/>
  <c r="R104" i="5"/>
  <c r="Q104" i="5"/>
  <c r="J103" i="2"/>
  <c r="K103" i="4"/>
  <c r="T60" i="4" s="1"/>
  <c r="J31" i="16"/>
  <c r="Q32" i="5"/>
  <c r="S32" i="5"/>
  <c r="R32" i="5"/>
  <c r="J31" i="2"/>
  <c r="K31" i="4"/>
  <c r="T54" i="4" s="1"/>
  <c r="J39" i="16"/>
  <c r="S40" i="5"/>
  <c r="R40" i="5"/>
  <c r="Q40" i="5"/>
  <c r="K39" i="4"/>
  <c r="P55" i="4" s="1"/>
  <c r="J39" i="2"/>
  <c r="J99" i="16"/>
  <c r="S100" i="5"/>
  <c r="R100" i="5"/>
  <c r="Q100" i="5"/>
  <c r="J99" i="2"/>
  <c r="K99" i="4"/>
  <c r="P60" i="4" s="1"/>
  <c r="J72" i="16"/>
  <c r="S73" i="5"/>
  <c r="R73" i="5"/>
  <c r="Q73" i="5"/>
  <c r="K72" i="4"/>
  <c r="Y57" i="4" s="1"/>
  <c r="J72" i="2"/>
  <c r="J24" i="16"/>
  <c r="R25" i="5"/>
  <c r="Q25" i="5"/>
  <c r="J24" i="2"/>
  <c r="S25" i="5"/>
  <c r="K24" i="4"/>
  <c r="Y53" i="4" s="1"/>
  <c r="J85" i="16"/>
  <c r="S86" i="5"/>
  <c r="R86" i="5"/>
  <c r="Q86" i="5"/>
  <c r="K85" i="4"/>
  <c r="Z58" i="4" s="1"/>
  <c r="J85" i="2"/>
  <c r="J97" i="16"/>
  <c r="S98" i="5"/>
  <c r="R98" i="5"/>
  <c r="Q98" i="5"/>
  <c r="K97" i="4"/>
  <c r="Z59" i="4" s="1"/>
  <c r="J97" i="2"/>
  <c r="J125" i="16"/>
  <c r="S126" i="5"/>
  <c r="R126" i="5"/>
  <c r="Q126" i="5"/>
  <c r="K125" i="4"/>
  <c r="R62" i="4" s="1"/>
  <c r="J125" i="2"/>
  <c r="J77" i="16"/>
  <c r="S78" i="5"/>
  <c r="R78" i="5"/>
  <c r="Q78" i="5"/>
  <c r="K77" i="4"/>
  <c r="R58" i="4" s="1"/>
  <c r="J77" i="2"/>
  <c r="J41" i="16"/>
  <c r="S42" i="5"/>
  <c r="R42" i="5"/>
  <c r="Q42" i="5"/>
  <c r="K41" i="4"/>
  <c r="R55" i="4" s="1"/>
  <c r="J41" i="2"/>
  <c r="J138" i="16"/>
  <c r="R139" i="5"/>
  <c r="Q139" i="5"/>
  <c r="S139" i="5"/>
  <c r="K138" i="4"/>
  <c r="S63" i="4" s="1"/>
  <c r="S66" i="4" s="1"/>
  <c r="S112" i="4" s="1"/>
  <c r="J138" i="2"/>
  <c r="J147" i="16"/>
  <c r="K147" i="4"/>
  <c r="P64" i="4" s="1"/>
  <c r="J147" i="2"/>
  <c r="J140" i="16"/>
  <c r="J140" i="2"/>
  <c r="K140" i="4"/>
  <c r="U63" i="4" s="1"/>
  <c r="J148" i="16"/>
  <c r="J148" i="2"/>
  <c r="K148" i="4"/>
  <c r="Q64" i="4" s="1"/>
  <c r="J46" i="16"/>
  <c r="S47" i="5"/>
  <c r="R47" i="5"/>
  <c r="Q47" i="5"/>
  <c r="K46" i="4"/>
  <c r="W55" i="4" s="1"/>
  <c r="J46" i="2"/>
  <c r="J118" i="16"/>
  <c r="S119" i="5"/>
  <c r="R119" i="5"/>
  <c r="Q119" i="5"/>
  <c r="K118" i="4"/>
  <c r="W61" i="4" s="1"/>
  <c r="J118" i="2"/>
  <c r="J112" i="16"/>
  <c r="S113" i="5"/>
  <c r="R113" i="5"/>
  <c r="Q113" i="5"/>
  <c r="J112" i="2"/>
  <c r="K112" i="4"/>
  <c r="Q61" i="4" s="1"/>
  <c r="J28" i="16"/>
  <c r="Q29" i="5"/>
  <c r="S29" i="5"/>
  <c r="J28" i="2"/>
  <c r="K28" i="4"/>
  <c r="Q54" i="4" s="1"/>
  <c r="R29" i="5"/>
  <c r="J35" i="16"/>
  <c r="S36" i="5"/>
  <c r="R36" i="5"/>
  <c r="Q36" i="5"/>
  <c r="J35" i="2"/>
  <c r="K35" i="4"/>
  <c r="X54" i="4" s="1"/>
  <c r="J131" i="16"/>
  <c r="S132" i="5"/>
  <c r="R132" i="5"/>
  <c r="Q132" i="5"/>
  <c r="K131" i="4"/>
  <c r="X62" i="4" s="1"/>
  <c r="J131" i="2"/>
  <c r="J47" i="16"/>
  <c r="S48" i="5"/>
  <c r="R48" i="5"/>
  <c r="Q48" i="5"/>
  <c r="K47" i="4"/>
  <c r="X55" i="4" s="1"/>
  <c r="J47" i="2"/>
  <c r="J80" i="16"/>
  <c r="S81" i="5"/>
  <c r="R81" i="5"/>
  <c r="Q81" i="5"/>
  <c r="K80" i="4"/>
  <c r="U58" i="4" s="1"/>
  <c r="J80" i="2"/>
  <c r="J92" i="16"/>
  <c r="S93" i="5"/>
  <c r="R93" i="5"/>
  <c r="Q93" i="5"/>
  <c r="K92" i="4"/>
  <c r="U59" i="4" s="1"/>
  <c r="J92" i="2"/>
  <c r="J32" i="16"/>
  <c r="Q33" i="5"/>
  <c r="S33" i="5"/>
  <c r="R33" i="5"/>
  <c r="J32" i="2"/>
  <c r="K32" i="4"/>
  <c r="U54" i="4" s="1"/>
  <c r="J19" i="16"/>
  <c r="Q20" i="5"/>
  <c r="S20" i="5"/>
  <c r="R20" i="5"/>
  <c r="J19" i="2"/>
  <c r="K19" i="4"/>
  <c r="T53" i="4" s="1"/>
  <c r="J27" i="16"/>
  <c r="Q28" i="5"/>
  <c r="S28" i="5"/>
  <c r="J27" i="2"/>
  <c r="R28" i="5"/>
  <c r="K27" i="4"/>
  <c r="P54" i="4" s="1"/>
  <c r="J121" i="16"/>
  <c r="S122" i="5"/>
  <c r="R122" i="5"/>
  <c r="Q122" i="5"/>
  <c r="K121" i="4"/>
  <c r="Z61" i="4" s="1"/>
  <c r="J121" i="2"/>
  <c r="J65" i="16"/>
  <c r="S66" i="5"/>
  <c r="R66" i="5"/>
  <c r="Q66" i="5"/>
  <c r="K65" i="4"/>
  <c r="R57" i="4" s="1"/>
  <c r="J65" i="2"/>
  <c r="J146" i="16"/>
  <c r="J146" i="2"/>
  <c r="K146" i="4"/>
  <c r="O64" i="4" s="1"/>
  <c r="J100" i="16"/>
  <c r="S101" i="5"/>
  <c r="R101" i="5"/>
  <c r="Q101" i="5"/>
  <c r="K100" i="4"/>
  <c r="Q60" i="4" s="1"/>
  <c r="J100" i="2"/>
  <c r="J71" i="16"/>
  <c r="S72" i="5"/>
  <c r="R72" i="5"/>
  <c r="Q72" i="5"/>
  <c r="J71" i="2"/>
  <c r="K71" i="4"/>
  <c r="X57" i="4" s="1"/>
  <c r="J45" i="16"/>
  <c r="S46" i="5"/>
  <c r="R46" i="5"/>
  <c r="Q46" i="5"/>
  <c r="K45" i="4"/>
  <c r="V55" i="4" s="1"/>
  <c r="J45" i="2"/>
  <c r="J50" i="16"/>
  <c r="S51" i="5"/>
  <c r="R51" i="5"/>
  <c r="Q51" i="5"/>
  <c r="J50" i="2"/>
  <c r="K50" i="4"/>
  <c r="O56" i="4" s="1"/>
  <c r="J79" i="16"/>
  <c r="S80" i="5"/>
  <c r="R80" i="5"/>
  <c r="Q80" i="5"/>
  <c r="J79" i="2"/>
  <c r="K79" i="4"/>
  <c r="T58" i="4" s="1"/>
  <c r="J51" i="16"/>
  <c r="S52" i="5"/>
  <c r="R52" i="5"/>
  <c r="Q52" i="5"/>
  <c r="K51" i="4"/>
  <c r="P56" i="4" s="1"/>
  <c r="J51" i="2"/>
  <c r="J87" i="16"/>
  <c r="S88" i="5"/>
  <c r="R88" i="5"/>
  <c r="Q88" i="5"/>
  <c r="J87" i="2"/>
  <c r="K87" i="4"/>
  <c r="P59" i="4" s="1"/>
  <c r="J149" i="7"/>
  <c r="J147" i="7"/>
  <c r="J145" i="7"/>
  <c r="J143" i="7"/>
  <c r="J141" i="7"/>
  <c r="J140" i="7"/>
  <c r="J139" i="7"/>
  <c r="J138" i="7"/>
  <c r="J137" i="7"/>
  <c r="J136" i="7"/>
  <c r="J135" i="7"/>
  <c r="J134" i="7"/>
  <c r="J133" i="7"/>
  <c r="J132" i="7"/>
  <c r="J131" i="7"/>
  <c r="J130" i="7"/>
  <c r="J129" i="7"/>
  <c r="J128" i="7"/>
  <c r="J127" i="7"/>
  <c r="J126" i="7"/>
  <c r="J125" i="7"/>
  <c r="J124" i="7"/>
  <c r="J123" i="7"/>
  <c r="J122" i="7"/>
  <c r="J121" i="7"/>
  <c r="J120" i="7"/>
  <c r="J119" i="7"/>
  <c r="J118" i="7"/>
  <c r="J117" i="7"/>
  <c r="J116" i="7"/>
  <c r="J115" i="7"/>
  <c r="J114" i="7"/>
  <c r="J113" i="7"/>
  <c r="J112" i="7"/>
  <c r="J111" i="7"/>
  <c r="J110" i="7"/>
  <c r="J109" i="7"/>
  <c r="J108" i="7"/>
  <c r="J107" i="7"/>
  <c r="J106" i="7"/>
  <c r="J105" i="7"/>
  <c r="J104" i="7"/>
  <c r="J103" i="7"/>
  <c r="J102" i="7"/>
  <c r="J101" i="7"/>
  <c r="J100" i="7"/>
  <c r="J99" i="7"/>
  <c r="J98" i="7"/>
  <c r="J97" i="7"/>
  <c r="J96" i="7"/>
  <c r="J95" i="7"/>
  <c r="J94" i="7"/>
  <c r="J93" i="7"/>
  <c r="J92" i="7"/>
  <c r="J91" i="7"/>
  <c r="J90" i="7"/>
  <c r="J89" i="7"/>
  <c r="J88" i="7"/>
  <c r="J87" i="7"/>
  <c r="J86" i="7"/>
  <c r="J85" i="7"/>
  <c r="J84" i="7"/>
  <c r="J83" i="7"/>
  <c r="J82" i="7"/>
  <c r="J81" i="7"/>
  <c r="J80" i="7"/>
  <c r="J79" i="7"/>
  <c r="J78" i="7"/>
  <c r="J77" i="7"/>
  <c r="J76" i="7"/>
  <c r="J75" i="7"/>
  <c r="J74" i="7"/>
  <c r="J73" i="7"/>
  <c r="J72" i="7"/>
  <c r="J71" i="7"/>
  <c r="J70" i="7"/>
  <c r="J69" i="7"/>
  <c r="J68" i="7"/>
  <c r="J67" i="7"/>
  <c r="J66" i="7"/>
  <c r="J65" i="7"/>
  <c r="J64" i="7"/>
  <c r="J63" i="7"/>
  <c r="J62" i="7"/>
  <c r="J61" i="7"/>
  <c r="J60" i="7"/>
  <c r="J59" i="7"/>
  <c r="J58" i="7"/>
  <c r="J57" i="7"/>
  <c r="J56" i="7"/>
  <c r="J55" i="7"/>
  <c r="J54" i="7"/>
  <c r="J53" i="7"/>
  <c r="J52" i="7"/>
  <c r="J51" i="7"/>
  <c r="J50" i="7"/>
  <c r="J49" i="7"/>
  <c r="J48" i="7"/>
  <c r="J47" i="7"/>
  <c r="J46" i="7"/>
  <c r="J45" i="7"/>
  <c r="J44" i="7"/>
  <c r="J43" i="7"/>
  <c r="J42" i="7"/>
  <c r="J41" i="7"/>
  <c r="J40" i="7"/>
  <c r="J39" i="7"/>
  <c r="J38" i="7"/>
  <c r="J37" i="7"/>
  <c r="J36" i="7"/>
  <c r="J35" i="7"/>
  <c r="J34" i="7"/>
  <c r="J33" i="7"/>
  <c r="J32" i="7"/>
  <c r="J31" i="7"/>
  <c r="J30" i="7"/>
  <c r="J29" i="7"/>
  <c r="J28" i="7"/>
  <c r="J27" i="7"/>
  <c r="J26" i="7"/>
  <c r="J25" i="7"/>
  <c r="J24" i="7"/>
  <c r="J23" i="7"/>
  <c r="J22" i="7"/>
  <c r="J21" i="7"/>
  <c r="J20" i="7"/>
  <c r="J19" i="7"/>
  <c r="J18" i="7"/>
  <c r="J17" i="7"/>
  <c r="J16" i="7"/>
  <c r="J15" i="7"/>
  <c r="J14" i="7"/>
  <c r="J13" i="7"/>
  <c r="J12" i="7"/>
  <c r="J11" i="7"/>
  <c r="J10" i="7"/>
  <c r="J9" i="7"/>
  <c r="J8" i="7"/>
  <c r="J7" i="7"/>
  <c r="J148" i="7"/>
  <c r="J146" i="7"/>
  <c r="J144" i="7"/>
  <c r="J142" i="7"/>
  <c r="J6" i="7"/>
  <c r="J4" i="7"/>
  <c r="J5" i="7"/>
  <c r="J3" i="7"/>
  <c r="J12" i="16"/>
  <c r="S13" i="5"/>
  <c r="R13" i="5"/>
  <c r="Q13" i="5"/>
  <c r="J12" i="2"/>
  <c r="K12" i="4"/>
  <c r="Y52" i="4" s="1"/>
  <c r="J29" i="16"/>
  <c r="Q30" i="5"/>
  <c r="S30" i="5"/>
  <c r="R30" i="5"/>
  <c r="K29" i="4"/>
  <c r="R54" i="4" s="1"/>
  <c r="J29" i="2"/>
  <c r="J113" i="16"/>
  <c r="S114" i="5"/>
  <c r="R114" i="5"/>
  <c r="Q114" i="5"/>
  <c r="K113" i="4"/>
  <c r="R61" i="4" s="1"/>
  <c r="J113" i="2"/>
  <c r="J17" i="16"/>
  <c r="R18" i="5"/>
  <c r="Q18" i="5"/>
  <c r="S18" i="5"/>
  <c r="K17" i="4"/>
  <c r="R53" i="4" s="1"/>
  <c r="J17" i="2"/>
  <c r="J141" i="16"/>
  <c r="K141" i="4"/>
  <c r="V63" i="4" s="1"/>
  <c r="J141" i="2"/>
  <c r="J135" i="16"/>
  <c r="Q136" i="5"/>
  <c r="S136" i="5"/>
  <c r="R136" i="5"/>
  <c r="K135" i="4"/>
  <c r="P63" i="4" s="1"/>
  <c r="J135" i="2"/>
  <c r="J142" i="16"/>
  <c r="J142" i="2"/>
  <c r="K142" i="4"/>
  <c r="W63" i="4" s="1"/>
  <c r="J94" i="16"/>
  <c r="S95" i="5"/>
  <c r="R95" i="5"/>
  <c r="Q95" i="5"/>
  <c r="K94" i="4"/>
  <c r="W59" i="4" s="1"/>
  <c r="J94" i="2"/>
  <c r="J106" i="16"/>
  <c r="S107" i="5"/>
  <c r="R107" i="5"/>
  <c r="Q107" i="5"/>
  <c r="K106" i="4"/>
  <c r="W60" i="4" s="1"/>
  <c r="J106" i="2"/>
  <c r="J130" i="16"/>
  <c r="S131" i="5"/>
  <c r="R131" i="5"/>
  <c r="Q131" i="5"/>
  <c r="K130" i="4"/>
  <c r="W62" i="4" s="1"/>
  <c r="J130" i="2"/>
  <c r="J52" i="16"/>
  <c r="S53" i="5"/>
  <c r="R53" i="5"/>
  <c r="Q53" i="5"/>
  <c r="J52" i="2"/>
  <c r="K52" i="4"/>
  <c r="Q56" i="4" s="1"/>
  <c r="J76" i="16"/>
  <c r="S77" i="5"/>
  <c r="R77" i="5"/>
  <c r="Q77" i="5"/>
  <c r="K76" i="4"/>
  <c r="Q58" i="4" s="1"/>
  <c r="J76" i="2"/>
  <c r="J16" i="16"/>
  <c r="R17" i="5"/>
  <c r="Q17" i="5"/>
  <c r="J16" i="2"/>
  <c r="K16" i="4"/>
  <c r="Q53" i="4" s="1"/>
  <c r="S17" i="5"/>
  <c r="J119" i="16"/>
  <c r="S120" i="5"/>
  <c r="R120" i="5"/>
  <c r="Q120" i="5"/>
  <c r="K119" i="4"/>
  <c r="X61" i="4" s="1"/>
  <c r="J119" i="2"/>
  <c r="J107" i="16"/>
  <c r="S108" i="5"/>
  <c r="R108" i="5"/>
  <c r="Q108" i="5"/>
  <c r="J107" i="2"/>
  <c r="K107" i="4"/>
  <c r="X60" i="4" s="1"/>
  <c r="J11" i="16"/>
  <c r="R12" i="5"/>
  <c r="K11" i="4"/>
  <c r="X52" i="4" s="1"/>
  <c r="Q12" i="5"/>
  <c r="S12" i="5"/>
  <c r="J11" i="2"/>
  <c r="J56" i="16"/>
  <c r="S57" i="5"/>
  <c r="R57" i="5"/>
  <c r="Q57" i="5"/>
  <c r="K56" i="4"/>
  <c r="U56" i="4" s="1"/>
  <c r="J56" i="2"/>
  <c r="J128" i="16"/>
  <c r="S129" i="5"/>
  <c r="R129" i="5"/>
  <c r="Q129" i="5"/>
  <c r="J128" i="2"/>
  <c r="K128" i="4"/>
  <c r="U62" i="4" s="1"/>
  <c r="J8" i="16"/>
  <c r="S9" i="5"/>
  <c r="R9" i="5"/>
  <c r="Q9" i="5"/>
  <c r="J8" i="2"/>
  <c r="K8" i="4"/>
  <c r="U52" i="4" s="1"/>
  <c r="J96" i="16"/>
  <c r="S97" i="5"/>
  <c r="R97" i="5"/>
  <c r="Q97" i="5"/>
  <c r="K96" i="4"/>
  <c r="Y59" i="4" s="1"/>
  <c r="J96" i="2"/>
  <c r="J105" i="16"/>
  <c r="S106" i="5"/>
  <c r="R106" i="5"/>
  <c r="Q106" i="5"/>
  <c r="K105" i="4"/>
  <c r="V60" i="4" s="1"/>
  <c r="J105" i="2"/>
  <c r="J122" i="16"/>
  <c r="S123" i="5"/>
  <c r="R123" i="5"/>
  <c r="Q123" i="5"/>
  <c r="K122" i="4"/>
  <c r="O62" i="4" s="1"/>
  <c r="J122" i="2"/>
  <c r="J91" i="16"/>
  <c r="S92" i="5"/>
  <c r="R92" i="5"/>
  <c r="Q92" i="5"/>
  <c r="J91" i="2"/>
  <c r="K91" i="4"/>
  <c r="T59" i="4" s="1"/>
  <c r="J75" i="16"/>
  <c r="S76" i="5"/>
  <c r="R76" i="5"/>
  <c r="Q76" i="5"/>
  <c r="J75" i="2"/>
  <c r="K75" i="4"/>
  <c r="P58" i="4" s="1"/>
  <c r="J25" i="16"/>
  <c r="S26" i="5"/>
  <c r="R26" i="5"/>
  <c r="Q26" i="5"/>
  <c r="K25" i="4"/>
  <c r="Z53" i="4" s="1"/>
  <c r="J25" i="2"/>
  <c r="J37" i="16"/>
  <c r="S38" i="5"/>
  <c r="R38" i="5"/>
  <c r="Q38" i="5"/>
  <c r="K37" i="4"/>
  <c r="Z54" i="4" s="1"/>
  <c r="J37" i="2"/>
  <c r="J145" i="16"/>
  <c r="K145" i="4"/>
  <c r="Z63" i="4" s="1"/>
  <c r="J145" i="2"/>
  <c r="J58" i="16"/>
  <c r="S59" i="5"/>
  <c r="R59" i="5"/>
  <c r="Q59" i="5"/>
  <c r="K58" i="4"/>
  <c r="W56" i="4" s="1"/>
  <c r="J58" i="2"/>
  <c r="J104" i="16"/>
  <c r="S105" i="5"/>
  <c r="R105" i="5"/>
  <c r="Q105" i="5"/>
  <c r="K104" i="4"/>
  <c r="U60" i="4" s="1"/>
  <c r="J104" i="2"/>
  <c r="J120" i="16"/>
  <c r="S121" i="5"/>
  <c r="R121" i="5"/>
  <c r="Q121" i="5"/>
  <c r="J120" i="2"/>
  <c r="K120" i="4"/>
  <c r="Y61" i="4" s="1"/>
  <c r="J108" i="16"/>
  <c r="S109" i="5"/>
  <c r="R109" i="5"/>
  <c r="Q109" i="5"/>
  <c r="K108" i="4"/>
  <c r="Y60" i="4" s="1"/>
  <c r="J108" i="2"/>
  <c r="J57" i="16"/>
  <c r="S58" i="5"/>
  <c r="R58" i="5"/>
  <c r="Q58" i="5"/>
  <c r="K57" i="4"/>
  <c r="V56" i="4" s="1"/>
  <c r="J57" i="2"/>
  <c r="J110" i="16"/>
  <c r="S111" i="5"/>
  <c r="R111" i="5"/>
  <c r="Q111" i="5"/>
  <c r="K110" i="4"/>
  <c r="O61" i="4" s="1"/>
  <c r="J110" i="2"/>
  <c r="J38" i="16"/>
  <c r="S39" i="5"/>
  <c r="R39" i="5"/>
  <c r="Q39" i="5"/>
  <c r="K38" i="4"/>
  <c r="O55" i="4" s="1"/>
  <c r="J38" i="2"/>
  <c r="J43" i="16"/>
  <c r="S44" i="5"/>
  <c r="R44" i="5"/>
  <c r="Q44" i="5"/>
  <c r="K43" i="4"/>
  <c r="T55" i="4" s="1"/>
  <c r="J43" i="2"/>
  <c r="J133" i="16"/>
  <c r="S134" i="5"/>
  <c r="R134" i="5"/>
  <c r="Q134" i="5"/>
  <c r="K133" i="4"/>
  <c r="Z62" i="4" s="1"/>
  <c r="J133" i="2"/>
  <c r="J73" i="16"/>
  <c r="S74" i="5"/>
  <c r="R74" i="5"/>
  <c r="Q74" i="5"/>
  <c r="J73" i="2"/>
  <c r="K73" i="4"/>
  <c r="Z57" i="4" s="1"/>
  <c r="R242" i="18"/>
  <c r="J242" i="18"/>
  <c r="X241" i="18"/>
  <c r="J117" i="16"/>
  <c r="S118" i="5"/>
  <c r="R118" i="5"/>
  <c r="Q118" i="5"/>
  <c r="K117" i="4"/>
  <c r="V61" i="4" s="1"/>
  <c r="J117" i="2"/>
  <c r="J129" i="16"/>
  <c r="S130" i="5"/>
  <c r="R130" i="5"/>
  <c r="Q130" i="5"/>
  <c r="K129" i="4"/>
  <c r="V62" i="4" s="1"/>
  <c r="J129" i="2"/>
  <c r="J33" i="16"/>
  <c r="Q34" i="5"/>
  <c r="S34" i="5"/>
  <c r="R34" i="5"/>
  <c r="J33" i="2"/>
  <c r="K33" i="4"/>
  <c r="V54" i="4" s="1"/>
  <c r="J86" i="16"/>
  <c r="S87" i="5"/>
  <c r="R87" i="5"/>
  <c r="Q87" i="5"/>
  <c r="K86" i="4"/>
  <c r="O59" i="4" s="1"/>
  <c r="J86" i="2"/>
  <c r="J98" i="16"/>
  <c r="S99" i="5"/>
  <c r="R99" i="5"/>
  <c r="Q99" i="5"/>
  <c r="K98" i="4"/>
  <c r="O60" i="4" s="1"/>
  <c r="J98" i="2"/>
  <c r="J67" i="16"/>
  <c r="S68" i="5"/>
  <c r="R68" i="5"/>
  <c r="Q68" i="5"/>
  <c r="J67" i="2"/>
  <c r="K67" i="4"/>
  <c r="T57" i="4" s="1"/>
  <c r="J115" i="16"/>
  <c r="S116" i="5"/>
  <c r="R116" i="5"/>
  <c r="Q116" i="5"/>
  <c r="K115" i="4"/>
  <c r="T61" i="4" s="1"/>
  <c r="J115" i="2"/>
  <c r="J55" i="16"/>
  <c r="S56" i="5"/>
  <c r="R56" i="5"/>
  <c r="Q56" i="5"/>
  <c r="J55" i="2"/>
  <c r="K55" i="4"/>
  <c r="T56" i="4" s="1"/>
  <c r="J111" i="16"/>
  <c r="S112" i="5"/>
  <c r="R112" i="5"/>
  <c r="Q112" i="5"/>
  <c r="K111" i="4"/>
  <c r="P61" i="4" s="1"/>
  <c r="J111" i="2"/>
  <c r="J15" i="16"/>
  <c r="R16" i="5"/>
  <c r="Q16" i="5"/>
  <c r="J15" i="2"/>
  <c r="S16" i="5"/>
  <c r="K15" i="4"/>
  <c r="P53" i="4" s="1"/>
  <c r="J63" i="16"/>
  <c r="S64" i="5"/>
  <c r="R64" i="5"/>
  <c r="Q64" i="5"/>
  <c r="J63" i="2"/>
  <c r="K63" i="4"/>
  <c r="P57" i="4" s="1"/>
  <c r="J48" i="16"/>
  <c r="S49" i="5"/>
  <c r="R49" i="5"/>
  <c r="Q49" i="5"/>
  <c r="J48" i="2"/>
  <c r="K48" i="4"/>
  <c r="Y55" i="4" s="1"/>
  <c r="J109" i="16"/>
  <c r="S110" i="5"/>
  <c r="R110" i="5"/>
  <c r="Q110" i="5"/>
  <c r="K109" i="4"/>
  <c r="Z60" i="4" s="1"/>
  <c r="J109" i="2"/>
  <c r="J49" i="16"/>
  <c r="S50" i="5"/>
  <c r="R50" i="5"/>
  <c r="Q50" i="5"/>
  <c r="K49" i="4"/>
  <c r="Z55" i="4" s="1"/>
  <c r="J49" i="2"/>
  <c r="J36" i="16"/>
  <c r="S37" i="5"/>
  <c r="R37" i="5"/>
  <c r="Q37" i="5"/>
  <c r="J36" i="2"/>
  <c r="K36" i="4"/>
  <c r="Y54" i="4" s="1"/>
  <c r="J101" i="16"/>
  <c r="S102" i="5"/>
  <c r="R102" i="5"/>
  <c r="Q102" i="5"/>
  <c r="K101" i="4"/>
  <c r="R60" i="4" s="1"/>
  <c r="J101" i="2"/>
  <c r="J89" i="16"/>
  <c r="S90" i="5"/>
  <c r="R90" i="5"/>
  <c r="Q90" i="5"/>
  <c r="K89" i="4"/>
  <c r="R59" i="4" s="1"/>
  <c r="J89" i="2"/>
  <c r="J137" i="16"/>
  <c r="S138" i="5"/>
  <c r="R138" i="5"/>
  <c r="Q138" i="5"/>
  <c r="K137" i="4"/>
  <c r="R63" i="4" s="1"/>
  <c r="J137" i="2"/>
  <c r="J143" i="16"/>
  <c r="K143" i="4"/>
  <c r="X63" i="4" s="1"/>
  <c r="J143" i="2"/>
  <c r="J139" i="16"/>
  <c r="Q140" i="5"/>
  <c r="S140" i="5"/>
  <c r="R140" i="5"/>
  <c r="K139" i="4"/>
  <c r="T63" i="4" s="1"/>
  <c r="J139" i="2"/>
  <c r="J144" i="16"/>
  <c r="J144" i="2"/>
  <c r="K144" i="4"/>
  <c r="Y63" i="4" s="1"/>
  <c r="J60" i="16"/>
  <c r="S61" i="5"/>
  <c r="R61" i="5"/>
  <c r="Q61" i="5"/>
  <c r="K60" i="4"/>
  <c r="Y56" i="4" s="1"/>
  <c r="J60" i="2"/>
  <c r="J10" i="16"/>
  <c r="Q11" i="5"/>
  <c r="K10" i="4"/>
  <c r="W52" i="4" s="1"/>
  <c r="S11" i="5"/>
  <c r="R11" i="5"/>
  <c r="J10" i="2"/>
  <c r="J82" i="16"/>
  <c r="S83" i="5"/>
  <c r="R83" i="5"/>
  <c r="Q83" i="5"/>
  <c r="K82" i="4"/>
  <c r="W58" i="4" s="1"/>
  <c r="J82" i="2"/>
  <c r="J34" i="16"/>
  <c r="S35" i="5"/>
  <c r="R35" i="5"/>
  <c r="Q35" i="5"/>
  <c r="K34" i="4"/>
  <c r="W54" i="4" s="1"/>
  <c r="J34" i="2"/>
  <c r="J124" i="16"/>
  <c r="S125" i="5"/>
  <c r="R125" i="5"/>
  <c r="Q125" i="5"/>
  <c r="J124" i="2"/>
  <c r="K124" i="4"/>
  <c r="Q62" i="4" s="1"/>
  <c r="J64" i="16"/>
  <c r="S65" i="5"/>
  <c r="R65" i="5"/>
  <c r="Q65" i="5"/>
  <c r="K64" i="4"/>
  <c r="Q57" i="4" s="1"/>
  <c r="J64" i="2"/>
  <c r="J40" i="16"/>
  <c r="S41" i="5"/>
  <c r="R41" i="5"/>
  <c r="Q41" i="5"/>
  <c r="J40" i="2"/>
  <c r="K40" i="4"/>
  <c r="Q55" i="4" s="1"/>
  <c r="J95" i="16"/>
  <c r="S96" i="5"/>
  <c r="R96" i="5"/>
  <c r="Q96" i="5"/>
  <c r="J95" i="2"/>
  <c r="K95" i="4"/>
  <c r="X59" i="4" s="1"/>
  <c r="J59" i="16"/>
  <c r="S60" i="5"/>
  <c r="R60" i="5"/>
  <c r="Q60" i="5"/>
  <c r="J59" i="2"/>
  <c r="K59" i="4"/>
  <c r="X56" i="4" s="1"/>
  <c r="J116" i="16"/>
  <c r="S117" i="5"/>
  <c r="R117" i="5"/>
  <c r="Q117" i="5"/>
  <c r="J116" i="2"/>
  <c r="K116" i="4"/>
  <c r="U61" i="4" s="1"/>
  <c r="J68" i="16"/>
  <c r="S69" i="5"/>
  <c r="R69" i="5"/>
  <c r="Q69" i="5"/>
  <c r="K68" i="4"/>
  <c r="U57" i="4" s="1"/>
  <c r="J68" i="2"/>
  <c r="J44" i="16"/>
  <c r="S45" i="5"/>
  <c r="R45" i="5"/>
  <c r="Q45" i="5"/>
  <c r="J44" i="2"/>
  <c r="K44" i="4"/>
  <c r="U55" i="4" s="1"/>
  <c r="P16" i="6" l="1"/>
  <c r="N16" i="6"/>
  <c r="I15" i="16"/>
  <c r="I16" i="16"/>
  <c r="Z66" i="4"/>
  <c r="Z112" i="4" s="1"/>
  <c r="P66" i="4"/>
  <c r="P112" i="4" s="1"/>
  <c r="O17" i="6"/>
  <c r="N17" i="6"/>
  <c r="J16" i="4"/>
  <c r="Q35" i="4" s="1"/>
  <c r="P17" i="6"/>
  <c r="W66" i="4"/>
  <c r="W112" i="4" s="1"/>
  <c r="Q248" i="18"/>
  <c r="U248" i="18"/>
  <c r="I248" i="18"/>
  <c r="J243" i="18"/>
  <c r="K141" i="16"/>
  <c r="L141" i="4"/>
  <c r="V82" i="4" s="1"/>
  <c r="K10" i="16"/>
  <c r="N11" i="7"/>
  <c r="P11" i="7"/>
  <c r="O11" i="7"/>
  <c r="L10" i="4"/>
  <c r="W71" i="4" s="1"/>
  <c r="K18" i="16"/>
  <c r="N19" i="7"/>
  <c r="P19" i="7"/>
  <c r="O19" i="7"/>
  <c r="L18" i="4"/>
  <c r="S72" i="4" s="1"/>
  <c r="K26" i="16"/>
  <c r="N27" i="7"/>
  <c r="P27" i="7"/>
  <c r="O27" i="7"/>
  <c r="L26" i="4"/>
  <c r="O73" i="4" s="1"/>
  <c r="K34" i="16"/>
  <c r="N35" i="7"/>
  <c r="P35" i="7"/>
  <c r="O35" i="7"/>
  <c r="L34" i="4"/>
  <c r="W73" i="4" s="1"/>
  <c r="K42" i="16"/>
  <c r="N43" i="7"/>
  <c r="P43" i="7"/>
  <c r="O43" i="7"/>
  <c r="L42" i="4"/>
  <c r="S74" i="4" s="1"/>
  <c r="K50" i="16"/>
  <c r="N51" i="7"/>
  <c r="P51" i="7"/>
  <c r="O51" i="7"/>
  <c r="L50" i="4"/>
  <c r="O75" i="4" s="1"/>
  <c r="K58" i="16"/>
  <c r="N59" i="7"/>
  <c r="P59" i="7"/>
  <c r="O59" i="7"/>
  <c r="L58" i="4"/>
  <c r="W75" i="4" s="1"/>
  <c r="K66" i="16"/>
  <c r="N67" i="7"/>
  <c r="P67" i="7"/>
  <c r="O67" i="7"/>
  <c r="L66" i="4"/>
  <c r="S76" i="4" s="1"/>
  <c r="K74" i="16"/>
  <c r="N75" i="7"/>
  <c r="P75" i="7"/>
  <c r="O75" i="7"/>
  <c r="L74" i="4"/>
  <c r="O77" i="4" s="1"/>
  <c r="K82" i="16"/>
  <c r="N83" i="7"/>
  <c r="P83" i="7"/>
  <c r="O83" i="7"/>
  <c r="L82" i="4"/>
  <c r="W77" i="4" s="1"/>
  <c r="K90" i="16"/>
  <c r="N91" i="7"/>
  <c r="P91" i="7"/>
  <c r="O91" i="7"/>
  <c r="L90" i="4"/>
  <c r="S78" i="4" s="1"/>
  <c r="K98" i="16"/>
  <c r="N99" i="7"/>
  <c r="P99" i="7"/>
  <c r="O99" i="7"/>
  <c r="L98" i="4"/>
  <c r="O79" i="4" s="1"/>
  <c r="K106" i="16"/>
  <c r="N107" i="7"/>
  <c r="P107" i="7"/>
  <c r="O107" i="7"/>
  <c r="L106" i="4"/>
  <c r="W79" i="4" s="1"/>
  <c r="K114" i="16"/>
  <c r="N115" i="7"/>
  <c r="P115" i="7"/>
  <c r="O115" i="7"/>
  <c r="L114" i="4"/>
  <c r="S80" i="4" s="1"/>
  <c r="K122" i="16"/>
  <c r="N123" i="7"/>
  <c r="P123" i="7"/>
  <c r="O123" i="7"/>
  <c r="L122" i="4"/>
  <c r="O81" i="4" s="1"/>
  <c r="K130" i="16"/>
  <c r="N131" i="7"/>
  <c r="P131" i="7"/>
  <c r="O131" i="7"/>
  <c r="L130" i="4"/>
  <c r="W81" i="4" s="1"/>
  <c r="K134" i="16"/>
  <c r="N135" i="7"/>
  <c r="P135" i="7"/>
  <c r="O135" i="7"/>
  <c r="L134" i="4"/>
  <c r="O82" i="4" s="1"/>
  <c r="K144" i="16"/>
  <c r="L144" i="4"/>
  <c r="Y82" i="4" s="1"/>
  <c r="Y5" i="5"/>
  <c r="T30" i="3" s="1"/>
  <c r="V30" i="3" s="1"/>
  <c r="L135" i="19"/>
  <c r="V136" i="19" s="1"/>
  <c r="U66" i="4"/>
  <c r="U112" i="4" s="1"/>
  <c r="R243" i="18"/>
  <c r="K4" i="16"/>
  <c r="O5" i="7"/>
  <c r="N5" i="7"/>
  <c r="P5" i="7"/>
  <c r="L4" i="4"/>
  <c r="Q71" i="4" s="1"/>
  <c r="K143" i="16"/>
  <c r="L143" i="4"/>
  <c r="X82" i="4" s="1"/>
  <c r="K7" i="16"/>
  <c r="N8" i="7"/>
  <c r="P8" i="7"/>
  <c r="O8" i="7"/>
  <c r="L7" i="4"/>
  <c r="T71" i="4" s="1"/>
  <c r="K11" i="16"/>
  <c r="N12" i="7"/>
  <c r="P12" i="7"/>
  <c r="O12" i="7"/>
  <c r="L11" i="4"/>
  <c r="X71" i="4" s="1"/>
  <c r="K15" i="16"/>
  <c r="N16" i="7"/>
  <c r="P16" i="7"/>
  <c r="O16" i="7"/>
  <c r="L15" i="4"/>
  <c r="P72" i="4" s="1"/>
  <c r="K19" i="16"/>
  <c r="N20" i="7"/>
  <c r="P20" i="7"/>
  <c r="O20" i="7"/>
  <c r="L19" i="4"/>
  <c r="T72" i="4" s="1"/>
  <c r="K23" i="16"/>
  <c r="N24" i="7"/>
  <c r="P24" i="7"/>
  <c r="O24" i="7"/>
  <c r="L23" i="4"/>
  <c r="X72" i="4" s="1"/>
  <c r="K27" i="16"/>
  <c r="N28" i="7"/>
  <c r="P28" i="7"/>
  <c r="O28" i="7"/>
  <c r="L27" i="4"/>
  <c r="P73" i="4" s="1"/>
  <c r="K31" i="16"/>
  <c r="N32" i="7"/>
  <c r="P32" i="7"/>
  <c r="O32" i="7"/>
  <c r="L31" i="4"/>
  <c r="T73" i="4" s="1"/>
  <c r="K35" i="16"/>
  <c r="N36" i="7"/>
  <c r="P36" i="7"/>
  <c r="O36" i="7"/>
  <c r="L35" i="4"/>
  <c r="X73" i="4" s="1"/>
  <c r="K39" i="16"/>
  <c r="N40" i="7"/>
  <c r="P40" i="7"/>
  <c r="O40" i="7"/>
  <c r="L39" i="4"/>
  <c r="P74" i="4" s="1"/>
  <c r="N44" i="7"/>
  <c r="K43" i="16"/>
  <c r="P44" i="7"/>
  <c r="O44" i="7"/>
  <c r="L43" i="4"/>
  <c r="T74" i="4" s="1"/>
  <c r="K47" i="16"/>
  <c r="N48" i="7"/>
  <c r="P48" i="7"/>
  <c r="O48" i="7"/>
  <c r="L47" i="4"/>
  <c r="X74" i="4" s="1"/>
  <c r="K51" i="16"/>
  <c r="N52" i="7"/>
  <c r="P52" i="7"/>
  <c r="O52" i="7"/>
  <c r="L51" i="4"/>
  <c r="P75" i="4" s="1"/>
  <c r="K55" i="16"/>
  <c r="N56" i="7"/>
  <c r="P56" i="7"/>
  <c r="O56" i="7"/>
  <c r="L55" i="4"/>
  <c r="T75" i="4" s="1"/>
  <c r="N60" i="7"/>
  <c r="K59" i="16"/>
  <c r="P60" i="7"/>
  <c r="O60" i="7"/>
  <c r="L59" i="4"/>
  <c r="X75" i="4" s="1"/>
  <c r="K63" i="16"/>
  <c r="N64" i="7"/>
  <c r="P64" i="7"/>
  <c r="O64" i="7"/>
  <c r="L63" i="4"/>
  <c r="P76" i="4" s="1"/>
  <c r="K67" i="16"/>
  <c r="N68" i="7"/>
  <c r="P68" i="7"/>
  <c r="O68" i="7"/>
  <c r="L67" i="4"/>
  <c r="T76" i="4" s="1"/>
  <c r="K71" i="16"/>
  <c r="N72" i="7"/>
  <c r="P72" i="7"/>
  <c r="O72" i="7"/>
  <c r="L71" i="4"/>
  <c r="X76" i="4" s="1"/>
  <c r="N76" i="7"/>
  <c r="P76" i="7"/>
  <c r="K75" i="16"/>
  <c r="O76" i="7"/>
  <c r="L75" i="4"/>
  <c r="P77" i="4" s="1"/>
  <c r="K79" i="16"/>
  <c r="N80" i="7"/>
  <c r="P80" i="7"/>
  <c r="O80" i="7"/>
  <c r="L79" i="4"/>
  <c r="T77" i="4" s="1"/>
  <c r="K83" i="16"/>
  <c r="N84" i="7"/>
  <c r="P84" i="7"/>
  <c r="O84" i="7"/>
  <c r="L83" i="4"/>
  <c r="X77" i="4" s="1"/>
  <c r="K87" i="16"/>
  <c r="N88" i="7"/>
  <c r="P88" i="7"/>
  <c r="O88" i="7"/>
  <c r="L87" i="4"/>
  <c r="P78" i="4" s="1"/>
  <c r="K91" i="16"/>
  <c r="N92" i="7"/>
  <c r="P92" i="7"/>
  <c r="O92" i="7"/>
  <c r="L91" i="4"/>
  <c r="T78" i="4" s="1"/>
  <c r="K95" i="16"/>
  <c r="N96" i="7"/>
  <c r="P96" i="7"/>
  <c r="O96" i="7"/>
  <c r="L95" i="4"/>
  <c r="X78" i="4" s="1"/>
  <c r="K99" i="16"/>
  <c r="N100" i="7"/>
  <c r="P100" i="7"/>
  <c r="O100" i="7"/>
  <c r="L99" i="4"/>
  <c r="P79" i="4" s="1"/>
  <c r="K103" i="16"/>
  <c r="N104" i="7"/>
  <c r="P104" i="7"/>
  <c r="O104" i="7"/>
  <c r="L103" i="4"/>
  <c r="T79" i="4" s="1"/>
  <c r="N108" i="7"/>
  <c r="K107" i="16"/>
  <c r="P108" i="7"/>
  <c r="O108" i="7"/>
  <c r="L107" i="4"/>
  <c r="X79" i="4" s="1"/>
  <c r="K111" i="16"/>
  <c r="N112" i="7"/>
  <c r="P112" i="7"/>
  <c r="O112" i="7"/>
  <c r="L111" i="4"/>
  <c r="P80" i="4" s="1"/>
  <c r="K115" i="16"/>
  <c r="N116" i="7"/>
  <c r="P116" i="7"/>
  <c r="O116" i="7"/>
  <c r="L115" i="4"/>
  <c r="T80" i="4" s="1"/>
  <c r="K119" i="16"/>
  <c r="N120" i="7"/>
  <c r="P120" i="7"/>
  <c r="O120" i="7"/>
  <c r="L119" i="4"/>
  <c r="X80" i="4" s="1"/>
  <c r="N124" i="7"/>
  <c r="K123" i="16"/>
  <c r="P124" i="7"/>
  <c r="O124" i="7"/>
  <c r="L123" i="4"/>
  <c r="P81" i="4" s="1"/>
  <c r="K127" i="16"/>
  <c r="N128" i="7"/>
  <c r="P128" i="7"/>
  <c r="O128" i="7"/>
  <c r="L127" i="4"/>
  <c r="T81" i="4" s="1"/>
  <c r="K131" i="16"/>
  <c r="N132" i="7"/>
  <c r="P132" i="7"/>
  <c r="O132" i="7"/>
  <c r="L131" i="4"/>
  <c r="X81" i="4" s="1"/>
  <c r="K135" i="16"/>
  <c r="N136" i="7"/>
  <c r="P136" i="7"/>
  <c r="O136" i="7"/>
  <c r="L135" i="4"/>
  <c r="P82" i="4" s="1"/>
  <c r="N140" i="7"/>
  <c r="P140" i="7"/>
  <c r="K139" i="16"/>
  <c r="O140" i="7"/>
  <c r="L139" i="4"/>
  <c r="T82" i="4" s="1"/>
  <c r="K146" i="16"/>
  <c r="L146" i="4"/>
  <c r="O83" i="4" s="1"/>
  <c r="V134" i="19"/>
  <c r="L134" i="19"/>
  <c r="V135" i="19" s="1"/>
  <c r="X5" i="5"/>
  <c r="S30" i="3" s="1"/>
  <c r="V5" i="5"/>
  <c r="K2" i="16"/>
  <c r="N3" i="7"/>
  <c r="P3" i="7"/>
  <c r="O3" i="7"/>
  <c r="L2" i="4"/>
  <c r="O71" i="4" s="1"/>
  <c r="K6" i="16"/>
  <c r="N7" i="7"/>
  <c r="P7" i="7"/>
  <c r="O7" i="7"/>
  <c r="L6" i="4"/>
  <c r="S71" i="4" s="1"/>
  <c r="K14" i="16"/>
  <c r="N15" i="7"/>
  <c r="P15" i="7"/>
  <c r="O15" i="7"/>
  <c r="L14" i="4"/>
  <c r="O72" i="4" s="1"/>
  <c r="K22" i="16"/>
  <c r="N23" i="7"/>
  <c r="P23" i="7"/>
  <c r="O23" i="7"/>
  <c r="L22" i="4"/>
  <c r="W72" i="4" s="1"/>
  <c r="K30" i="16"/>
  <c r="N31" i="7"/>
  <c r="P31" i="7"/>
  <c r="O31" i="7"/>
  <c r="L30" i="4"/>
  <c r="S73" i="4" s="1"/>
  <c r="K38" i="16"/>
  <c r="N39" i="7"/>
  <c r="P39" i="7"/>
  <c r="O39" i="7"/>
  <c r="L38" i="4"/>
  <c r="O74" i="4" s="1"/>
  <c r="K46" i="16"/>
  <c r="N47" i="7"/>
  <c r="P47" i="7"/>
  <c r="O47" i="7"/>
  <c r="L46" i="4"/>
  <c r="W74" i="4" s="1"/>
  <c r="K54" i="16"/>
  <c r="N55" i="7"/>
  <c r="P55" i="7"/>
  <c r="O55" i="7"/>
  <c r="L54" i="4"/>
  <c r="S75" i="4" s="1"/>
  <c r="K62" i="16"/>
  <c r="N63" i="7"/>
  <c r="P63" i="7"/>
  <c r="O63" i="7"/>
  <c r="L62" i="4"/>
  <c r="O76" i="4" s="1"/>
  <c r="K70" i="16"/>
  <c r="N71" i="7"/>
  <c r="P71" i="7"/>
  <c r="O71" i="7"/>
  <c r="L70" i="4"/>
  <c r="W76" i="4" s="1"/>
  <c r="K78" i="16"/>
  <c r="N79" i="7"/>
  <c r="P79" i="7"/>
  <c r="O79" i="7"/>
  <c r="L78" i="4"/>
  <c r="S77" i="4" s="1"/>
  <c r="K86" i="16"/>
  <c r="N87" i="7"/>
  <c r="P87" i="7"/>
  <c r="O87" i="7"/>
  <c r="L86" i="4"/>
  <c r="O78" i="4" s="1"/>
  <c r="K94" i="16"/>
  <c r="N95" i="7"/>
  <c r="P95" i="7"/>
  <c r="O95" i="7"/>
  <c r="L94" i="4"/>
  <c r="W78" i="4" s="1"/>
  <c r="K102" i="16"/>
  <c r="N103" i="7"/>
  <c r="P103" i="7"/>
  <c r="O103" i="7"/>
  <c r="L102" i="4"/>
  <c r="S79" i="4" s="1"/>
  <c r="K110" i="16"/>
  <c r="N111" i="7"/>
  <c r="P111" i="7"/>
  <c r="O111" i="7"/>
  <c r="L110" i="4"/>
  <c r="O80" i="4" s="1"/>
  <c r="K118" i="16"/>
  <c r="N119" i="7"/>
  <c r="P119" i="7"/>
  <c r="O119" i="7"/>
  <c r="L118" i="4"/>
  <c r="W80" i="4" s="1"/>
  <c r="K126" i="16"/>
  <c r="N127" i="7"/>
  <c r="P127" i="7"/>
  <c r="O127" i="7"/>
  <c r="L126" i="4"/>
  <c r="S81" i="4" s="1"/>
  <c r="K138" i="16"/>
  <c r="N139" i="7"/>
  <c r="P139" i="7"/>
  <c r="O139" i="7"/>
  <c r="L138" i="4"/>
  <c r="S82" i="4" s="1"/>
  <c r="X66" i="4"/>
  <c r="X112" i="4" s="1"/>
  <c r="Q66" i="4"/>
  <c r="Q112" i="4" s="1"/>
  <c r="Y66" i="4"/>
  <c r="Y112" i="4" s="1"/>
  <c r="K3" i="16"/>
  <c r="O4" i="7"/>
  <c r="N4" i="7"/>
  <c r="P4" i="7"/>
  <c r="L3" i="4"/>
  <c r="P71" i="4" s="1"/>
  <c r="K145" i="16"/>
  <c r="L145" i="4"/>
  <c r="Z82" i="4" s="1"/>
  <c r="K8" i="16"/>
  <c r="N9" i="7"/>
  <c r="P9" i="7"/>
  <c r="O9" i="7"/>
  <c r="L8" i="4"/>
  <c r="U71" i="4" s="1"/>
  <c r="K12" i="16"/>
  <c r="N13" i="7"/>
  <c r="P13" i="7"/>
  <c r="O13" i="7"/>
  <c r="L12" i="4"/>
  <c r="Y71" i="4" s="1"/>
  <c r="K16" i="16"/>
  <c r="N17" i="7"/>
  <c r="P17" i="7"/>
  <c r="O17" i="7"/>
  <c r="L16" i="4"/>
  <c r="Q72" i="4" s="1"/>
  <c r="K20" i="16"/>
  <c r="N21" i="7"/>
  <c r="P21" i="7"/>
  <c r="O21" i="7"/>
  <c r="L20" i="4"/>
  <c r="U72" i="4" s="1"/>
  <c r="K24" i="16"/>
  <c r="N25" i="7"/>
  <c r="P25" i="7"/>
  <c r="O25" i="7"/>
  <c r="L24" i="4"/>
  <c r="Y72" i="4" s="1"/>
  <c r="K28" i="16"/>
  <c r="N29" i="7"/>
  <c r="P29" i="7"/>
  <c r="O29" i="7"/>
  <c r="L28" i="4"/>
  <c r="Q73" i="4" s="1"/>
  <c r="K32" i="16"/>
  <c r="N33" i="7"/>
  <c r="P33" i="7"/>
  <c r="O33" i="7"/>
  <c r="L32" i="4"/>
  <c r="U73" i="4" s="1"/>
  <c r="K36" i="16"/>
  <c r="N37" i="7"/>
  <c r="P37" i="7"/>
  <c r="O37" i="7"/>
  <c r="L36" i="4"/>
  <c r="Y73" i="4" s="1"/>
  <c r="K40" i="16"/>
  <c r="N41" i="7"/>
  <c r="P41" i="7"/>
  <c r="O41" i="7"/>
  <c r="L40" i="4"/>
  <c r="Q74" i="4" s="1"/>
  <c r="K44" i="16"/>
  <c r="N45" i="7"/>
  <c r="P45" i="7"/>
  <c r="O45" i="7"/>
  <c r="L44" i="4"/>
  <c r="U74" i="4" s="1"/>
  <c r="K48" i="16"/>
  <c r="N49" i="7"/>
  <c r="P49" i="7"/>
  <c r="O49" i="7"/>
  <c r="L48" i="4"/>
  <c r="Y74" i="4" s="1"/>
  <c r="K52" i="16"/>
  <c r="N53" i="7"/>
  <c r="P53" i="7"/>
  <c r="O53" i="7"/>
  <c r="L52" i="4"/>
  <c r="Q75" i="4" s="1"/>
  <c r="K56" i="16"/>
  <c r="N57" i="7"/>
  <c r="P57" i="7"/>
  <c r="O57" i="7"/>
  <c r="L56" i="4"/>
  <c r="U75" i="4" s="1"/>
  <c r="K60" i="16"/>
  <c r="N61" i="7"/>
  <c r="P61" i="7"/>
  <c r="O61" i="7"/>
  <c r="L60" i="4"/>
  <c r="Y75" i="4" s="1"/>
  <c r="K64" i="16"/>
  <c r="N65" i="7"/>
  <c r="P65" i="7"/>
  <c r="O65" i="7"/>
  <c r="L64" i="4"/>
  <c r="Q76" i="4" s="1"/>
  <c r="K68" i="16"/>
  <c r="N69" i="7"/>
  <c r="P69" i="7"/>
  <c r="O69" i="7"/>
  <c r="L68" i="4"/>
  <c r="U76" i="4" s="1"/>
  <c r="K72" i="16"/>
  <c r="N73" i="7"/>
  <c r="P73" i="7"/>
  <c r="O73" i="7"/>
  <c r="L72" i="4"/>
  <c r="Y76" i="4" s="1"/>
  <c r="K76" i="16"/>
  <c r="N77" i="7"/>
  <c r="P77" i="7"/>
  <c r="O77" i="7"/>
  <c r="L76" i="4"/>
  <c r="Q77" i="4" s="1"/>
  <c r="K80" i="16"/>
  <c r="N81" i="7"/>
  <c r="P81" i="7"/>
  <c r="O81" i="7"/>
  <c r="L80" i="4"/>
  <c r="U77" i="4" s="1"/>
  <c r="K84" i="16"/>
  <c r="N85" i="7"/>
  <c r="P85" i="7"/>
  <c r="O85" i="7"/>
  <c r="L84" i="4"/>
  <c r="Y77" i="4" s="1"/>
  <c r="K88" i="16"/>
  <c r="N89" i="7"/>
  <c r="P89" i="7"/>
  <c r="O89" i="7"/>
  <c r="L88" i="4"/>
  <c r="Q78" i="4" s="1"/>
  <c r="K92" i="16"/>
  <c r="N93" i="7"/>
  <c r="P93" i="7"/>
  <c r="O93" i="7"/>
  <c r="L92" i="4"/>
  <c r="U78" i="4" s="1"/>
  <c r="K96" i="16"/>
  <c r="N97" i="7"/>
  <c r="P97" i="7"/>
  <c r="O97" i="7"/>
  <c r="L96" i="4"/>
  <c r="Y78" i="4" s="1"/>
  <c r="K100" i="16"/>
  <c r="N101" i="7"/>
  <c r="P101" i="7"/>
  <c r="O101" i="7"/>
  <c r="L100" i="4"/>
  <c r="Q79" i="4" s="1"/>
  <c r="K104" i="16"/>
  <c r="N105" i="7"/>
  <c r="P105" i="7"/>
  <c r="O105" i="7"/>
  <c r="L104" i="4"/>
  <c r="U79" i="4" s="1"/>
  <c r="K108" i="16"/>
  <c r="N109" i="7"/>
  <c r="P109" i="7"/>
  <c r="O109" i="7"/>
  <c r="L108" i="4"/>
  <c r="Y79" i="4" s="1"/>
  <c r="K112" i="16"/>
  <c r="N113" i="7"/>
  <c r="P113" i="7"/>
  <c r="O113" i="7"/>
  <c r="L112" i="4"/>
  <c r="Q80" i="4" s="1"/>
  <c r="K116" i="16"/>
  <c r="N117" i="7"/>
  <c r="P117" i="7"/>
  <c r="O117" i="7"/>
  <c r="L116" i="4"/>
  <c r="U80" i="4" s="1"/>
  <c r="K120" i="16"/>
  <c r="N121" i="7"/>
  <c r="P121" i="7"/>
  <c r="O121" i="7"/>
  <c r="L120" i="4"/>
  <c r="Y80" i="4" s="1"/>
  <c r="K124" i="16"/>
  <c r="N125" i="7"/>
  <c r="P125" i="7"/>
  <c r="O125" i="7"/>
  <c r="L124" i="4"/>
  <c r="Q81" i="4" s="1"/>
  <c r="K128" i="16"/>
  <c r="N129" i="7"/>
  <c r="P129" i="7"/>
  <c r="O129" i="7"/>
  <c r="L128" i="4"/>
  <c r="U81" i="4" s="1"/>
  <c r="K132" i="16"/>
  <c r="N133" i="7"/>
  <c r="P133" i="7"/>
  <c r="O133" i="7"/>
  <c r="L132" i="4"/>
  <c r="Y81" i="4" s="1"/>
  <c r="K136" i="16"/>
  <c r="N137" i="7"/>
  <c r="P137" i="7"/>
  <c r="O137" i="7"/>
  <c r="L136" i="4"/>
  <c r="Q82" i="4" s="1"/>
  <c r="K140" i="16"/>
  <c r="L140" i="4"/>
  <c r="U82" i="4" s="1"/>
  <c r="K148" i="16"/>
  <c r="L148" i="4"/>
  <c r="Q83" i="4" s="1"/>
  <c r="T66" i="4"/>
  <c r="T112" i="4" s="1"/>
  <c r="O66" i="4"/>
  <c r="O112" i="4" s="1"/>
  <c r="V4" i="5"/>
  <c r="X4" i="5"/>
  <c r="S6" i="3" s="1"/>
  <c r="R66" i="4"/>
  <c r="R112" i="4" s="1"/>
  <c r="K5" i="16"/>
  <c r="N6" i="7"/>
  <c r="P6" i="7"/>
  <c r="O6" i="7"/>
  <c r="L5" i="4"/>
  <c r="R71" i="4" s="1"/>
  <c r="K147" i="16"/>
  <c r="L147" i="4"/>
  <c r="P83" i="4" s="1"/>
  <c r="K9" i="16"/>
  <c r="N10" i="7"/>
  <c r="P10" i="7"/>
  <c r="O10" i="7"/>
  <c r="L9" i="4"/>
  <c r="V71" i="4" s="1"/>
  <c r="K13" i="16"/>
  <c r="N14" i="7"/>
  <c r="P14" i="7"/>
  <c r="O14" i="7"/>
  <c r="L13" i="4"/>
  <c r="Z71" i="4" s="1"/>
  <c r="K17" i="16"/>
  <c r="N18" i="7"/>
  <c r="P18" i="7"/>
  <c r="O18" i="7"/>
  <c r="L17" i="4"/>
  <c r="R72" i="4" s="1"/>
  <c r="K21" i="16"/>
  <c r="N22" i="7"/>
  <c r="P22" i="7"/>
  <c r="O22" i="7"/>
  <c r="L21" i="4"/>
  <c r="V72" i="4" s="1"/>
  <c r="K25" i="16"/>
  <c r="N26" i="7"/>
  <c r="P26" i="7"/>
  <c r="O26" i="7"/>
  <c r="L25" i="4"/>
  <c r="Z72" i="4" s="1"/>
  <c r="K29" i="16"/>
  <c r="N30" i="7"/>
  <c r="P30" i="7"/>
  <c r="O30" i="7"/>
  <c r="L29" i="4"/>
  <c r="R73" i="4" s="1"/>
  <c r="K33" i="16"/>
  <c r="N34" i="7"/>
  <c r="P34" i="7"/>
  <c r="O34" i="7"/>
  <c r="L33" i="4"/>
  <c r="V73" i="4" s="1"/>
  <c r="K37" i="16"/>
  <c r="N38" i="7"/>
  <c r="P38" i="7"/>
  <c r="O38" i="7"/>
  <c r="L37" i="4"/>
  <c r="Z73" i="4" s="1"/>
  <c r="K41" i="16"/>
  <c r="N42" i="7"/>
  <c r="P42" i="7"/>
  <c r="O42" i="7"/>
  <c r="L41" i="4"/>
  <c r="R74" i="4" s="1"/>
  <c r="K45" i="16"/>
  <c r="N46" i="7"/>
  <c r="P46" i="7"/>
  <c r="O46" i="7"/>
  <c r="L45" i="4"/>
  <c r="V74" i="4" s="1"/>
  <c r="K49" i="16"/>
  <c r="N50" i="7"/>
  <c r="P50" i="7"/>
  <c r="O50" i="7"/>
  <c r="L49" i="4"/>
  <c r="Z74" i="4" s="1"/>
  <c r="K53" i="16"/>
  <c r="N54" i="7"/>
  <c r="P54" i="7"/>
  <c r="O54" i="7"/>
  <c r="L53" i="4"/>
  <c r="R75" i="4" s="1"/>
  <c r="K57" i="16"/>
  <c r="N58" i="7"/>
  <c r="P58" i="7"/>
  <c r="O58" i="7"/>
  <c r="L57" i="4"/>
  <c r="V75" i="4" s="1"/>
  <c r="K61" i="16"/>
  <c r="N62" i="7"/>
  <c r="P62" i="7"/>
  <c r="O62" i="7"/>
  <c r="L61" i="4"/>
  <c r="Z75" i="4" s="1"/>
  <c r="K65" i="16"/>
  <c r="N66" i="7"/>
  <c r="P66" i="7"/>
  <c r="O66" i="7"/>
  <c r="L65" i="4"/>
  <c r="R76" i="4" s="1"/>
  <c r="K69" i="16"/>
  <c r="N70" i="7"/>
  <c r="P70" i="7"/>
  <c r="O70" i="7"/>
  <c r="L69" i="4"/>
  <c r="V76" i="4" s="1"/>
  <c r="K73" i="16"/>
  <c r="N74" i="7"/>
  <c r="P74" i="7"/>
  <c r="O74" i="7"/>
  <c r="L73" i="4"/>
  <c r="Z76" i="4" s="1"/>
  <c r="K77" i="16"/>
  <c r="N78" i="7"/>
  <c r="P78" i="7"/>
  <c r="O78" i="7"/>
  <c r="L77" i="4"/>
  <c r="R77" i="4" s="1"/>
  <c r="K81" i="16"/>
  <c r="N82" i="7"/>
  <c r="P82" i="7"/>
  <c r="O82" i="7"/>
  <c r="L81" i="4"/>
  <c r="V77" i="4" s="1"/>
  <c r="K85" i="16"/>
  <c r="N86" i="7"/>
  <c r="P86" i="7"/>
  <c r="O86" i="7"/>
  <c r="L85" i="4"/>
  <c r="Z77" i="4" s="1"/>
  <c r="K89" i="16"/>
  <c r="N90" i="7"/>
  <c r="P90" i="7"/>
  <c r="O90" i="7"/>
  <c r="L89" i="4"/>
  <c r="R78" i="4" s="1"/>
  <c r="K93" i="16"/>
  <c r="N94" i="7"/>
  <c r="P94" i="7"/>
  <c r="O94" i="7"/>
  <c r="L93" i="4"/>
  <c r="V78" i="4" s="1"/>
  <c r="K97" i="16"/>
  <c r="N98" i="7"/>
  <c r="P98" i="7"/>
  <c r="O98" i="7"/>
  <c r="L97" i="4"/>
  <c r="Z78" i="4" s="1"/>
  <c r="K101" i="16"/>
  <c r="N102" i="7"/>
  <c r="P102" i="7"/>
  <c r="O102" i="7"/>
  <c r="L101" i="4"/>
  <c r="R79" i="4" s="1"/>
  <c r="K105" i="16"/>
  <c r="N106" i="7"/>
  <c r="P106" i="7"/>
  <c r="O106" i="7"/>
  <c r="L105" i="4"/>
  <c r="V79" i="4" s="1"/>
  <c r="K109" i="16"/>
  <c r="N110" i="7"/>
  <c r="P110" i="7"/>
  <c r="O110" i="7"/>
  <c r="L109" i="4"/>
  <c r="Z79" i="4" s="1"/>
  <c r="K113" i="16"/>
  <c r="N114" i="7"/>
  <c r="P114" i="7"/>
  <c r="O114" i="7"/>
  <c r="L113" i="4"/>
  <c r="R80" i="4" s="1"/>
  <c r="K117" i="16"/>
  <c r="N118" i="7"/>
  <c r="P118" i="7"/>
  <c r="O118" i="7"/>
  <c r="L117" i="4"/>
  <c r="V80" i="4" s="1"/>
  <c r="K121" i="16"/>
  <c r="N122" i="7"/>
  <c r="P122" i="7"/>
  <c r="O122" i="7"/>
  <c r="L121" i="4"/>
  <c r="Z80" i="4" s="1"/>
  <c r="K125" i="16"/>
  <c r="N126" i="7"/>
  <c r="P126" i="7"/>
  <c r="O126" i="7"/>
  <c r="L125" i="4"/>
  <c r="R81" i="4" s="1"/>
  <c r="K129" i="16"/>
  <c r="N130" i="7"/>
  <c r="P130" i="7"/>
  <c r="O130" i="7"/>
  <c r="L129" i="4"/>
  <c r="V81" i="4" s="1"/>
  <c r="K133" i="16"/>
  <c r="N134" i="7"/>
  <c r="P134" i="7"/>
  <c r="O134" i="7"/>
  <c r="L133" i="4"/>
  <c r="Z81" i="4" s="1"/>
  <c r="K137" i="16"/>
  <c r="N138" i="7"/>
  <c r="P138" i="7"/>
  <c r="O138" i="7"/>
  <c r="L137" i="4"/>
  <c r="R82" i="4" s="1"/>
  <c r="K142" i="16"/>
  <c r="L142" i="4"/>
  <c r="W82" i="4" s="1"/>
  <c r="Y4" i="5"/>
  <c r="T6" i="3" s="1"/>
  <c r="V66" i="4"/>
  <c r="V112" i="4" s="1"/>
  <c r="L136" i="19" l="1"/>
  <c r="V137" i="19" s="1"/>
  <c r="T14" i="3"/>
  <c r="U3" i="7"/>
  <c r="S7" i="3" s="1"/>
  <c r="S3" i="7"/>
  <c r="T85" i="4"/>
  <c r="T113" i="4" s="1"/>
  <c r="Q85" i="4"/>
  <c r="Q113" i="4" s="1"/>
  <c r="U249" i="18"/>
  <c r="I249" i="18"/>
  <c r="Q249" i="18"/>
  <c r="R244" i="18"/>
  <c r="J244" i="18"/>
  <c r="V85" i="4"/>
  <c r="V113" i="4" s="1"/>
  <c r="P85" i="4"/>
  <c r="P113" i="4" s="1"/>
  <c r="L137" i="19"/>
  <c r="X85" i="4"/>
  <c r="X113" i="4" s="1"/>
  <c r="U4" i="7"/>
  <c r="S31" i="3" s="1"/>
  <c r="V3" i="7"/>
  <c r="T7" i="3" s="1"/>
  <c r="R85" i="4"/>
  <c r="R113" i="4" s="1"/>
  <c r="Y85" i="4"/>
  <c r="Y113" i="4" s="1"/>
  <c r="S4" i="7"/>
  <c r="O3" i="16"/>
  <c r="P4" i="4"/>
  <c r="N3" i="2"/>
  <c r="U85" i="4"/>
  <c r="U113" i="4" s="1"/>
  <c r="O85" i="4"/>
  <c r="O113" i="4" s="1"/>
  <c r="W85" i="4"/>
  <c r="W113" i="4" s="1"/>
  <c r="N3" i="16"/>
  <c r="M3" i="2"/>
  <c r="U6" i="3" s="1"/>
  <c r="S14" i="3" s="1"/>
  <c r="O4" i="4"/>
  <c r="Z85" i="4"/>
  <c r="Z113" i="4" s="1"/>
  <c r="S85" i="4"/>
  <c r="S113" i="4" s="1"/>
  <c r="U140" i="19"/>
  <c r="AA140" i="19"/>
  <c r="K140" i="19"/>
  <c r="U141" i="19" s="1"/>
  <c r="V4" i="7"/>
  <c r="T31" i="3" s="1"/>
  <c r="V31" i="3" s="1"/>
  <c r="V6" i="3" l="1"/>
  <c r="U14" i="3"/>
  <c r="N18" i="6"/>
  <c r="P18" i="6"/>
  <c r="AA141" i="19"/>
  <c r="O6" i="16"/>
  <c r="P6" i="4"/>
  <c r="T15" i="3"/>
  <c r="N6" i="16"/>
  <c r="U7" i="3"/>
  <c r="S15" i="3" s="1"/>
  <c r="O6" i="4"/>
  <c r="K141" i="19"/>
  <c r="L138" i="19"/>
  <c r="V138" i="19"/>
  <c r="Q250" i="18"/>
  <c r="U250" i="18"/>
  <c r="I250" i="18"/>
  <c r="R245" i="18"/>
  <c r="J245" i="18"/>
  <c r="I17" i="16" l="1"/>
  <c r="J17" i="4"/>
  <c r="R35" i="4" s="1"/>
  <c r="O18" i="6"/>
  <c r="U251" i="18"/>
  <c r="Q251" i="18"/>
  <c r="I251" i="18"/>
  <c r="J246" i="18"/>
  <c r="R246" i="18"/>
  <c r="K142" i="19"/>
  <c r="U143" i="19" s="1"/>
  <c r="V7" i="3"/>
  <c r="V139" i="19"/>
  <c r="L139" i="19"/>
  <c r="U142" i="19"/>
  <c r="AA142" i="19"/>
  <c r="U15" i="3"/>
  <c r="AA143" i="19" l="1"/>
  <c r="Q252" i="18"/>
  <c r="I252" i="18"/>
  <c r="U252" i="18"/>
  <c r="J247" i="18"/>
  <c r="R247" i="18"/>
  <c r="I18" i="16"/>
  <c r="P19" i="6"/>
  <c r="J18" i="4"/>
  <c r="S35" i="4" s="1"/>
  <c r="N19" i="6"/>
  <c r="O19" i="6"/>
  <c r="V140" i="19"/>
  <c r="L140" i="19"/>
  <c r="K143" i="19"/>
  <c r="V141" i="19" l="1"/>
  <c r="L141" i="19"/>
  <c r="I253" i="18"/>
  <c r="U253" i="18"/>
  <c r="Q253" i="18"/>
  <c r="J248" i="18"/>
  <c r="R248" i="18"/>
  <c r="P21" i="6"/>
  <c r="O21" i="6"/>
  <c r="I19" i="16"/>
  <c r="N20" i="6"/>
  <c r="J19" i="4"/>
  <c r="T35" i="4" s="1"/>
  <c r="O20" i="6"/>
  <c r="P20" i="6"/>
  <c r="U144" i="19"/>
  <c r="K144" i="19"/>
  <c r="AA145" i="19" s="1"/>
  <c r="AA144" i="19"/>
  <c r="U145" i="19"/>
  <c r="J20" i="4" l="1"/>
  <c r="U35" i="4" s="1"/>
  <c r="I20" i="16"/>
  <c r="N21" i="6"/>
  <c r="Q254" i="18"/>
  <c r="U254" i="18"/>
  <c r="I254" i="18"/>
  <c r="R249" i="18"/>
  <c r="J249" i="18"/>
  <c r="L142" i="19"/>
  <c r="V142" i="19"/>
  <c r="K145" i="19"/>
  <c r="K146" i="19" s="1"/>
  <c r="U255" i="18" l="1"/>
  <c r="I255" i="18"/>
  <c r="Q255" i="18"/>
  <c r="R250" i="18"/>
  <c r="J250" i="18"/>
  <c r="U146" i="19"/>
  <c r="P23" i="6"/>
  <c r="J22" i="4"/>
  <c r="W35" i="4" s="1"/>
  <c r="O23" i="6"/>
  <c r="AA146" i="19"/>
  <c r="AA147" i="19"/>
  <c r="I21" i="16"/>
  <c r="N22" i="6"/>
  <c r="J21" i="4"/>
  <c r="V35" i="4" s="1"/>
  <c r="O22" i="6"/>
  <c r="P22" i="6"/>
  <c r="V143" i="19"/>
  <c r="L143" i="19"/>
  <c r="U147" i="19"/>
  <c r="K147" i="19"/>
  <c r="K148" i="19" s="1"/>
  <c r="I22" i="16" l="1"/>
  <c r="N23" i="6"/>
  <c r="I23" i="16"/>
  <c r="U148" i="19"/>
  <c r="AA148" i="19"/>
  <c r="AA149" i="19"/>
  <c r="U149" i="19"/>
  <c r="K149" i="19"/>
  <c r="N24" i="6"/>
  <c r="O24" i="6"/>
  <c r="Q256" i="18"/>
  <c r="U256" i="18"/>
  <c r="I256" i="18"/>
  <c r="J251" i="18"/>
  <c r="R251" i="18"/>
  <c r="J23" i="4" l="1"/>
  <c r="X35" i="4" s="1"/>
  <c r="P24" i="6"/>
  <c r="I24" i="16"/>
  <c r="P25" i="6"/>
  <c r="O25" i="6"/>
  <c r="J24" i="4"/>
  <c r="Y35" i="4" s="1"/>
  <c r="N25" i="6"/>
  <c r="I257" i="18"/>
  <c r="U257" i="18"/>
  <c r="Q257" i="18"/>
  <c r="I25" i="16" l="1"/>
  <c r="P26" i="6"/>
  <c r="N26" i="6"/>
  <c r="J25" i="4"/>
  <c r="O26" i="6"/>
  <c r="I27" i="16" l="1"/>
  <c r="P28" i="6"/>
  <c r="N28" i="6"/>
  <c r="I26" i="16"/>
  <c r="O27" i="6"/>
  <c r="J26" i="4"/>
  <c r="O36" i="4" s="1"/>
  <c r="N27" i="6"/>
  <c r="P27" i="6"/>
  <c r="O28" i="6" l="1"/>
  <c r="J27" i="4"/>
  <c r="P36" i="4" s="1"/>
  <c r="I28" i="16"/>
  <c r="J28" i="4"/>
  <c r="Q36" i="4" s="1"/>
  <c r="O29" i="6"/>
  <c r="N29" i="6"/>
  <c r="P29" i="6"/>
  <c r="I30" i="16" l="1"/>
  <c r="O31" i="6"/>
  <c r="J30" i="4"/>
  <c r="S36" i="4" s="1"/>
  <c r="N31" i="6"/>
  <c r="P31" i="6"/>
  <c r="I29" i="16"/>
  <c r="P30" i="6"/>
  <c r="N30" i="6"/>
  <c r="J29" i="4"/>
  <c r="R36" i="4" s="1"/>
  <c r="O30" i="6"/>
  <c r="I31" i="16" l="1"/>
  <c r="N32" i="6"/>
  <c r="O32" i="6" l="1"/>
  <c r="P32" i="6"/>
  <c r="J31" i="4"/>
  <c r="T36" i="4" s="1"/>
  <c r="O33" i="6" l="1"/>
  <c r="J32" i="4"/>
  <c r="U36" i="4" s="1"/>
  <c r="P33" i="6" l="1"/>
  <c r="N33" i="6"/>
  <c r="I32" i="16"/>
  <c r="I33" i="16"/>
  <c r="P34" i="6"/>
  <c r="N34" i="6"/>
  <c r="J33" i="4"/>
  <c r="V36" i="4" s="1"/>
  <c r="O34" i="6"/>
  <c r="I34" i="16" l="1"/>
  <c r="O35" i="6"/>
  <c r="N35" i="6"/>
  <c r="P35" i="6"/>
  <c r="J34" i="4" l="1"/>
  <c r="W36" i="4" s="1"/>
  <c r="I35" i="16"/>
  <c r="P36" i="6"/>
  <c r="N36" i="6"/>
  <c r="J35" i="4"/>
  <c r="X36" i="4" s="1"/>
  <c r="O36" i="6"/>
  <c r="I36" i="16" l="1"/>
  <c r="J36" i="4"/>
  <c r="Y36" i="4" s="1"/>
  <c r="O37" i="6"/>
  <c r="N37" i="6"/>
  <c r="P37" i="6"/>
  <c r="P38" i="6" l="1"/>
  <c r="I37" i="16"/>
  <c r="N38" i="6"/>
  <c r="J37" i="4"/>
  <c r="O38" i="6"/>
  <c r="I38" i="16" l="1"/>
  <c r="O39" i="6"/>
  <c r="P39" i="6" l="1"/>
  <c r="J38" i="4"/>
  <c r="O37" i="4" s="1"/>
  <c r="N39" i="6"/>
  <c r="I39" i="16"/>
  <c r="P40" i="6"/>
  <c r="N40" i="6"/>
  <c r="J39" i="4"/>
  <c r="P37" i="4" s="1"/>
  <c r="O40" i="6"/>
  <c r="N41" i="6" l="1"/>
  <c r="I40" i="16"/>
  <c r="J40" i="4"/>
  <c r="Q37" i="4" s="1"/>
  <c r="P41" i="6"/>
  <c r="O41" i="6"/>
  <c r="I41" i="16" l="1"/>
  <c r="P42" i="6"/>
  <c r="N42" i="6"/>
  <c r="J41" i="4"/>
  <c r="R37" i="4" s="1"/>
  <c r="O42" i="6" l="1"/>
  <c r="I42" i="16"/>
  <c r="O43" i="6"/>
  <c r="J42" i="4"/>
  <c r="S37" i="4" s="1"/>
  <c r="N43" i="6"/>
  <c r="P43" i="6"/>
  <c r="I43" i="16" l="1"/>
  <c r="P44" i="6"/>
  <c r="N44" i="6"/>
  <c r="J43" i="4"/>
  <c r="T37" i="4" s="1"/>
  <c r="O44" i="6"/>
  <c r="I44" i="16" l="1"/>
  <c r="J44" i="4"/>
  <c r="U37" i="4" s="1"/>
  <c r="O45" i="6"/>
  <c r="N45" i="6"/>
  <c r="P45" i="6"/>
  <c r="I45" i="16" l="1"/>
  <c r="P46" i="6"/>
  <c r="N46" i="6"/>
  <c r="J45" i="4"/>
  <c r="V37" i="4" s="1"/>
  <c r="O46" i="6"/>
  <c r="O47" i="6" l="1"/>
  <c r="I46" i="16"/>
  <c r="N47" i="6"/>
  <c r="P47" i="6" l="1"/>
  <c r="J46" i="4"/>
  <c r="W37" i="4" s="1"/>
  <c r="I47" i="16"/>
  <c r="P48" i="6"/>
  <c r="N48" i="6"/>
  <c r="J47" i="4"/>
  <c r="X37" i="4" s="1"/>
  <c r="O48" i="6"/>
  <c r="I48" i="16" l="1"/>
  <c r="J48" i="4"/>
  <c r="Y37" i="4" s="1"/>
  <c r="O49" i="6"/>
  <c r="N49" i="6"/>
  <c r="P49" i="6"/>
  <c r="I49" i="16" l="1"/>
  <c r="P50" i="6"/>
  <c r="N50" i="6"/>
  <c r="R16" i="6" s="1"/>
  <c r="S8" i="3" s="1"/>
  <c r="J49" i="4"/>
  <c r="O50" i="6"/>
  <c r="R17" i="6" s="1"/>
  <c r="S32" i="3" s="1"/>
  <c r="I51" i="16" l="1"/>
  <c r="P52" i="6"/>
  <c r="N52" i="6"/>
  <c r="I50" i="16"/>
  <c r="O51" i="6"/>
  <c r="J50" i="4"/>
  <c r="O38" i="4" s="1"/>
  <c r="N51" i="6"/>
  <c r="P51" i="6"/>
  <c r="O52" i="6" l="1"/>
  <c r="J51" i="4"/>
  <c r="P38" i="4" s="1"/>
  <c r="I52" i="16"/>
  <c r="J52" i="4"/>
  <c r="Q38" i="4" s="1"/>
  <c r="O53" i="6"/>
  <c r="N53" i="6"/>
  <c r="P53" i="6"/>
  <c r="O55" i="6" l="1"/>
  <c r="I53" i="16"/>
  <c r="P54" i="6"/>
  <c r="N54" i="6"/>
  <c r="J53" i="4"/>
  <c r="R38" i="4" s="1"/>
  <c r="O54" i="6"/>
  <c r="I54" i="16"/>
  <c r="J54" i="4"/>
  <c r="S38" i="4" s="1"/>
  <c r="N55" i="6"/>
  <c r="P55" i="6"/>
  <c r="I55" i="16" l="1"/>
  <c r="P56" i="6"/>
  <c r="N56" i="6"/>
  <c r="J55" i="4"/>
  <c r="T38" i="4" s="1"/>
  <c r="O56" i="6"/>
  <c r="I56" i="16" l="1"/>
  <c r="J56" i="4"/>
  <c r="U38" i="4" s="1"/>
  <c r="N57" i="6"/>
  <c r="P57" i="6"/>
  <c r="O57" i="6"/>
  <c r="I57" i="16" l="1"/>
  <c r="P58" i="6"/>
  <c r="N58" i="6"/>
  <c r="J57" i="4"/>
  <c r="V38" i="4" s="1"/>
  <c r="O58" i="6"/>
  <c r="I58" i="16" l="1"/>
  <c r="O59" i="6"/>
  <c r="J58" i="4"/>
  <c r="W38" i="4" s="1"/>
  <c r="N59" i="6"/>
  <c r="P59" i="6"/>
  <c r="I59" i="16" l="1"/>
  <c r="P60" i="6"/>
  <c r="N60" i="6"/>
  <c r="J59" i="4"/>
  <c r="X38" i="4" s="1"/>
  <c r="O60" i="6"/>
  <c r="I60" i="16" l="1"/>
  <c r="J60" i="4"/>
  <c r="Y38" i="4" s="1"/>
  <c r="O61" i="6"/>
  <c r="N61" i="6"/>
  <c r="P61" i="6"/>
  <c r="I61" i="16" l="1"/>
  <c r="P62" i="6"/>
  <c r="N62" i="6"/>
  <c r="J61" i="4"/>
  <c r="O62" i="6"/>
  <c r="I62" i="16" l="1"/>
  <c r="O63" i="6"/>
  <c r="J62" i="4"/>
  <c r="O39" i="4" s="1"/>
  <c r="N63" i="6"/>
  <c r="P63" i="6"/>
  <c r="I63" i="16" l="1"/>
  <c r="P64" i="6"/>
  <c r="N64" i="6"/>
  <c r="J63" i="4"/>
  <c r="P39" i="4" s="1"/>
  <c r="O64" i="6"/>
  <c r="I64" i="16" l="1"/>
  <c r="J64" i="4"/>
  <c r="Q39" i="4" s="1"/>
  <c r="O65" i="6"/>
  <c r="N65" i="6"/>
  <c r="P65" i="6"/>
  <c r="I66" i="16" l="1"/>
  <c r="O67" i="6"/>
  <c r="J66" i="4"/>
  <c r="S39" i="4" s="1"/>
  <c r="N67" i="6"/>
  <c r="P67" i="6"/>
  <c r="I65" i="16"/>
  <c r="P66" i="6"/>
  <c r="N66" i="6"/>
  <c r="J65" i="4"/>
  <c r="R39" i="4" s="1"/>
  <c r="O66" i="6"/>
  <c r="I67" i="16" l="1"/>
  <c r="P68" i="6"/>
  <c r="N68" i="6"/>
  <c r="J67" i="4"/>
  <c r="T39" i="4" s="1"/>
  <c r="O68" i="6"/>
  <c r="I68" i="16" l="1"/>
  <c r="J68" i="4"/>
  <c r="U39" i="4" s="1"/>
  <c r="O69" i="6"/>
  <c r="N69" i="6"/>
  <c r="P69" i="6"/>
  <c r="I69" i="16" l="1"/>
  <c r="P70" i="6"/>
  <c r="N70" i="6"/>
  <c r="J69" i="4"/>
  <c r="V39" i="4" s="1"/>
  <c r="O70" i="6"/>
  <c r="I71" i="16" l="1"/>
  <c r="P72" i="6"/>
  <c r="N72" i="6"/>
  <c r="J71" i="4"/>
  <c r="X39" i="4" s="1"/>
  <c r="O72" i="6"/>
  <c r="I70" i="16"/>
  <c r="O71" i="6"/>
  <c r="J70" i="4"/>
  <c r="W39" i="4" s="1"/>
  <c r="N71" i="6"/>
  <c r="P71" i="6"/>
  <c r="I72" i="16" l="1"/>
  <c r="J72" i="4"/>
  <c r="Y39" i="4" s="1"/>
  <c r="O73" i="6"/>
  <c r="N73" i="6"/>
  <c r="P73" i="6"/>
  <c r="I73" i="16" l="1"/>
  <c r="P74" i="6"/>
  <c r="N74" i="6"/>
  <c r="J73" i="4"/>
  <c r="O74" i="6"/>
  <c r="I75" i="16" l="1"/>
  <c r="P76" i="6"/>
  <c r="N76" i="6"/>
  <c r="J75" i="4"/>
  <c r="P40" i="4" s="1"/>
  <c r="O76" i="6"/>
  <c r="I74" i="16"/>
  <c r="O75" i="6"/>
  <c r="J74" i="4"/>
  <c r="O40" i="4" s="1"/>
  <c r="N75" i="6"/>
  <c r="P75" i="6"/>
  <c r="I76" i="16" l="1"/>
  <c r="J76" i="4"/>
  <c r="Q40" i="4" s="1"/>
  <c r="O77" i="6"/>
  <c r="N77" i="6"/>
  <c r="P77" i="6"/>
  <c r="I77" i="16" l="1"/>
  <c r="P78" i="6"/>
  <c r="N78" i="6"/>
  <c r="J77" i="4"/>
  <c r="R40" i="4" s="1"/>
  <c r="O78" i="6"/>
  <c r="I78" i="16" l="1"/>
  <c r="O79" i="6"/>
  <c r="J78" i="4"/>
  <c r="S40" i="4" s="1"/>
  <c r="N79" i="6"/>
  <c r="P79" i="6"/>
  <c r="I80" i="16" l="1"/>
  <c r="J80" i="4"/>
  <c r="U40" i="4" s="1"/>
  <c r="O81" i="6"/>
  <c r="N81" i="6"/>
  <c r="P81" i="6"/>
  <c r="I79" i="16"/>
  <c r="P80" i="6"/>
  <c r="N80" i="6"/>
  <c r="J79" i="4"/>
  <c r="T40" i="4" s="1"/>
  <c r="O80" i="6"/>
  <c r="I82" i="16" l="1"/>
  <c r="O83" i="6"/>
  <c r="J82" i="4"/>
  <c r="W40" i="4" s="1"/>
  <c r="N83" i="6"/>
  <c r="P83" i="6"/>
  <c r="I81" i="16"/>
  <c r="P82" i="6"/>
  <c r="N82" i="6"/>
  <c r="J81" i="4"/>
  <c r="V40" i="4" s="1"/>
  <c r="O82" i="6"/>
  <c r="I83" i="16" l="1"/>
  <c r="P84" i="6"/>
  <c r="N84" i="6"/>
  <c r="J83" i="4"/>
  <c r="X40" i="4" s="1"/>
  <c r="O84" i="6"/>
  <c r="I84" i="16" l="1"/>
  <c r="J84" i="4"/>
  <c r="Y40" i="4" s="1"/>
  <c r="O85" i="6"/>
  <c r="N85" i="6"/>
  <c r="P85" i="6"/>
  <c r="I85" i="16" l="1"/>
  <c r="P86" i="6"/>
  <c r="N86" i="6"/>
  <c r="J85" i="4"/>
  <c r="O86" i="6"/>
  <c r="I86" i="16" l="1"/>
  <c r="O87" i="6"/>
  <c r="J86" i="4"/>
  <c r="O41" i="4" s="1"/>
  <c r="N87" i="6"/>
  <c r="P87" i="6"/>
  <c r="I87" i="16" l="1"/>
  <c r="P88" i="6"/>
  <c r="N88" i="6"/>
  <c r="J87" i="4"/>
  <c r="P41" i="4" s="1"/>
  <c r="O88" i="6"/>
  <c r="I89" i="16" l="1"/>
  <c r="P90" i="6"/>
  <c r="N90" i="6"/>
  <c r="J89" i="4"/>
  <c r="R41" i="4" s="1"/>
  <c r="O90" i="6"/>
  <c r="I88" i="16"/>
  <c r="J88" i="4"/>
  <c r="Q41" i="4" s="1"/>
  <c r="N89" i="6"/>
  <c r="P89" i="6"/>
  <c r="O89" i="6"/>
  <c r="I90" i="16" l="1"/>
  <c r="O91" i="6"/>
  <c r="J90" i="4"/>
  <c r="S41" i="4" s="1"/>
  <c r="N91" i="6"/>
  <c r="P91" i="6"/>
  <c r="I91" i="16" l="1"/>
  <c r="P92" i="6"/>
  <c r="N92" i="6"/>
  <c r="J91" i="4"/>
  <c r="T41" i="4" s="1"/>
  <c r="O92" i="6"/>
  <c r="I92" i="16" l="1"/>
  <c r="J92" i="4"/>
  <c r="U41" i="4" s="1"/>
  <c r="O93" i="6"/>
  <c r="N93" i="6"/>
  <c r="P93" i="6"/>
  <c r="I93" i="16" l="1"/>
  <c r="O94" i="6"/>
  <c r="N94" i="6"/>
  <c r="J93" i="4"/>
  <c r="V41" i="4" s="1"/>
  <c r="P94" i="6"/>
  <c r="I94" i="16" l="1"/>
  <c r="P95" i="6"/>
  <c r="N95" i="6"/>
  <c r="J94" i="4"/>
  <c r="W41" i="4" s="1"/>
  <c r="O95" i="6"/>
  <c r="I96" i="16" l="1"/>
  <c r="P97" i="6"/>
  <c r="N97" i="6"/>
  <c r="J96" i="4"/>
  <c r="Y41" i="4" s="1"/>
  <c r="O97" i="6"/>
  <c r="I95" i="16"/>
  <c r="O96" i="6"/>
  <c r="N96" i="6"/>
  <c r="J95" i="4"/>
  <c r="X41" i="4" s="1"/>
  <c r="P96" i="6"/>
  <c r="I97" i="16" l="1"/>
  <c r="O98" i="6"/>
  <c r="N98" i="6"/>
  <c r="J97" i="4"/>
  <c r="P98" i="6"/>
  <c r="I98" i="16" l="1"/>
  <c r="P99" i="6"/>
  <c r="N99" i="6"/>
  <c r="J98" i="4"/>
  <c r="O42" i="4" s="1"/>
  <c r="O99" i="6"/>
  <c r="I100" i="16" l="1"/>
  <c r="P101" i="6"/>
  <c r="N101" i="6"/>
  <c r="J100" i="4"/>
  <c r="Q42" i="4" s="1"/>
  <c r="O101" i="6"/>
  <c r="I99" i="16"/>
  <c r="O100" i="6"/>
  <c r="N100" i="6"/>
  <c r="J99" i="4"/>
  <c r="P42" i="4" s="1"/>
  <c r="P100" i="6"/>
  <c r="I102" i="16" l="1"/>
  <c r="P103" i="6"/>
  <c r="N103" i="6"/>
  <c r="J102" i="4"/>
  <c r="S42" i="4" s="1"/>
  <c r="O103" i="6"/>
  <c r="O102" i="6"/>
  <c r="I101" i="16"/>
  <c r="N102" i="6"/>
  <c r="J101" i="4"/>
  <c r="R42" i="4" s="1"/>
  <c r="P102" i="6"/>
  <c r="I103" i="16" l="1"/>
  <c r="O104" i="6"/>
  <c r="N104" i="6"/>
  <c r="J103" i="4"/>
  <c r="T42" i="4" s="1"/>
  <c r="P104" i="6"/>
  <c r="I104" i="16" l="1"/>
  <c r="P105" i="6"/>
  <c r="N105" i="6"/>
  <c r="J104" i="4"/>
  <c r="U42" i="4" s="1"/>
  <c r="O105" i="6"/>
  <c r="I105" i="16" l="1"/>
  <c r="O106" i="6"/>
  <c r="N106" i="6"/>
  <c r="J105" i="4"/>
  <c r="V42" i="4" s="1"/>
  <c r="P106" i="6"/>
  <c r="I107" i="16" l="1"/>
  <c r="O108" i="6"/>
  <c r="N108" i="6"/>
  <c r="J107" i="4"/>
  <c r="X42" i="4" s="1"/>
  <c r="P108" i="6"/>
  <c r="I106" i="16"/>
  <c r="P107" i="6"/>
  <c r="N107" i="6"/>
  <c r="J106" i="4"/>
  <c r="W42" i="4" s="1"/>
  <c r="O107" i="6"/>
  <c r="I108" i="16" l="1"/>
  <c r="P109" i="6"/>
  <c r="N109" i="6"/>
  <c r="J108" i="4"/>
  <c r="Y42" i="4" s="1"/>
  <c r="O109" i="6"/>
  <c r="I110" i="16" l="1"/>
  <c r="P111" i="6"/>
  <c r="N111" i="6"/>
  <c r="J110" i="4"/>
  <c r="O43" i="4" s="1"/>
  <c r="O111" i="6"/>
  <c r="I109" i="16"/>
  <c r="O110" i="6"/>
  <c r="N110" i="6"/>
  <c r="J109" i="4"/>
  <c r="P110" i="6"/>
  <c r="I112" i="16" l="1"/>
  <c r="P113" i="6"/>
  <c r="N113" i="6"/>
  <c r="J112" i="4"/>
  <c r="Q43" i="4" s="1"/>
  <c r="O113" i="6"/>
  <c r="I111" i="16"/>
  <c r="O112" i="6"/>
  <c r="N112" i="6"/>
  <c r="J111" i="4"/>
  <c r="P43" i="4" s="1"/>
  <c r="P112" i="6"/>
  <c r="I114" i="16" l="1"/>
  <c r="P115" i="6"/>
  <c r="N115" i="6"/>
  <c r="J114" i="4"/>
  <c r="S43" i="4" s="1"/>
  <c r="O115" i="6"/>
  <c r="I113" i="16"/>
  <c r="O114" i="6"/>
  <c r="N114" i="6"/>
  <c r="J113" i="4"/>
  <c r="R43" i="4" s="1"/>
  <c r="P114" i="6"/>
  <c r="I115" i="16" l="1"/>
  <c r="O116" i="6"/>
  <c r="N116" i="6"/>
  <c r="J115" i="4"/>
  <c r="T43" i="4" s="1"/>
  <c r="P116" i="6"/>
  <c r="I116" i="16" l="1"/>
  <c r="P117" i="6"/>
  <c r="N117" i="6"/>
  <c r="J116" i="4"/>
  <c r="U43" i="4" s="1"/>
  <c r="O117" i="6"/>
  <c r="I118" i="16" l="1"/>
  <c r="P119" i="6"/>
  <c r="N119" i="6"/>
  <c r="J118" i="4"/>
  <c r="W43" i="4" s="1"/>
  <c r="O119" i="6"/>
  <c r="I117" i="16"/>
  <c r="O118" i="6"/>
  <c r="N118" i="6"/>
  <c r="J117" i="4"/>
  <c r="V43" i="4" s="1"/>
  <c r="P118" i="6"/>
  <c r="I120" i="16" l="1"/>
  <c r="P121" i="6"/>
  <c r="N121" i="6"/>
  <c r="J120" i="4"/>
  <c r="Y43" i="4" s="1"/>
  <c r="O121" i="6"/>
  <c r="I119" i="16"/>
  <c r="O120" i="6"/>
  <c r="N120" i="6"/>
  <c r="J119" i="4"/>
  <c r="X43" i="4" s="1"/>
  <c r="P120" i="6"/>
  <c r="I121" i="16" l="1"/>
  <c r="O122" i="6"/>
  <c r="N122" i="6"/>
  <c r="J121" i="4"/>
  <c r="P122" i="6"/>
  <c r="I122" i="16" l="1"/>
  <c r="P123" i="6"/>
  <c r="N123" i="6"/>
  <c r="J122" i="4"/>
  <c r="O44" i="4" s="1"/>
  <c r="O123" i="6"/>
  <c r="I123" i="16" l="1"/>
  <c r="O124" i="6"/>
  <c r="J123" i="4"/>
  <c r="P44" i="4" s="1"/>
  <c r="P124" i="6" l="1"/>
  <c r="N124" i="6"/>
  <c r="I124" i="16"/>
  <c r="N125" i="6"/>
  <c r="J124" i="4"/>
  <c r="Q44" i="4" s="1"/>
  <c r="O125" i="6"/>
  <c r="P125" i="6" l="1"/>
  <c r="I125" i="16" l="1"/>
  <c r="P126" i="6"/>
  <c r="N126" i="6"/>
  <c r="J125" i="4"/>
  <c r="R44" i="4" s="1"/>
  <c r="O126" i="6"/>
  <c r="I126" i="16" l="1"/>
  <c r="P127" i="6"/>
  <c r="N127" i="6"/>
  <c r="J126" i="4"/>
  <c r="S44" i="4" s="1"/>
  <c r="O127" i="6"/>
  <c r="I127" i="16" l="1"/>
  <c r="P128" i="6"/>
  <c r="N128" i="6"/>
  <c r="J127" i="4"/>
  <c r="T44" i="4" s="1"/>
  <c r="O128" i="6"/>
  <c r="I129" i="16" l="1"/>
  <c r="P130" i="6"/>
  <c r="N130" i="6"/>
  <c r="J129" i="4"/>
  <c r="V44" i="4" s="1"/>
  <c r="O130" i="6"/>
  <c r="I128" i="16"/>
  <c r="P129" i="6"/>
  <c r="N129" i="6"/>
  <c r="J128" i="4"/>
  <c r="U44" i="4" s="1"/>
  <c r="O129" i="6"/>
  <c r="I130" i="16" l="1"/>
  <c r="P131" i="6"/>
  <c r="N131" i="6"/>
  <c r="J130" i="4"/>
  <c r="W44" i="4" s="1"/>
  <c r="O131" i="6"/>
  <c r="I131" i="16" l="1"/>
  <c r="P132" i="6"/>
  <c r="N132" i="6"/>
  <c r="J131" i="4"/>
  <c r="X44" i="4" s="1"/>
  <c r="O132" i="6"/>
  <c r="I133" i="16" l="1"/>
  <c r="P134" i="6"/>
  <c r="N134" i="6"/>
  <c r="J133" i="4"/>
  <c r="O134" i="6"/>
  <c r="I132" i="16"/>
  <c r="P133" i="6"/>
  <c r="N133" i="6"/>
  <c r="J132" i="4"/>
  <c r="Y44" i="4" s="1"/>
  <c r="O133" i="6"/>
  <c r="I134" i="16" l="1"/>
  <c r="P135" i="6"/>
  <c r="N135" i="6"/>
  <c r="J134" i="4"/>
  <c r="O45" i="4" s="1"/>
  <c r="O135" i="6"/>
  <c r="I136" i="16" l="1"/>
  <c r="P137" i="6"/>
  <c r="N137" i="6"/>
  <c r="J136" i="4"/>
  <c r="Q45" i="4" s="1"/>
  <c r="O137" i="6"/>
  <c r="I135" i="16"/>
  <c r="P136" i="6"/>
  <c r="N136" i="6"/>
  <c r="J135" i="4"/>
  <c r="P45" i="4" s="1"/>
  <c r="O136" i="6"/>
  <c r="I137" i="16" l="1"/>
  <c r="P138" i="6"/>
  <c r="N138" i="6"/>
  <c r="J137" i="4"/>
  <c r="R45" i="4" s="1"/>
  <c r="R48" i="4" s="1"/>
  <c r="R111" i="4" s="1"/>
  <c r="O138" i="6"/>
  <c r="I138" i="16" l="1"/>
  <c r="P139" i="6"/>
  <c r="N139" i="6"/>
  <c r="J138" i="4"/>
  <c r="S45" i="4" s="1"/>
  <c r="S48" i="4" s="1"/>
  <c r="S111" i="4" s="1"/>
  <c r="O139" i="6"/>
  <c r="I139" i="16" l="1"/>
  <c r="P140" i="6"/>
  <c r="N140" i="6"/>
  <c r="N7" i="6" s="1"/>
  <c r="J139" i="4"/>
  <c r="T45" i="4" s="1"/>
  <c r="T48" i="4" s="1"/>
  <c r="T111" i="4" s="1"/>
  <c r="O140" i="6"/>
  <c r="O7" i="6" s="1"/>
  <c r="J140" i="4" l="1"/>
  <c r="U45" i="4" s="1"/>
  <c r="U48" i="4" s="1"/>
  <c r="U111" i="4" s="1"/>
  <c r="I142" i="16"/>
  <c r="I146" i="2"/>
  <c r="K146" i="2" s="1"/>
  <c r="I148" i="16"/>
  <c r="J148" i="4"/>
  <c r="Q46" i="4" s="1"/>
  <c r="Q48" i="4" s="1"/>
  <c r="Q111" i="4" s="1"/>
  <c r="I148" i="2"/>
  <c r="K148" i="2" s="1"/>
  <c r="I147" i="16"/>
  <c r="J147" i="4"/>
  <c r="P46" i="4" s="1"/>
  <c r="P48" i="4" s="1"/>
  <c r="P111" i="4" s="1"/>
  <c r="I147" i="2"/>
  <c r="K147" i="2" s="1"/>
  <c r="O3" i="6"/>
  <c r="S16" i="6"/>
  <c r="T8" i="3" s="1"/>
  <c r="O4" i="6"/>
  <c r="S17" i="6"/>
  <c r="T32" i="3" s="1"/>
  <c r="V32" i="3" s="1"/>
  <c r="I143" i="16"/>
  <c r="J143" i="4"/>
  <c r="X45" i="4" s="1"/>
  <c r="X48" i="4" s="1"/>
  <c r="X111" i="4" s="1"/>
  <c r="I143" i="2"/>
  <c r="K143" i="2" s="1"/>
  <c r="I140" i="16"/>
  <c r="I146" i="16"/>
  <c r="J146" i="4"/>
  <c r="O46" i="4" s="1"/>
  <c r="O48" i="4" s="1"/>
  <c r="O111" i="4" s="1"/>
  <c r="I142" i="2" l="1"/>
  <c r="K142" i="2" s="1"/>
  <c r="J142" i="4"/>
  <c r="W45" i="4" s="1"/>
  <c r="W48" i="4" s="1"/>
  <c r="W111" i="4" s="1"/>
  <c r="I140" i="2"/>
  <c r="K140" i="2" s="1"/>
  <c r="I145" i="16"/>
  <c r="J145" i="4"/>
  <c r="I145" i="2"/>
  <c r="K145" i="2" s="1"/>
  <c r="I144" i="16"/>
  <c r="J144" i="4"/>
  <c r="Y45" i="4" s="1"/>
  <c r="Y48" i="4" s="1"/>
  <c r="Y111" i="4" s="1"/>
  <c r="I144" i="2"/>
  <c r="K144" i="2" s="1"/>
  <c r="T16" i="3"/>
  <c r="I141" i="16"/>
  <c r="J141" i="4"/>
  <c r="V45" i="4" s="1"/>
  <c r="V48" i="4" s="1"/>
  <c r="V111" i="4" s="1"/>
  <c r="I141" i="2"/>
  <c r="K141" i="2" s="1"/>
  <c r="O4" i="16"/>
  <c r="P5" i="4"/>
  <c r="N5" i="2"/>
  <c r="N4" i="16"/>
  <c r="O5" i="4"/>
  <c r="M5" i="2"/>
  <c r="U8" i="3" s="1"/>
  <c r="S16" i="3" s="1"/>
  <c r="V8" i="3" l="1"/>
  <c r="U16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99" authorId="0" shapeId="0" xr:uid="{00000000-0006-0000-0E00-000001000000}">
      <text>
        <r>
          <rPr>
            <sz val="11"/>
            <color theme="1"/>
            <rFont val="Calibri"/>
            <family val="2"/>
            <scheme val="minor"/>
          </rPr>
          <t>======
ID#AAAA-e8TZtU
tc={CF1922A3-5EA7-416D-81C1-47362F2CACBF}    (2023-10-17 12:51:39)
[Comentário encadeado]
Sua versão do Excel permite que você leia este comentário encadeado, no entanto, as edições serão removidas se o arquivo for aberto em uma versão mais recente do Excel. Saiba mais: https://go.microsoft.com/fwlink/?linkid=870924
Comentário:
    valores médios de dezembro de 2002 a 2011, uma vez que eram dados faltantes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hehGGdC9r+Xld4ZwUPUeAQULvVvw=="/>
    </ext>
  </extLst>
</comments>
</file>

<file path=xl/sharedStrings.xml><?xml version="1.0" encoding="utf-8"?>
<sst xmlns="http://schemas.openxmlformats.org/spreadsheetml/2006/main" count="2261" uniqueCount="203">
  <si>
    <t>Mês</t>
  </si>
  <si>
    <t>Ano</t>
  </si>
  <si>
    <t>Mês/Ano</t>
  </si>
  <si>
    <t>t</t>
  </si>
  <si>
    <t>Chuva_observada (mm)</t>
  </si>
  <si>
    <t>Chuva_Acum (mm)</t>
  </si>
  <si>
    <t>ENA_Grande (MWmed)</t>
  </si>
  <si>
    <t>jan</t>
  </si>
  <si>
    <t>Correlação</t>
  </si>
  <si>
    <t>fev</t>
  </si>
  <si>
    <t>mar</t>
  </si>
  <si>
    <t>abr</t>
  </si>
  <si>
    <t>mai</t>
  </si>
  <si>
    <t>Série de chuvas (mm)</t>
  </si>
  <si>
    <t>jun</t>
  </si>
  <si>
    <t>Valor máximo</t>
  </si>
  <si>
    <t>jul</t>
  </si>
  <si>
    <t>Valor mínimo</t>
  </si>
  <si>
    <t>ago</t>
  </si>
  <si>
    <t>Média</t>
  </si>
  <si>
    <t>set</t>
  </si>
  <si>
    <t>out</t>
  </si>
  <si>
    <t>nov</t>
  </si>
  <si>
    <t>Série de ENA (MWm)</t>
  </si>
  <si>
    <t>dez</t>
  </si>
  <si>
    <t>Tabela: Precipitações observadas na Bacia do Grande em milímetros</t>
  </si>
  <si>
    <t>Ano\Mês</t>
  </si>
  <si>
    <t xml:space="preserve"> </t>
  </si>
  <si>
    <t>-</t>
  </si>
  <si>
    <t>Média chuvas</t>
  </si>
  <si>
    <t>Média ENAs</t>
  </si>
  <si>
    <t>ENA</t>
  </si>
  <si>
    <t>Média chuva acumulada</t>
  </si>
  <si>
    <t>Chuva_observada</t>
  </si>
  <si>
    <t>Chuva_Acum</t>
  </si>
  <si>
    <t>ENA_Grande</t>
  </si>
  <si>
    <t>ENA_RNA-MLP</t>
  </si>
  <si>
    <t>ENA_MMC</t>
  </si>
  <si>
    <t>Modelo</t>
  </si>
  <si>
    <t>RSME</t>
  </si>
  <si>
    <t>MAPE</t>
  </si>
  <si>
    <t>Variáveis</t>
  </si>
  <si>
    <t>MMC</t>
  </si>
  <si>
    <t>Holt-Winters</t>
  </si>
  <si>
    <t>Regressão</t>
  </si>
  <si>
    <t>ENA, Chuva Acum. e previsão</t>
  </si>
  <si>
    <t>ENA, Chuva e previsão</t>
  </si>
  <si>
    <t>RNA-MLP</t>
  </si>
  <si>
    <t>Data</t>
  </si>
  <si>
    <t>Tempo</t>
  </si>
  <si>
    <t>ENA Observ</t>
  </si>
  <si>
    <t>ENA MLP</t>
  </si>
  <si>
    <t>(Ei - Êi)²</t>
  </si>
  <si>
    <t>|(Ei -Êi)/Ei|</t>
  </si>
  <si>
    <t>Resíduo</t>
  </si>
  <si>
    <t>ERROS</t>
  </si>
  <si>
    <t>RNA - MLP</t>
  </si>
  <si>
    <t>Métodos</t>
  </si>
  <si>
    <t>jan/2011 a dez/2014</t>
  </si>
  <si>
    <t>jan/2015 a jun/22</t>
  </si>
  <si>
    <t>RSME (MWmed)</t>
  </si>
  <si>
    <t>Método</t>
  </si>
  <si>
    <t>Período 1</t>
  </si>
  <si>
    <t>Período 2</t>
  </si>
  <si>
    <t>Total</t>
  </si>
  <si>
    <t>Mudança (%)</t>
  </si>
  <si>
    <t>jan/2015 a jun/2022</t>
  </si>
  <si>
    <t>jan/2011 a jun/2022</t>
  </si>
  <si>
    <t>Regressão Simples</t>
  </si>
  <si>
    <t>Período</t>
  </si>
  <si>
    <t>Mudança</t>
  </si>
  <si>
    <t>Média ENA</t>
  </si>
  <si>
    <t>MAPE (%)</t>
  </si>
  <si>
    <t>ENA_Holt-Winters</t>
  </si>
  <si>
    <t>ENA_Regressão Linear Simples</t>
  </si>
  <si>
    <t>Parâmetros de entrada métodos Holt-Winters</t>
  </si>
  <si>
    <t>a 
(MWm)</t>
  </si>
  <si>
    <t>b 
(MWm / mm)</t>
  </si>
  <si>
    <t>α</t>
  </si>
  <si>
    <t>β</t>
  </si>
  <si>
    <t>γ</t>
  </si>
  <si>
    <t>Tabela: Resultado previsões de ENA - Método RNA_MLP</t>
  </si>
  <si>
    <t>RNA_MLP</t>
  </si>
  <si>
    <t>Tabela: Resultado previsões de ENA - Método Holt-Winters</t>
  </si>
  <si>
    <t>HW</t>
  </si>
  <si>
    <t>Tabela: Resultado previsões de ENA - Método MMC</t>
  </si>
  <si>
    <t>IS médio</t>
  </si>
  <si>
    <t>Média MMC</t>
  </si>
  <si>
    <t>Tabela: Resultado previsões de ENA - Método Regressão simples</t>
  </si>
  <si>
    <t>Amostra</t>
  </si>
  <si>
    <t>Quantidade de Meses</t>
  </si>
  <si>
    <t>Porcentagem</t>
  </si>
  <si>
    <t>Treinamento</t>
  </si>
  <si>
    <t>Testes</t>
  </si>
  <si>
    <t>ENA observado</t>
  </si>
  <si>
    <t>Previsões</t>
  </si>
  <si>
    <t>Médias mensais</t>
  </si>
  <si>
    <t>Média Móvel Centrada (12 meses) - Jul/2002 a Out/2021 (130MMC)</t>
  </si>
  <si>
    <t>Média Móvel</t>
  </si>
  <si>
    <t>MMC_ENA</t>
  </si>
  <si>
    <t>IS</t>
  </si>
  <si>
    <t>Previsão_ENA</t>
  </si>
  <si>
    <t>Ei - Êi</t>
  </si>
  <si>
    <t>Soma</t>
  </si>
  <si>
    <t xml:space="preserve">Contagem </t>
  </si>
  <si>
    <t>2011-2014</t>
  </si>
  <si>
    <t>2015-2022</t>
  </si>
  <si>
    <t>Jan</t>
  </si>
  <si>
    <t>Fev</t>
  </si>
  <si>
    <t>Mar</t>
  </si>
  <si>
    <t>Abr</t>
  </si>
  <si>
    <t>Mai</t>
  </si>
  <si>
    <t>Jun</t>
  </si>
  <si>
    <t>Jul</t>
  </si>
  <si>
    <t>Ago</t>
  </si>
  <si>
    <t>Método Tubino 2007, pag 27</t>
  </si>
  <si>
    <t>Set</t>
  </si>
  <si>
    <t>https://www.academia.edu/9537003/Livro_Planejamento_e_Controle_da_Producao_Dalvio_Ferrari_Tubino</t>
  </si>
  <si>
    <t>Out</t>
  </si>
  <si>
    <t>Nov</t>
  </si>
  <si>
    <t>Dez</t>
  </si>
  <si>
    <t>Ano\ Mês</t>
  </si>
  <si>
    <t>Tabela: Tabela Média Móvel Centrada de 12 meses de ENA</t>
  </si>
  <si>
    <t>Periodo</t>
  </si>
  <si>
    <t>ENA_observado</t>
  </si>
  <si>
    <t>ENA_previsto</t>
  </si>
  <si>
    <t>Erro padrão</t>
  </si>
  <si>
    <t>RSMQ</t>
  </si>
  <si>
    <t>Resíduos</t>
  </si>
  <si>
    <t>Previsão</t>
  </si>
  <si>
    <t>Observações</t>
  </si>
  <si>
    <t>X²</t>
  </si>
  <si>
    <t>Y²</t>
  </si>
  <si>
    <t>XY</t>
  </si>
  <si>
    <t>ENA_Regressão</t>
  </si>
  <si>
    <t>n</t>
  </si>
  <si>
    <t>Y = a + b X</t>
  </si>
  <si>
    <t>a</t>
  </si>
  <si>
    <t>b</t>
  </si>
  <si>
    <t>ERROS (Entrada: Sig + Saída Sig)</t>
  </si>
  <si>
    <t>ERROS (Entrada: Sig + Saída Hiperb)</t>
  </si>
  <si>
    <t>Hip</t>
  </si>
  <si>
    <t>ERROS (Entrada: Sig + Saída: Sig)</t>
  </si>
  <si>
    <t>RAN - MLP</t>
  </si>
  <si>
    <t>RMSE</t>
  </si>
  <si>
    <t>saída 16</t>
  </si>
  <si>
    <t>Minilote 12</t>
  </si>
  <si>
    <t>Minilote 6</t>
  </si>
  <si>
    <t>Bacia do Rio Grande</t>
  </si>
  <si>
    <t>ENA_Grande (Mwméd)</t>
  </si>
  <si>
    <t>Previsão de chuvas</t>
  </si>
  <si>
    <t>Mes</t>
  </si>
  <si>
    <t>Mês-Ano</t>
  </si>
  <si>
    <t>Bacia Grande</t>
  </si>
  <si>
    <t>Previsão ENA
RNA-MLP</t>
  </si>
  <si>
    <t>Previsão ENA
Holt-Winters</t>
  </si>
  <si>
    <t>ENA
MMC</t>
  </si>
  <si>
    <t>Previsão ENA
Regressão Linear Simples</t>
  </si>
  <si>
    <t>Erro Padrão</t>
  </si>
  <si>
    <t>Equação</t>
  </si>
  <si>
    <t>Mês\Ano</t>
  </si>
  <si>
    <t>Previsão de chuva</t>
  </si>
  <si>
    <t>ENA + Chuva</t>
  </si>
  <si>
    <t>Previsão Chuva</t>
  </si>
  <si>
    <t>Previsao Cuva</t>
  </si>
  <si>
    <t>Sumário do Modelo</t>
  </si>
  <si>
    <t>RN-MLP</t>
  </si>
  <si>
    <t>Holt-winters Excel</t>
  </si>
  <si>
    <t>Holt-winters Minitab</t>
  </si>
  <si>
    <t>Winters</t>
  </si>
  <si>
    <t>Erro dos mínimos quadrados</t>
  </si>
  <si>
    <t>Suave</t>
  </si>
  <si>
    <t>Predição</t>
  </si>
  <si>
    <t>Erro</t>
  </si>
  <si>
    <t>Média Móvel Centrada</t>
  </si>
  <si>
    <t>Holt -winter</t>
  </si>
  <si>
    <t>Regressão simples</t>
  </si>
  <si>
    <t>Chuva+Ena</t>
  </si>
  <si>
    <t>RNA</t>
  </si>
  <si>
    <t>Chuva +ENA</t>
  </si>
  <si>
    <t>Média Móvel Centrada (12 meses) - Jul/2002 a Out/2021 (232MMC)</t>
  </si>
  <si>
    <t>Correlação - MMC Chuvas e MMC ENA - Bacia Rio Grande - Jul/2002 a Out/2021</t>
  </si>
  <si>
    <t>MMC_Chuva</t>
  </si>
  <si>
    <t>Previsão_chuva</t>
  </si>
  <si>
    <t>MMC_Previsão Chuva</t>
  </si>
  <si>
    <t>Previsão_ENA_Grande</t>
  </si>
  <si>
    <t>MMC_Previsão ENA</t>
  </si>
  <si>
    <t>Erro Quadrático Médio</t>
  </si>
  <si>
    <t>Relação MMC Chuva e MMC ENA</t>
  </si>
  <si>
    <t xml:space="preserve">Os resultados do modelo de previsão que utiliza somente a média móvel centrada não sofrem influência de dados passados de tempos anteriores a 12 meses do último dado obtido. </t>
  </si>
  <si>
    <t>Como foram disponibilizadas previsões de chuvas de 10 meses a frente, foi possível estimar a previsão de ENA 11 meses (Meses + 1)</t>
  </si>
  <si>
    <t xml:space="preserve">Como a taxa para estimar o MMC da previsão do ENA foi fixa, ela não considera tendência, porém em 12 meses a tendência das afluências pode não ser significante </t>
  </si>
  <si>
    <t>Erro Quadrático Médio ENA Previsto</t>
  </si>
  <si>
    <t>EQM</t>
  </si>
  <si>
    <t>MMC_ENA/MMC_Chuva</t>
  </si>
  <si>
    <t>Chuva_MMC</t>
  </si>
  <si>
    <t>feb</t>
  </si>
  <si>
    <t>ANE_CMA</t>
  </si>
  <si>
    <t>ANE_ANN-MLP</t>
  </si>
  <si>
    <t>sep</t>
  </si>
  <si>
    <t>oct</t>
  </si>
  <si>
    <t>dec</t>
  </si>
  <si>
    <t>Hibrido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</si>
</sst>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0.0"/>
    <numFmt numFmtId="165" formatCode="0.0%"/>
    <numFmt numFmtId="166" formatCode="#,##0.00_ ;\-#,##0.00\ "/>
    <numFmt numFmtId="167" formatCode="_-* #,##0.0_-;\-* #,##0.0_-;_-* &quot;-&quot;??_-;_-@"/>
    <numFmt numFmtId="168" formatCode="_-* #,##0.00_-;\-* #,##0.00_-;_-* &quot;-&quot;??_-;_-@"/>
    <numFmt numFmtId="169" formatCode="mmm/yyyy"/>
    <numFmt numFmtId="170" formatCode="0.000"/>
    <numFmt numFmtId="171" formatCode="#,##0.0"/>
    <numFmt numFmtId="172" formatCode="_-* #,##0_-;\-* #,##0_-;_-* &quot;-&quot;??_-;_-@"/>
  </numFmts>
  <fonts count="37" x14ac:knownFonts="1">
    <font>
      <sz val="11"/>
      <color theme="1"/>
      <name val="Calibri"/>
      <scheme val="minor"/>
    </font>
    <font>
      <b/>
      <sz val="9"/>
      <color rgb="FF44546A"/>
      <name val="Calibri"/>
      <family val="2"/>
    </font>
    <font>
      <b/>
      <sz val="11"/>
      <color rgb="FF44546A"/>
      <name val="Calibri"/>
      <family val="2"/>
    </font>
    <font>
      <b/>
      <sz val="11"/>
      <color theme="1"/>
      <name val="Calibri"/>
      <family val="2"/>
    </font>
    <font>
      <sz val="11"/>
      <color theme="1"/>
      <name val="Calibri"/>
      <family val="2"/>
      <scheme val="minor"/>
    </font>
    <font>
      <sz val="9"/>
      <color rgb="FF44546A"/>
      <name val="Calibri"/>
      <family val="2"/>
    </font>
    <font>
      <sz val="11"/>
      <color rgb="FF44546A"/>
      <name val="Calibri"/>
      <family val="2"/>
    </font>
    <font>
      <sz val="11"/>
      <color theme="1"/>
      <name val="Calibri"/>
      <family val="2"/>
    </font>
    <font>
      <sz val="11"/>
      <name val="Calibri"/>
      <family val="2"/>
    </font>
    <font>
      <sz val="9"/>
      <color theme="1"/>
      <name val="Calibri"/>
      <family val="2"/>
    </font>
    <font>
      <b/>
      <sz val="11"/>
      <color theme="0"/>
      <name val="Calibri"/>
      <family val="2"/>
    </font>
    <font>
      <sz val="11"/>
      <color rgb="FFFF0000"/>
      <name val="Calibri"/>
      <family val="2"/>
    </font>
    <font>
      <sz val="11"/>
      <color rgb="FF0A0101"/>
      <name val="Calibri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1"/>
      <color theme="1"/>
      <name val="Arial"/>
      <family val="2"/>
    </font>
    <font>
      <b/>
      <sz val="9"/>
      <color rgb="FF44546A"/>
      <name val="Arial"/>
      <family val="2"/>
    </font>
    <font>
      <b/>
      <sz val="11"/>
      <color rgb="FF44546A"/>
      <name val="Arial"/>
      <family val="2"/>
    </font>
    <font>
      <b/>
      <sz val="11"/>
      <color theme="1"/>
      <name val="Arial"/>
      <family val="2"/>
    </font>
    <font>
      <b/>
      <sz val="11"/>
      <color theme="0"/>
      <name val="Arial"/>
      <family val="2"/>
    </font>
    <font>
      <sz val="9"/>
      <color rgb="FF44546A"/>
      <name val="Arial"/>
      <family val="2"/>
    </font>
    <font>
      <sz val="11"/>
      <color rgb="FF44546A"/>
      <name val="Arial"/>
      <family val="2"/>
    </font>
    <font>
      <sz val="10"/>
      <color rgb="FF000000"/>
      <name val="Arial"/>
      <family val="2"/>
    </font>
    <font>
      <b/>
      <sz val="10"/>
      <color rgb="FF000000"/>
      <name val="Arial"/>
      <family val="2"/>
    </font>
    <font>
      <sz val="11"/>
      <color rgb="FFFF0000"/>
      <name val="Arial"/>
      <family val="2"/>
    </font>
    <font>
      <sz val="9"/>
      <color theme="1"/>
      <name val="Arial"/>
      <family val="2"/>
    </font>
    <font>
      <b/>
      <sz val="10"/>
      <color theme="1"/>
      <name val="Times New Roman"/>
      <family val="1"/>
    </font>
    <font>
      <sz val="10"/>
      <color theme="1"/>
      <name val="Times New Roman"/>
      <family val="1"/>
    </font>
    <font>
      <sz val="11"/>
      <color theme="1"/>
      <name val="Times New Roman"/>
      <family val="1"/>
    </font>
    <font>
      <b/>
      <sz val="9"/>
      <color theme="1"/>
      <name val="Calibri"/>
      <family val="2"/>
    </font>
    <font>
      <b/>
      <sz val="7"/>
      <color theme="1"/>
      <name val="Calibri"/>
      <family val="2"/>
    </font>
    <font>
      <sz val="7"/>
      <color theme="1"/>
      <name val="Calibri"/>
      <family val="2"/>
    </font>
    <font>
      <b/>
      <sz val="12"/>
      <color theme="1"/>
      <name val="Calibri"/>
      <family val="2"/>
    </font>
    <font>
      <b/>
      <sz val="9"/>
      <color theme="1"/>
      <name val="Arial"/>
      <family val="2"/>
    </font>
    <font>
      <b/>
      <sz val="10"/>
      <color theme="1"/>
      <name val="Calibri"/>
      <family val="2"/>
    </font>
    <font>
      <sz val="11"/>
      <color rgb="FF2E75B5"/>
      <name val="Calibri"/>
      <family val="2"/>
    </font>
    <font>
      <sz val="11"/>
      <color theme="5"/>
      <name val="Calibri"/>
      <family val="2"/>
    </font>
  </fonts>
  <fills count="19">
    <fill>
      <patternFill patternType="none"/>
    </fill>
    <fill>
      <patternFill patternType="gray125"/>
    </fill>
    <fill>
      <patternFill patternType="solid">
        <fgColor rgb="FFBDD6EE"/>
        <bgColor rgb="FFBDD6EE"/>
      </patternFill>
    </fill>
    <fill>
      <patternFill patternType="solid">
        <fgColor rgb="FFDEEAF6"/>
        <bgColor rgb="FFDEEAF6"/>
      </patternFill>
    </fill>
    <fill>
      <patternFill patternType="solid">
        <fgColor rgb="FFF4B083"/>
        <bgColor rgb="FFF4B083"/>
      </patternFill>
    </fill>
    <fill>
      <patternFill patternType="solid">
        <fgColor rgb="FF5B9BD5"/>
        <bgColor rgb="FF5B9BD5"/>
      </patternFill>
    </fill>
    <fill>
      <patternFill patternType="solid">
        <fgColor rgb="FF2E75B5"/>
        <bgColor rgb="FF2E75B5"/>
      </patternFill>
    </fill>
    <fill>
      <patternFill patternType="solid">
        <fgColor theme="9"/>
        <bgColor theme="9"/>
      </patternFill>
    </fill>
    <fill>
      <patternFill patternType="solid">
        <fgColor rgb="FFBF9000"/>
        <bgColor rgb="FFBF9000"/>
      </patternFill>
    </fill>
    <fill>
      <patternFill patternType="solid">
        <fgColor rgb="FFFEF2CB"/>
        <bgColor rgb="FFFEF2CB"/>
      </patternFill>
    </fill>
    <fill>
      <patternFill patternType="solid">
        <fgColor theme="7"/>
        <bgColor theme="7"/>
      </patternFill>
    </fill>
    <fill>
      <patternFill patternType="solid">
        <fgColor rgb="FF9CC2E5"/>
        <bgColor rgb="FF9CC2E5"/>
      </patternFill>
    </fill>
    <fill>
      <patternFill patternType="solid">
        <fgColor rgb="FFE2EFD9"/>
        <bgColor rgb="FFE2EFD9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FF"/>
      </patternFill>
    </fill>
    <fill>
      <patternFill patternType="solid">
        <fgColor rgb="FFFFE598"/>
        <bgColor rgb="FFFFE598"/>
      </patternFill>
    </fill>
    <fill>
      <patternFill patternType="solid">
        <fgColor rgb="FFE7E6E6"/>
        <bgColor rgb="FFE7E6E6"/>
      </patternFill>
    </fill>
    <fill>
      <patternFill patternType="solid">
        <fgColor rgb="FFFBE4D5"/>
        <bgColor rgb="FFFBE4D5"/>
      </patternFill>
    </fill>
    <fill>
      <patternFill patternType="solid">
        <fgColor rgb="FFC5E0B3"/>
        <bgColor rgb="FFC5E0B3"/>
      </patternFill>
    </fill>
  </fills>
  <borders count="2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/>
      <right/>
      <top style="thin">
        <color rgb="FF000000"/>
      </top>
      <bottom/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302">
    <xf numFmtId="0" fontId="0" fillId="0" borderId="0" xfId="0"/>
    <xf numFmtId="49" fontId="1" fillId="0" borderId="1" xfId="0" applyNumberFormat="1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49" fontId="3" fillId="2" borderId="1" xfId="0" applyNumberFormat="1" applyFont="1" applyFill="1" applyBorder="1" applyAlignment="1">
      <alignment horizontal="center" vertical="center"/>
    </xf>
    <xf numFmtId="49" fontId="3" fillId="3" borderId="1" xfId="0" applyNumberFormat="1" applyFont="1" applyFill="1" applyBorder="1" applyAlignment="1">
      <alignment horizontal="center" vertical="center"/>
    </xf>
    <xf numFmtId="49" fontId="3" fillId="4" borderId="1" xfId="0" applyNumberFormat="1" applyFont="1" applyFill="1" applyBorder="1" applyAlignment="1">
      <alignment horizontal="center" vertical="center"/>
    </xf>
    <xf numFmtId="0" fontId="4" fillId="0" borderId="0" xfId="0" applyFont="1"/>
    <xf numFmtId="0" fontId="5" fillId="0" borderId="1" xfId="0" applyFont="1" applyBorder="1" applyAlignment="1">
      <alignment horizontal="center"/>
    </xf>
    <xf numFmtId="17" fontId="5" fillId="0" borderId="1" xfId="0" applyNumberFormat="1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164" fontId="7" fillId="0" borderId="1" xfId="0" applyNumberFormat="1" applyFont="1" applyBorder="1" applyAlignment="1">
      <alignment horizontal="center"/>
    </xf>
    <xf numFmtId="3" fontId="7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164" fontId="7" fillId="0" borderId="0" xfId="0" applyNumberFormat="1" applyFont="1"/>
    <xf numFmtId="165" fontId="7" fillId="0" borderId="1" xfId="0" applyNumberFormat="1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164" fontId="7" fillId="0" borderId="1" xfId="0" applyNumberFormat="1" applyFont="1" applyBorder="1"/>
    <xf numFmtId="1" fontId="7" fillId="0" borderId="0" xfId="0" applyNumberFormat="1" applyFont="1"/>
    <xf numFmtId="166" fontId="7" fillId="0" borderId="1" xfId="0" applyNumberFormat="1" applyFont="1" applyBorder="1"/>
    <xf numFmtId="3" fontId="7" fillId="0" borderId="0" xfId="0" applyNumberFormat="1" applyFont="1"/>
    <xf numFmtId="165" fontId="7" fillId="0" borderId="0" xfId="0" applyNumberFormat="1" applyFont="1"/>
    <xf numFmtId="0" fontId="3" fillId="0" borderId="4" xfId="0" applyFont="1" applyBorder="1" applyAlignment="1">
      <alignment horizontal="center"/>
    </xf>
    <xf numFmtId="0" fontId="3" fillId="0" borderId="5" xfId="0" applyFont="1" applyBorder="1" applyAlignment="1">
      <alignment horizontal="center"/>
    </xf>
    <xf numFmtId="164" fontId="7" fillId="0" borderId="5" xfId="0" applyNumberFormat="1" applyFont="1" applyBorder="1" applyAlignment="1">
      <alignment horizontal="center"/>
    </xf>
    <xf numFmtId="0" fontId="3" fillId="0" borderId="0" xfId="0" applyFont="1" applyAlignment="1">
      <alignment horizontal="center"/>
    </xf>
    <xf numFmtId="164" fontId="7" fillId="0" borderId="0" xfId="0" applyNumberFormat="1" applyFont="1" applyAlignment="1">
      <alignment horizontal="center"/>
    </xf>
    <xf numFmtId="0" fontId="3" fillId="0" borderId="6" xfId="0" applyFont="1" applyBorder="1" applyAlignment="1">
      <alignment horizontal="center"/>
    </xf>
    <xf numFmtId="164" fontId="7" fillId="0" borderId="6" xfId="0" applyNumberFormat="1" applyFont="1" applyBorder="1" applyAlignment="1">
      <alignment horizontal="center"/>
    </xf>
    <xf numFmtId="0" fontId="7" fillId="0" borderId="6" xfId="0" applyFont="1" applyBorder="1" applyAlignment="1">
      <alignment horizontal="center"/>
    </xf>
    <xf numFmtId="164" fontId="7" fillId="0" borderId="5" xfId="0" applyNumberFormat="1" applyFont="1" applyBorder="1" applyAlignment="1">
      <alignment horizontal="left"/>
    </xf>
    <xf numFmtId="1" fontId="7" fillId="0" borderId="5" xfId="0" applyNumberFormat="1" applyFont="1" applyBorder="1" applyAlignment="1">
      <alignment horizontal="center"/>
    </xf>
    <xf numFmtId="164" fontId="7" fillId="0" borderId="6" xfId="0" applyNumberFormat="1" applyFont="1" applyBorder="1" applyAlignment="1">
      <alignment horizontal="left"/>
    </xf>
    <xf numFmtId="1" fontId="7" fillId="0" borderId="6" xfId="0" applyNumberFormat="1" applyFont="1" applyBorder="1" applyAlignment="1">
      <alignment horizontal="center"/>
    </xf>
    <xf numFmtId="164" fontId="7" fillId="0" borderId="6" xfId="0" applyNumberFormat="1" applyFont="1" applyBorder="1"/>
    <xf numFmtId="0" fontId="9" fillId="0" borderId="0" xfId="0" applyFont="1"/>
    <xf numFmtId="49" fontId="3" fillId="5" borderId="1" xfId="0" applyNumberFormat="1" applyFont="1" applyFill="1" applyBorder="1" applyAlignment="1">
      <alignment horizontal="center" vertical="center"/>
    </xf>
    <xf numFmtId="49" fontId="3" fillId="4" borderId="7" xfId="0" applyNumberFormat="1" applyFont="1" applyFill="1" applyBorder="1" applyAlignment="1">
      <alignment horizontal="center" vertical="center"/>
    </xf>
    <xf numFmtId="49" fontId="3" fillId="2" borderId="8" xfId="0" applyNumberFormat="1" applyFont="1" applyFill="1" applyBorder="1" applyAlignment="1">
      <alignment horizontal="center" vertical="center"/>
    </xf>
    <xf numFmtId="49" fontId="10" fillId="6" borderId="8" xfId="0" applyNumberFormat="1" applyFont="1" applyFill="1" applyBorder="1" applyAlignment="1">
      <alignment horizontal="center" vertical="center"/>
    </xf>
    <xf numFmtId="49" fontId="3" fillId="7" borderId="8" xfId="0" applyNumberFormat="1" applyFont="1" applyFill="1" applyBorder="1" applyAlignment="1">
      <alignment horizontal="center" vertical="center"/>
    </xf>
    <xf numFmtId="1" fontId="7" fillId="0" borderId="4" xfId="0" applyNumberFormat="1" applyFont="1" applyBorder="1" applyAlignment="1">
      <alignment horizontal="center"/>
    </xf>
    <xf numFmtId="0" fontId="3" fillId="0" borderId="0" xfId="0" applyFont="1"/>
    <xf numFmtId="167" fontId="7" fillId="0" borderId="0" xfId="0" applyNumberFormat="1" applyFont="1" applyAlignment="1">
      <alignment horizontal="center" vertical="center"/>
    </xf>
    <xf numFmtId="165" fontId="7" fillId="0" borderId="0" xfId="0" applyNumberFormat="1" applyFont="1" applyAlignment="1">
      <alignment horizontal="center"/>
    </xf>
    <xf numFmtId="168" fontId="7" fillId="0" borderId="0" xfId="0" applyNumberFormat="1" applyFont="1"/>
    <xf numFmtId="1" fontId="7" fillId="0" borderId="1" xfId="0" applyNumberFormat="1" applyFont="1" applyBorder="1" applyAlignment="1">
      <alignment horizontal="center"/>
    </xf>
    <xf numFmtId="0" fontId="7" fillId="9" borderId="1" xfId="0" applyFont="1" applyFill="1" applyBorder="1" applyAlignment="1">
      <alignment horizontal="center"/>
    </xf>
    <xf numFmtId="164" fontId="7" fillId="9" borderId="1" xfId="0" applyNumberFormat="1" applyFont="1" applyFill="1" applyBorder="1" applyAlignment="1">
      <alignment horizontal="center"/>
    </xf>
    <xf numFmtId="164" fontId="11" fillId="0" borderId="1" xfId="0" applyNumberFormat="1" applyFont="1" applyBorder="1" applyAlignment="1">
      <alignment horizontal="center"/>
    </xf>
    <xf numFmtId="49" fontId="2" fillId="10" borderId="1" xfId="0" applyNumberFormat="1" applyFont="1" applyFill="1" applyBorder="1" applyAlignment="1">
      <alignment horizontal="center" vertical="center"/>
    </xf>
    <xf numFmtId="49" fontId="2" fillId="11" borderId="1" xfId="0" applyNumberFormat="1" applyFont="1" applyFill="1" applyBorder="1" applyAlignment="1">
      <alignment horizontal="center" vertical="center"/>
    </xf>
    <xf numFmtId="49" fontId="2" fillId="10" borderId="9" xfId="0" applyNumberFormat="1" applyFont="1" applyFill="1" applyBorder="1" applyAlignment="1">
      <alignment horizontal="center" vertical="center"/>
    </xf>
    <xf numFmtId="49" fontId="2" fillId="10" borderId="10" xfId="0" applyNumberFormat="1" applyFont="1" applyFill="1" applyBorder="1" applyAlignment="1">
      <alignment horizontal="center" vertical="center"/>
    </xf>
    <xf numFmtId="0" fontId="7" fillId="0" borderId="1" xfId="0" applyFont="1" applyBorder="1"/>
    <xf numFmtId="169" fontId="6" fillId="0" borderId="1" xfId="0" applyNumberFormat="1" applyFont="1" applyBorder="1" applyAlignment="1">
      <alignment horizontal="center"/>
    </xf>
    <xf numFmtId="1" fontId="6" fillId="3" borderId="1" xfId="0" applyNumberFormat="1" applyFont="1" applyFill="1" applyBorder="1" applyAlignment="1">
      <alignment horizontal="center"/>
    </xf>
    <xf numFmtId="168" fontId="12" fillId="0" borderId="1" xfId="0" applyNumberFormat="1" applyFont="1" applyBorder="1"/>
    <xf numFmtId="168" fontId="7" fillId="0" borderId="1" xfId="0" applyNumberFormat="1" applyFont="1" applyBorder="1"/>
    <xf numFmtId="10" fontId="7" fillId="0" borderId="1" xfId="0" applyNumberFormat="1" applyFont="1" applyBorder="1"/>
    <xf numFmtId="167" fontId="7" fillId="0" borderId="1" xfId="0" applyNumberFormat="1" applyFont="1" applyBorder="1"/>
    <xf numFmtId="0" fontId="3" fillId="0" borderId="4" xfId="0" applyFont="1" applyBorder="1"/>
    <xf numFmtId="0" fontId="13" fillId="0" borderId="6" xfId="0" applyFont="1" applyBorder="1" applyAlignment="1">
      <alignment horizontal="center"/>
    </xf>
    <xf numFmtId="165" fontId="7" fillId="0" borderId="1" xfId="0" applyNumberFormat="1" applyFont="1" applyBorder="1"/>
    <xf numFmtId="168" fontId="7" fillId="0" borderId="5" xfId="0" applyNumberFormat="1" applyFont="1" applyBorder="1" applyAlignment="1">
      <alignment horizontal="left"/>
    </xf>
    <xf numFmtId="0" fontId="3" fillId="0" borderId="12" xfId="0" applyFont="1" applyBorder="1" applyAlignment="1">
      <alignment horizontal="center"/>
    </xf>
    <xf numFmtId="0" fontId="3" fillId="0" borderId="13" xfId="0" applyFont="1" applyBorder="1" applyAlignment="1">
      <alignment horizontal="center"/>
    </xf>
    <xf numFmtId="168" fontId="7" fillId="0" borderId="6" xfId="0" applyNumberFormat="1" applyFont="1" applyBorder="1" applyAlignment="1">
      <alignment horizontal="left"/>
    </xf>
    <xf numFmtId="10" fontId="7" fillId="0" borderId="6" xfId="0" applyNumberFormat="1" applyFont="1" applyBorder="1"/>
    <xf numFmtId="0" fontId="14" fillId="0" borderId="1" xfId="0" applyFont="1" applyBorder="1" applyAlignment="1">
      <alignment horizontal="center"/>
    </xf>
    <xf numFmtId="0" fontId="14" fillId="0" borderId="4" xfId="0" applyFont="1" applyBorder="1" applyAlignment="1">
      <alignment horizontal="center"/>
    </xf>
    <xf numFmtId="0" fontId="13" fillId="0" borderId="2" xfId="0" applyFont="1" applyBorder="1" applyAlignment="1">
      <alignment horizontal="center"/>
    </xf>
    <xf numFmtId="0" fontId="7" fillId="0" borderId="0" xfId="0" applyFont="1" applyAlignment="1">
      <alignment horizontal="center"/>
    </xf>
    <xf numFmtId="0" fontId="14" fillId="0" borderId="11" xfId="0" applyFont="1" applyBorder="1" applyAlignment="1">
      <alignment horizontal="center"/>
    </xf>
    <xf numFmtId="168" fontId="14" fillId="0" borderId="16" xfId="0" applyNumberFormat="1" applyFont="1" applyBorder="1" applyAlignment="1">
      <alignment horizontal="right" vertical="center"/>
    </xf>
    <xf numFmtId="168" fontId="14" fillId="0" borderId="5" xfId="0" applyNumberFormat="1" applyFont="1" applyBorder="1" applyAlignment="1">
      <alignment horizontal="right" vertical="center"/>
    </xf>
    <xf numFmtId="168" fontId="13" fillId="0" borderId="16" xfId="0" applyNumberFormat="1" applyFont="1" applyBorder="1" applyAlignment="1">
      <alignment horizontal="right" vertical="center"/>
    </xf>
    <xf numFmtId="165" fontId="14" fillId="0" borderId="5" xfId="0" applyNumberFormat="1" applyFont="1" applyBorder="1" applyAlignment="1">
      <alignment horizontal="center" vertical="center"/>
    </xf>
    <xf numFmtId="0" fontId="14" fillId="0" borderId="17" xfId="0" applyFont="1" applyBorder="1" applyAlignment="1">
      <alignment horizontal="center"/>
    </xf>
    <xf numFmtId="168" fontId="14" fillId="0" borderId="0" xfId="0" applyNumberFormat="1" applyFont="1" applyAlignment="1">
      <alignment horizontal="right" vertical="center"/>
    </xf>
    <xf numFmtId="165" fontId="14" fillId="0" borderId="0" xfId="0" applyNumberFormat="1" applyFont="1" applyAlignment="1">
      <alignment horizontal="center" vertical="center"/>
    </xf>
    <xf numFmtId="168" fontId="7" fillId="0" borderId="0" xfId="0" applyNumberFormat="1" applyFont="1" applyAlignment="1">
      <alignment horizontal="left"/>
    </xf>
    <xf numFmtId="0" fontId="14" fillId="0" borderId="17" xfId="0" applyFont="1" applyBorder="1" applyAlignment="1">
      <alignment horizontal="center" wrapText="1"/>
    </xf>
    <xf numFmtId="0" fontId="14" fillId="0" borderId="14" xfId="0" applyFont="1" applyBorder="1" applyAlignment="1">
      <alignment horizontal="center"/>
    </xf>
    <xf numFmtId="168" fontId="14" fillId="0" borderId="18" xfId="0" applyNumberFormat="1" applyFont="1" applyBorder="1" applyAlignment="1">
      <alignment horizontal="right" vertical="center"/>
    </xf>
    <xf numFmtId="168" fontId="14" fillId="0" borderId="6" xfId="0" applyNumberFormat="1" applyFont="1" applyBorder="1" applyAlignment="1">
      <alignment horizontal="right" vertical="center"/>
    </xf>
    <xf numFmtId="168" fontId="13" fillId="0" borderId="18" xfId="0" applyNumberFormat="1" applyFont="1" applyBorder="1" applyAlignment="1">
      <alignment horizontal="right" vertical="center"/>
    </xf>
    <xf numFmtId="165" fontId="14" fillId="0" borderId="6" xfId="0" applyNumberFormat="1" applyFont="1" applyBorder="1" applyAlignment="1">
      <alignment horizontal="center" vertical="center"/>
    </xf>
    <xf numFmtId="0" fontId="14" fillId="0" borderId="0" xfId="0" applyFont="1"/>
    <xf numFmtId="0" fontId="13" fillId="0" borderId="1" xfId="0" applyFont="1" applyBorder="1" applyAlignment="1">
      <alignment horizontal="center"/>
    </xf>
    <xf numFmtId="0" fontId="13" fillId="0" borderId="4" xfId="0" applyFont="1" applyBorder="1" applyAlignment="1">
      <alignment horizontal="center"/>
    </xf>
    <xf numFmtId="168" fontId="14" fillId="0" borderId="4" xfId="0" applyNumberFormat="1" applyFont="1" applyBorder="1"/>
    <xf numFmtId="165" fontId="14" fillId="0" borderId="6" xfId="0" applyNumberFormat="1" applyFont="1" applyBorder="1" applyAlignment="1">
      <alignment horizontal="center"/>
    </xf>
    <xf numFmtId="0" fontId="13" fillId="0" borderId="6" xfId="0" applyFont="1" applyBorder="1"/>
    <xf numFmtId="0" fontId="14" fillId="0" borderId="2" xfId="0" applyFont="1" applyBorder="1" applyAlignment="1">
      <alignment horizontal="center"/>
    </xf>
    <xf numFmtId="10" fontId="14" fillId="0" borderId="16" xfId="0" applyNumberFormat="1" applyFont="1" applyBorder="1" applyAlignment="1">
      <alignment horizontal="right" vertical="center"/>
    </xf>
    <xf numFmtId="10" fontId="14" fillId="0" borderId="5" xfId="0" applyNumberFormat="1" applyFont="1" applyBorder="1" applyAlignment="1">
      <alignment horizontal="right" vertical="center"/>
    </xf>
    <xf numFmtId="10" fontId="14" fillId="0" borderId="0" xfId="0" applyNumberFormat="1" applyFont="1" applyAlignment="1">
      <alignment horizontal="right" vertical="center"/>
    </xf>
    <xf numFmtId="10" fontId="14" fillId="0" borderId="18" xfId="0" applyNumberFormat="1" applyFont="1" applyBorder="1" applyAlignment="1">
      <alignment horizontal="right" vertical="center"/>
    </xf>
    <xf numFmtId="10" fontId="14" fillId="0" borderId="6" xfId="0" applyNumberFormat="1" applyFont="1" applyBorder="1" applyAlignment="1">
      <alignment horizontal="right" vertical="center"/>
    </xf>
    <xf numFmtId="1" fontId="6" fillId="12" borderId="1" xfId="0" applyNumberFormat="1" applyFont="1" applyFill="1" applyBorder="1" applyAlignment="1">
      <alignment horizontal="center"/>
    </xf>
    <xf numFmtId="168" fontId="7" fillId="12" borderId="1" xfId="0" applyNumberFormat="1" applyFont="1" applyFill="1" applyBorder="1"/>
    <xf numFmtId="164" fontId="7" fillId="0" borderId="1" xfId="0" applyNumberFormat="1" applyFont="1" applyBorder="1" applyAlignment="1">
      <alignment horizontal="right"/>
    </xf>
    <xf numFmtId="17" fontId="5" fillId="9" borderId="1" xfId="0" applyNumberFormat="1" applyFont="1" applyFill="1" applyBorder="1" applyAlignment="1">
      <alignment horizontal="center"/>
    </xf>
    <xf numFmtId="1" fontId="6" fillId="9" borderId="1" xfId="0" applyNumberFormat="1" applyFont="1" applyFill="1" applyBorder="1" applyAlignment="1">
      <alignment horizontal="center"/>
    </xf>
    <xf numFmtId="168" fontId="11" fillId="0" borderId="1" xfId="0" applyNumberFormat="1" applyFont="1" applyBorder="1"/>
    <xf numFmtId="0" fontId="15" fillId="0" borderId="0" xfId="0" applyFont="1"/>
    <xf numFmtId="49" fontId="16" fillId="0" borderId="1" xfId="0" applyNumberFormat="1" applyFont="1" applyBorder="1" applyAlignment="1">
      <alignment horizontal="center" vertical="center"/>
    </xf>
    <xf numFmtId="49" fontId="17" fillId="0" borderId="1" xfId="0" applyNumberFormat="1" applyFont="1" applyBorder="1" applyAlignment="1">
      <alignment horizontal="center" vertical="center"/>
    </xf>
    <xf numFmtId="49" fontId="18" fillId="5" borderId="1" xfId="0" applyNumberFormat="1" applyFont="1" applyFill="1" applyBorder="1" applyAlignment="1">
      <alignment horizontal="center" vertical="center"/>
    </xf>
    <xf numFmtId="164" fontId="15" fillId="0" borderId="1" xfId="0" applyNumberFormat="1" applyFont="1" applyBorder="1" applyAlignment="1">
      <alignment horizontal="center"/>
    </xf>
    <xf numFmtId="49" fontId="18" fillId="4" borderId="7" xfId="0" applyNumberFormat="1" applyFont="1" applyFill="1" applyBorder="1" applyAlignment="1">
      <alignment horizontal="center" vertical="center"/>
    </xf>
    <xf numFmtId="49" fontId="18" fillId="2" borderId="8" xfId="0" applyNumberFormat="1" applyFont="1" applyFill="1" applyBorder="1" applyAlignment="1">
      <alignment horizontal="center" vertical="center"/>
    </xf>
    <xf numFmtId="49" fontId="19" fillId="6" borderId="8" xfId="0" applyNumberFormat="1" applyFont="1" applyFill="1" applyBorder="1" applyAlignment="1">
      <alignment horizontal="center" vertical="center"/>
    </xf>
    <xf numFmtId="49" fontId="18" fillId="7" borderId="8" xfId="0" applyNumberFormat="1" applyFont="1" applyFill="1" applyBorder="1" applyAlignment="1">
      <alignment horizontal="center" vertical="center"/>
    </xf>
    <xf numFmtId="0" fontId="18" fillId="8" borderId="8" xfId="0" applyFont="1" applyFill="1" applyBorder="1"/>
    <xf numFmtId="0" fontId="13" fillId="0" borderId="4" xfId="0" applyFont="1" applyBorder="1" applyAlignment="1">
      <alignment horizontal="center" wrapText="1"/>
    </xf>
    <xf numFmtId="17" fontId="20" fillId="0" borderId="1" xfId="0" applyNumberFormat="1" applyFont="1" applyBorder="1" applyAlignment="1">
      <alignment horizontal="center"/>
    </xf>
    <xf numFmtId="0" fontId="20" fillId="0" borderId="1" xfId="0" applyFont="1" applyBorder="1" applyAlignment="1">
      <alignment horizontal="center"/>
    </xf>
    <xf numFmtId="0" fontId="21" fillId="0" borderId="1" xfId="0" applyFont="1" applyBorder="1" applyAlignment="1">
      <alignment horizontal="center"/>
    </xf>
    <xf numFmtId="1" fontId="15" fillId="0" borderId="4" xfId="0" applyNumberFormat="1" applyFont="1" applyBorder="1" applyAlignment="1">
      <alignment horizontal="center"/>
    </xf>
    <xf numFmtId="1" fontId="15" fillId="0" borderId="1" xfId="0" applyNumberFormat="1" applyFont="1" applyBorder="1" applyAlignment="1">
      <alignment horizontal="center"/>
    </xf>
    <xf numFmtId="0" fontId="13" fillId="0" borderId="0" xfId="0" applyFont="1" applyAlignment="1">
      <alignment horizontal="center"/>
    </xf>
    <xf numFmtId="170" fontId="14" fillId="0" borderId="0" xfId="0" applyNumberFormat="1" applyFont="1" applyAlignment="1">
      <alignment horizontal="center"/>
    </xf>
    <xf numFmtId="171" fontId="14" fillId="0" borderId="4" xfId="0" applyNumberFormat="1" applyFont="1" applyBorder="1" applyAlignment="1">
      <alignment horizontal="center"/>
    </xf>
    <xf numFmtId="0" fontId="18" fillId="0" borderId="4" xfId="0" applyFont="1" applyBorder="1" applyAlignment="1">
      <alignment horizontal="center"/>
    </xf>
    <xf numFmtId="0" fontId="18" fillId="0" borderId="0" xfId="0" applyFont="1" applyAlignment="1">
      <alignment horizontal="center"/>
    </xf>
    <xf numFmtId="0" fontId="18" fillId="0" borderId="0" xfId="0" applyFont="1"/>
    <xf numFmtId="167" fontId="15" fillId="0" borderId="0" xfId="0" applyNumberFormat="1" applyFont="1"/>
    <xf numFmtId="10" fontId="15" fillId="13" borderId="8" xfId="0" applyNumberFormat="1" applyFont="1" applyFill="1" applyBorder="1" applyAlignment="1">
      <alignment horizontal="center"/>
    </xf>
    <xf numFmtId="168" fontId="15" fillId="0" borderId="0" xfId="0" applyNumberFormat="1" applyFont="1"/>
    <xf numFmtId="170" fontId="14" fillId="0" borderId="6" xfId="0" applyNumberFormat="1" applyFont="1" applyBorder="1" applyAlignment="1">
      <alignment horizontal="center"/>
    </xf>
    <xf numFmtId="10" fontId="15" fillId="0" borderId="0" xfId="0" applyNumberFormat="1" applyFont="1" applyAlignment="1">
      <alignment horizontal="center"/>
    </xf>
    <xf numFmtId="0" fontId="18" fillId="0" borderId="6" xfId="0" applyFont="1" applyBorder="1"/>
    <xf numFmtId="167" fontId="15" fillId="13" borderId="19" xfId="0" applyNumberFormat="1" applyFont="1" applyFill="1" applyBorder="1"/>
    <xf numFmtId="10" fontId="15" fillId="0" borderId="6" xfId="0" applyNumberFormat="1" applyFont="1" applyBorder="1" applyAlignment="1">
      <alignment horizontal="center"/>
    </xf>
    <xf numFmtId="168" fontId="15" fillId="0" borderId="6" xfId="0" applyNumberFormat="1" applyFont="1" applyBorder="1"/>
    <xf numFmtId="0" fontId="13" fillId="0" borderId="5" xfId="0" applyFont="1" applyBorder="1" applyAlignment="1">
      <alignment horizontal="center"/>
    </xf>
    <xf numFmtId="171" fontId="14" fillId="0" borderId="5" xfId="0" applyNumberFormat="1" applyFont="1" applyBorder="1" applyAlignment="1">
      <alignment horizontal="center"/>
    </xf>
    <xf numFmtId="171" fontId="14" fillId="0" borderId="0" xfId="0" applyNumberFormat="1" applyFont="1" applyAlignment="1">
      <alignment horizontal="center"/>
    </xf>
    <xf numFmtId="171" fontId="13" fillId="0" borderId="0" xfId="0" applyNumberFormat="1" applyFont="1" applyAlignment="1">
      <alignment horizontal="center"/>
    </xf>
    <xf numFmtId="171" fontId="13" fillId="0" borderId="6" xfId="0" applyNumberFormat="1" applyFont="1" applyBorder="1" applyAlignment="1">
      <alignment horizontal="center"/>
    </xf>
    <xf numFmtId="171" fontId="14" fillId="0" borderId="6" xfId="0" applyNumberFormat="1" applyFont="1" applyBorder="1" applyAlignment="1">
      <alignment horizontal="center"/>
    </xf>
    <xf numFmtId="171" fontId="15" fillId="0" borderId="0" xfId="0" applyNumberFormat="1" applyFont="1"/>
    <xf numFmtId="0" fontId="18" fillId="0" borderId="5" xfId="0" applyFont="1" applyBorder="1" applyAlignment="1">
      <alignment horizontal="center"/>
    </xf>
    <xf numFmtId="4" fontId="14" fillId="0" borderId="0" xfId="0" applyNumberFormat="1" applyFont="1" applyAlignment="1">
      <alignment horizontal="center"/>
    </xf>
    <xf numFmtId="4" fontId="14" fillId="0" borderId="6" xfId="0" applyNumberFormat="1" applyFont="1" applyBorder="1" applyAlignment="1">
      <alignment horizontal="center"/>
    </xf>
    <xf numFmtId="0" fontId="18" fillId="0" borderId="6" xfId="0" applyFont="1" applyBorder="1" applyAlignment="1">
      <alignment horizontal="center"/>
    </xf>
    <xf numFmtId="0" fontId="13" fillId="14" borderId="20" xfId="0" applyFont="1" applyFill="1" applyBorder="1" applyAlignment="1">
      <alignment vertical="center" wrapText="1"/>
    </xf>
    <xf numFmtId="0" fontId="13" fillId="14" borderId="20" xfId="0" applyFont="1" applyFill="1" applyBorder="1" applyAlignment="1">
      <alignment horizontal="center" vertical="center" wrapText="1"/>
    </xf>
    <xf numFmtId="0" fontId="22" fillId="14" borderId="22" xfId="0" applyFont="1" applyFill="1" applyBorder="1" applyAlignment="1">
      <alignment vertical="center" wrapText="1"/>
    </xf>
    <xf numFmtId="0" fontId="22" fillId="14" borderId="22" xfId="0" applyFont="1" applyFill="1" applyBorder="1" applyAlignment="1">
      <alignment horizontal="center" vertical="center" wrapText="1"/>
    </xf>
    <xf numFmtId="165" fontId="22" fillId="14" borderId="22" xfId="0" applyNumberFormat="1" applyFont="1" applyFill="1" applyBorder="1" applyAlignment="1">
      <alignment horizontal="center" vertical="center" wrapText="1"/>
    </xf>
    <xf numFmtId="0" fontId="22" fillId="14" borderId="8" xfId="0" applyFont="1" applyFill="1" applyBorder="1" applyAlignment="1">
      <alignment vertical="center" wrapText="1"/>
    </xf>
    <xf numFmtId="0" fontId="22" fillId="14" borderId="8" xfId="0" applyFont="1" applyFill="1" applyBorder="1" applyAlignment="1">
      <alignment horizontal="center" vertical="center" wrapText="1"/>
    </xf>
    <xf numFmtId="165" fontId="22" fillId="14" borderId="8" xfId="0" applyNumberFormat="1" applyFont="1" applyFill="1" applyBorder="1" applyAlignment="1">
      <alignment horizontal="center" vertical="center" wrapText="1"/>
    </xf>
    <xf numFmtId="0" fontId="23" fillId="14" borderId="8" xfId="0" applyFont="1" applyFill="1" applyBorder="1" applyAlignment="1">
      <alignment vertical="center" wrapText="1"/>
    </xf>
    <xf numFmtId="0" fontId="23" fillId="14" borderId="8" xfId="0" applyFont="1" applyFill="1" applyBorder="1" applyAlignment="1">
      <alignment horizontal="center" vertical="center" wrapText="1"/>
    </xf>
    <xf numFmtId="165" fontId="23" fillId="14" borderId="8" xfId="0" applyNumberFormat="1" applyFont="1" applyFill="1" applyBorder="1" applyAlignment="1">
      <alignment horizontal="center" vertical="center" wrapText="1"/>
    </xf>
    <xf numFmtId="0" fontId="14" fillId="14" borderId="8" xfId="0" applyFont="1" applyFill="1" applyBorder="1" applyAlignment="1">
      <alignment horizontal="center" vertical="center" wrapText="1"/>
    </xf>
    <xf numFmtId="0" fontId="23" fillId="14" borderId="19" xfId="0" applyFont="1" applyFill="1" applyBorder="1" applyAlignment="1">
      <alignment vertical="center" wrapText="1"/>
    </xf>
    <xf numFmtId="0" fontId="23" fillId="14" borderId="19" xfId="0" applyFont="1" applyFill="1" applyBorder="1" applyAlignment="1">
      <alignment horizontal="center" vertical="center" wrapText="1"/>
    </xf>
    <xf numFmtId="0" fontId="14" fillId="14" borderId="19" xfId="0" applyFont="1" applyFill="1" applyBorder="1" applyAlignment="1">
      <alignment horizontal="center" vertical="center" wrapText="1"/>
    </xf>
    <xf numFmtId="0" fontId="15" fillId="0" borderId="1" xfId="0" applyFont="1" applyBorder="1" applyAlignment="1">
      <alignment horizontal="center"/>
    </xf>
    <xf numFmtId="0" fontId="15" fillId="9" borderId="1" xfId="0" applyFont="1" applyFill="1" applyBorder="1" applyAlignment="1">
      <alignment horizontal="center"/>
    </xf>
    <xf numFmtId="164" fontId="15" fillId="9" borderId="1" xfId="0" applyNumberFormat="1" applyFont="1" applyFill="1" applyBorder="1" applyAlignment="1">
      <alignment horizontal="center"/>
    </xf>
    <xf numFmtId="1" fontId="15" fillId="0" borderId="0" xfId="0" applyNumberFormat="1" applyFont="1"/>
    <xf numFmtId="1" fontId="24" fillId="0" borderId="1" xfId="0" applyNumberFormat="1" applyFont="1" applyBorder="1" applyAlignment="1">
      <alignment horizontal="center"/>
    </xf>
    <xf numFmtId="0" fontId="25" fillId="0" borderId="0" xfId="0" applyFont="1"/>
    <xf numFmtId="0" fontId="3" fillId="0" borderId="0" xfId="0" applyFont="1" applyAlignment="1">
      <alignment vertical="center"/>
    </xf>
    <xf numFmtId="170" fontId="7" fillId="0" borderId="1" xfId="0" applyNumberFormat="1" applyFont="1" applyBorder="1" applyAlignment="1">
      <alignment horizontal="center"/>
    </xf>
    <xf numFmtId="2" fontId="7" fillId="0" borderId="1" xfId="0" applyNumberFormat="1" applyFont="1" applyBorder="1" applyAlignment="1">
      <alignment horizontal="center"/>
    </xf>
    <xf numFmtId="0" fontId="7" fillId="0" borderId="0" xfId="0" applyFont="1"/>
    <xf numFmtId="4" fontId="7" fillId="0" borderId="0" xfId="0" applyNumberFormat="1" applyFont="1" applyAlignment="1">
      <alignment horizontal="center"/>
    </xf>
    <xf numFmtId="10" fontId="7" fillId="0" borderId="0" xfId="0" applyNumberFormat="1" applyFont="1"/>
    <xf numFmtId="2" fontId="7" fillId="0" borderId="0" xfId="0" applyNumberFormat="1" applyFont="1"/>
    <xf numFmtId="170" fontId="7" fillId="0" borderId="1" xfId="0" applyNumberFormat="1" applyFont="1" applyBorder="1"/>
    <xf numFmtId="2" fontId="7" fillId="0" borderId="1" xfId="0" applyNumberFormat="1" applyFont="1" applyBorder="1"/>
    <xf numFmtId="4" fontId="7" fillId="0" borderId="6" xfId="0" applyNumberFormat="1" applyFont="1" applyBorder="1" applyAlignment="1">
      <alignment horizontal="center"/>
    </xf>
    <xf numFmtId="4" fontId="7" fillId="0" borderId="0" xfId="0" applyNumberFormat="1" applyFont="1"/>
    <xf numFmtId="0" fontId="26" fillId="0" borderId="4" xfId="0" applyFont="1" applyBorder="1" applyAlignment="1">
      <alignment horizontal="center" wrapText="1"/>
    </xf>
    <xf numFmtId="0" fontId="26" fillId="0" borderId="0" xfId="0" applyFont="1" applyAlignment="1">
      <alignment horizontal="center"/>
    </xf>
    <xf numFmtId="0" fontId="26" fillId="0" borderId="6" xfId="0" applyFont="1" applyBorder="1" applyAlignment="1">
      <alignment horizontal="center"/>
    </xf>
    <xf numFmtId="0" fontId="26" fillId="0" borderId="4" xfId="0" applyFont="1" applyBorder="1" applyAlignment="1">
      <alignment horizontal="center"/>
    </xf>
    <xf numFmtId="4" fontId="27" fillId="0" borderId="0" xfId="0" applyNumberFormat="1" applyFont="1" applyAlignment="1">
      <alignment horizontal="center"/>
    </xf>
    <xf numFmtId="4" fontId="27" fillId="0" borderId="6" xfId="0" applyNumberFormat="1" applyFont="1" applyBorder="1" applyAlignment="1">
      <alignment horizontal="center"/>
    </xf>
    <xf numFmtId="4" fontId="27" fillId="0" borderId="0" xfId="0" applyNumberFormat="1" applyFont="1" applyAlignment="1">
      <alignment horizontal="center" wrapText="1"/>
    </xf>
    <xf numFmtId="0" fontId="28" fillId="0" borderId="0" xfId="0" applyFont="1"/>
    <xf numFmtId="4" fontId="14" fillId="0" borderId="0" xfId="0" applyNumberFormat="1" applyFont="1" applyAlignment="1">
      <alignment horizontal="center" wrapText="1"/>
    </xf>
    <xf numFmtId="0" fontId="6" fillId="0" borderId="16" xfId="0" applyFont="1" applyBorder="1" applyAlignment="1">
      <alignment horizontal="center"/>
    </xf>
    <xf numFmtId="2" fontId="7" fillId="15" borderId="8" xfId="0" applyNumberFormat="1" applyFont="1" applyFill="1" applyBorder="1"/>
    <xf numFmtId="168" fontId="7" fillId="15" borderId="1" xfId="0" applyNumberFormat="1" applyFont="1" applyFill="1" applyBorder="1"/>
    <xf numFmtId="10" fontId="7" fillId="15" borderId="1" xfId="0" applyNumberFormat="1" applyFont="1" applyFill="1" applyBorder="1"/>
    <xf numFmtId="0" fontId="9" fillId="0" borderId="0" xfId="0" applyFont="1" applyAlignment="1">
      <alignment horizontal="center" vertical="center"/>
    </xf>
    <xf numFmtId="3" fontId="29" fillId="0" borderId="0" xfId="0" applyNumberFormat="1" applyFont="1" applyAlignment="1">
      <alignment horizontal="center" vertical="center"/>
    </xf>
    <xf numFmtId="0" fontId="3" fillId="15" borderId="1" xfId="0" applyFont="1" applyFill="1" applyBorder="1" applyAlignment="1">
      <alignment horizontal="center"/>
    </xf>
    <xf numFmtId="3" fontId="3" fillId="15" borderId="1" xfId="0" applyNumberFormat="1" applyFont="1" applyFill="1" applyBorder="1" applyAlignment="1">
      <alignment horizontal="center"/>
    </xf>
    <xf numFmtId="3" fontId="30" fillId="15" borderId="1" xfId="0" applyNumberFormat="1" applyFont="1" applyFill="1" applyBorder="1" applyAlignment="1">
      <alignment horizontal="center"/>
    </xf>
    <xf numFmtId="3" fontId="7" fillId="0" borderId="1" xfId="0" applyNumberFormat="1" applyFont="1" applyBorder="1"/>
    <xf numFmtId="3" fontId="31" fillId="0" borderId="1" xfId="0" applyNumberFormat="1" applyFont="1" applyBorder="1"/>
    <xf numFmtId="4" fontId="7" fillId="0" borderId="1" xfId="0" applyNumberFormat="1" applyFont="1" applyBorder="1"/>
    <xf numFmtId="3" fontId="31" fillId="0" borderId="0" xfId="0" applyNumberFormat="1" applyFont="1"/>
    <xf numFmtId="3" fontId="11" fillId="0" borderId="1" xfId="0" applyNumberFormat="1" applyFont="1" applyBorder="1"/>
    <xf numFmtId="49" fontId="3" fillId="4" borderId="24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/>
    </xf>
    <xf numFmtId="49" fontId="2" fillId="10" borderId="8" xfId="0" applyNumberFormat="1" applyFont="1" applyFill="1" applyBorder="1" applyAlignment="1">
      <alignment horizontal="center" vertical="center"/>
    </xf>
    <xf numFmtId="168" fontId="7" fillId="0" borderId="2" xfId="0" applyNumberFormat="1" applyFont="1" applyBorder="1" applyAlignment="1">
      <alignment horizontal="center"/>
    </xf>
    <xf numFmtId="166" fontId="7" fillId="0" borderId="1" xfId="0" applyNumberFormat="1" applyFont="1" applyBorder="1" applyAlignment="1">
      <alignment horizontal="center"/>
    </xf>
    <xf numFmtId="172" fontId="7" fillId="0" borderId="0" xfId="0" applyNumberFormat="1" applyFont="1"/>
    <xf numFmtId="0" fontId="3" fillId="0" borderId="3" xfId="0" applyFont="1" applyBorder="1" applyAlignment="1">
      <alignment horizontal="center"/>
    </xf>
    <xf numFmtId="168" fontId="7" fillId="0" borderId="1" xfId="0" applyNumberFormat="1" applyFont="1" applyBorder="1" applyAlignment="1">
      <alignment horizontal="center"/>
    </xf>
    <xf numFmtId="0" fontId="5" fillId="9" borderId="1" xfId="0" applyFont="1" applyFill="1" applyBorder="1" applyAlignment="1">
      <alignment horizontal="center"/>
    </xf>
    <xf numFmtId="0" fontId="6" fillId="9" borderId="1" xfId="0" applyFont="1" applyFill="1" applyBorder="1" applyAlignment="1">
      <alignment horizontal="center"/>
    </xf>
    <xf numFmtId="166" fontId="11" fillId="9" borderId="1" xfId="0" applyNumberFormat="1" applyFont="1" applyFill="1" applyBorder="1" applyAlignment="1">
      <alignment horizontal="center"/>
    </xf>
    <xf numFmtId="0" fontId="6" fillId="13" borderId="1" xfId="0" applyFont="1" applyFill="1" applyBorder="1" applyAlignment="1">
      <alignment horizontal="center"/>
    </xf>
    <xf numFmtId="169" fontId="6" fillId="13" borderId="1" xfId="0" applyNumberFormat="1" applyFont="1" applyFill="1" applyBorder="1" applyAlignment="1">
      <alignment horizontal="center"/>
    </xf>
    <xf numFmtId="164" fontId="7" fillId="13" borderId="1" xfId="0" applyNumberFormat="1" applyFont="1" applyFill="1" applyBorder="1" applyAlignment="1">
      <alignment horizontal="center"/>
    </xf>
    <xf numFmtId="49" fontId="6" fillId="0" borderId="1" xfId="0" applyNumberFormat="1" applyFont="1" applyBorder="1" applyAlignment="1">
      <alignment horizontal="center" vertical="center"/>
    </xf>
    <xf numFmtId="164" fontId="7" fillId="0" borderId="16" xfId="0" applyNumberFormat="1" applyFont="1" applyBorder="1" applyAlignment="1">
      <alignment horizontal="center"/>
    </xf>
    <xf numFmtId="164" fontId="7" fillId="0" borderId="18" xfId="0" applyNumberFormat="1" applyFont="1" applyBorder="1" applyAlignment="1">
      <alignment horizontal="center"/>
    </xf>
    <xf numFmtId="49" fontId="33" fillId="0" borderId="4" xfId="0" applyNumberFormat="1" applyFont="1" applyBorder="1" applyAlignment="1">
      <alignment horizontal="center" vertical="center"/>
    </xf>
    <xf numFmtId="49" fontId="18" fillId="0" borderId="4" xfId="0" applyNumberFormat="1" applyFont="1" applyBorder="1" applyAlignment="1">
      <alignment horizontal="center" vertical="center"/>
    </xf>
    <xf numFmtId="49" fontId="18" fillId="5" borderId="7" xfId="0" applyNumberFormat="1" applyFont="1" applyFill="1" applyBorder="1" applyAlignment="1">
      <alignment horizontal="center" vertical="center"/>
    </xf>
    <xf numFmtId="49" fontId="18" fillId="4" borderId="20" xfId="0" applyNumberFormat="1" applyFont="1" applyFill="1" applyBorder="1" applyAlignment="1">
      <alignment horizontal="center" vertical="center"/>
    </xf>
    <xf numFmtId="49" fontId="18" fillId="0" borderId="4" xfId="0" applyNumberFormat="1" applyFont="1" applyBorder="1" applyAlignment="1">
      <alignment horizontal="center" vertical="center" wrapText="1"/>
    </xf>
    <xf numFmtId="0" fontId="18" fillId="0" borderId="4" xfId="0" applyFont="1" applyBorder="1" applyAlignment="1">
      <alignment horizontal="center" wrapText="1"/>
    </xf>
    <xf numFmtId="17" fontId="25" fillId="0" borderId="0" xfId="0" applyNumberFormat="1" applyFont="1" applyAlignment="1">
      <alignment horizontal="center"/>
    </xf>
    <xf numFmtId="0" fontId="25" fillId="0" borderId="0" xfId="0" applyFont="1" applyAlignment="1">
      <alignment horizontal="center"/>
    </xf>
    <xf numFmtId="0" fontId="15" fillId="0" borderId="0" xfId="0" applyFont="1" applyAlignment="1">
      <alignment horizontal="center"/>
    </xf>
    <xf numFmtId="164" fontId="15" fillId="0" borderId="3" xfId="0" applyNumberFormat="1" applyFont="1" applyBorder="1" applyAlignment="1">
      <alignment horizontal="center"/>
    </xf>
    <xf numFmtId="164" fontId="15" fillId="0" borderId="0" xfId="0" applyNumberFormat="1" applyFont="1" applyAlignment="1">
      <alignment horizontal="center"/>
    </xf>
    <xf numFmtId="0" fontId="3" fillId="0" borderId="25" xfId="0" applyFont="1" applyBorder="1" applyAlignment="1">
      <alignment horizontal="center"/>
    </xf>
    <xf numFmtId="0" fontId="3" fillId="0" borderId="1" xfId="0" applyFont="1" applyBorder="1"/>
    <xf numFmtId="17" fontId="9" fillId="0" borderId="0" xfId="0" applyNumberFormat="1" applyFont="1" applyAlignment="1">
      <alignment horizontal="center"/>
    </xf>
    <xf numFmtId="168" fontId="3" fillId="0" borderId="1" xfId="0" applyNumberFormat="1" applyFont="1" applyBorder="1"/>
    <xf numFmtId="17" fontId="9" fillId="0" borderId="6" xfId="0" applyNumberFormat="1" applyFont="1" applyBorder="1" applyAlignment="1">
      <alignment horizontal="center"/>
    </xf>
    <xf numFmtId="1" fontId="15" fillId="0" borderId="2" xfId="0" applyNumberFormat="1" applyFont="1" applyBorder="1" applyAlignment="1">
      <alignment horizontal="center"/>
    </xf>
    <xf numFmtId="0" fontId="15" fillId="0" borderId="3" xfId="0" applyFont="1" applyBorder="1" applyAlignment="1">
      <alignment horizontal="center"/>
    </xf>
    <xf numFmtId="0" fontId="15" fillId="0" borderId="2" xfId="0" applyFont="1" applyBorder="1" applyAlignment="1">
      <alignment horizontal="center"/>
    </xf>
    <xf numFmtId="0" fontId="15" fillId="9" borderId="7" xfId="0" applyFont="1" applyFill="1" applyBorder="1" applyAlignment="1">
      <alignment horizontal="center"/>
    </xf>
    <xf numFmtId="17" fontId="25" fillId="0" borderId="6" xfId="0" applyNumberFormat="1" applyFont="1" applyBorder="1" applyAlignment="1">
      <alignment horizontal="center"/>
    </xf>
    <xf numFmtId="0" fontId="25" fillId="0" borderId="6" xfId="0" applyFont="1" applyBorder="1" applyAlignment="1">
      <alignment horizontal="center"/>
    </xf>
    <xf numFmtId="0" fontId="15" fillId="0" borderId="6" xfId="0" applyFont="1" applyBorder="1" applyAlignment="1">
      <alignment horizontal="center"/>
    </xf>
    <xf numFmtId="0" fontId="15" fillId="0" borderId="6" xfId="0" applyFont="1" applyBorder="1"/>
    <xf numFmtId="164" fontId="15" fillId="0" borderId="6" xfId="0" applyNumberFormat="1" applyFont="1" applyBorder="1" applyAlignment="1">
      <alignment horizontal="center"/>
    </xf>
    <xf numFmtId="0" fontId="34" fillId="0" borderId="1" xfId="0" applyFont="1" applyBorder="1" applyAlignment="1">
      <alignment horizontal="center" vertical="top" wrapText="1"/>
    </xf>
    <xf numFmtId="49" fontId="3" fillId="11" borderId="1" xfId="0" applyNumberFormat="1" applyFont="1" applyFill="1" applyBorder="1" applyAlignment="1">
      <alignment horizontal="center" vertical="center"/>
    </xf>
    <xf numFmtId="49" fontId="3" fillId="15" borderId="1" xfId="0" applyNumberFormat="1" applyFont="1" applyFill="1" applyBorder="1" applyAlignment="1">
      <alignment horizontal="center" vertical="center"/>
    </xf>
    <xf numFmtId="10" fontId="7" fillId="0" borderId="1" xfId="0" applyNumberFormat="1" applyFont="1" applyBorder="1" applyAlignment="1">
      <alignment horizontal="center" vertical="top"/>
    </xf>
    <xf numFmtId="2" fontId="35" fillId="12" borderId="1" xfId="0" applyNumberFormat="1" applyFont="1" applyFill="1" applyBorder="1" applyAlignment="1">
      <alignment horizontal="center"/>
    </xf>
    <xf numFmtId="2" fontId="35" fillId="0" borderId="1" xfId="0" applyNumberFormat="1" applyFont="1" applyBorder="1" applyAlignment="1">
      <alignment horizontal="center"/>
    </xf>
    <xf numFmtId="4" fontId="35" fillId="12" borderId="1" xfId="0" applyNumberFormat="1" applyFont="1" applyFill="1" applyBorder="1" applyAlignment="1">
      <alignment horizontal="center"/>
    </xf>
    <xf numFmtId="4" fontId="35" fillId="0" borderId="1" xfId="0" applyNumberFormat="1" applyFont="1" applyBorder="1" applyAlignment="1">
      <alignment horizontal="center"/>
    </xf>
    <xf numFmtId="2" fontId="34" fillId="0" borderId="1" xfId="0" applyNumberFormat="1" applyFont="1" applyBorder="1" applyAlignment="1">
      <alignment horizontal="center" vertical="top" wrapText="1"/>
    </xf>
    <xf numFmtId="4" fontId="3" fillId="0" borderId="1" xfId="0" applyNumberFormat="1" applyFont="1" applyBorder="1" applyAlignment="1">
      <alignment horizontal="center"/>
    </xf>
    <xf numFmtId="0" fontId="11" fillId="0" borderId="1" xfId="0" applyFont="1" applyBorder="1" applyAlignment="1">
      <alignment horizontal="center"/>
    </xf>
    <xf numFmtId="2" fontId="7" fillId="16" borderId="1" xfId="0" applyNumberFormat="1" applyFont="1" applyFill="1" applyBorder="1" applyAlignment="1">
      <alignment horizontal="center"/>
    </xf>
    <xf numFmtId="0" fontId="7" fillId="16" borderId="1" xfId="0" applyFont="1" applyFill="1" applyBorder="1"/>
    <xf numFmtId="0" fontId="7" fillId="16" borderId="8" xfId="0" applyFont="1" applyFill="1" applyBorder="1"/>
    <xf numFmtId="164" fontId="36" fillId="0" borderId="1" xfId="0" applyNumberFormat="1" applyFont="1" applyBorder="1" applyAlignment="1">
      <alignment horizontal="center"/>
    </xf>
    <xf numFmtId="2" fontId="11" fillId="17" borderId="1" xfId="0" applyNumberFormat="1" applyFont="1" applyFill="1" applyBorder="1" applyAlignment="1">
      <alignment horizontal="center"/>
    </xf>
    <xf numFmtId="164" fontId="7" fillId="16" borderId="1" xfId="0" applyNumberFormat="1" applyFont="1" applyFill="1" applyBorder="1" applyAlignment="1">
      <alignment horizontal="center"/>
    </xf>
    <xf numFmtId="2" fontId="35" fillId="18" borderId="1" xfId="0" applyNumberFormat="1" applyFont="1" applyFill="1" applyBorder="1" applyAlignment="1">
      <alignment horizontal="center"/>
    </xf>
    <xf numFmtId="2" fontId="35" fillId="18" borderId="8" xfId="0" applyNumberFormat="1" applyFont="1" applyFill="1" applyBorder="1" applyAlignment="1">
      <alignment horizontal="center"/>
    </xf>
    <xf numFmtId="164" fontId="11" fillId="17" borderId="1" xfId="0" applyNumberFormat="1" applyFont="1" applyFill="1" applyBorder="1" applyAlignment="1">
      <alignment horizontal="center"/>
    </xf>
    <xf numFmtId="0" fontId="6" fillId="16" borderId="1" xfId="0" applyFont="1" applyFill="1" applyBorder="1" applyAlignment="1">
      <alignment horizontal="center"/>
    </xf>
    <xf numFmtId="164" fontId="36" fillId="16" borderId="1" xfId="0" applyNumberFormat="1" applyFont="1" applyFill="1" applyBorder="1" applyAlignment="1">
      <alignment horizontal="center"/>
    </xf>
    <xf numFmtId="2" fontId="35" fillId="12" borderId="8" xfId="0" applyNumberFormat="1" applyFont="1" applyFill="1" applyBorder="1" applyAlignment="1">
      <alignment horizontal="center"/>
    </xf>
    <xf numFmtId="49" fontId="3" fillId="11" borderId="8" xfId="0" applyNumberFormat="1" applyFont="1" applyFill="1" applyBorder="1" applyAlignment="1">
      <alignment horizontal="center" vertical="center"/>
    </xf>
    <xf numFmtId="49" fontId="3" fillId="4" borderId="8" xfId="0" applyNumberFormat="1" applyFont="1" applyFill="1" applyBorder="1" applyAlignment="1">
      <alignment horizontal="center" vertical="center"/>
    </xf>
    <xf numFmtId="49" fontId="3" fillId="4" borderId="26" xfId="0" applyNumberFormat="1" applyFont="1" applyFill="1" applyBorder="1" applyAlignment="1">
      <alignment horizontal="center" vertical="center"/>
    </xf>
    <xf numFmtId="2" fontId="7" fillId="0" borderId="0" xfId="0" applyNumberFormat="1" applyFont="1" applyAlignment="1">
      <alignment horizontal="center"/>
    </xf>
    <xf numFmtId="2" fontId="35" fillId="0" borderId="0" xfId="0" applyNumberFormat="1" applyFont="1" applyAlignment="1">
      <alignment horizontal="center"/>
    </xf>
    <xf numFmtId="9" fontId="7" fillId="0" borderId="1" xfId="0" applyNumberFormat="1" applyFont="1" applyBorder="1"/>
    <xf numFmtId="9" fontId="7" fillId="0" borderId="0" xfId="0" applyNumberFormat="1" applyFont="1" applyAlignment="1">
      <alignment horizontal="center"/>
    </xf>
    <xf numFmtId="10" fontId="35" fillId="0" borderId="0" xfId="0" applyNumberFormat="1" applyFont="1" applyAlignment="1">
      <alignment horizontal="center"/>
    </xf>
    <xf numFmtId="170" fontId="7" fillId="16" borderId="1" xfId="0" applyNumberFormat="1" applyFont="1" applyFill="1" applyBorder="1" applyAlignment="1">
      <alignment horizontal="center"/>
    </xf>
    <xf numFmtId="4" fontId="35" fillId="0" borderId="0" xfId="0" applyNumberFormat="1" applyFont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8" fillId="0" borderId="3" xfId="0" applyFont="1" applyBorder="1"/>
    <xf numFmtId="0" fontId="3" fillId="4" borderId="2" xfId="0" applyFont="1" applyFill="1" applyBorder="1" applyAlignment="1">
      <alignment horizontal="center"/>
    </xf>
    <xf numFmtId="0" fontId="13" fillId="0" borderId="11" xfId="0" applyFont="1" applyBorder="1" applyAlignment="1">
      <alignment horizontal="center" wrapText="1"/>
    </xf>
    <xf numFmtId="0" fontId="8" fillId="0" borderId="14" xfId="0" applyFont="1" applyBorder="1"/>
    <xf numFmtId="0" fontId="13" fillId="0" borderId="13" xfId="0" applyFont="1" applyBorder="1" applyAlignment="1">
      <alignment horizontal="center"/>
    </xf>
    <xf numFmtId="0" fontId="8" fillId="0" borderId="15" xfId="0" applyFont="1" applyBorder="1"/>
    <xf numFmtId="0" fontId="13" fillId="0" borderId="6" xfId="0" applyFont="1" applyBorder="1" applyAlignment="1">
      <alignment horizontal="center"/>
    </xf>
    <xf numFmtId="0" fontId="8" fillId="0" borderId="6" xfId="0" applyFont="1" applyBorder="1"/>
    <xf numFmtId="0" fontId="13" fillId="0" borderId="4" xfId="0" applyFont="1" applyBorder="1" applyAlignment="1">
      <alignment horizontal="center" vertical="center" wrapText="1"/>
    </xf>
    <xf numFmtId="0" fontId="8" fillId="0" borderId="4" xfId="0" applyFont="1" applyBorder="1"/>
    <xf numFmtId="0" fontId="22" fillId="14" borderId="21" xfId="0" applyFont="1" applyFill="1" applyBorder="1" applyAlignment="1">
      <alignment vertical="center" wrapText="1"/>
    </xf>
    <xf numFmtId="0" fontId="8" fillId="0" borderId="23" xfId="0" applyFont="1" applyBorder="1"/>
    <xf numFmtId="0" fontId="3" fillId="0" borderId="0" xfId="0" applyFont="1" applyAlignment="1">
      <alignment horizontal="center"/>
    </xf>
    <xf numFmtId="0" fontId="0" fillId="0" borderId="0" xfId="0"/>
    <xf numFmtId="0" fontId="3" fillId="0" borderId="4" xfId="0" applyFont="1" applyBorder="1" applyAlignment="1">
      <alignment horizontal="center"/>
    </xf>
    <xf numFmtId="0" fontId="32" fillId="0" borderId="2" xfId="0" applyFont="1" applyBorder="1" applyAlignment="1">
      <alignment horizontal="center"/>
    </xf>
    <xf numFmtId="0" fontId="3" fillId="0" borderId="23" xfId="0" applyFont="1" applyBorder="1"/>
    <xf numFmtId="167" fontId="7" fillId="0" borderId="23" xfId="0" applyNumberFormat="1" applyFont="1" applyBorder="1" applyAlignment="1">
      <alignment horizontal="center" vertical="center"/>
    </xf>
    <xf numFmtId="165" fontId="7" fillId="0" borderId="23" xfId="0" applyNumberFormat="1" applyFont="1" applyBorder="1" applyAlignment="1">
      <alignment horizontal="center"/>
    </xf>
    <xf numFmtId="168" fontId="7" fillId="0" borderId="23" xfId="0" applyNumberFormat="1" applyFont="1" applyBorder="1"/>
    <xf numFmtId="0" fontId="3" fillId="0" borderId="27" xfId="0" applyFont="1" applyBorder="1"/>
    <xf numFmtId="167" fontId="7" fillId="0" borderId="27" xfId="0" applyNumberFormat="1" applyFont="1" applyBorder="1" applyAlignment="1">
      <alignment horizontal="center" vertical="center"/>
    </xf>
    <xf numFmtId="165" fontId="7" fillId="0" borderId="27" xfId="0" applyNumberFormat="1" applyFont="1" applyBorder="1" applyAlignment="1">
      <alignment horizontal="center"/>
    </xf>
    <xf numFmtId="168" fontId="7" fillId="0" borderId="27" xfId="0" applyNumberFormat="1" applyFont="1" applyBorder="1"/>
  </cellXfs>
  <cellStyles count="1">
    <cellStyle name="Normal" xfId="0" builtinId="0"/>
  </cellStyles>
  <dxfs count="4"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comments1.xml.rels><?xml version="1.0" encoding="UTF-8" standalone="yes"?>
<Relationships xmlns="http://schemas.openxmlformats.org/package/2006/relationships"><Relationship Id="rId1" Type="http://customschemas.google.com/relationships/workbookmetadata" Target="commentsmeta0"/></Relationship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customschemas.google.com/relationships/workbookmetadata" Target="metadata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7" Type="http://schemas.openxmlformats.org/officeDocument/2006/relationships/calcChain" Target="calcChain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title>
      <c:tx>
        <c:rich>
          <a:bodyPr/>
          <a:lstStyle/>
          <a:p>
            <a:pPr lvl="0">
              <a:defRPr sz="1200" b="0" i="0">
                <a:solidFill>
                  <a:srgbClr val="757575"/>
                </a:solidFill>
                <a:latin typeface="Arial"/>
              </a:defRPr>
            </a:pPr>
            <a:r>
              <a:rPr lang="pt-BR" sz="1200" b="0" i="0">
                <a:solidFill>
                  <a:srgbClr val="757575"/>
                </a:solidFill>
                <a:latin typeface="Arial"/>
              </a:rPr>
              <a:t>Chuva mensal na Bacia do Grande (Jan/2011 a Jun/2022) 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Chuva_observada (mm)</c:v>
          </c:tx>
          <c:spPr>
            <a:ln w="9525" cmpd="sng">
              <a:solidFill>
                <a:schemeClr val="accent1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trendline>
            <c:name>Linear (Chuva_observada (mm))</c:name>
            <c:spPr>
              <a:ln w="19050">
                <a:solidFill>
                  <a:srgbClr val="000000">
                    <a:alpha val="0"/>
                  </a:srgbClr>
                </a:solidFill>
              </a:ln>
            </c:spPr>
            <c:trendlineType val="linear"/>
            <c:dispRSqr val="0"/>
            <c:dispEq val="0"/>
          </c:trendline>
          <c:cat>
            <c:numRef>
              <c:f>'Análise Inicial'!$D$2:$D$139</c:f>
              <c:numCache>
                <c:formatCode>mmm\-yy</c:formatCode>
                <c:ptCount val="138"/>
                <c:pt idx="0">
                  <c:v>40544</c:v>
                </c:pt>
                <c:pt idx="1">
                  <c:v>40575</c:v>
                </c:pt>
                <c:pt idx="2">
                  <c:v>40603</c:v>
                </c:pt>
                <c:pt idx="3">
                  <c:v>40634</c:v>
                </c:pt>
                <c:pt idx="4">
                  <c:v>40664</c:v>
                </c:pt>
                <c:pt idx="5">
                  <c:v>40695</c:v>
                </c:pt>
                <c:pt idx="6">
                  <c:v>40725</c:v>
                </c:pt>
                <c:pt idx="7">
                  <c:v>40756</c:v>
                </c:pt>
                <c:pt idx="8">
                  <c:v>40787</c:v>
                </c:pt>
                <c:pt idx="9">
                  <c:v>40817</c:v>
                </c:pt>
                <c:pt idx="10">
                  <c:v>40848</c:v>
                </c:pt>
                <c:pt idx="11">
                  <c:v>40878</c:v>
                </c:pt>
                <c:pt idx="12">
                  <c:v>40909</c:v>
                </c:pt>
                <c:pt idx="13">
                  <c:v>40940</c:v>
                </c:pt>
                <c:pt idx="14">
                  <c:v>40969</c:v>
                </c:pt>
                <c:pt idx="15">
                  <c:v>41000</c:v>
                </c:pt>
                <c:pt idx="16">
                  <c:v>41030</c:v>
                </c:pt>
                <c:pt idx="17">
                  <c:v>41061</c:v>
                </c:pt>
                <c:pt idx="18">
                  <c:v>41091</c:v>
                </c:pt>
                <c:pt idx="19">
                  <c:v>41122</c:v>
                </c:pt>
                <c:pt idx="20">
                  <c:v>41153</c:v>
                </c:pt>
                <c:pt idx="21">
                  <c:v>41183</c:v>
                </c:pt>
                <c:pt idx="22">
                  <c:v>41214</c:v>
                </c:pt>
                <c:pt idx="23">
                  <c:v>41244</c:v>
                </c:pt>
                <c:pt idx="24">
                  <c:v>41275</c:v>
                </c:pt>
                <c:pt idx="25">
                  <c:v>41306</c:v>
                </c:pt>
                <c:pt idx="26">
                  <c:v>41334</c:v>
                </c:pt>
                <c:pt idx="27">
                  <c:v>41365</c:v>
                </c:pt>
                <c:pt idx="28">
                  <c:v>41395</c:v>
                </c:pt>
                <c:pt idx="29">
                  <c:v>41426</c:v>
                </c:pt>
                <c:pt idx="30">
                  <c:v>41456</c:v>
                </c:pt>
                <c:pt idx="31">
                  <c:v>41487</c:v>
                </c:pt>
                <c:pt idx="32">
                  <c:v>41518</c:v>
                </c:pt>
                <c:pt idx="33">
                  <c:v>41548</c:v>
                </c:pt>
                <c:pt idx="34">
                  <c:v>41579</c:v>
                </c:pt>
                <c:pt idx="35">
                  <c:v>41609</c:v>
                </c:pt>
                <c:pt idx="36">
                  <c:v>41640</c:v>
                </c:pt>
                <c:pt idx="37">
                  <c:v>41671</c:v>
                </c:pt>
                <c:pt idx="38">
                  <c:v>41699</c:v>
                </c:pt>
                <c:pt idx="39">
                  <c:v>41730</c:v>
                </c:pt>
                <c:pt idx="40">
                  <c:v>41760</c:v>
                </c:pt>
                <c:pt idx="41">
                  <c:v>41791</c:v>
                </c:pt>
                <c:pt idx="42">
                  <c:v>41821</c:v>
                </c:pt>
                <c:pt idx="43">
                  <c:v>41852</c:v>
                </c:pt>
                <c:pt idx="44">
                  <c:v>41883</c:v>
                </c:pt>
                <c:pt idx="45">
                  <c:v>41913</c:v>
                </c:pt>
                <c:pt idx="46">
                  <c:v>41944</c:v>
                </c:pt>
                <c:pt idx="47">
                  <c:v>41974</c:v>
                </c:pt>
                <c:pt idx="48">
                  <c:v>42005</c:v>
                </c:pt>
                <c:pt idx="49">
                  <c:v>42036</c:v>
                </c:pt>
                <c:pt idx="50">
                  <c:v>42064</c:v>
                </c:pt>
                <c:pt idx="51">
                  <c:v>42095</c:v>
                </c:pt>
                <c:pt idx="52">
                  <c:v>42125</c:v>
                </c:pt>
                <c:pt idx="53">
                  <c:v>42156</c:v>
                </c:pt>
                <c:pt idx="54">
                  <c:v>42186</c:v>
                </c:pt>
                <c:pt idx="55">
                  <c:v>42217</c:v>
                </c:pt>
                <c:pt idx="56">
                  <c:v>42248</c:v>
                </c:pt>
                <c:pt idx="57">
                  <c:v>42278</c:v>
                </c:pt>
                <c:pt idx="58">
                  <c:v>42309</c:v>
                </c:pt>
                <c:pt idx="59">
                  <c:v>42339</c:v>
                </c:pt>
                <c:pt idx="60">
                  <c:v>42370</c:v>
                </c:pt>
                <c:pt idx="61">
                  <c:v>42401</c:v>
                </c:pt>
                <c:pt idx="62">
                  <c:v>42430</c:v>
                </c:pt>
                <c:pt idx="63">
                  <c:v>42461</c:v>
                </c:pt>
                <c:pt idx="64">
                  <c:v>42491</c:v>
                </c:pt>
                <c:pt idx="65">
                  <c:v>42522</c:v>
                </c:pt>
                <c:pt idx="66">
                  <c:v>42552</c:v>
                </c:pt>
                <c:pt idx="67">
                  <c:v>42583</c:v>
                </c:pt>
                <c:pt idx="68">
                  <c:v>42614</c:v>
                </c:pt>
                <c:pt idx="69">
                  <c:v>42644</c:v>
                </c:pt>
                <c:pt idx="70">
                  <c:v>42675</c:v>
                </c:pt>
                <c:pt idx="71">
                  <c:v>42705</c:v>
                </c:pt>
                <c:pt idx="72">
                  <c:v>42736</c:v>
                </c:pt>
                <c:pt idx="73">
                  <c:v>42767</c:v>
                </c:pt>
                <c:pt idx="74">
                  <c:v>42795</c:v>
                </c:pt>
                <c:pt idx="75">
                  <c:v>42826</c:v>
                </c:pt>
                <c:pt idx="76">
                  <c:v>42856</c:v>
                </c:pt>
                <c:pt idx="77">
                  <c:v>42887</c:v>
                </c:pt>
                <c:pt idx="78">
                  <c:v>42917</c:v>
                </c:pt>
                <c:pt idx="79">
                  <c:v>42948</c:v>
                </c:pt>
                <c:pt idx="80">
                  <c:v>42979</c:v>
                </c:pt>
                <c:pt idx="81">
                  <c:v>43009</c:v>
                </c:pt>
                <c:pt idx="82">
                  <c:v>43040</c:v>
                </c:pt>
                <c:pt idx="83">
                  <c:v>43070</c:v>
                </c:pt>
                <c:pt idx="84">
                  <c:v>43101</c:v>
                </c:pt>
                <c:pt idx="85">
                  <c:v>43132</c:v>
                </c:pt>
                <c:pt idx="86">
                  <c:v>43160</c:v>
                </c:pt>
                <c:pt idx="87">
                  <c:v>43191</c:v>
                </c:pt>
                <c:pt idx="88">
                  <c:v>43221</c:v>
                </c:pt>
                <c:pt idx="89">
                  <c:v>43252</c:v>
                </c:pt>
                <c:pt idx="90">
                  <c:v>43282</c:v>
                </c:pt>
                <c:pt idx="91">
                  <c:v>43313</c:v>
                </c:pt>
                <c:pt idx="92">
                  <c:v>43344</c:v>
                </c:pt>
                <c:pt idx="93">
                  <c:v>43374</c:v>
                </c:pt>
                <c:pt idx="94">
                  <c:v>43405</c:v>
                </c:pt>
                <c:pt idx="95">
                  <c:v>43435</c:v>
                </c:pt>
                <c:pt idx="96">
                  <c:v>43466</c:v>
                </c:pt>
                <c:pt idx="97">
                  <c:v>43497</c:v>
                </c:pt>
                <c:pt idx="98">
                  <c:v>43525</c:v>
                </c:pt>
                <c:pt idx="99">
                  <c:v>43556</c:v>
                </c:pt>
                <c:pt idx="100">
                  <c:v>43586</c:v>
                </c:pt>
                <c:pt idx="101">
                  <c:v>43617</c:v>
                </c:pt>
                <c:pt idx="102">
                  <c:v>43647</c:v>
                </c:pt>
                <c:pt idx="103">
                  <c:v>43678</c:v>
                </c:pt>
                <c:pt idx="104">
                  <c:v>43709</c:v>
                </c:pt>
                <c:pt idx="105">
                  <c:v>43739</c:v>
                </c:pt>
                <c:pt idx="106">
                  <c:v>43770</c:v>
                </c:pt>
                <c:pt idx="107">
                  <c:v>43800</c:v>
                </c:pt>
                <c:pt idx="108">
                  <c:v>43831</c:v>
                </c:pt>
                <c:pt idx="109">
                  <c:v>43862</c:v>
                </c:pt>
                <c:pt idx="110">
                  <c:v>43891</c:v>
                </c:pt>
                <c:pt idx="111">
                  <c:v>43922</c:v>
                </c:pt>
                <c:pt idx="112">
                  <c:v>43952</c:v>
                </c:pt>
                <c:pt idx="113">
                  <c:v>43983</c:v>
                </c:pt>
                <c:pt idx="114">
                  <c:v>44013</c:v>
                </c:pt>
                <c:pt idx="115">
                  <c:v>44044</c:v>
                </c:pt>
                <c:pt idx="116">
                  <c:v>44075</c:v>
                </c:pt>
                <c:pt idx="117">
                  <c:v>44105</c:v>
                </c:pt>
                <c:pt idx="118">
                  <c:v>44136</c:v>
                </c:pt>
                <c:pt idx="119">
                  <c:v>44166</c:v>
                </c:pt>
                <c:pt idx="120">
                  <c:v>44197</c:v>
                </c:pt>
                <c:pt idx="121">
                  <c:v>44228</c:v>
                </c:pt>
                <c:pt idx="122">
                  <c:v>44256</c:v>
                </c:pt>
                <c:pt idx="123">
                  <c:v>44287</c:v>
                </c:pt>
                <c:pt idx="124">
                  <c:v>44317</c:v>
                </c:pt>
                <c:pt idx="125">
                  <c:v>44348</c:v>
                </c:pt>
                <c:pt idx="126">
                  <c:v>44378</c:v>
                </c:pt>
                <c:pt idx="127">
                  <c:v>44409</c:v>
                </c:pt>
                <c:pt idx="128">
                  <c:v>44440</c:v>
                </c:pt>
                <c:pt idx="129">
                  <c:v>44470</c:v>
                </c:pt>
                <c:pt idx="130">
                  <c:v>44501</c:v>
                </c:pt>
                <c:pt idx="131">
                  <c:v>44531</c:v>
                </c:pt>
                <c:pt idx="132">
                  <c:v>44562</c:v>
                </c:pt>
                <c:pt idx="133">
                  <c:v>44593</c:v>
                </c:pt>
                <c:pt idx="134">
                  <c:v>44621</c:v>
                </c:pt>
                <c:pt idx="135">
                  <c:v>44652</c:v>
                </c:pt>
                <c:pt idx="136">
                  <c:v>44682</c:v>
                </c:pt>
                <c:pt idx="137">
                  <c:v>44713</c:v>
                </c:pt>
              </c:numCache>
            </c:numRef>
          </c:cat>
          <c:val>
            <c:numRef>
              <c:f>'Análise Inicial'!$F$2:$F$139</c:f>
              <c:numCache>
                <c:formatCode>0.0</c:formatCode>
                <c:ptCount val="138"/>
                <c:pt idx="0">
                  <c:v>325</c:v>
                </c:pt>
                <c:pt idx="1">
                  <c:v>109</c:v>
                </c:pt>
                <c:pt idx="2">
                  <c:v>289.5</c:v>
                </c:pt>
                <c:pt idx="3">
                  <c:v>93</c:v>
                </c:pt>
                <c:pt idx="4">
                  <c:v>7</c:v>
                </c:pt>
                <c:pt idx="5">
                  <c:v>26.5</c:v>
                </c:pt>
                <c:pt idx="6">
                  <c:v>0</c:v>
                </c:pt>
                <c:pt idx="7">
                  <c:v>7.5</c:v>
                </c:pt>
                <c:pt idx="8">
                  <c:v>3.3</c:v>
                </c:pt>
                <c:pt idx="9">
                  <c:v>126.1</c:v>
                </c:pt>
                <c:pt idx="10">
                  <c:v>134.5</c:v>
                </c:pt>
                <c:pt idx="11">
                  <c:v>262.5</c:v>
                </c:pt>
                <c:pt idx="12">
                  <c:v>343.5</c:v>
                </c:pt>
                <c:pt idx="13">
                  <c:v>90.5</c:v>
                </c:pt>
                <c:pt idx="14">
                  <c:v>119</c:v>
                </c:pt>
                <c:pt idx="15">
                  <c:v>36.5</c:v>
                </c:pt>
                <c:pt idx="16">
                  <c:v>45</c:v>
                </c:pt>
                <c:pt idx="17">
                  <c:v>87.5</c:v>
                </c:pt>
                <c:pt idx="18">
                  <c:v>21.5</c:v>
                </c:pt>
                <c:pt idx="19">
                  <c:v>0</c:v>
                </c:pt>
                <c:pt idx="20">
                  <c:v>35.5</c:v>
                </c:pt>
                <c:pt idx="21">
                  <c:v>57</c:v>
                </c:pt>
                <c:pt idx="22">
                  <c:v>161.5</c:v>
                </c:pt>
                <c:pt idx="23">
                  <c:v>183.5</c:v>
                </c:pt>
                <c:pt idx="24">
                  <c:v>319.5</c:v>
                </c:pt>
                <c:pt idx="25">
                  <c:v>263.5</c:v>
                </c:pt>
                <c:pt idx="26">
                  <c:v>186</c:v>
                </c:pt>
                <c:pt idx="27">
                  <c:v>71.5</c:v>
                </c:pt>
                <c:pt idx="28">
                  <c:v>60</c:v>
                </c:pt>
                <c:pt idx="29">
                  <c:v>30.5</c:v>
                </c:pt>
                <c:pt idx="30">
                  <c:v>21.5</c:v>
                </c:pt>
                <c:pt idx="31">
                  <c:v>0</c:v>
                </c:pt>
                <c:pt idx="32">
                  <c:v>54.1</c:v>
                </c:pt>
                <c:pt idx="33">
                  <c:v>101</c:v>
                </c:pt>
                <c:pt idx="34">
                  <c:v>196.5</c:v>
                </c:pt>
                <c:pt idx="35">
                  <c:v>201.5</c:v>
                </c:pt>
                <c:pt idx="36">
                  <c:v>89.5</c:v>
                </c:pt>
                <c:pt idx="37">
                  <c:v>25.5</c:v>
                </c:pt>
                <c:pt idx="38">
                  <c:v>110</c:v>
                </c:pt>
                <c:pt idx="39">
                  <c:v>78.5</c:v>
                </c:pt>
                <c:pt idx="40">
                  <c:v>15.5</c:v>
                </c:pt>
                <c:pt idx="41">
                  <c:v>4</c:v>
                </c:pt>
                <c:pt idx="42">
                  <c:v>39</c:v>
                </c:pt>
                <c:pt idx="43">
                  <c:v>6</c:v>
                </c:pt>
                <c:pt idx="44">
                  <c:v>36</c:v>
                </c:pt>
                <c:pt idx="45">
                  <c:v>41.5</c:v>
                </c:pt>
                <c:pt idx="46">
                  <c:v>159</c:v>
                </c:pt>
                <c:pt idx="47">
                  <c:v>179</c:v>
                </c:pt>
                <c:pt idx="48">
                  <c:v>90.5</c:v>
                </c:pt>
                <c:pt idx="49">
                  <c:v>191</c:v>
                </c:pt>
                <c:pt idx="50">
                  <c:v>199</c:v>
                </c:pt>
                <c:pt idx="51">
                  <c:v>1</c:v>
                </c:pt>
                <c:pt idx="52">
                  <c:v>59.5</c:v>
                </c:pt>
                <c:pt idx="53">
                  <c:v>22</c:v>
                </c:pt>
                <c:pt idx="54">
                  <c:v>9.5</c:v>
                </c:pt>
                <c:pt idx="55">
                  <c:v>9</c:v>
                </c:pt>
                <c:pt idx="56">
                  <c:v>128.5</c:v>
                </c:pt>
                <c:pt idx="57">
                  <c:v>59</c:v>
                </c:pt>
                <c:pt idx="58">
                  <c:v>233</c:v>
                </c:pt>
                <c:pt idx="59">
                  <c:v>200</c:v>
                </c:pt>
                <c:pt idx="60">
                  <c:v>321</c:v>
                </c:pt>
                <c:pt idx="61">
                  <c:v>150</c:v>
                </c:pt>
                <c:pt idx="62">
                  <c:v>214</c:v>
                </c:pt>
                <c:pt idx="63">
                  <c:v>18.5</c:v>
                </c:pt>
                <c:pt idx="64">
                  <c:v>43</c:v>
                </c:pt>
                <c:pt idx="65">
                  <c:v>77</c:v>
                </c:pt>
                <c:pt idx="66">
                  <c:v>0.5</c:v>
                </c:pt>
                <c:pt idx="67">
                  <c:v>32.5</c:v>
                </c:pt>
                <c:pt idx="68">
                  <c:v>15.5</c:v>
                </c:pt>
                <c:pt idx="69">
                  <c:v>127</c:v>
                </c:pt>
                <c:pt idx="70">
                  <c:v>213</c:v>
                </c:pt>
                <c:pt idx="71">
                  <c:v>167.5</c:v>
                </c:pt>
                <c:pt idx="72">
                  <c:v>224.5</c:v>
                </c:pt>
                <c:pt idx="73">
                  <c:v>99</c:v>
                </c:pt>
                <c:pt idx="74">
                  <c:v>123.5</c:v>
                </c:pt>
                <c:pt idx="75">
                  <c:v>65.5</c:v>
                </c:pt>
                <c:pt idx="76">
                  <c:v>78</c:v>
                </c:pt>
                <c:pt idx="77">
                  <c:v>32</c:v>
                </c:pt>
                <c:pt idx="78">
                  <c:v>0</c:v>
                </c:pt>
                <c:pt idx="79">
                  <c:v>10</c:v>
                </c:pt>
                <c:pt idx="80">
                  <c:v>20</c:v>
                </c:pt>
                <c:pt idx="81">
                  <c:v>107</c:v>
                </c:pt>
                <c:pt idx="82">
                  <c:v>163</c:v>
                </c:pt>
                <c:pt idx="83">
                  <c:v>209.5</c:v>
                </c:pt>
                <c:pt idx="84">
                  <c:v>226</c:v>
                </c:pt>
                <c:pt idx="85">
                  <c:v>131.5</c:v>
                </c:pt>
                <c:pt idx="86">
                  <c:v>111.5</c:v>
                </c:pt>
                <c:pt idx="87">
                  <c:v>31</c:v>
                </c:pt>
                <c:pt idx="88">
                  <c:v>0</c:v>
                </c:pt>
                <c:pt idx="89">
                  <c:v>12.5</c:v>
                </c:pt>
                <c:pt idx="90">
                  <c:v>3</c:v>
                </c:pt>
                <c:pt idx="91">
                  <c:v>47</c:v>
                </c:pt>
                <c:pt idx="92">
                  <c:v>73.5</c:v>
                </c:pt>
                <c:pt idx="93">
                  <c:v>170.5</c:v>
                </c:pt>
                <c:pt idx="94">
                  <c:v>240.5</c:v>
                </c:pt>
                <c:pt idx="95">
                  <c:v>190.5</c:v>
                </c:pt>
                <c:pt idx="96">
                  <c:v>103.5</c:v>
                </c:pt>
                <c:pt idx="97">
                  <c:v>212.5</c:v>
                </c:pt>
                <c:pt idx="98">
                  <c:v>172</c:v>
                </c:pt>
                <c:pt idx="99">
                  <c:v>114</c:v>
                </c:pt>
                <c:pt idx="100">
                  <c:v>42</c:v>
                </c:pt>
                <c:pt idx="101">
                  <c:v>7.5</c:v>
                </c:pt>
                <c:pt idx="102">
                  <c:v>14</c:v>
                </c:pt>
                <c:pt idx="103">
                  <c:v>16.5</c:v>
                </c:pt>
                <c:pt idx="104">
                  <c:v>64.5</c:v>
                </c:pt>
                <c:pt idx="105">
                  <c:v>65</c:v>
                </c:pt>
                <c:pt idx="106">
                  <c:v>168.5</c:v>
                </c:pt>
                <c:pt idx="107">
                  <c:v>183</c:v>
                </c:pt>
                <c:pt idx="108">
                  <c:v>257</c:v>
                </c:pt>
                <c:pt idx="109">
                  <c:v>365.5</c:v>
                </c:pt>
                <c:pt idx="110">
                  <c:v>120</c:v>
                </c:pt>
                <c:pt idx="111">
                  <c:v>26</c:v>
                </c:pt>
                <c:pt idx="112">
                  <c:v>54</c:v>
                </c:pt>
                <c:pt idx="113">
                  <c:v>9.5</c:v>
                </c:pt>
                <c:pt idx="114">
                  <c:v>0.5</c:v>
                </c:pt>
                <c:pt idx="115">
                  <c:v>9.5</c:v>
                </c:pt>
                <c:pt idx="116">
                  <c:v>12</c:v>
                </c:pt>
                <c:pt idx="117">
                  <c:v>60.5</c:v>
                </c:pt>
                <c:pt idx="118">
                  <c:v>106</c:v>
                </c:pt>
                <c:pt idx="119">
                  <c:v>272</c:v>
                </c:pt>
                <c:pt idx="120">
                  <c:v>179</c:v>
                </c:pt>
                <c:pt idx="121">
                  <c:v>190</c:v>
                </c:pt>
                <c:pt idx="122">
                  <c:v>96</c:v>
                </c:pt>
                <c:pt idx="123">
                  <c:v>20</c:v>
                </c:pt>
                <c:pt idx="124">
                  <c:v>12</c:v>
                </c:pt>
                <c:pt idx="125">
                  <c:v>19.5</c:v>
                </c:pt>
                <c:pt idx="126">
                  <c:v>5.5</c:v>
                </c:pt>
                <c:pt idx="127">
                  <c:v>2.5</c:v>
                </c:pt>
                <c:pt idx="128">
                  <c:v>15.5</c:v>
                </c:pt>
                <c:pt idx="129">
                  <c:v>212</c:v>
                </c:pt>
                <c:pt idx="130">
                  <c:v>161</c:v>
                </c:pt>
                <c:pt idx="131">
                  <c:v>216.5</c:v>
                </c:pt>
                <c:pt idx="132">
                  <c:v>322</c:v>
                </c:pt>
                <c:pt idx="133">
                  <c:v>194</c:v>
                </c:pt>
                <c:pt idx="134">
                  <c:v>103</c:v>
                </c:pt>
                <c:pt idx="135">
                  <c:v>48</c:v>
                </c:pt>
                <c:pt idx="136">
                  <c:v>28.5</c:v>
                </c:pt>
                <c:pt idx="137">
                  <c:v>5.5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5E-4874-8B6C-447B8F0D20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5961721"/>
        <c:axId val="1725348130"/>
      </c:lineChart>
      <c:dateAx>
        <c:axId val="64596172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pt-BR"/>
              </a:p>
            </c:rich>
          </c:tx>
          <c:overlay val="0"/>
        </c:title>
        <c:numFmt formatCode="mmm\-yy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Arial"/>
              </a:defRPr>
            </a:pPr>
            <a:endParaRPr lang="pt-BR"/>
          </a:p>
        </c:txPr>
        <c:crossAx val="1725348130"/>
        <c:crosses val="autoZero"/>
        <c:auto val="1"/>
        <c:lblOffset val="100"/>
        <c:baseTimeUnit val="months"/>
      </c:dateAx>
      <c:valAx>
        <c:axId val="172534813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 lvl="0">
                  <a:defRPr sz="1000" b="0" i="0">
                    <a:solidFill>
                      <a:srgbClr val="000000"/>
                    </a:solidFill>
                    <a:latin typeface="Arial"/>
                  </a:defRPr>
                </a:pPr>
                <a:r>
                  <a:rPr lang="pt-BR" sz="1000" b="0" i="0">
                    <a:solidFill>
                      <a:srgbClr val="000000"/>
                    </a:solidFill>
                    <a:latin typeface="Arial"/>
                  </a:rPr>
                  <a:t>Chuva observada (mm)</a:t>
                </a:r>
              </a:p>
            </c:rich>
          </c:tx>
          <c:overlay val="0"/>
        </c:title>
        <c:numFmt formatCode="#,##0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Arial"/>
              </a:defRPr>
            </a:pPr>
            <a:endParaRPr lang="pt-BR"/>
          </a:p>
        </c:txPr>
        <c:crossAx val="645961721"/>
        <c:crosses val="autoZero"/>
        <c:crossBetween val="between"/>
      </c:valAx>
    </c:plotArea>
    <c:plotVisOnly val="1"/>
    <c:dispBlanksAs val="zero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title>
      <c:tx>
        <c:rich>
          <a:bodyPr/>
          <a:lstStyle/>
          <a:p>
            <a:pPr lvl="0">
              <a:defRPr sz="1200" b="0" i="0">
                <a:solidFill>
                  <a:srgbClr val="757575"/>
                </a:solidFill>
                <a:latin typeface="Arial"/>
              </a:defRPr>
            </a:pPr>
            <a:r>
              <a:rPr lang="pt-BR" sz="1200" b="0" i="0">
                <a:solidFill>
                  <a:srgbClr val="757575"/>
                </a:solidFill>
                <a:latin typeface="Arial"/>
              </a:rPr>
              <a:t>ENA observado na Bacia do Grande (Jan/2011 a Jun/2022) 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ENA_Grande (MWmed)</c:v>
          </c:tx>
          <c:spPr>
            <a:ln w="9525" cmpd="sng">
              <a:solidFill>
                <a:srgbClr val="C00000">
                  <a:alpha val="100000"/>
                </a:srgbClr>
              </a:solidFill>
            </a:ln>
          </c:spPr>
          <c:marker>
            <c:symbol val="circle"/>
            <c:size val="5"/>
            <c:spPr>
              <a:solidFill>
                <a:srgbClr val="C00000">
                  <a:alpha val="100000"/>
                </a:srgbClr>
              </a:solidFill>
              <a:ln cmpd="sng">
                <a:solidFill>
                  <a:srgbClr val="C00000">
                    <a:alpha val="100000"/>
                  </a:srgbClr>
                </a:solidFill>
              </a:ln>
            </c:spPr>
          </c:marker>
          <c:trendline>
            <c:name>Linear (ENA_Grande (MWmed))</c:name>
            <c:spPr>
              <a:ln w="19050">
                <a:solidFill>
                  <a:srgbClr val="000000">
                    <a:alpha val="0"/>
                  </a:srgbClr>
                </a:solidFill>
              </a:ln>
            </c:spPr>
            <c:trendlineType val="linear"/>
            <c:dispRSqr val="0"/>
            <c:dispEq val="0"/>
          </c:trendline>
          <c:cat>
            <c:numRef>
              <c:f>'Análise Inicial'!$D$2:$D$139</c:f>
              <c:numCache>
                <c:formatCode>mmm\-yy</c:formatCode>
                <c:ptCount val="138"/>
                <c:pt idx="0">
                  <c:v>40544</c:v>
                </c:pt>
                <c:pt idx="1">
                  <c:v>40575</c:v>
                </c:pt>
                <c:pt idx="2">
                  <c:v>40603</c:v>
                </c:pt>
                <c:pt idx="3">
                  <c:v>40634</c:v>
                </c:pt>
                <c:pt idx="4">
                  <c:v>40664</c:v>
                </c:pt>
                <c:pt idx="5">
                  <c:v>40695</c:v>
                </c:pt>
                <c:pt idx="6">
                  <c:v>40725</c:v>
                </c:pt>
                <c:pt idx="7">
                  <c:v>40756</c:v>
                </c:pt>
                <c:pt idx="8">
                  <c:v>40787</c:v>
                </c:pt>
                <c:pt idx="9">
                  <c:v>40817</c:v>
                </c:pt>
                <c:pt idx="10">
                  <c:v>40848</c:v>
                </c:pt>
                <c:pt idx="11">
                  <c:v>40878</c:v>
                </c:pt>
                <c:pt idx="12">
                  <c:v>40909</c:v>
                </c:pt>
                <c:pt idx="13">
                  <c:v>40940</c:v>
                </c:pt>
                <c:pt idx="14">
                  <c:v>40969</c:v>
                </c:pt>
                <c:pt idx="15">
                  <c:v>41000</c:v>
                </c:pt>
                <c:pt idx="16">
                  <c:v>41030</c:v>
                </c:pt>
                <c:pt idx="17">
                  <c:v>41061</c:v>
                </c:pt>
                <c:pt idx="18">
                  <c:v>41091</c:v>
                </c:pt>
                <c:pt idx="19">
                  <c:v>41122</c:v>
                </c:pt>
                <c:pt idx="20">
                  <c:v>41153</c:v>
                </c:pt>
                <c:pt idx="21">
                  <c:v>41183</c:v>
                </c:pt>
                <c:pt idx="22">
                  <c:v>41214</c:v>
                </c:pt>
                <c:pt idx="23">
                  <c:v>41244</c:v>
                </c:pt>
                <c:pt idx="24">
                  <c:v>41275</c:v>
                </c:pt>
                <c:pt idx="25">
                  <c:v>41306</c:v>
                </c:pt>
                <c:pt idx="26">
                  <c:v>41334</c:v>
                </c:pt>
                <c:pt idx="27">
                  <c:v>41365</c:v>
                </c:pt>
                <c:pt idx="28">
                  <c:v>41395</c:v>
                </c:pt>
                <c:pt idx="29">
                  <c:v>41426</c:v>
                </c:pt>
                <c:pt idx="30">
                  <c:v>41456</c:v>
                </c:pt>
                <c:pt idx="31">
                  <c:v>41487</c:v>
                </c:pt>
                <c:pt idx="32">
                  <c:v>41518</c:v>
                </c:pt>
                <c:pt idx="33">
                  <c:v>41548</c:v>
                </c:pt>
                <c:pt idx="34">
                  <c:v>41579</c:v>
                </c:pt>
                <c:pt idx="35">
                  <c:v>41609</c:v>
                </c:pt>
                <c:pt idx="36">
                  <c:v>41640</c:v>
                </c:pt>
                <c:pt idx="37">
                  <c:v>41671</c:v>
                </c:pt>
                <c:pt idx="38">
                  <c:v>41699</c:v>
                </c:pt>
                <c:pt idx="39">
                  <c:v>41730</c:v>
                </c:pt>
                <c:pt idx="40">
                  <c:v>41760</c:v>
                </c:pt>
                <c:pt idx="41">
                  <c:v>41791</c:v>
                </c:pt>
                <c:pt idx="42">
                  <c:v>41821</c:v>
                </c:pt>
                <c:pt idx="43">
                  <c:v>41852</c:v>
                </c:pt>
                <c:pt idx="44">
                  <c:v>41883</c:v>
                </c:pt>
                <c:pt idx="45">
                  <c:v>41913</c:v>
                </c:pt>
                <c:pt idx="46">
                  <c:v>41944</c:v>
                </c:pt>
                <c:pt idx="47">
                  <c:v>41974</c:v>
                </c:pt>
                <c:pt idx="48">
                  <c:v>42005</c:v>
                </c:pt>
                <c:pt idx="49">
                  <c:v>42036</c:v>
                </c:pt>
                <c:pt idx="50">
                  <c:v>42064</c:v>
                </c:pt>
                <c:pt idx="51">
                  <c:v>42095</c:v>
                </c:pt>
                <c:pt idx="52">
                  <c:v>42125</c:v>
                </c:pt>
                <c:pt idx="53">
                  <c:v>42156</c:v>
                </c:pt>
                <c:pt idx="54">
                  <c:v>42186</c:v>
                </c:pt>
                <c:pt idx="55">
                  <c:v>42217</c:v>
                </c:pt>
                <c:pt idx="56">
                  <c:v>42248</c:v>
                </c:pt>
                <c:pt idx="57">
                  <c:v>42278</c:v>
                </c:pt>
                <c:pt idx="58">
                  <c:v>42309</c:v>
                </c:pt>
                <c:pt idx="59">
                  <c:v>42339</c:v>
                </c:pt>
                <c:pt idx="60">
                  <c:v>42370</c:v>
                </c:pt>
                <c:pt idx="61">
                  <c:v>42401</c:v>
                </c:pt>
                <c:pt idx="62">
                  <c:v>42430</c:v>
                </c:pt>
                <c:pt idx="63">
                  <c:v>42461</c:v>
                </c:pt>
                <c:pt idx="64">
                  <c:v>42491</c:v>
                </c:pt>
                <c:pt idx="65">
                  <c:v>42522</c:v>
                </c:pt>
                <c:pt idx="66">
                  <c:v>42552</c:v>
                </c:pt>
                <c:pt idx="67">
                  <c:v>42583</c:v>
                </c:pt>
                <c:pt idx="68">
                  <c:v>42614</c:v>
                </c:pt>
                <c:pt idx="69">
                  <c:v>42644</c:v>
                </c:pt>
                <c:pt idx="70">
                  <c:v>42675</c:v>
                </c:pt>
                <c:pt idx="71">
                  <c:v>42705</c:v>
                </c:pt>
                <c:pt idx="72">
                  <c:v>42736</c:v>
                </c:pt>
                <c:pt idx="73">
                  <c:v>42767</c:v>
                </c:pt>
                <c:pt idx="74">
                  <c:v>42795</c:v>
                </c:pt>
                <c:pt idx="75">
                  <c:v>42826</c:v>
                </c:pt>
                <c:pt idx="76">
                  <c:v>42856</c:v>
                </c:pt>
                <c:pt idx="77">
                  <c:v>42887</c:v>
                </c:pt>
                <c:pt idx="78">
                  <c:v>42917</c:v>
                </c:pt>
                <c:pt idx="79">
                  <c:v>42948</c:v>
                </c:pt>
                <c:pt idx="80">
                  <c:v>42979</c:v>
                </c:pt>
                <c:pt idx="81">
                  <c:v>43009</c:v>
                </c:pt>
                <c:pt idx="82">
                  <c:v>43040</c:v>
                </c:pt>
                <c:pt idx="83">
                  <c:v>43070</c:v>
                </c:pt>
                <c:pt idx="84">
                  <c:v>43101</c:v>
                </c:pt>
                <c:pt idx="85">
                  <c:v>43132</c:v>
                </c:pt>
                <c:pt idx="86">
                  <c:v>43160</c:v>
                </c:pt>
                <c:pt idx="87">
                  <c:v>43191</c:v>
                </c:pt>
                <c:pt idx="88">
                  <c:v>43221</c:v>
                </c:pt>
                <c:pt idx="89">
                  <c:v>43252</c:v>
                </c:pt>
                <c:pt idx="90">
                  <c:v>43282</c:v>
                </c:pt>
                <c:pt idx="91">
                  <c:v>43313</c:v>
                </c:pt>
                <c:pt idx="92">
                  <c:v>43344</c:v>
                </c:pt>
                <c:pt idx="93">
                  <c:v>43374</c:v>
                </c:pt>
                <c:pt idx="94">
                  <c:v>43405</c:v>
                </c:pt>
                <c:pt idx="95">
                  <c:v>43435</c:v>
                </c:pt>
                <c:pt idx="96">
                  <c:v>43466</c:v>
                </c:pt>
                <c:pt idx="97">
                  <c:v>43497</c:v>
                </c:pt>
                <c:pt idx="98">
                  <c:v>43525</c:v>
                </c:pt>
                <c:pt idx="99">
                  <c:v>43556</c:v>
                </c:pt>
                <c:pt idx="100">
                  <c:v>43586</c:v>
                </c:pt>
                <c:pt idx="101">
                  <c:v>43617</c:v>
                </c:pt>
                <c:pt idx="102">
                  <c:v>43647</c:v>
                </c:pt>
                <c:pt idx="103">
                  <c:v>43678</c:v>
                </c:pt>
                <c:pt idx="104">
                  <c:v>43709</c:v>
                </c:pt>
                <c:pt idx="105">
                  <c:v>43739</c:v>
                </c:pt>
                <c:pt idx="106">
                  <c:v>43770</c:v>
                </c:pt>
                <c:pt idx="107">
                  <c:v>43800</c:v>
                </c:pt>
                <c:pt idx="108">
                  <c:v>43831</c:v>
                </c:pt>
                <c:pt idx="109">
                  <c:v>43862</c:v>
                </c:pt>
                <c:pt idx="110">
                  <c:v>43891</c:v>
                </c:pt>
                <c:pt idx="111">
                  <c:v>43922</c:v>
                </c:pt>
                <c:pt idx="112">
                  <c:v>43952</c:v>
                </c:pt>
                <c:pt idx="113">
                  <c:v>43983</c:v>
                </c:pt>
                <c:pt idx="114">
                  <c:v>44013</c:v>
                </c:pt>
                <c:pt idx="115">
                  <c:v>44044</c:v>
                </c:pt>
                <c:pt idx="116">
                  <c:v>44075</c:v>
                </c:pt>
                <c:pt idx="117">
                  <c:v>44105</c:v>
                </c:pt>
                <c:pt idx="118">
                  <c:v>44136</c:v>
                </c:pt>
                <c:pt idx="119">
                  <c:v>44166</c:v>
                </c:pt>
                <c:pt idx="120">
                  <c:v>44197</c:v>
                </c:pt>
                <c:pt idx="121">
                  <c:v>44228</c:v>
                </c:pt>
                <c:pt idx="122">
                  <c:v>44256</c:v>
                </c:pt>
                <c:pt idx="123">
                  <c:v>44287</c:v>
                </c:pt>
                <c:pt idx="124">
                  <c:v>44317</c:v>
                </c:pt>
                <c:pt idx="125">
                  <c:v>44348</c:v>
                </c:pt>
                <c:pt idx="126">
                  <c:v>44378</c:v>
                </c:pt>
                <c:pt idx="127">
                  <c:v>44409</c:v>
                </c:pt>
                <c:pt idx="128">
                  <c:v>44440</c:v>
                </c:pt>
                <c:pt idx="129">
                  <c:v>44470</c:v>
                </c:pt>
                <c:pt idx="130">
                  <c:v>44501</c:v>
                </c:pt>
                <c:pt idx="131">
                  <c:v>44531</c:v>
                </c:pt>
                <c:pt idx="132">
                  <c:v>44562</c:v>
                </c:pt>
                <c:pt idx="133">
                  <c:v>44593</c:v>
                </c:pt>
                <c:pt idx="134">
                  <c:v>44621</c:v>
                </c:pt>
                <c:pt idx="135">
                  <c:v>44652</c:v>
                </c:pt>
                <c:pt idx="136">
                  <c:v>44682</c:v>
                </c:pt>
                <c:pt idx="137">
                  <c:v>44713</c:v>
                </c:pt>
              </c:numCache>
            </c:numRef>
          </c:cat>
          <c:val>
            <c:numRef>
              <c:f>'Análise Inicial'!$H$2:$H$139</c:f>
              <c:numCache>
                <c:formatCode>#,##0</c:formatCode>
                <c:ptCount val="138"/>
                <c:pt idx="0">
                  <c:v>14513.38</c:v>
                </c:pt>
                <c:pt idx="1">
                  <c:v>6176.11</c:v>
                </c:pt>
                <c:pt idx="2">
                  <c:v>11527.88</c:v>
                </c:pt>
                <c:pt idx="3">
                  <c:v>6808.32</c:v>
                </c:pt>
                <c:pt idx="4">
                  <c:v>4452.32</c:v>
                </c:pt>
                <c:pt idx="5">
                  <c:v>3791.72</c:v>
                </c:pt>
                <c:pt idx="6">
                  <c:v>2947.26</c:v>
                </c:pt>
                <c:pt idx="7">
                  <c:v>2369.23</c:v>
                </c:pt>
                <c:pt idx="8">
                  <c:v>1779.82</c:v>
                </c:pt>
                <c:pt idx="9">
                  <c:v>2581.0300000000002</c:v>
                </c:pt>
                <c:pt idx="10">
                  <c:v>2930.66</c:v>
                </c:pt>
                <c:pt idx="11">
                  <c:v>7692.65</c:v>
                </c:pt>
                <c:pt idx="12">
                  <c:v>13283.33</c:v>
                </c:pt>
                <c:pt idx="13">
                  <c:v>6916.17</c:v>
                </c:pt>
                <c:pt idx="14">
                  <c:v>4930.82</c:v>
                </c:pt>
                <c:pt idx="15">
                  <c:v>4090.75</c:v>
                </c:pt>
                <c:pt idx="16">
                  <c:v>3816.29</c:v>
                </c:pt>
                <c:pt idx="17">
                  <c:v>4132.4399999999996</c:v>
                </c:pt>
                <c:pt idx="18">
                  <c:v>3018.84</c:v>
                </c:pt>
                <c:pt idx="19">
                  <c:v>1987.82</c:v>
                </c:pt>
                <c:pt idx="20">
                  <c:v>1605.63</c:v>
                </c:pt>
                <c:pt idx="21">
                  <c:v>1619.59</c:v>
                </c:pt>
                <c:pt idx="22">
                  <c:v>2531.52</c:v>
                </c:pt>
                <c:pt idx="23">
                  <c:v>3623.25</c:v>
                </c:pt>
                <c:pt idx="24">
                  <c:v>8698.94</c:v>
                </c:pt>
                <c:pt idx="25">
                  <c:v>9053.91</c:v>
                </c:pt>
                <c:pt idx="26">
                  <c:v>6924.41</c:v>
                </c:pt>
                <c:pt idx="27">
                  <c:v>5999.64</c:v>
                </c:pt>
                <c:pt idx="28">
                  <c:v>3600.54</c:v>
                </c:pt>
                <c:pt idx="29">
                  <c:v>4079.6</c:v>
                </c:pt>
                <c:pt idx="30">
                  <c:v>2892.32</c:v>
                </c:pt>
                <c:pt idx="31">
                  <c:v>2192.8200000000002</c:v>
                </c:pt>
                <c:pt idx="32">
                  <c:v>1992.47</c:v>
                </c:pt>
                <c:pt idx="33">
                  <c:v>2890</c:v>
                </c:pt>
                <c:pt idx="34">
                  <c:v>2978.56</c:v>
                </c:pt>
                <c:pt idx="35">
                  <c:v>5302.28</c:v>
                </c:pt>
                <c:pt idx="36">
                  <c:v>3079.94</c:v>
                </c:pt>
                <c:pt idx="37">
                  <c:v>1795.04</c:v>
                </c:pt>
                <c:pt idx="38">
                  <c:v>2185.0100000000002</c:v>
                </c:pt>
                <c:pt idx="39">
                  <c:v>2237.5700000000002</c:v>
                </c:pt>
                <c:pt idx="40">
                  <c:v>1527.44</c:v>
                </c:pt>
                <c:pt idx="41">
                  <c:v>1411.64</c:v>
                </c:pt>
                <c:pt idx="42">
                  <c:v>1285.6099999999999</c:v>
                </c:pt>
                <c:pt idx="43">
                  <c:v>1169.6300000000001</c:v>
                </c:pt>
                <c:pt idx="44">
                  <c:v>867.6</c:v>
                </c:pt>
                <c:pt idx="45">
                  <c:v>650.35</c:v>
                </c:pt>
                <c:pt idx="46">
                  <c:v>1498.22</c:v>
                </c:pt>
                <c:pt idx="47">
                  <c:v>3434.81</c:v>
                </c:pt>
                <c:pt idx="48">
                  <c:v>1988.21</c:v>
                </c:pt>
                <c:pt idx="49">
                  <c:v>3530.23</c:v>
                </c:pt>
                <c:pt idx="50">
                  <c:v>4682.33</c:v>
                </c:pt>
                <c:pt idx="51">
                  <c:v>3532.87</c:v>
                </c:pt>
                <c:pt idx="52">
                  <c:v>2507.6799999999998</c:v>
                </c:pt>
                <c:pt idx="53">
                  <c:v>2030.09</c:v>
                </c:pt>
                <c:pt idx="54">
                  <c:v>1567.76</c:v>
                </c:pt>
                <c:pt idx="55">
                  <c:v>1132.05</c:v>
                </c:pt>
                <c:pt idx="56">
                  <c:v>2159.4699999999998</c:v>
                </c:pt>
                <c:pt idx="57">
                  <c:v>1044.47</c:v>
                </c:pt>
                <c:pt idx="58">
                  <c:v>2849.53</c:v>
                </c:pt>
                <c:pt idx="59">
                  <c:v>5019.74</c:v>
                </c:pt>
                <c:pt idx="60">
                  <c:v>9529.39</c:v>
                </c:pt>
                <c:pt idx="61">
                  <c:v>6756.82</c:v>
                </c:pt>
                <c:pt idx="62">
                  <c:v>7590.49</c:v>
                </c:pt>
                <c:pt idx="63">
                  <c:v>3941.46</c:v>
                </c:pt>
                <c:pt idx="64">
                  <c:v>2899.89</c:v>
                </c:pt>
                <c:pt idx="65">
                  <c:v>3847.41</c:v>
                </c:pt>
                <c:pt idx="66">
                  <c:v>2155.12</c:v>
                </c:pt>
                <c:pt idx="67">
                  <c:v>1799.97</c:v>
                </c:pt>
                <c:pt idx="68">
                  <c:v>1456.41</c:v>
                </c:pt>
                <c:pt idx="69">
                  <c:v>1987.42</c:v>
                </c:pt>
                <c:pt idx="70">
                  <c:v>3675.37</c:v>
                </c:pt>
                <c:pt idx="71">
                  <c:v>4016.23</c:v>
                </c:pt>
                <c:pt idx="72">
                  <c:v>4905.8500000000004</c:v>
                </c:pt>
                <c:pt idx="73">
                  <c:v>4144.17</c:v>
                </c:pt>
                <c:pt idx="74">
                  <c:v>3748.76</c:v>
                </c:pt>
                <c:pt idx="75">
                  <c:v>2449.84</c:v>
                </c:pt>
                <c:pt idx="76">
                  <c:v>2677.39</c:v>
                </c:pt>
                <c:pt idx="77">
                  <c:v>2134.23</c:v>
                </c:pt>
                <c:pt idx="78">
                  <c:v>1537.76</c:v>
                </c:pt>
                <c:pt idx="79">
                  <c:v>1207.69</c:v>
                </c:pt>
                <c:pt idx="80">
                  <c:v>895.95</c:v>
                </c:pt>
                <c:pt idx="81">
                  <c:v>1226.24</c:v>
                </c:pt>
                <c:pt idx="82">
                  <c:v>2325.86</c:v>
                </c:pt>
                <c:pt idx="83">
                  <c:v>3600.39</c:v>
                </c:pt>
                <c:pt idx="84">
                  <c:v>6103.76</c:v>
                </c:pt>
                <c:pt idx="85">
                  <c:v>4157.79</c:v>
                </c:pt>
                <c:pt idx="86">
                  <c:v>4910.4399999999996</c:v>
                </c:pt>
                <c:pt idx="87">
                  <c:v>2497.4699999999998</c:v>
                </c:pt>
                <c:pt idx="88">
                  <c:v>1729.43</c:v>
                </c:pt>
                <c:pt idx="89">
                  <c:v>1610.43</c:v>
                </c:pt>
                <c:pt idx="90">
                  <c:v>1239.4100000000001</c:v>
                </c:pt>
                <c:pt idx="91">
                  <c:v>1448.11</c:v>
                </c:pt>
                <c:pt idx="92">
                  <c:v>1302.3</c:v>
                </c:pt>
                <c:pt idx="93">
                  <c:v>2481.7399999999998</c:v>
                </c:pt>
                <c:pt idx="94">
                  <c:v>4334.28</c:v>
                </c:pt>
                <c:pt idx="95">
                  <c:v>5010.95</c:v>
                </c:pt>
                <c:pt idx="96">
                  <c:v>3984</c:v>
                </c:pt>
                <c:pt idx="97">
                  <c:v>4380</c:v>
                </c:pt>
                <c:pt idx="98">
                  <c:v>7549</c:v>
                </c:pt>
                <c:pt idx="99">
                  <c:v>5025</c:v>
                </c:pt>
                <c:pt idx="100">
                  <c:v>3380</c:v>
                </c:pt>
                <c:pt idx="101">
                  <c:v>2399</c:v>
                </c:pt>
                <c:pt idx="102">
                  <c:v>1947</c:v>
                </c:pt>
                <c:pt idx="103">
                  <c:v>1607</c:v>
                </c:pt>
                <c:pt idx="104">
                  <c:v>1379</c:v>
                </c:pt>
                <c:pt idx="105">
                  <c:v>1426</c:v>
                </c:pt>
                <c:pt idx="106">
                  <c:v>2419</c:v>
                </c:pt>
                <c:pt idx="107">
                  <c:v>4238</c:v>
                </c:pt>
                <c:pt idx="108">
                  <c:v>5672</c:v>
                </c:pt>
                <c:pt idx="109">
                  <c:v>11933</c:v>
                </c:pt>
                <c:pt idx="110">
                  <c:v>8252</c:v>
                </c:pt>
                <c:pt idx="111">
                  <c:v>4239</c:v>
                </c:pt>
                <c:pt idx="112">
                  <c:v>2803</c:v>
                </c:pt>
                <c:pt idx="113">
                  <c:v>2449</c:v>
                </c:pt>
                <c:pt idx="114">
                  <c:v>1873</c:v>
                </c:pt>
                <c:pt idx="115">
                  <c:v>1462</c:v>
                </c:pt>
                <c:pt idx="116">
                  <c:v>1141</c:v>
                </c:pt>
                <c:pt idx="117">
                  <c:v>985</c:v>
                </c:pt>
                <c:pt idx="118">
                  <c:v>1948</c:v>
                </c:pt>
                <c:pt idx="119">
                  <c:v>4880</c:v>
                </c:pt>
                <c:pt idx="120">
                  <c:v>6198</c:v>
                </c:pt>
                <c:pt idx="121">
                  <c:v>4770</c:v>
                </c:pt>
                <c:pt idx="122">
                  <c:v>4338</c:v>
                </c:pt>
                <c:pt idx="123">
                  <c:v>2131</c:v>
                </c:pt>
                <c:pt idx="124">
                  <c:v>1589</c:v>
                </c:pt>
                <c:pt idx="125">
                  <c:v>1692</c:v>
                </c:pt>
                <c:pt idx="126">
                  <c:v>1256</c:v>
                </c:pt>
                <c:pt idx="127">
                  <c:v>1119</c:v>
                </c:pt>
                <c:pt idx="128">
                  <c:v>923</c:v>
                </c:pt>
                <c:pt idx="129">
                  <c:v>2983</c:v>
                </c:pt>
                <c:pt idx="130">
                  <c:v>3815</c:v>
                </c:pt>
                <c:pt idx="131">
                  <c:v>4450</c:v>
                </c:pt>
                <c:pt idx="132">
                  <c:v>9992</c:v>
                </c:pt>
                <c:pt idx="133">
                  <c:v>10939</c:v>
                </c:pt>
                <c:pt idx="134">
                  <c:v>4978</c:v>
                </c:pt>
                <c:pt idx="135">
                  <c:v>3761</c:v>
                </c:pt>
                <c:pt idx="136">
                  <c:v>2593</c:v>
                </c:pt>
                <c:pt idx="137">
                  <c:v>2211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18-4757-A9B5-7C656E49D1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74985903"/>
        <c:axId val="445649381"/>
      </c:lineChart>
      <c:dateAx>
        <c:axId val="177498590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pt-BR"/>
              </a:p>
            </c:rich>
          </c:tx>
          <c:overlay val="0"/>
        </c:title>
        <c:numFmt formatCode="mmm\-yy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Arial"/>
              </a:defRPr>
            </a:pPr>
            <a:endParaRPr lang="pt-BR"/>
          </a:p>
        </c:txPr>
        <c:crossAx val="445649381"/>
        <c:crosses val="autoZero"/>
        <c:auto val="1"/>
        <c:lblOffset val="100"/>
        <c:baseTimeUnit val="months"/>
      </c:dateAx>
      <c:valAx>
        <c:axId val="44564938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 lvl="0">
                  <a:defRPr sz="1000" b="0" i="0">
                    <a:solidFill>
                      <a:srgbClr val="000000"/>
                    </a:solidFill>
                    <a:latin typeface="Arial"/>
                  </a:defRPr>
                </a:pPr>
                <a:r>
                  <a:rPr lang="pt-BR" sz="1000" b="0" i="0">
                    <a:solidFill>
                      <a:srgbClr val="000000"/>
                    </a:solidFill>
                    <a:latin typeface="Arial"/>
                  </a:rPr>
                  <a:t>ENA (MWmed)</a:t>
                </a:r>
              </a:p>
            </c:rich>
          </c:tx>
          <c:overlay val="0"/>
        </c:title>
        <c:numFmt formatCode="#,##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Arial"/>
              </a:defRPr>
            </a:pPr>
            <a:endParaRPr lang="pt-BR"/>
          </a:p>
        </c:txPr>
        <c:crossAx val="1774985903"/>
        <c:crosses val="autoZero"/>
        <c:crossBetween val="between"/>
      </c:valAx>
    </c:plotArea>
    <c:plotVisOnly val="1"/>
    <c:dispBlanksAs val="zero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title>
      <c:tx>
        <c:rich>
          <a:bodyPr/>
          <a:lstStyle/>
          <a:p>
            <a:pPr lvl="0">
              <a:defRPr sz="1000" b="0" i="0">
                <a:solidFill>
                  <a:srgbClr val="000000"/>
                </a:solidFill>
                <a:latin typeface="Arial"/>
              </a:defRPr>
            </a:pPr>
            <a:r>
              <a:rPr lang="pt-BR" sz="1000" b="0" i="0">
                <a:solidFill>
                  <a:srgbClr val="000000"/>
                </a:solidFill>
                <a:latin typeface="Arial"/>
              </a:rPr>
              <a:t>Chuva e ENA observados - Bacia do Grande (jan/2011 - jun/2022) 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v>Chuva_observada (mm)</c:v>
          </c:tx>
          <c:spPr>
            <a:ln w="9525" cmpd="sng">
              <a:solidFill>
                <a:schemeClr val="accent1"/>
              </a:solidFill>
            </a:ln>
          </c:spPr>
          <c:marker>
            <c:symbol val="circle"/>
            <c:size val="3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cat>
            <c:numRef>
              <c:f>'Análise Inicial'!$D$2:$D$139</c:f>
              <c:numCache>
                <c:formatCode>mmm\-yy</c:formatCode>
                <c:ptCount val="138"/>
                <c:pt idx="0">
                  <c:v>40544</c:v>
                </c:pt>
                <c:pt idx="1">
                  <c:v>40575</c:v>
                </c:pt>
                <c:pt idx="2">
                  <c:v>40603</c:v>
                </c:pt>
                <c:pt idx="3">
                  <c:v>40634</c:v>
                </c:pt>
                <c:pt idx="4">
                  <c:v>40664</c:v>
                </c:pt>
                <c:pt idx="5">
                  <c:v>40695</c:v>
                </c:pt>
                <c:pt idx="6">
                  <c:v>40725</c:v>
                </c:pt>
                <c:pt idx="7">
                  <c:v>40756</c:v>
                </c:pt>
                <c:pt idx="8">
                  <c:v>40787</c:v>
                </c:pt>
                <c:pt idx="9">
                  <c:v>40817</c:v>
                </c:pt>
                <c:pt idx="10">
                  <c:v>40848</c:v>
                </c:pt>
                <c:pt idx="11">
                  <c:v>40878</c:v>
                </c:pt>
                <c:pt idx="12">
                  <c:v>40909</c:v>
                </c:pt>
                <c:pt idx="13">
                  <c:v>40940</c:v>
                </c:pt>
                <c:pt idx="14">
                  <c:v>40969</c:v>
                </c:pt>
                <c:pt idx="15">
                  <c:v>41000</c:v>
                </c:pt>
                <c:pt idx="16">
                  <c:v>41030</c:v>
                </c:pt>
                <c:pt idx="17">
                  <c:v>41061</c:v>
                </c:pt>
                <c:pt idx="18">
                  <c:v>41091</c:v>
                </c:pt>
                <c:pt idx="19">
                  <c:v>41122</c:v>
                </c:pt>
                <c:pt idx="20">
                  <c:v>41153</c:v>
                </c:pt>
                <c:pt idx="21">
                  <c:v>41183</c:v>
                </c:pt>
                <c:pt idx="22">
                  <c:v>41214</c:v>
                </c:pt>
                <c:pt idx="23">
                  <c:v>41244</c:v>
                </c:pt>
                <c:pt idx="24">
                  <c:v>41275</c:v>
                </c:pt>
                <c:pt idx="25">
                  <c:v>41306</c:v>
                </c:pt>
                <c:pt idx="26">
                  <c:v>41334</c:v>
                </c:pt>
                <c:pt idx="27">
                  <c:v>41365</c:v>
                </c:pt>
                <c:pt idx="28">
                  <c:v>41395</c:v>
                </c:pt>
                <c:pt idx="29">
                  <c:v>41426</c:v>
                </c:pt>
                <c:pt idx="30">
                  <c:v>41456</c:v>
                </c:pt>
                <c:pt idx="31">
                  <c:v>41487</c:v>
                </c:pt>
                <c:pt idx="32">
                  <c:v>41518</c:v>
                </c:pt>
                <c:pt idx="33">
                  <c:v>41548</c:v>
                </c:pt>
                <c:pt idx="34">
                  <c:v>41579</c:v>
                </c:pt>
                <c:pt idx="35">
                  <c:v>41609</c:v>
                </c:pt>
                <c:pt idx="36">
                  <c:v>41640</c:v>
                </c:pt>
                <c:pt idx="37">
                  <c:v>41671</c:v>
                </c:pt>
                <c:pt idx="38">
                  <c:v>41699</c:v>
                </c:pt>
                <c:pt idx="39">
                  <c:v>41730</c:v>
                </c:pt>
                <c:pt idx="40">
                  <c:v>41760</c:v>
                </c:pt>
                <c:pt idx="41">
                  <c:v>41791</c:v>
                </c:pt>
                <c:pt idx="42">
                  <c:v>41821</c:v>
                </c:pt>
                <c:pt idx="43">
                  <c:v>41852</c:v>
                </c:pt>
                <c:pt idx="44">
                  <c:v>41883</c:v>
                </c:pt>
                <c:pt idx="45">
                  <c:v>41913</c:v>
                </c:pt>
                <c:pt idx="46">
                  <c:v>41944</c:v>
                </c:pt>
                <c:pt idx="47">
                  <c:v>41974</c:v>
                </c:pt>
                <c:pt idx="48">
                  <c:v>42005</c:v>
                </c:pt>
                <c:pt idx="49">
                  <c:v>42036</c:v>
                </c:pt>
                <c:pt idx="50">
                  <c:v>42064</c:v>
                </c:pt>
                <c:pt idx="51">
                  <c:v>42095</c:v>
                </c:pt>
                <c:pt idx="52">
                  <c:v>42125</c:v>
                </c:pt>
                <c:pt idx="53">
                  <c:v>42156</c:v>
                </c:pt>
                <c:pt idx="54">
                  <c:v>42186</c:v>
                </c:pt>
                <c:pt idx="55">
                  <c:v>42217</c:v>
                </c:pt>
                <c:pt idx="56">
                  <c:v>42248</c:v>
                </c:pt>
                <c:pt idx="57">
                  <c:v>42278</c:v>
                </c:pt>
                <c:pt idx="58">
                  <c:v>42309</c:v>
                </c:pt>
                <c:pt idx="59">
                  <c:v>42339</c:v>
                </c:pt>
                <c:pt idx="60">
                  <c:v>42370</c:v>
                </c:pt>
                <c:pt idx="61">
                  <c:v>42401</c:v>
                </c:pt>
                <c:pt idx="62">
                  <c:v>42430</c:v>
                </c:pt>
                <c:pt idx="63">
                  <c:v>42461</c:v>
                </c:pt>
                <c:pt idx="64">
                  <c:v>42491</c:v>
                </c:pt>
                <c:pt idx="65">
                  <c:v>42522</c:v>
                </c:pt>
                <c:pt idx="66">
                  <c:v>42552</c:v>
                </c:pt>
                <c:pt idx="67">
                  <c:v>42583</c:v>
                </c:pt>
                <c:pt idx="68">
                  <c:v>42614</c:v>
                </c:pt>
                <c:pt idx="69">
                  <c:v>42644</c:v>
                </c:pt>
                <c:pt idx="70">
                  <c:v>42675</c:v>
                </c:pt>
                <c:pt idx="71">
                  <c:v>42705</c:v>
                </c:pt>
                <c:pt idx="72">
                  <c:v>42736</c:v>
                </c:pt>
                <c:pt idx="73">
                  <c:v>42767</c:v>
                </c:pt>
                <c:pt idx="74">
                  <c:v>42795</c:v>
                </c:pt>
                <c:pt idx="75">
                  <c:v>42826</c:v>
                </c:pt>
                <c:pt idx="76">
                  <c:v>42856</c:v>
                </c:pt>
                <c:pt idx="77">
                  <c:v>42887</c:v>
                </c:pt>
                <c:pt idx="78">
                  <c:v>42917</c:v>
                </c:pt>
                <c:pt idx="79">
                  <c:v>42948</c:v>
                </c:pt>
                <c:pt idx="80">
                  <c:v>42979</c:v>
                </c:pt>
                <c:pt idx="81">
                  <c:v>43009</c:v>
                </c:pt>
                <c:pt idx="82">
                  <c:v>43040</c:v>
                </c:pt>
                <c:pt idx="83">
                  <c:v>43070</c:v>
                </c:pt>
                <c:pt idx="84">
                  <c:v>43101</c:v>
                </c:pt>
                <c:pt idx="85">
                  <c:v>43132</c:v>
                </c:pt>
                <c:pt idx="86">
                  <c:v>43160</c:v>
                </c:pt>
                <c:pt idx="87">
                  <c:v>43191</c:v>
                </c:pt>
                <c:pt idx="88">
                  <c:v>43221</c:v>
                </c:pt>
                <c:pt idx="89">
                  <c:v>43252</c:v>
                </c:pt>
                <c:pt idx="90">
                  <c:v>43282</c:v>
                </c:pt>
                <c:pt idx="91">
                  <c:v>43313</c:v>
                </c:pt>
                <c:pt idx="92">
                  <c:v>43344</c:v>
                </c:pt>
                <c:pt idx="93">
                  <c:v>43374</c:v>
                </c:pt>
                <c:pt idx="94">
                  <c:v>43405</c:v>
                </c:pt>
                <c:pt idx="95">
                  <c:v>43435</c:v>
                </c:pt>
                <c:pt idx="96">
                  <c:v>43466</c:v>
                </c:pt>
                <c:pt idx="97">
                  <c:v>43497</c:v>
                </c:pt>
                <c:pt idx="98">
                  <c:v>43525</c:v>
                </c:pt>
                <c:pt idx="99">
                  <c:v>43556</c:v>
                </c:pt>
                <c:pt idx="100">
                  <c:v>43586</c:v>
                </c:pt>
                <c:pt idx="101">
                  <c:v>43617</c:v>
                </c:pt>
                <c:pt idx="102">
                  <c:v>43647</c:v>
                </c:pt>
                <c:pt idx="103">
                  <c:v>43678</c:v>
                </c:pt>
                <c:pt idx="104">
                  <c:v>43709</c:v>
                </c:pt>
                <c:pt idx="105">
                  <c:v>43739</c:v>
                </c:pt>
                <c:pt idx="106">
                  <c:v>43770</c:v>
                </c:pt>
                <c:pt idx="107">
                  <c:v>43800</c:v>
                </c:pt>
                <c:pt idx="108">
                  <c:v>43831</c:v>
                </c:pt>
                <c:pt idx="109">
                  <c:v>43862</c:v>
                </c:pt>
                <c:pt idx="110">
                  <c:v>43891</c:v>
                </c:pt>
                <c:pt idx="111">
                  <c:v>43922</c:v>
                </c:pt>
                <c:pt idx="112">
                  <c:v>43952</c:v>
                </c:pt>
                <c:pt idx="113">
                  <c:v>43983</c:v>
                </c:pt>
                <c:pt idx="114">
                  <c:v>44013</c:v>
                </c:pt>
                <c:pt idx="115">
                  <c:v>44044</c:v>
                </c:pt>
                <c:pt idx="116">
                  <c:v>44075</c:v>
                </c:pt>
                <c:pt idx="117">
                  <c:v>44105</c:v>
                </c:pt>
                <c:pt idx="118">
                  <c:v>44136</c:v>
                </c:pt>
                <c:pt idx="119">
                  <c:v>44166</c:v>
                </c:pt>
                <c:pt idx="120">
                  <c:v>44197</c:v>
                </c:pt>
                <c:pt idx="121">
                  <c:v>44228</c:v>
                </c:pt>
                <c:pt idx="122">
                  <c:v>44256</c:v>
                </c:pt>
                <c:pt idx="123">
                  <c:v>44287</c:v>
                </c:pt>
                <c:pt idx="124">
                  <c:v>44317</c:v>
                </c:pt>
                <c:pt idx="125">
                  <c:v>44348</c:v>
                </c:pt>
                <c:pt idx="126">
                  <c:v>44378</c:v>
                </c:pt>
                <c:pt idx="127">
                  <c:v>44409</c:v>
                </c:pt>
                <c:pt idx="128">
                  <c:v>44440</c:v>
                </c:pt>
                <c:pt idx="129">
                  <c:v>44470</c:v>
                </c:pt>
                <c:pt idx="130">
                  <c:v>44501</c:v>
                </c:pt>
                <c:pt idx="131">
                  <c:v>44531</c:v>
                </c:pt>
                <c:pt idx="132">
                  <c:v>44562</c:v>
                </c:pt>
                <c:pt idx="133">
                  <c:v>44593</c:v>
                </c:pt>
                <c:pt idx="134">
                  <c:v>44621</c:v>
                </c:pt>
                <c:pt idx="135">
                  <c:v>44652</c:v>
                </c:pt>
                <c:pt idx="136">
                  <c:v>44682</c:v>
                </c:pt>
                <c:pt idx="137">
                  <c:v>44713</c:v>
                </c:pt>
              </c:numCache>
            </c:numRef>
          </c:cat>
          <c:val>
            <c:numRef>
              <c:f>'Análise Inicial'!$F$2:$F$139</c:f>
              <c:numCache>
                <c:formatCode>0.0</c:formatCode>
                <c:ptCount val="138"/>
                <c:pt idx="0">
                  <c:v>325</c:v>
                </c:pt>
                <c:pt idx="1">
                  <c:v>109</c:v>
                </c:pt>
                <c:pt idx="2">
                  <c:v>289.5</c:v>
                </c:pt>
                <c:pt idx="3">
                  <c:v>93</c:v>
                </c:pt>
                <c:pt idx="4">
                  <c:v>7</c:v>
                </c:pt>
                <c:pt idx="5">
                  <c:v>26.5</c:v>
                </c:pt>
                <c:pt idx="6">
                  <c:v>0</c:v>
                </c:pt>
                <c:pt idx="7">
                  <c:v>7.5</c:v>
                </c:pt>
                <c:pt idx="8">
                  <c:v>3.3</c:v>
                </c:pt>
                <c:pt idx="9">
                  <c:v>126.1</c:v>
                </c:pt>
                <c:pt idx="10">
                  <c:v>134.5</c:v>
                </c:pt>
                <c:pt idx="11">
                  <c:v>262.5</c:v>
                </c:pt>
                <c:pt idx="12">
                  <c:v>343.5</c:v>
                </c:pt>
                <c:pt idx="13">
                  <c:v>90.5</c:v>
                </c:pt>
                <c:pt idx="14">
                  <c:v>119</c:v>
                </c:pt>
                <c:pt idx="15">
                  <c:v>36.5</c:v>
                </c:pt>
                <c:pt idx="16">
                  <c:v>45</c:v>
                </c:pt>
                <c:pt idx="17">
                  <c:v>87.5</c:v>
                </c:pt>
                <c:pt idx="18">
                  <c:v>21.5</c:v>
                </c:pt>
                <c:pt idx="19">
                  <c:v>0</c:v>
                </c:pt>
                <c:pt idx="20">
                  <c:v>35.5</c:v>
                </c:pt>
                <c:pt idx="21">
                  <c:v>57</c:v>
                </c:pt>
                <c:pt idx="22">
                  <c:v>161.5</c:v>
                </c:pt>
                <c:pt idx="23">
                  <c:v>183.5</c:v>
                </c:pt>
                <c:pt idx="24">
                  <c:v>319.5</c:v>
                </c:pt>
                <c:pt idx="25">
                  <c:v>263.5</c:v>
                </c:pt>
                <c:pt idx="26">
                  <c:v>186</c:v>
                </c:pt>
                <c:pt idx="27">
                  <c:v>71.5</c:v>
                </c:pt>
                <c:pt idx="28">
                  <c:v>60</c:v>
                </c:pt>
                <c:pt idx="29">
                  <c:v>30.5</c:v>
                </c:pt>
                <c:pt idx="30">
                  <c:v>21.5</c:v>
                </c:pt>
                <c:pt idx="31">
                  <c:v>0</c:v>
                </c:pt>
                <c:pt idx="32">
                  <c:v>54.1</c:v>
                </c:pt>
                <c:pt idx="33">
                  <c:v>101</c:v>
                </c:pt>
                <c:pt idx="34">
                  <c:v>196.5</c:v>
                </c:pt>
                <c:pt idx="35">
                  <c:v>201.5</c:v>
                </c:pt>
                <c:pt idx="36">
                  <c:v>89.5</c:v>
                </c:pt>
                <c:pt idx="37">
                  <c:v>25.5</c:v>
                </c:pt>
                <c:pt idx="38">
                  <c:v>110</c:v>
                </c:pt>
                <c:pt idx="39">
                  <c:v>78.5</c:v>
                </c:pt>
                <c:pt idx="40">
                  <c:v>15.5</c:v>
                </c:pt>
                <c:pt idx="41">
                  <c:v>4</c:v>
                </c:pt>
                <c:pt idx="42">
                  <c:v>39</c:v>
                </c:pt>
                <c:pt idx="43">
                  <c:v>6</c:v>
                </c:pt>
                <c:pt idx="44">
                  <c:v>36</c:v>
                </c:pt>
                <c:pt idx="45">
                  <c:v>41.5</c:v>
                </c:pt>
                <c:pt idx="46">
                  <c:v>159</c:v>
                </c:pt>
                <c:pt idx="47">
                  <c:v>179</c:v>
                </c:pt>
                <c:pt idx="48">
                  <c:v>90.5</c:v>
                </c:pt>
                <c:pt idx="49">
                  <c:v>191</c:v>
                </c:pt>
                <c:pt idx="50">
                  <c:v>199</c:v>
                </c:pt>
                <c:pt idx="51">
                  <c:v>1</c:v>
                </c:pt>
                <c:pt idx="52">
                  <c:v>59.5</c:v>
                </c:pt>
                <c:pt idx="53">
                  <c:v>22</c:v>
                </c:pt>
                <c:pt idx="54">
                  <c:v>9.5</c:v>
                </c:pt>
                <c:pt idx="55">
                  <c:v>9</c:v>
                </c:pt>
                <c:pt idx="56">
                  <c:v>128.5</c:v>
                </c:pt>
                <c:pt idx="57">
                  <c:v>59</c:v>
                </c:pt>
                <c:pt idx="58">
                  <c:v>233</c:v>
                </c:pt>
                <c:pt idx="59">
                  <c:v>200</c:v>
                </c:pt>
                <c:pt idx="60">
                  <c:v>321</c:v>
                </c:pt>
                <c:pt idx="61">
                  <c:v>150</c:v>
                </c:pt>
                <c:pt idx="62">
                  <c:v>214</c:v>
                </c:pt>
                <c:pt idx="63">
                  <c:v>18.5</c:v>
                </c:pt>
                <c:pt idx="64">
                  <c:v>43</c:v>
                </c:pt>
                <c:pt idx="65">
                  <c:v>77</c:v>
                </c:pt>
                <c:pt idx="66">
                  <c:v>0.5</c:v>
                </c:pt>
                <c:pt idx="67">
                  <c:v>32.5</c:v>
                </c:pt>
                <c:pt idx="68">
                  <c:v>15.5</c:v>
                </c:pt>
                <c:pt idx="69">
                  <c:v>127</c:v>
                </c:pt>
                <c:pt idx="70">
                  <c:v>213</c:v>
                </c:pt>
                <c:pt idx="71">
                  <c:v>167.5</c:v>
                </c:pt>
                <c:pt idx="72">
                  <c:v>224.5</c:v>
                </c:pt>
                <c:pt idx="73">
                  <c:v>99</c:v>
                </c:pt>
                <c:pt idx="74">
                  <c:v>123.5</c:v>
                </c:pt>
                <c:pt idx="75">
                  <c:v>65.5</c:v>
                </c:pt>
                <c:pt idx="76">
                  <c:v>78</c:v>
                </c:pt>
                <c:pt idx="77">
                  <c:v>32</c:v>
                </c:pt>
                <c:pt idx="78">
                  <c:v>0</c:v>
                </c:pt>
                <c:pt idx="79">
                  <c:v>10</c:v>
                </c:pt>
                <c:pt idx="80">
                  <c:v>20</c:v>
                </c:pt>
                <c:pt idx="81">
                  <c:v>107</c:v>
                </c:pt>
                <c:pt idx="82">
                  <c:v>163</c:v>
                </c:pt>
                <c:pt idx="83">
                  <c:v>209.5</c:v>
                </c:pt>
                <c:pt idx="84">
                  <c:v>226</c:v>
                </c:pt>
                <c:pt idx="85">
                  <c:v>131.5</c:v>
                </c:pt>
                <c:pt idx="86">
                  <c:v>111.5</c:v>
                </c:pt>
                <c:pt idx="87">
                  <c:v>31</c:v>
                </c:pt>
                <c:pt idx="88">
                  <c:v>0</c:v>
                </c:pt>
                <c:pt idx="89">
                  <c:v>12.5</c:v>
                </c:pt>
                <c:pt idx="90">
                  <c:v>3</c:v>
                </c:pt>
                <c:pt idx="91">
                  <c:v>47</c:v>
                </c:pt>
                <c:pt idx="92">
                  <c:v>73.5</c:v>
                </c:pt>
                <c:pt idx="93">
                  <c:v>170.5</c:v>
                </c:pt>
                <c:pt idx="94">
                  <c:v>240.5</c:v>
                </c:pt>
                <c:pt idx="95">
                  <c:v>190.5</c:v>
                </c:pt>
                <c:pt idx="96">
                  <c:v>103.5</c:v>
                </c:pt>
                <c:pt idx="97">
                  <c:v>212.5</c:v>
                </c:pt>
                <c:pt idx="98">
                  <c:v>172</c:v>
                </c:pt>
                <c:pt idx="99">
                  <c:v>114</c:v>
                </c:pt>
                <c:pt idx="100">
                  <c:v>42</c:v>
                </c:pt>
                <c:pt idx="101">
                  <c:v>7.5</c:v>
                </c:pt>
                <c:pt idx="102">
                  <c:v>14</c:v>
                </c:pt>
                <c:pt idx="103">
                  <c:v>16.5</c:v>
                </c:pt>
                <c:pt idx="104">
                  <c:v>64.5</c:v>
                </c:pt>
                <c:pt idx="105">
                  <c:v>65</c:v>
                </c:pt>
                <c:pt idx="106">
                  <c:v>168.5</c:v>
                </c:pt>
                <c:pt idx="107">
                  <c:v>183</c:v>
                </c:pt>
                <c:pt idx="108">
                  <c:v>257</c:v>
                </c:pt>
                <c:pt idx="109">
                  <c:v>365.5</c:v>
                </c:pt>
                <c:pt idx="110">
                  <c:v>120</c:v>
                </c:pt>
                <c:pt idx="111">
                  <c:v>26</c:v>
                </c:pt>
                <c:pt idx="112">
                  <c:v>54</c:v>
                </c:pt>
                <c:pt idx="113">
                  <c:v>9.5</c:v>
                </c:pt>
                <c:pt idx="114">
                  <c:v>0.5</c:v>
                </c:pt>
                <c:pt idx="115">
                  <c:v>9.5</c:v>
                </c:pt>
                <c:pt idx="116">
                  <c:v>12</c:v>
                </c:pt>
                <c:pt idx="117">
                  <c:v>60.5</c:v>
                </c:pt>
                <c:pt idx="118">
                  <c:v>106</c:v>
                </c:pt>
                <c:pt idx="119">
                  <c:v>272</c:v>
                </c:pt>
                <c:pt idx="120">
                  <c:v>179</c:v>
                </c:pt>
                <c:pt idx="121">
                  <c:v>190</c:v>
                </c:pt>
                <c:pt idx="122">
                  <c:v>96</c:v>
                </c:pt>
                <c:pt idx="123">
                  <c:v>20</c:v>
                </c:pt>
                <c:pt idx="124">
                  <c:v>12</c:v>
                </c:pt>
                <c:pt idx="125">
                  <c:v>19.5</c:v>
                </c:pt>
                <c:pt idx="126">
                  <c:v>5.5</c:v>
                </c:pt>
                <c:pt idx="127">
                  <c:v>2.5</c:v>
                </c:pt>
                <c:pt idx="128">
                  <c:v>15.5</c:v>
                </c:pt>
                <c:pt idx="129">
                  <c:v>212</c:v>
                </c:pt>
                <c:pt idx="130">
                  <c:v>161</c:v>
                </c:pt>
                <c:pt idx="131">
                  <c:v>216.5</c:v>
                </c:pt>
                <c:pt idx="132">
                  <c:v>322</c:v>
                </c:pt>
                <c:pt idx="133">
                  <c:v>194</c:v>
                </c:pt>
                <c:pt idx="134">
                  <c:v>103</c:v>
                </c:pt>
                <c:pt idx="135">
                  <c:v>48</c:v>
                </c:pt>
                <c:pt idx="136">
                  <c:v>28.5</c:v>
                </c:pt>
                <c:pt idx="137">
                  <c:v>5.5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0A-46FC-BF2A-06FED48112A3}"/>
            </c:ext>
          </c:extLst>
        </c:ser>
        <c:ser>
          <c:idx val="1"/>
          <c:order val="1"/>
          <c:tx>
            <c:v>ENA_Grande (MWmed)</c:v>
          </c:tx>
          <c:spPr>
            <a:ln w="9525" cmpd="sng">
              <a:solidFill>
                <a:srgbClr val="C00000">
                  <a:alpha val="100000"/>
                </a:srgbClr>
              </a:solidFill>
            </a:ln>
          </c:spPr>
          <c:marker>
            <c:symbol val="circle"/>
            <c:size val="3"/>
            <c:spPr>
              <a:solidFill>
                <a:srgbClr val="C00000">
                  <a:alpha val="100000"/>
                </a:srgbClr>
              </a:solidFill>
              <a:ln cmpd="sng">
                <a:solidFill>
                  <a:srgbClr val="C00000">
                    <a:alpha val="100000"/>
                  </a:srgbClr>
                </a:solidFill>
              </a:ln>
            </c:spPr>
          </c:marker>
          <c:cat>
            <c:numRef>
              <c:f>'Análise Inicial'!$D$2:$D$139</c:f>
              <c:numCache>
                <c:formatCode>mmm\-yy</c:formatCode>
                <c:ptCount val="138"/>
                <c:pt idx="0">
                  <c:v>40544</c:v>
                </c:pt>
                <c:pt idx="1">
                  <c:v>40575</c:v>
                </c:pt>
                <c:pt idx="2">
                  <c:v>40603</c:v>
                </c:pt>
                <c:pt idx="3">
                  <c:v>40634</c:v>
                </c:pt>
                <c:pt idx="4">
                  <c:v>40664</c:v>
                </c:pt>
                <c:pt idx="5">
                  <c:v>40695</c:v>
                </c:pt>
                <c:pt idx="6">
                  <c:v>40725</c:v>
                </c:pt>
                <c:pt idx="7">
                  <c:v>40756</c:v>
                </c:pt>
                <c:pt idx="8">
                  <c:v>40787</c:v>
                </c:pt>
                <c:pt idx="9">
                  <c:v>40817</c:v>
                </c:pt>
                <c:pt idx="10">
                  <c:v>40848</c:v>
                </c:pt>
                <c:pt idx="11">
                  <c:v>40878</c:v>
                </c:pt>
                <c:pt idx="12">
                  <c:v>40909</c:v>
                </c:pt>
                <c:pt idx="13">
                  <c:v>40940</c:v>
                </c:pt>
                <c:pt idx="14">
                  <c:v>40969</c:v>
                </c:pt>
                <c:pt idx="15">
                  <c:v>41000</c:v>
                </c:pt>
                <c:pt idx="16">
                  <c:v>41030</c:v>
                </c:pt>
                <c:pt idx="17">
                  <c:v>41061</c:v>
                </c:pt>
                <c:pt idx="18">
                  <c:v>41091</c:v>
                </c:pt>
                <c:pt idx="19">
                  <c:v>41122</c:v>
                </c:pt>
                <c:pt idx="20">
                  <c:v>41153</c:v>
                </c:pt>
                <c:pt idx="21">
                  <c:v>41183</c:v>
                </c:pt>
                <c:pt idx="22">
                  <c:v>41214</c:v>
                </c:pt>
                <c:pt idx="23">
                  <c:v>41244</c:v>
                </c:pt>
                <c:pt idx="24">
                  <c:v>41275</c:v>
                </c:pt>
                <c:pt idx="25">
                  <c:v>41306</c:v>
                </c:pt>
                <c:pt idx="26">
                  <c:v>41334</c:v>
                </c:pt>
                <c:pt idx="27">
                  <c:v>41365</c:v>
                </c:pt>
                <c:pt idx="28">
                  <c:v>41395</c:v>
                </c:pt>
                <c:pt idx="29">
                  <c:v>41426</c:v>
                </c:pt>
                <c:pt idx="30">
                  <c:v>41456</c:v>
                </c:pt>
                <c:pt idx="31">
                  <c:v>41487</c:v>
                </c:pt>
                <c:pt idx="32">
                  <c:v>41518</c:v>
                </c:pt>
                <c:pt idx="33">
                  <c:v>41548</c:v>
                </c:pt>
                <c:pt idx="34">
                  <c:v>41579</c:v>
                </c:pt>
                <c:pt idx="35">
                  <c:v>41609</c:v>
                </c:pt>
                <c:pt idx="36">
                  <c:v>41640</c:v>
                </c:pt>
                <c:pt idx="37">
                  <c:v>41671</c:v>
                </c:pt>
                <c:pt idx="38">
                  <c:v>41699</c:v>
                </c:pt>
                <c:pt idx="39">
                  <c:v>41730</c:v>
                </c:pt>
                <c:pt idx="40">
                  <c:v>41760</c:v>
                </c:pt>
                <c:pt idx="41">
                  <c:v>41791</c:v>
                </c:pt>
                <c:pt idx="42">
                  <c:v>41821</c:v>
                </c:pt>
                <c:pt idx="43">
                  <c:v>41852</c:v>
                </c:pt>
                <c:pt idx="44">
                  <c:v>41883</c:v>
                </c:pt>
                <c:pt idx="45">
                  <c:v>41913</c:v>
                </c:pt>
                <c:pt idx="46">
                  <c:v>41944</c:v>
                </c:pt>
                <c:pt idx="47">
                  <c:v>41974</c:v>
                </c:pt>
                <c:pt idx="48">
                  <c:v>42005</c:v>
                </c:pt>
                <c:pt idx="49">
                  <c:v>42036</c:v>
                </c:pt>
                <c:pt idx="50">
                  <c:v>42064</c:v>
                </c:pt>
                <c:pt idx="51">
                  <c:v>42095</c:v>
                </c:pt>
                <c:pt idx="52">
                  <c:v>42125</c:v>
                </c:pt>
                <c:pt idx="53">
                  <c:v>42156</c:v>
                </c:pt>
                <c:pt idx="54">
                  <c:v>42186</c:v>
                </c:pt>
                <c:pt idx="55">
                  <c:v>42217</c:v>
                </c:pt>
                <c:pt idx="56">
                  <c:v>42248</c:v>
                </c:pt>
                <c:pt idx="57">
                  <c:v>42278</c:v>
                </c:pt>
                <c:pt idx="58">
                  <c:v>42309</c:v>
                </c:pt>
                <c:pt idx="59">
                  <c:v>42339</c:v>
                </c:pt>
                <c:pt idx="60">
                  <c:v>42370</c:v>
                </c:pt>
                <c:pt idx="61">
                  <c:v>42401</c:v>
                </c:pt>
                <c:pt idx="62">
                  <c:v>42430</c:v>
                </c:pt>
                <c:pt idx="63">
                  <c:v>42461</c:v>
                </c:pt>
                <c:pt idx="64">
                  <c:v>42491</c:v>
                </c:pt>
                <c:pt idx="65">
                  <c:v>42522</c:v>
                </c:pt>
                <c:pt idx="66">
                  <c:v>42552</c:v>
                </c:pt>
                <c:pt idx="67">
                  <c:v>42583</c:v>
                </c:pt>
                <c:pt idx="68">
                  <c:v>42614</c:v>
                </c:pt>
                <c:pt idx="69">
                  <c:v>42644</c:v>
                </c:pt>
                <c:pt idx="70">
                  <c:v>42675</c:v>
                </c:pt>
                <c:pt idx="71">
                  <c:v>42705</c:v>
                </c:pt>
                <c:pt idx="72">
                  <c:v>42736</c:v>
                </c:pt>
                <c:pt idx="73">
                  <c:v>42767</c:v>
                </c:pt>
                <c:pt idx="74">
                  <c:v>42795</c:v>
                </c:pt>
                <c:pt idx="75">
                  <c:v>42826</c:v>
                </c:pt>
                <c:pt idx="76">
                  <c:v>42856</c:v>
                </c:pt>
                <c:pt idx="77">
                  <c:v>42887</c:v>
                </c:pt>
                <c:pt idx="78">
                  <c:v>42917</c:v>
                </c:pt>
                <c:pt idx="79">
                  <c:v>42948</c:v>
                </c:pt>
                <c:pt idx="80">
                  <c:v>42979</c:v>
                </c:pt>
                <c:pt idx="81">
                  <c:v>43009</c:v>
                </c:pt>
                <c:pt idx="82">
                  <c:v>43040</c:v>
                </c:pt>
                <c:pt idx="83">
                  <c:v>43070</c:v>
                </c:pt>
                <c:pt idx="84">
                  <c:v>43101</c:v>
                </c:pt>
                <c:pt idx="85">
                  <c:v>43132</c:v>
                </c:pt>
                <c:pt idx="86">
                  <c:v>43160</c:v>
                </c:pt>
                <c:pt idx="87">
                  <c:v>43191</c:v>
                </c:pt>
                <c:pt idx="88">
                  <c:v>43221</c:v>
                </c:pt>
                <c:pt idx="89">
                  <c:v>43252</c:v>
                </c:pt>
                <c:pt idx="90">
                  <c:v>43282</c:v>
                </c:pt>
                <c:pt idx="91">
                  <c:v>43313</c:v>
                </c:pt>
                <c:pt idx="92">
                  <c:v>43344</c:v>
                </c:pt>
                <c:pt idx="93">
                  <c:v>43374</c:v>
                </c:pt>
                <c:pt idx="94">
                  <c:v>43405</c:v>
                </c:pt>
                <c:pt idx="95">
                  <c:v>43435</c:v>
                </c:pt>
                <c:pt idx="96">
                  <c:v>43466</c:v>
                </c:pt>
                <c:pt idx="97">
                  <c:v>43497</c:v>
                </c:pt>
                <c:pt idx="98">
                  <c:v>43525</c:v>
                </c:pt>
                <c:pt idx="99">
                  <c:v>43556</c:v>
                </c:pt>
                <c:pt idx="100">
                  <c:v>43586</c:v>
                </c:pt>
                <c:pt idx="101">
                  <c:v>43617</c:v>
                </c:pt>
                <c:pt idx="102">
                  <c:v>43647</c:v>
                </c:pt>
                <c:pt idx="103">
                  <c:v>43678</c:v>
                </c:pt>
                <c:pt idx="104">
                  <c:v>43709</c:v>
                </c:pt>
                <c:pt idx="105">
                  <c:v>43739</c:v>
                </c:pt>
                <c:pt idx="106">
                  <c:v>43770</c:v>
                </c:pt>
                <c:pt idx="107">
                  <c:v>43800</c:v>
                </c:pt>
                <c:pt idx="108">
                  <c:v>43831</c:v>
                </c:pt>
                <c:pt idx="109">
                  <c:v>43862</c:v>
                </c:pt>
                <c:pt idx="110">
                  <c:v>43891</c:v>
                </c:pt>
                <c:pt idx="111">
                  <c:v>43922</c:v>
                </c:pt>
                <c:pt idx="112">
                  <c:v>43952</c:v>
                </c:pt>
                <c:pt idx="113">
                  <c:v>43983</c:v>
                </c:pt>
                <c:pt idx="114">
                  <c:v>44013</c:v>
                </c:pt>
                <c:pt idx="115">
                  <c:v>44044</c:v>
                </c:pt>
                <c:pt idx="116">
                  <c:v>44075</c:v>
                </c:pt>
                <c:pt idx="117">
                  <c:v>44105</c:v>
                </c:pt>
                <c:pt idx="118">
                  <c:v>44136</c:v>
                </c:pt>
                <c:pt idx="119">
                  <c:v>44166</c:v>
                </c:pt>
                <c:pt idx="120">
                  <c:v>44197</c:v>
                </c:pt>
                <c:pt idx="121">
                  <c:v>44228</c:v>
                </c:pt>
                <c:pt idx="122">
                  <c:v>44256</c:v>
                </c:pt>
                <c:pt idx="123">
                  <c:v>44287</c:v>
                </c:pt>
                <c:pt idx="124">
                  <c:v>44317</c:v>
                </c:pt>
                <c:pt idx="125">
                  <c:v>44348</c:v>
                </c:pt>
                <c:pt idx="126">
                  <c:v>44378</c:v>
                </c:pt>
                <c:pt idx="127">
                  <c:v>44409</c:v>
                </c:pt>
                <c:pt idx="128">
                  <c:v>44440</c:v>
                </c:pt>
                <c:pt idx="129">
                  <c:v>44470</c:v>
                </c:pt>
                <c:pt idx="130">
                  <c:v>44501</c:v>
                </c:pt>
                <c:pt idx="131">
                  <c:v>44531</c:v>
                </c:pt>
                <c:pt idx="132">
                  <c:v>44562</c:v>
                </c:pt>
                <c:pt idx="133">
                  <c:v>44593</c:v>
                </c:pt>
                <c:pt idx="134">
                  <c:v>44621</c:v>
                </c:pt>
                <c:pt idx="135">
                  <c:v>44652</c:v>
                </c:pt>
                <c:pt idx="136">
                  <c:v>44682</c:v>
                </c:pt>
                <c:pt idx="137">
                  <c:v>44713</c:v>
                </c:pt>
              </c:numCache>
            </c:numRef>
          </c:cat>
          <c:val>
            <c:numRef>
              <c:f>'Análise Inicial'!$H$2:$H$139</c:f>
              <c:numCache>
                <c:formatCode>#,##0</c:formatCode>
                <c:ptCount val="138"/>
                <c:pt idx="0">
                  <c:v>14513.38</c:v>
                </c:pt>
                <c:pt idx="1">
                  <c:v>6176.11</c:v>
                </c:pt>
                <c:pt idx="2">
                  <c:v>11527.88</c:v>
                </c:pt>
                <c:pt idx="3">
                  <c:v>6808.32</c:v>
                </c:pt>
                <c:pt idx="4">
                  <c:v>4452.32</c:v>
                </c:pt>
                <c:pt idx="5">
                  <c:v>3791.72</c:v>
                </c:pt>
                <c:pt idx="6">
                  <c:v>2947.26</c:v>
                </c:pt>
                <c:pt idx="7">
                  <c:v>2369.23</c:v>
                </c:pt>
                <c:pt idx="8">
                  <c:v>1779.82</c:v>
                </c:pt>
                <c:pt idx="9">
                  <c:v>2581.0300000000002</c:v>
                </c:pt>
                <c:pt idx="10">
                  <c:v>2930.66</c:v>
                </c:pt>
                <c:pt idx="11">
                  <c:v>7692.65</c:v>
                </c:pt>
                <c:pt idx="12">
                  <c:v>13283.33</c:v>
                </c:pt>
                <c:pt idx="13">
                  <c:v>6916.17</c:v>
                </c:pt>
                <c:pt idx="14">
                  <c:v>4930.82</c:v>
                </c:pt>
                <c:pt idx="15">
                  <c:v>4090.75</c:v>
                </c:pt>
                <c:pt idx="16">
                  <c:v>3816.29</c:v>
                </c:pt>
                <c:pt idx="17">
                  <c:v>4132.4399999999996</c:v>
                </c:pt>
                <c:pt idx="18">
                  <c:v>3018.84</c:v>
                </c:pt>
                <c:pt idx="19">
                  <c:v>1987.82</c:v>
                </c:pt>
                <c:pt idx="20">
                  <c:v>1605.63</c:v>
                </c:pt>
                <c:pt idx="21">
                  <c:v>1619.59</c:v>
                </c:pt>
                <c:pt idx="22">
                  <c:v>2531.52</c:v>
                </c:pt>
                <c:pt idx="23">
                  <c:v>3623.25</c:v>
                </c:pt>
                <c:pt idx="24">
                  <c:v>8698.94</c:v>
                </c:pt>
                <c:pt idx="25">
                  <c:v>9053.91</c:v>
                </c:pt>
                <c:pt idx="26">
                  <c:v>6924.41</c:v>
                </c:pt>
                <c:pt idx="27">
                  <c:v>5999.64</c:v>
                </c:pt>
                <c:pt idx="28">
                  <c:v>3600.54</c:v>
                </c:pt>
                <c:pt idx="29">
                  <c:v>4079.6</c:v>
                </c:pt>
                <c:pt idx="30">
                  <c:v>2892.32</c:v>
                </c:pt>
                <c:pt idx="31">
                  <c:v>2192.8200000000002</c:v>
                </c:pt>
                <c:pt idx="32">
                  <c:v>1992.47</c:v>
                </c:pt>
                <c:pt idx="33">
                  <c:v>2890</c:v>
                </c:pt>
                <c:pt idx="34">
                  <c:v>2978.56</c:v>
                </c:pt>
                <c:pt idx="35">
                  <c:v>5302.28</c:v>
                </c:pt>
                <c:pt idx="36">
                  <c:v>3079.94</c:v>
                </c:pt>
                <c:pt idx="37">
                  <c:v>1795.04</c:v>
                </c:pt>
                <c:pt idx="38">
                  <c:v>2185.0100000000002</c:v>
                </c:pt>
                <c:pt idx="39">
                  <c:v>2237.5700000000002</c:v>
                </c:pt>
                <c:pt idx="40">
                  <c:v>1527.44</c:v>
                </c:pt>
                <c:pt idx="41">
                  <c:v>1411.64</c:v>
                </c:pt>
                <c:pt idx="42">
                  <c:v>1285.6099999999999</c:v>
                </c:pt>
                <c:pt idx="43">
                  <c:v>1169.6300000000001</c:v>
                </c:pt>
                <c:pt idx="44">
                  <c:v>867.6</c:v>
                </c:pt>
                <c:pt idx="45">
                  <c:v>650.35</c:v>
                </c:pt>
                <c:pt idx="46">
                  <c:v>1498.22</c:v>
                </c:pt>
                <c:pt idx="47">
                  <c:v>3434.81</c:v>
                </c:pt>
                <c:pt idx="48">
                  <c:v>1988.21</c:v>
                </c:pt>
                <c:pt idx="49">
                  <c:v>3530.23</c:v>
                </c:pt>
                <c:pt idx="50">
                  <c:v>4682.33</c:v>
                </c:pt>
                <c:pt idx="51">
                  <c:v>3532.87</c:v>
                </c:pt>
                <c:pt idx="52">
                  <c:v>2507.6799999999998</c:v>
                </c:pt>
                <c:pt idx="53">
                  <c:v>2030.09</c:v>
                </c:pt>
                <c:pt idx="54">
                  <c:v>1567.76</c:v>
                </c:pt>
                <c:pt idx="55">
                  <c:v>1132.05</c:v>
                </c:pt>
                <c:pt idx="56">
                  <c:v>2159.4699999999998</c:v>
                </c:pt>
                <c:pt idx="57">
                  <c:v>1044.47</c:v>
                </c:pt>
                <c:pt idx="58">
                  <c:v>2849.53</c:v>
                </c:pt>
                <c:pt idx="59">
                  <c:v>5019.74</c:v>
                </c:pt>
                <c:pt idx="60">
                  <c:v>9529.39</c:v>
                </c:pt>
                <c:pt idx="61">
                  <c:v>6756.82</c:v>
                </c:pt>
                <c:pt idx="62">
                  <c:v>7590.49</c:v>
                </c:pt>
                <c:pt idx="63">
                  <c:v>3941.46</c:v>
                </c:pt>
                <c:pt idx="64">
                  <c:v>2899.89</c:v>
                </c:pt>
                <c:pt idx="65">
                  <c:v>3847.41</c:v>
                </c:pt>
                <c:pt idx="66">
                  <c:v>2155.12</c:v>
                </c:pt>
                <c:pt idx="67">
                  <c:v>1799.97</c:v>
                </c:pt>
                <c:pt idx="68">
                  <c:v>1456.41</c:v>
                </c:pt>
                <c:pt idx="69">
                  <c:v>1987.42</c:v>
                </c:pt>
                <c:pt idx="70">
                  <c:v>3675.37</c:v>
                </c:pt>
                <c:pt idx="71">
                  <c:v>4016.23</c:v>
                </c:pt>
                <c:pt idx="72">
                  <c:v>4905.8500000000004</c:v>
                </c:pt>
                <c:pt idx="73">
                  <c:v>4144.17</c:v>
                </c:pt>
                <c:pt idx="74">
                  <c:v>3748.76</c:v>
                </c:pt>
                <c:pt idx="75">
                  <c:v>2449.84</c:v>
                </c:pt>
                <c:pt idx="76">
                  <c:v>2677.39</c:v>
                </c:pt>
                <c:pt idx="77">
                  <c:v>2134.23</c:v>
                </c:pt>
                <c:pt idx="78">
                  <c:v>1537.76</c:v>
                </c:pt>
                <c:pt idx="79">
                  <c:v>1207.69</c:v>
                </c:pt>
                <c:pt idx="80">
                  <c:v>895.95</c:v>
                </c:pt>
                <c:pt idx="81">
                  <c:v>1226.24</c:v>
                </c:pt>
                <c:pt idx="82">
                  <c:v>2325.86</c:v>
                </c:pt>
                <c:pt idx="83">
                  <c:v>3600.39</c:v>
                </c:pt>
                <c:pt idx="84">
                  <c:v>6103.76</c:v>
                </c:pt>
                <c:pt idx="85">
                  <c:v>4157.79</c:v>
                </c:pt>
                <c:pt idx="86">
                  <c:v>4910.4399999999996</c:v>
                </c:pt>
                <c:pt idx="87">
                  <c:v>2497.4699999999998</c:v>
                </c:pt>
                <c:pt idx="88">
                  <c:v>1729.43</c:v>
                </c:pt>
                <c:pt idx="89">
                  <c:v>1610.43</c:v>
                </c:pt>
                <c:pt idx="90">
                  <c:v>1239.4100000000001</c:v>
                </c:pt>
                <c:pt idx="91">
                  <c:v>1448.11</c:v>
                </c:pt>
                <c:pt idx="92">
                  <c:v>1302.3</c:v>
                </c:pt>
                <c:pt idx="93">
                  <c:v>2481.7399999999998</c:v>
                </c:pt>
                <c:pt idx="94">
                  <c:v>4334.28</c:v>
                </c:pt>
                <c:pt idx="95">
                  <c:v>5010.95</c:v>
                </c:pt>
                <c:pt idx="96">
                  <c:v>3984</c:v>
                </c:pt>
                <c:pt idx="97">
                  <c:v>4380</c:v>
                </c:pt>
                <c:pt idx="98">
                  <c:v>7549</c:v>
                </c:pt>
                <c:pt idx="99">
                  <c:v>5025</c:v>
                </c:pt>
                <c:pt idx="100">
                  <c:v>3380</c:v>
                </c:pt>
                <c:pt idx="101">
                  <c:v>2399</c:v>
                </c:pt>
                <c:pt idx="102">
                  <c:v>1947</c:v>
                </c:pt>
                <c:pt idx="103">
                  <c:v>1607</c:v>
                </c:pt>
                <c:pt idx="104">
                  <c:v>1379</c:v>
                </c:pt>
                <c:pt idx="105">
                  <c:v>1426</c:v>
                </c:pt>
                <c:pt idx="106">
                  <c:v>2419</c:v>
                </c:pt>
                <c:pt idx="107">
                  <c:v>4238</c:v>
                </c:pt>
                <c:pt idx="108">
                  <c:v>5672</c:v>
                </c:pt>
                <c:pt idx="109">
                  <c:v>11933</c:v>
                </c:pt>
                <c:pt idx="110">
                  <c:v>8252</c:v>
                </c:pt>
                <c:pt idx="111">
                  <c:v>4239</c:v>
                </c:pt>
                <c:pt idx="112">
                  <c:v>2803</c:v>
                </c:pt>
                <c:pt idx="113">
                  <c:v>2449</c:v>
                </c:pt>
                <c:pt idx="114">
                  <c:v>1873</c:v>
                </c:pt>
                <c:pt idx="115">
                  <c:v>1462</c:v>
                </c:pt>
                <c:pt idx="116">
                  <c:v>1141</c:v>
                </c:pt>
                <c:pt idx="117">
                  <c:v>985</c:v>
                </c:pt>
                <c:pt idx="118">
                  <c:v>1948</c:v>
                </c:pt>
                <c:pt idx="119">
                  <c:v>4880</c:v>
                </c:pt>
                <c:pt idx="120">
                  <c:v>6198</c:v>
                </c:pt>
                <c:pt idx="121">
                  <c:v>4770</c:v>
                </c:pt>
                <c:pt idx="122">
                  <c:v>4338</c:v>
                </c:pt>
                <c:pt idx="123">
                  <c:v>2131</c:v>
                </c:pt>
                <c:pt idx="124">
                  <c:v>1589</c:v>
                </c:pt>
                <c:pt idx="125">
                  <c:v>1692</c:v>
                </c:pt>
                <c:pt idx="126">
                  <c:v>1256</c:v>
                </c:pt>
                <c:pt idx="127">
                  <c:v>1119</c:v>
                </c:pt>
                <c:pt idx="128">
                  <c:v>923</c:v>
                </c:pt>
                <c:pt idx="129">
                  <c:v>2983</c:v>
                </c:pt>
                <c:pt idx="130">
                  <c:v>3815</c:v>
                </c:pt>
                <c:pt idx="131">
                  <c:v>4450</c:v>
                </c:pt>
                <c:pt idx="132">
                  <c:v>9992</c:v>
                </c:pt>
                <c:pt idx="133">
                  <c:v>10939</c:v>
                </c:pt>
                <c:pt idx="134">
                  <c:v>4978</c:v>
                </c:pt>
                <c:pt idx="135">
                  <c:v>3761</c:v>
                </c:pt>
                <c:pt idx="136">
                  <c:v>2593</c:v>
                </c:pt>
                <c:pt idx="137">
                  <c:v>2211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F0A-46FC-BF2A-06FED48112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0289928"/>
        <c:axId val="1056700849"/>
      </c:lineChart>
      <c:dateAx>
        <c:axId val="11302899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pt-BR"/>
              </a:p>
            </c:rich>
          </c:tx>
          <c:overlay val="0"/>
        </c:title>
        <c:numFmt formatCode="mmm\-yy" sourceLinked="1"/>
        <c:majorTickMark val="out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1056700849"/>
        <c:crosses val="autoZero"/>
        <c:auto val="1"/>
        <c:lblOffset val="100"/>
        <c:baseTimeUnit val="months"/>
      </c:dateAx>
      <c:valAx>
        <c:axId val="105670084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pt-BR"/>
              </a:p>
            </c:rich>
          </c:tx>
          <c:overlay val="0"/>
        </c:title>
        <c:numFmt formatCode="#,##0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000" b="0" i="0">
                <a:solidFill>
                  <a:srgbClr val="000000"/>
                </a:solidFill>
                <a:latin typeface="Arial"/>
              </a:defRPr>
            </a:pPr>
            <a:endParaRPr lang="pt-BR"/>
          </a:p>
        </c:txPr>
        <c:crossAx val="1130289928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1000" b="0" i="0">
              <a:solidFill>
                <a:srgbClr val="000000"/>
              </a:solidFill>
              <a:latin typeface="Arial"/>
            </a:defRPr>
          </a:pPr>
          <a:endParaRPr lang="pt-BR"/>
        </a:p>
      </c:txPr>
    </c:legend>
    <c:plotVisOnly val="1"/>
    <c:dispBlanksAs val="zero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title>
      <c:tx>
        <c:rich>
          <a:bodyPr/>
          <a:lstStyle/>
          <a:p>
            <a:pPr lvl="0">
              <a:defRPr sz="1200" b="0" i="0">
                <a:solidFill>
                  <a:srgbClr val="757575"/>
                </a:solidFill>
                <a:latin typeface="Arial"/>
              </a:defRPr>
            </a:pPr>
            <a:r>
              <a:rPr lang="pt-BR" sz="1200" b="0" i="0">
                <a:solidFill>
                  <a:srgbClr val="757575"/>
                </a:solidFill>
                <a:latin typeface="Arial"/>
              </a:rPr>
              <a:t>Chuva mensal acumulada (M + M-1) na Bacia do Grande 
(Jan/2011 a Jun/2022) 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Chuva_Acum (mm)</c:v>
          </c:tx>
          <c:spPr>
            <a:ln w="9525" cmpd="sng">
              <a:solidFill>
                <a:schemeClr val="accent1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trendline>
            <c:name>Linear (Chuva_Acum (mm))</c:name>
            <c:spPr>
              <a:ln w="19050">
                <a:solidFill>
                  <a:srgbClr val="000000">
                    <a:alpha val="0"/>
                  </a:srgbClr>
                </a:solidFill>
              </a:ln>
            </c:spPr>
            <c:trendlineType val="linear"/>
            <c:dispRSqr val="0"/>
            <c:dispEq val="0"/>
          </c:trendline>
          <c:cat>
            <c:numRef>
              <c:f>'Análise Inicial'!$D$2:$D$139</c:f>
              <c:numCache>
                <c:formatCode>mmm\-yy</c:formatCode>
                <c:ptCount val="138"/>
                <c:pt idx="0">
                  <c:v>40544</c:v>
                </c:pt>
                <c:pt idx="1">
                  <c:v>40575</c:v>
                </c:pt>
                <c:pt idx="2">
                  <c:v>40603</c:v>
                </c:pt>
                <c:pt idx="3">
                  <c:v>40634</c:v>
                </c:pt>
                <c:pt idx="4">
                  <c:v>40664</c:v>
                </c:pt>
                <c:pt idx="5">
                  <c:v>40695</c:v>
                </c:pt>
                <c:pt idx="6">
                  <c:v>40725</c:v>
                </c:pt>
                <c:pt idx="7">
                  <c:v>40756</c:v>
                </c:pt>
                <c:pt idx="8">
                  <c:v>40787</c:v>
                </c:pt>
                <c:pt idx="9">
                  <c:v>40817</c:v>
                </c:pt>
                <c:pt idx="10">
                  <c:v>40848</c:v>
                </c:pt>
                <c:pt idx="11">
                  <c:v>40878</c:v>
                </c:pt>
                <c:pt idx="12">
                  <c:v>40909</c:v>
                </c:pt>
                <c:pt idx="13">
                  <c:v>40940</c:v>
                </c:pt>
                <c:pt idx="14">
                  <c:v>40969</c:v>
                </c:pt>
                <c:pt idx="15">
                  <c:v>41000</c:v>
                </c:pt>
                <c:pt idx="16">
                  <c:v>41030</c:v>
                </c:pt>
                <c:pt idx="17">
                  <c:v>41061</c:v>
                </c:pt>
                <c:pt idx="18">
                  <c:v>41091</c:v>
                </c:pt>
                <c:pt idx="19">
                  <c:v>41122</c:v>
                </c:pt>
                <c:pt idx="20">
                  <c:v>41153</c:v>
                </c:pt>
                <c:pt idx="21">
                  <c:v>41183</c:v>
                </c:pt>
                <c:pt idx="22">
                  <c:v>41214</c:v>
                </c:pt>
                <c:pt idx="23">
                  <c:v>41244</c:v>
                </c:pt>
                <c:pt idx="24">
                  <c:v>41275</c:v>
                </c:pt>
                <c:pt idx="25">
                  <c:v>41306</c:v>
                </c:pt>
                <c:pt idx="26">
                  <c:v>41334</c:v>
                </c:pt>
                <c:pt idx="27">
                  <c:v>41365</c:v>
                </c:pt>
                <c:pt idx="28">
                  <c:v>41395</c:v>
                </c:pt>
                <c:pt idx="29">
                  <c:v>41426</c:v>
                </c:pt>
                <c:pt idx="30">
                  <c:v>41456</c:v>
                </c:pt>
                <c:pt idx="31">
                  <c:v>41487</c:v>
                </c:pt>
                <c:pt idx="32">
                  <c:v>41518</c:v>
                </c:pt>
                <c:pt idx="33">
                  <c:v>41548</c:v>
                </c:pt>
                <c:pt idx="34">
                  <c:v>41579</c:v>
                </c:pt>
                <c:pt idx="35">
                  <c:v>41609</c:v>
                </c:pt>
                <c:pt idx="36">
                  <c:v>41640</c:v>
                </c:pt>
                <c:pt idx="37">
                  <c:v>41671</c:v>
                </c:pt>
                <c:pt idx="38">
                  <c:v>41699</c:v>
                </c:pt>
                <c:pt idx="39">
                  <c:v>41730</c:v>
                </c:pt>
                <c:pt idx="40">
                  <c:v>41760</c:v>
                </c:pt>
                <c:pt idx="41">
                  <c:v>41791</c:v>
                </c:pt>
                <c:pt idx="42">
                  <c:v>41821</c:v>
                </c:pt>
                <c:pt idx="43">
                  <c:v>41852</c:v>
                </c:pt>
                <c:pt idx="44">
                  <c:v>41883</c:v>
                </c:pt>
                <c:pt idx="45">
                  <c:v>41913</c:v>
                </c:pt>
                <c:pt idx="46">
                  <c:v>41944</c:v>
                </c:pt>
                <c:pt idx="47">
                  <c:v>41974</c:v>
                </c:pt>
                <c:pt idx="48">
                  <c:v>42005</c:v>
                </c:pt>
                <c:pt idx="49">
                  <c:v>42036</c:v>
                </c:pt>
                <c:pt idx="50">
                  <c:v>42064</c:v>
                </c:pt>
                <c:pt idx="51">
                  <c:v>42095</c:v>
                </c:pt>
                <c:pt idx="52">
                  <c:v>42125</c:v>
                </c:pt>
                <c:pt idx="53">
                  <c:v>42156</c:v>
                </c:pt>
                <c:pt idx="54">
                  <c:v>42186</c:v>
                </c:pt>
                <c:pt idx="55">
                  <c:v>42217</c:v>
                </c:pt>
                <c:pt idx="56">
                  <c:v>42248</c:v>
                </c:pt>
                <c:pt idx="57">
                  <c:v>42278</c:v>
                </c:pt>
                <c:pt idx="58">
                  <c:v>42309</c:v>
                </c:pt>
                <c:pt idx="59">
                  <c:v>42339</c:v>
                </c:pt>
                <c:pt idx="60">
                  <c:v>42370</c:v>
                </c:pt>
                <c:pt idx="61">
                  <c:v>42401</c:v>
                </c:pt>
                <c:pt idx="62">
                  <c:v>42430</c:v>
                </c:pt>
                <c:pt idx="63">
                  <c:v>42461</c:v>
                </c:pt>
                <c:pt idx="64">
                  <c:v>42491</c:v>
                </c:pt>
                <c:pt idx="65">
                  <c:v>42522</c:v>
                </c:pt>
                <c:pt idx="66">
                  <c:v>42552</c:v>
                </c:pt>
                <c:pt idx="67">
                  <c:v>42583</c:v>
                </c:pt>
                <c:pt idx="68">
                  <c:v>42614</c:v>
                </c:pt>
                <c:pt idx="69">
                  <c:v>42644</c:v>
                </c:pt>
                <c:pt idx="70">
                  <c:v>42675</c:v>
                </c:pt>
                <c:pt idx="71">
                  <c:v>42705</c:v>
                </c:pt>
                <c:pt idx="72">
                  <c:v>42736</c:v>
                </c:pt>
                <c:pt idx="73">
                  <c:v>42767</c:v>
                </c:pt>
                <c:pt idx="74">
                  <c:v>42795</c:v>
                </c:pt>
                <c:pt idx="75">
                  <c:v>42826</c:v>
                </c:pt>
                <c:pt idx="76">
                  <c:v>42856</c:v>
                </c:pt>
                <c:pt idx="77">
                  <c:v>42887</c:v>
                </c:pt>
                <c:pt idx="78">
                  <c:v>42917</c:v>
                </c:pt>
                <c:pt idx="79">
                  <c:v>42948</c:v>
                </c:pt>
                <c:pt idx="80">
                  <c:v>42979</c:v>
                </c:pt>
                <c:pt idx="81">
                  <c:v>43009</c:v>
                </c:pt>
                <c:pt idx="82">
                  <c:v>43040</c:v>
                </c:pt>
                <c:pt idx="83">
                  <c:v>43070</c:v>
                </c:pt>
                <c:pt idx="84">
                  <c:v>43101</c:v>
                </c:pt>
                <c:pt idx="85">
                  <c:v>43132</c:v>
                </c:pt>
                <c:pt idx="86">
                  <c:v>43160</c:v>
                </c:pt>
                <c:pt idx="87">
                  <c:v>43191</c:v>
                </c:pt>
                <c:pt idx="88">
                  <c:v>43221</c:v>
                </c:pt>
                <c:pt idx="89">
                  <c:v>43252</c:v>
                </c:pt>
                <c:pt idx="90">
                  <c:v>43282</c:v>
                </c:pt>
                <c:pt idx="91">
                  <c:v>43313</c:v>
                </c:pt>
                <c:pt idx="92">
                  <c:v>43344</c:v>
                </c:pt>
                <c:pt idx="93">
                  <c:v>43374</c:v>
                </c:pt>
                <c:pt idx="94">
                  <c:v>43405</c:v>
                </c:pt>
                <c:pt idx="95">
                  <c:v>43435</c:v>
                </c:pt>
                <c:pt idx="96">
                  <c:v>43466</c:v>
                </c:pt>
                <c:pt idx="97">
                  <c:v>43497</c:v>
                </c:pt>
                <c:pt idx="98">
                  <c:v>43525</c:v>
                </c:pt>
                <c:pt idx="99">
                  <c:v>43556</c:v>
                </c:pt>
                <c:pt idx="100">
                  <c:v>43586</c:v>
                </c:pt>
                <c:pt idx="101">
                  <c:v>43617</c:v>
                </c:pt>
                <c:pt idx="102">
                  <c:v>43647</c:v>
                </c:pt>
                <c:pt idx="103">
                  <c:v>43678</c:v>
                </c:pt>
                <c:pt idx="104">
                  <c:v>43709</c:v>
                </c:pt>
                <c:pt idx="105">
                  <c:v>43739</c:v>
                </c:pt>
                <c:pt idx="106">
                  <c:v>43770</c:v>
                </c:pt>
                <c:pt idx="107">
                  <c:v>43800</c:v>
                </c:pt>
                <c:pt idx="108">
                  <c:v>43831</c:v>
                </c:pt>
                <c:pt idx="109">
                  <c:v>43862</c:v>
                </c:pt>
                <c:pt idx="110">
                  <c:v>43891</c:v>
                </c:pt>
                <c:pt idx="111">
                  <c:v>43922</c:v>
                </c:pt>
                <c:pt idx="112">
                  <c:v>43952</c:v>
                </c:pt>
                <c:pt idx="113">
                  <c:v>43983</c:v>
                </c:pt>
                <c:pt idx="114">
                  <c:v>44013</c:v>
                </c:pt>
                <c:pt idx="115">
                  <c:v>44044</c:v>
                </c:pt>
                <c:pt idx="116">
                  <c:v>44075</c:v>
                </c:pt>
                <c:pt idx="117">
                  <c:v>44105</c:v>
                </c:pt>
                <c:pt idx="118">
                  <c:v>44136</c:v>
                </c:pt>
                <c:pt idx="119">
                  <c:v>44166</c:v>
                </c:pt>
                <c:pt idx="120">
                  <c:v>44197</c:v>
                </c:pt>
                <c:pt idx="121">
                  <c:v>44228</c:v>
                </c:pt>
                <c:pt idx="122">
                  <c:v>44256</c:v>
                </c:pt>
                <c:pt idx="123">
                  <c:v>44287</c:v>
                </c:pt>
                <c:pt idx="124">
                  <c:v>44317</c:v>
                </c:pt>
                <c:pt idx="125">
                  <c:v>44348</c:v>
                </c:pt>
                <c:pt idx="126">
                  <c:v>44378</c:v>
                </c:pt>
                <c:pt idx="127">
                  <c:v>44409</c:v>
                </c:pt>
                <c:pt idx="128">
                  <c:v>44440</c:v>
                </c:pt>
                <c:pt idx="129">
                  <c:v>44470</c:v>
                </c:pt>
                <c:pt idx="130">
                  <c:v>44501</c:v>
                </c:pt>
                <c:pt idx="131">
                  <c:v>44531</c:v>
                </c:pt>
                <c:pt idx="132">
                  <c:v>44562</c:v>
                </c:pt>
                <c:pt idx="133">
                  <c:v>44593</c:v>
                </c:pt>
                <c:pt idx="134">
                  <c:v>44621</c:v>
                </c:pt>
                <c:pt idx="135">
                  <c:v>44652</c:v>
                </c:pt>
                <c:pt idx="136">
                  <c:v>44682</c:v>
                </c:pt>
                <c:pt idx="137">
                  <c:v>44713</c:v>
                </c:pt>
              </c:numCache>
            </c:numRef>
          </c:cat>
          <c:val>
            <c:numRef>
              <c:f>'Análise Inicial'!$G$2:$G$139</c:f>
              <c:numCache>
                <c:formatCode>0.0</c:formatCode>
                <c:ptCount val="138"/>
                <c:pt idx="0">
                  <c:v>594.65</c:v>
                </c:pt>
                <c:pt idx="1">
                  <c:v>434</c:v>
                </c:pt>
                <c:pt idx="2">
                  <c:v>398.5</c:v>
                </c:pt>
                <c:pt idx="3">
                  <c:v>382.5</c:v>
                </c:pt>
                <c:pt idx="4">
                  <c:v>100</c:v>
                </c:pt>
                <c:pt idx="5">
                  <c:v>33.5</c:v>
                </c:pt>
                <c:pt idx="6">
                  <c:v>26.5</c:v>
                </c:pt>
                <c:pt idx="7">
                  <c:v>7.5</c:v>
                </c:pt>
                <c:pt idx="8">
                  <c:v>10.8</c:v>
                </c:pt>
                <c:pt idx="9">
                  <c:v>129.4</c:v>
                </c:pt>
                <c:pt idx="10">
                  <c:v>260.60000000000002</c:v>
                </c:pt>
                <c:pt idx="11">
                  <c:v>397</c:v>
                </c:pt>
                <c:pt idx="12">
                  <c:v>606</c:v>
                </c:pt>
                <c:pt idx="13">
                  <c:v>434</c:v>
                </c:pt>
                <c:pt idx="14">
                  <c:v>209.5</c:v>
                </c:pt>
                <c:pt idx="15">
                  <c:v>155.5</c:v>
                </c:pt>
                <c:pt idx="16">
                  <c:v>81.5</c:v>
                </c:pt>
                <c:pt idx="17">
                  <c:v>132.5</c:v>
                </c:pt>
                <c:pt idx="18">
                  <c:v>109</c:v>
                </c:pt>
                <c:pt idx="19">
                  <c:v>21.5</c:v>
                </c:pt>
                <c:pt idx="20">
                  <c:v>35.5</c:v>
                </c:pt>
                <c:pt idx="21">
                  <c:v>92.5</c:v>
                </c:pt>
                <c:pt idx="22">
                  <c:v>218.5</c:v>
                </c:pt>
                <c:pt idx="23">
                  <c:v>345</c:v>
                </c:pt>
                <c:pt idx="24">
                  <c:v>503</c:v>
                </c:pt>
                <c:pt idx="25">
                  <c:v>583</c:v>
                </c:pt>
                <c:pt idx="26">
                  <c:v>449.5</c:v>
                </c:pt>
                <c:pt idx="27">
                  <c:v>257.5</c:v>
                </c:pt>
                <c:pt idx="28">
                  <c:v>131.5</c:v>
                </c:pt>
                <c:pt idx="29">
                  <c:v>90.5</c:v>
                </c:pt>
                <c:pt idx="30">
                  <c:v>52</c:v>
                </c:pt>
                <c:pt idx="31">
                  <c:v>21.5</c:v>
                </c:pt>
                <c:pt idx="32">
                  <c:v>54.1</c:v>
                </c:pt>
                <c:pt idx="33">
                  <c:v>155.1</c:v>
                </c:pt>
                <c:pt idx="34">
                  <c:v>297.5</c:v>
                </c:pt>
                <c:pt idx="35">
                  <c:v>398</c:v>
                </c:pt>
                <c:pt idx="36">
                  <c:v>291</c:v>
                </c:pt>
                <c:pt idx="37">
                  <c:v>115</c:v>
                </c:pt>
                <c:pt idx="38">
                  <c:v>135.5</c:v>
                </c:pt>
                <c:pt idx="39">
                  <c:v>188.5</c:v>
                </c:pt>
                <c:pt idx="40">
                  <c:v>94</c:v>
                </c:pt>
                <c:pt idx="41">
                  <c:v>19.5</c:v>
                </c:pt>
                <c:pt idx="42">
                  <c:v>43</c:v>
                </c:pt>
                <c:pt idx="43">
                  <c:v>45</c:v>
                </c:pt>
                <c:pt idx="44">
                  <c:v>42</c:v>
                </c:pt>
                <c:pt idx="45">
                  <c:v>77.5</c:v>
                </c:pt>
                <c:pt idx="46">
                  <c:v>200.5</c:v>
                </c:pt>
                <c:pt idx="47">
                  <c:v>338</c:v>
                </c:pt>
                <c:pt idx="48">
                  <c:v>269.5</c:v>
                </c:pt>
                <c:pt idx="49">
                  <c:v>281.5</c:v>
                </c:pt>
                <c:pt idx="50">
                  <c:v>390</c:v>
                </c:pt>
                <c:pt idx="51">
                  <c:v>200</c:v>
                </c:pt>
                <c:pt idx="52">
                  <c:v>60.5</c:v>
                </c:pt>
                <c:pt idx="53">
                  <c:v>81.5</c:v>
                </c:pt>
                <c:pt idx="54">
                  <c:v>31.5</c:v>
                </c:pt>
                <c:pt idx="55">
                  <c:v>18.5</c:v>
                </c:pt>
                <c:pt idx="56">
                  <c:v>137.5</c:v>
                </c:pt>
                <c:pt idx="57">
                  <c:v>187.5</c:v>
                </c:pt>
                <c:pt idx="58">
                  <c:v>292</c:v>
                </c:pt>
                <c:pt idx="59">
                  <c:v>433</c:v>
                </c:pt>
                <c:pt idx="60">
                  <c:v>521</c:v>
                </c:pt>
                <c:pt idx="61">
                  <c:v>471</c:v>
                </c:pt>
                <c:pt idx="62">
                  <c:v>364</c:v>
                </c:pt>
                <c:pt idx="63">
                  <c:v>232.5</c:v>
                </c:pt>
                <c:pt idx="64">
                  <c:v>61.5</c:v>
                </c:pt>
                <c:pt idx="65">
                  <c:v>120</c:v>
                </c:pt>
                <c:pt idx="66">
                  <c:v>77.5</c:v>
                </c:pt>
                <c:pt idx="67">
                  <c:v>33</c:v>
                </c:pt>
                <c:pt idx="68">
                  <c:v>48</c:v>
                </c:pt>
                <c:pt idx="69">
                  <c:v>142.5</c:v>
                </c:pt>
                <c:pt idx="70">
                  <c:v>340</c:v>
                </c:pt>
                <c:pt idx="71">
                  <c:v>380.5</c:v>
                </c:pt>
                <c:pt idx="72">
                  <c:v>392</c:v>
                </c:pt>
                <c:pt idx="73">
                  <c:v>323.5</c:v>
                </c:pt>
                <c:pt idx="74">
                  <c:v>222.5</c:v>
                </c:pt>
                <c:pt idx="75">
                  <c:v>189</c:v>
                </c:pt>
                <c:pt idx="76">
                  <c:v>143.5</c:v>
                </c:pt>
                <c:pt idx="77">
                  <c:v>110</c:v>
                </c:pt>
                <c:pt idx="78">
                  <c:v>32</c:v>
                </c:pt>
                <c:pt idx="79">
                  <c:v>10</c:v>
                </c:pt>
                <c:pt idx="80">
                  <c:v>30</c:v>
                </c:pt>
                <c:pt idx="81">
                  <c:v>127</c:v>
                </c:pt>
                <c:pt idx="82">
                  <c:v>270</c:v>
                </c:pt>
                <c:pt idx="83">
                  <c:v>372.5</c:v>
                </c:pt>
                <c:pt idx="84">
                  <c:v>435.5</c:v>
                </c:pt>
                <c:pt idx="85">
                  <c:v>357.5</c:v>
                </c:pt>
                <c:pt idx="86">
                  <c:v>243</c:v>
                </c:pt>
                <c:pt idx="87">
                  <c:v>142.5</c:v>
                </c:pt>
                <c:pt idx="88">
                  <c:v>31</c:v>
                </c:pt>
                <c:pt idx="89">
                  <c:v>12.5</c:v>
                </c:pt>
                <c:pt idx="90">
                  <c:v>15.5</c:v>
                </c:pt>
                <c:pt idx="91">
                  <c:v>50</c:v>
                </c:pt>
                <c:pt idx="92">
                  <c:v>120.5</c:v>
                </c:pt>
                <c:pt idx="93">
                  <c:v>244</c:v>
                </c:pt>
                <c:pt idx="94">
                  <c:v>411</c:v>
                </c:pt>
                <c:pt idx="95">
                  <c:v>431</c:v>
                </c:pt>
                <c:pt idx="96">
                  <c:v>294</c:v>
                </c:pt>
                <c:pt idx="97">
                  <c:v>316</c:v>
                </c:pt>
                <c:pt idx="98">
                  <c:v>384.5</c:v>
                </c:pt>
                <c:pt idx="99">
                  <c:v>286</c:v>
                </c:pt>
                <c:pt idx="100">
                  <c:v>156</c:v>
                </c:pt>
                <c:pt idx="101">
                  <c:v>49.5</c:v>
                </c:pt>
                <c:pt idx="102">
                  <c:v>21.5</c:v>
                </c:pt>
                <c:pt idx="103">
                  <c:v>30.5</c:v>
                </c:pt>
                <c:pt idx="104">
                  <c:v>81</c:v>
                </c:pt>
                <c:pt idx="105">
                  <c:v>129.5</c:v>
                </c:pt>
                <c:pt idx="106">
                  <c:v>233.5</c:v>
                </c:pt>
                <c:pt idx="107">
                  <c:v>351.5</c:v>
                </c:pt>
                <c:pt idx="108">
                  <c:v>440</c:v>
                </c:pt>
                <c:pt idx="109">
                  <c:v>622.5</c:v>
                </c:pt>
                <c:pt idx="110">
                  <c:v>485.5</c:v>
                </c:pt>
                <c:pt idx="111">
                  <c:v>146</c:v>
                </c:pt>
                <c:pt idx="112">
                  <c:v>80</c:v>
                </c:pt>
                <c:pt idx="113">
                  <c:v>63.5</c:v>
                </c:pt>
                <c:pt idx="114">
                  <c:v>10</c:v>
                </c:pt>
                <c:pt idx="115">
                  <c:v>10</c:v>
                </c:pt>
                <c:pt idx="116">
                  <c:v>21.5</c:v>
                </c:pt>
                <c:pt idx="117">
                  <c:v>72.5</c:v>
                </c:pt>
                <c:pt idx="118">
                  <c:v>166.5</c:v>
                </c:pt>
                <c:pt idx="119">
                  <c:v>378</c:v>
                </c:pt>
                <c:pt idx="120">
                  <c:v>451</c:v>
                </c:pt>
                <c:pt idx="121">
                  <c:v>369</c:v>
                </c:pt>
                <c:pt idx="122">
                  <c:v>286</c:v>
                </c:pt>
                <c:pt idx="123">
                  <c:v>116</c:v>
                </c:pt>
                <c:pt idx="124">
                  <c:v>32</c:v>
                </c:pt>
                <c:pt idx="125">
                  <c:v>31.5</c:v>
                </c:pt>
                <c:pt idx="126">
                  <c:v>25</c:v>
                </c:pt>
                <c:pt idx="127">
                  <c:v>8</c:v>
                </c:pt>
                <c:pt idx="128">
                  <c:v>18</c:v>
                </c:pt>
                <c:pt idx="129">
                  <c:v>227.5</c:v>
                </c:pt>
                <c:pt idx="130">
                  <c:v>373</c:v>
                </c:pt>
                <c:pt idx="131">
                  <c:v>377.5</c:v>
                </c:pt>
                <c:pt idx="132">
                  <c:v>538.5</c:v>
                </c:pt>
                <c:pt idx="133">
                  <c:v>516</c:v>
                </c:pt>
                <c:pt idx="134">
                  <c:v>297</c:v>
                </c:pt>
                <c:pt idx="135">
                  <c:v>151</c:v>
                </c:pt>
                <c:pt idx="136">
                  <c:v>76.5</c:v>
                </c:pt>
                <c:pt idx="137">
                  <c:v>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B2D-4F2F-83CE-B0346C433B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078658"/>
        <c:axId val="277786091"/>
      </c:lineChart>
      <c:dateAx>
        <c:axId val="14507865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pt-BR"/>
              </a:p>
            </c:rich>
          </c:tx>
          <c:overlay val="0"/>
        </c:title>
        <c:numFmt formatCode="mmm\-yy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Arial"/>
              </a:defRPr>
            </a:pPr>
            <a:endParaRPr lang="pt-BR"/>
          </a:p>
        </c:txPr>
        <c:crossAx val="277786091"/>
        <c:crosses val="autoZero"/>
        <c:auto val="1"/>
        <c:lblOffset val="100"/>
        <c:baseTimeUnit val="months"/>
      </c:dateAx>
      <c:valAx>
        <c:axId val="27778609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 lvl="0">
                  <a:defRPr sz="1000" b="0" i="0">
                    <a:solidFill>
                      <a:srgbClr val="000000"/>
                    </a:solidFill>
                    <a:latin typeface="Arial"/>
                  </a:defRPr>
                </a:pPr>
                <a:r>
                  <a:rPr lang="pt-BR" sz="1000" b="0" i="0">
                    <a:solidFill>
                      <a:srgbClr val="000000"/>
                    </a:solidFill>
                    <a:latin typeface="Arial"/>
                  </a:rPr>
                  <a:t>Chuva acumulada M e M-1 (mm)</a:t>
                </a:r>
              </a:p>
            </c:rich>
          </c:tx>
          <c:overlay val="0"/>
        </c:title>
        <c:numFmt formatCode="#,##0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Arial"/>
              </a:defRPr>
            </a:pPr>
            <a:endParaRPr lang="pt-BR"/>
          </a:p>
        </c:txPr>
        <c:crossAx val="145078658"/>
        <c:crosses val="autoZero"/>
        <c:crossBetween val="between"/>
      </c:valAx>
    </c:plotArea>
    <c:plotVisOnly val="1"/>
    <c:dispBlanksAs val="zero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1"/>
        <c:ser>
          <c:idx val="0"/>
          <c:order val="0"/>
          <c:tx>
            <c:v>Accumulated rain (mm)</c:v>
          </c:tx>
          <c:spPr>
            <a:ln w="9525" cmpd="sng">
              <a:solidFill>
                <a:srgbClr val="C00000">
                  <a:alpha val="100000"/>
                </a:srgbClr>
              </a:solidFill>
            </a:ln>
          </c:spPr>
          <c:marker>
            <c:symbol val="circle"/>
            <c:size val="5"/>
            <c:spPr>
              <a:solidFill>
                <a:srgbClr val="C00000">
                  <a:alpha val="100000"/>
                </a:srgbClr>
              </a:solidFill>
              <a:ln cmpd="sng">
                <a:solidFill>
                  <a:srgbClr val="C00000">
                    <a:alpha val="100000"/>
                  </a:srgbClr>
                </a:solidFill>
              </a:ln>
            </c:spPr>
          </c:marker>
          <c:dPt>
            <c:idx val="90"/>
            <c:marker>
              <c:spPr>
                <a:noFill/>
                <a:ln cmpd="sng">
                  <a:noFill/>
                </a:ln>
              </c:spPr>
            </c:marker>
            <c:bubble3D val="0"/>
            <c:spPr>
              <a:ln w="9525" cmpd="sng">
                <a:noFill/>
              </a:ln>
            </c:spPr>
            <c:extLst>
              <c:ext xmlns:c16="http://schemas.microsoft.com/office/drawing/2014/chart" uri="{C3380CC4-5D6E-409C-BE32-E72D297353CC}">
                <c16:uniqueId val="{00000028-1B0A-4ADD-B368-D7B02E7ECA37}"/>
              </c:ext>
            </c:extLst>
          </c:dPt>
          <c:dPt>
            <c:idx val="91"/>
            <c:marker>
              <c:spPr>
                <a:solidFill>
                  <a:srgbClr val="C00000"/>
                </a:solidFill>
                <a:ln cmpd="sng">
                  <a:noFill/>
                </a:ln>
              </c:spPr>
            </c:marker>
            <c:bubble3D val="0"/>
            <c:spPr>
              <a:ln w="9525" cmpd="sng"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2A-1B0A-4ADD-B368-D7B02E7ECA37}"/>
              </c:ext>
            </c:extLst>
          </c:dPt>
          <c:dPt>
            <c:idx val="92"/>
            <c:marker>
              <c:spPr>
                <a:solidFill>
                  <a:srgbClr val="C00000"/>
                </a:solidFill>
                <a:ln cmpd="sng">
                  <a:noFill/>
                </a:ln>
              </c:spPr>
            </c:marker>
            <c:bubble3D val="0"/>
            <c:spPr>
              <a:ln w="9525" cmpd="sng"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2C-1B0A-4ADD-B368-D7B02E7ECA37}"/>
              </c:ext>
            </c:extLst>
          </c:dPt>
          <c:dPt>
            <c:idx val="93"/>
            <c:marker>
              <c:spPr>
                <a:solidFill>
                  <a:srgbClr val="C00000"/>
                </a:solidFill>
                <a:ln cmpd="sng">
                  <a:noFill/>
                </a:ln>
              </c:spPr>
            </c:marker>
            <c:bubble3D val="0"/>
            <c:spPr>
              <a:ln w="9525" cmpd="sng"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2E-1B0A-4ADD-B368-D7B02E7ECA37}"/>
              </c:ext>
            </c:extLst>
          </c:dPt>
          <c:dPt>
            <c:idx val="94"/>
            <c:marker>
              <c:spPr>
                <a:solidFill>
                  <a:srgbClr val="C00000"/>
                </a:solidFill>
                <a:ln cmpd="sng">
                  <a:solidFill>
                    <a:srgbClr val="FF0000"/>
                  </a:solidFill>
                </a:ln>
              </c:spPr>
            </c:marker>
            <c:bubble3D val="0"/>
            <c:spPr>
              <a:ln w="9525" cmpd="sng"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30-1B0A-4ADD-B368-D7B02E7ECA37}"/>
              </c:ext>
            </c:extLst>
          </c:dPt>
          <c:dPt>
            <c:idx val="95"/>
            <c:marker>
              <c:spPr>
                <a:solidFill>
                  <a:srgbClr val="C00000"/>
                </a:solidFill>
                <a:ln cmpd="sng">
                  <a:noFill/>
                </a:ln>
              </c:spPr>
            </c:marker>
            <c:bubble3D val="0"/>
            <c:spPr>
              <a:ln w="9525" cmpd="sng"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32-1B0A-4ADD-B368-D7B02E7ECA37}"/>
              </c:ext>
            </c:extLst>
          </c:dPt>
          <c:dPt>
            <c:idx val="96"/>
            <c:marker>
              <c:spPr>
                <a:solidFill>
                  <a:srgbClr val="C00000"/>
                </a:solidFill>
                <a:ln cmpd="sng">
                  <a:noFill/>
                </a:ln>
              </c:spPr>
            </c:marker>
            <c:bubble3D val="0"/>
            <c:spPr>
              <a:ln w="9525" cmpd="sng"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34-1B0A-4ADD-B368-D7B02E7ECA37}"/>
              </c:ext>
            </c:extLst>
          </c:dPt>
          <c:dPt>
            <c:idx val="97"/>
            <c:marker>
              <c:spPr>
                <a:noFill/>
                <a:ln cmpd="sng">
                  <a:noFill/>
                </a:ln>
              </c:spPr>
            </c:marker>
            <c:bubble3D val="0"/>
            <c:spPr>
              <a:ln w="9525" cmpd="sng">
                <a:solidFill>
                  <a:srgbClr val="00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36-1B0A-4ADD-B368-D7B02E7ECA37}"/>
              </c:ext>
            </c:extLst>
          </c:dPt>
          <c:dPt>
            <c:idx val="98"/>
            <c:marker>
              <c:symbol val="circle"/>
              <c:size val="6"/>
            </c:marker>
            <c:bubble3D val="0"/>
            <c:extLst>
              <c:ext xmlns:c16="http://schemas.microsoft.com/office/drawing/2014/chart" uri="{C3380CC4-5D6E-409C-BE32-E72D297353CC}">
                <c16:uniqueId val="{00000037-1B0A-4ADD-B368-D7B02E7ECA37}"/>
              </c:ext>
            </c:extLst>
          </c:dPt>
          <c:cat>
            <c:numRef>
              <c:f>'Análise Inicial'!$D$2:$D$139</c:f>
              <c:numCache>
                <c:formatCode>mmm\-yy</c:formatCode>
                <c:ptCount val="138"/>
                <c:pt idx="0">
                  <c:v>40544</c:v>
                </c:pt>
                <c:pt idx="1">
                  <c:v>40575</c:v>
                </c:pt>
                <c:pt idx="2">
                  <c:v>40603</c:v>
                </c:pt>
                <c:pt idx="3">
                  <c:v>40634</c:v>
                </c:pt>
                <c:pt idx="4">
                  <c:v>40664</c:v>
                </c:pt>
                <c:pt idx="5">
                  <c:v>40695</c:v>
                </c:pt>
                <c:pt idx="6">
                  <c:v>40725</c:v>
                </c:pt>
                <c:pt idx="7">
                  <c:v>40756</c:v>
                </c:pt>
                <c:pt idx="8">
                  <c:v>40787</c:v>
                </c:pt>
                <c:pt idx="9">
                  <c:v>40817</c:v>
                </c:pt>
                <c:pt idx="10">
                  <c:v>40848</c:v>
                </c:pt>
                <c:pt idx="11">
                  <c:v>40878</c:v>
                </c:pt>
                <c:pt idx="12">
                  <c:v>40909</c:v>
                </c:pt>
                <c:pt idx="13">
                  <c:v>40940</c:v>
                </c:pt>
                <c:pt idx="14">
                  <c:v>40969</c:v>
                </c:pt>
                <c:pt idx="15">
                  <c:v>41000</c:v>
                </c:pt>
                <c:pt idx="16">
                  <c:v>41030</c:v>
                </c:pt>
                <c:pt idx="17">
                  <c:v>41061</c:v>
                </c:pt>
                <c:pt idx="18">
                  <c:v>41091</c:v>
                </c:pt>
                <c:pt idx="19">
                  <c:v>41122</c:v>
                </c:pt>
                <c:pt idx="20">
                  <c:v>41153</c:v>
                </c:pt>
                <c:pt idx="21">
                  <c:v>41183</c:v>
                </c:pt>
                <c:pt idx="22">
                  <c:v>41214</c:v>
                </c:pt>
                <c:pt idx="23">
                  <c:v>41244</c:v>
                </c:pt>
                <c:pt idx="24">
                  <c:v>41275</c:v>
                </c:pt>
                <c:pt idx="25">
                  <c:v>41306</c:v>
                </c:pt>
                <c:pt idx="26">
                  <c:v>41334</c:v>
                </c:pt>
                <c:pt idx="27">
                  <c:v>41365</c:v>
                </c:pt>
                <c:pt idx="28">
                  <c:v>41395</c:v>
                </c:pt>
                <c:pt idx="29">
                  <c:v>41426</c:v>
                </c:pt>
                <c:pt idx="30">
                  <c:v>41456</c:v>
                </c:pt>
                <c:pt idx="31">
                  <c:v>41487</c:v>
                </c:pt>
                <c:pt idx="32">
                  <c:v>41518</c:v>
                </c:pt>
                <c:pt idx="33">
                  <c:v>41548</c:v>
                </c:pt>
                <c:pt idx="34">
                  <c:v>41579</c:v>
                </c:pt>
                <c:pt idx="35">
                  <c:v>41609</c:v>
                </c:pt>
                <c:pt idx="36">
                  <c:v>41640</c:v>
                </c:pt>
                <c:pt idx="37">
                  <c:v>41671</c:v>
                </c:pt>
                <c:pt idx="38">
                  <c:v>41699</c:v>
                </c:pt>
                <c:pt idx="39">
                  <c:v>41730</c:v>
                </c:pt>
                <c:pt idx="40">
                  <c:v>41760</c:v>
                </c:pt>
                <c:pt idx="41">
                  <c:v>41791</c:v>
                </c:pt>
                <c:pt idx="42">
                  <c:v>41821</c:v>
                </c:pt>
                <c:pt idx="43">
                  <c:v>41852</c:v>
                </c:pt>
                <c:pt idx="44">
                  <c:v>41883</c:v>
                </c:pt>
                <c:pt idx="45">
                  <c:v>41913</c:v>
                </c:pt>
                <c:pt idx="46">
                  <c:v>41944</c:v>
                </c:pt>
                <c:pt idx="47">
                  <c:v>41974</c:v>
                </c:pt>
                <c:pt idx="48">
                  <c:v>42005</c:v>
                </c:pt>
                <c:pt idx="49">
                  <c:v>42036</c:v>
                </c:pt>
                <c:pt idx="50">
                  <c:v>42064</c:v>
                </c:pt>
                <c:pt idx="51">
                  <c:v>42095</c:v>
                </c:pt>
                <c:pt idx="52">
                  <c:v>42125</c:v>
                </c:pt>
                <c:pt idx="53">
                  <c:v>42156</c:v>
                </c:pt>
                <c:pt idx="54">
                  <c:v>42186</c:v>
                </c:pt>
                <c:pt idx="55">
                  <c:v>42217</c:v>
                </c:pt>
                <c:pt idx="56">
                  <c:v>42248</c:v>
                </c:pt>
                <c:pt idx="57">
                  <c:v>42278</c:v>
                </c:pt>
                <c:pt idx="58">
                  <c:v>42309</c:v>
                </c:pt>
                <c:pt idx="59">
                  <c:v>42339</c:v>
                </c:pt>
                <c:pt idx="60">
                  <c:v>42370</c:v>
                </c:pt>
                <c:pt idx="61">
                  <c:v>42401</c:v>
                </c:pt>
                <c:pt idx="62">
                  <c:v>42430</c:v>
                </c:pt>
                <c:pt idx="63">
                  <c:v>42461</c:v>
                </c:pt>
                <c:pt idx="64">
                  <c:v>42491</c:v>
                </c:pt>
                <c:pt idx="65">
                  <c:v>42522</c:v>
                </c:pt>
                <c:pt idx="66">
                  <c:v>42552</c:v>
                </c:pt>
                <c:pt idx="67">
                  <c:v>42583</c:v>
                </c:pt>
                <c:pt idx="68">
                  <c:v>42614</c:v>
                </c:pt>
                <c:pt idx="69">
                  <c:v>42644</c:v>
                </c:pt>
                <c:pt idx="70">
                  <c:v>42675</c:v>
                </c:pt>
                <c:pt idx="71">
                  <c:v>42705</c:v>
                </c:pt>
                <c:pt idx="72">
                  <c:v>42736</c:v>
                </c:pt>
                <c:pt idx="73">
                  <c:v>42767</c:v>
                </c:pt>
                <c:pt idx="74">
                  <c:v>42795</c:v>
                </c:pt>
                <c:pt idx="75">
                  <c:v>42826</c:v>
                </c:pt>
                <c:pt idx="76">
                  <c:v>42856</c:v>
                </c:pt>
                <c:pt idx="77">
                  <c:v>42887</c:v>
                </c:pt>
                <c:pt idx="78">
                  <c:v>42917</c:v>
                </c:pt>
                <c:pt idx="79">
                  <c:v>42948</c:v>
                </c:pt>
                <c:pt idx="80">
                  <c:v>42979</c:v>
                </c:pt>
                <c:pt idx="81">
                  <c:v>43009</c:v>
                </c:pt>
                <c:pt idx="82">
                  <c:v>43040</c:v>
                </c:pt>
                <c:pt idx="83">
                  <c:v>43070</c:v>
                </c:pt>
                <c:pt idx="84">
                  <c:v>43101</c:v>
                </c:pt>
                <c:pt idx="85">
                  <c:v>43132</c:v>
                </c:pt>
                <c:pt idx="86">
                  <c:v>43160</c:v>
                </c:pt>
                <c:pt idx="87">
                  <c:v>43191</c:v>
                </c:pt>
                <c:pt idx="88">
                  <c:v>43221</c:v>
                </c:pt>
                <c:pt idx="89">
                  <c:v>43252</c:v>
                </c:pt>
                <c:pt idx="90">
                  <c:v>43282</c:v>
                </c:pt>
                <c:pt idx="91">
                  <c:v>43313</c:v>
                </c:pt>
                <c:pt idx="92">
                  <c:v>43344</c:v>
                </c:pt>
                <c:pt idx="93">
                  <c:v>43374</c:v>
                </c:pt>
                <c:pt idx="94">
                  <c:v>43405</c:v>
                </c:pt>
                <c:pt idx="95">
                  <c:v>43435</c:v>
                </c:pt>
                <c:pt idx="96">
                  <c:v>43466</c:v>
                </c:pt>
                <c:pt idx="97">
                  <c:v>43497</c:v>
                </c:pt>
                <c:pt idx="98">
                  <c:v>43525</c:v>
                </c:pt>
                <c:pt idx="99">
                  <c:v>43556</c:v>
                </c:pt>
                <c:pt idx="100">
                  <c:v>43586</c:v>
                </c:pt>
                <c:pt idx="101">
                  <c:v>43617</c:v>
                </c:pt>
                <c:pt idx="102">
                  <c:v>43647</c:v>
                </c:pt>
                <c:pt idx="103">
                  <c:v>43678</c:v>
                </c:pt>
                <c:pt idx="104">
                  <c:v>43709</c:v>
                </c:pt>
                <c:pt idx="105">
                  <c:v>43739</c:v>
                </c:pt>
                <c:pt idx="106">
                  <c:v>43770</c:v>
                </c:pt>
                <c:pt idx="107">
                  <c:v>43800</c:v>
                </c:pt>
                <c:pt idx="108">
                  <c:v>43831</c:v>
                </c:pt>
                <c:pt idx="109">
                  <c:v>43862</c:v>
                </c:pt>
                <c:pt idx="110">
                  <c:v>43891</c:v>
                </c:pt>
                <c:pt idx="111">
                  <c:v>43922</c:v>
                </c:pt>
                <c:pt idx="112">
                  <c:v>43952</c:v>
                </c:pt>
                <c:pt idx="113">
                  <c:v>43983</c:v>
                </c:pt>
                <c:pt idx="114">
                  <c:v>44013</c:v>
                </c:pt>
                <c:pt idx="115">
                  <c:v>44044</c:v>
                </c:pt>
                <c:pt idx="116">
                  <c:v>44075</c:v>
                </c:pt>
                <c:pt idx="117">
                  <c:v>44105</c:v>
                </c:pt>
                <c:pt idx="118">
                  <c:v>44136</c:v>
                </c:pt>
                <c:pt idx="119">
                  <c:v>44166</c:v>
                </c:pt>
                <c:pt idx="120">
                  <c:v>44197</c:v>
                </c:pt>
                <c:pt idx="121">
                  <c:v>44228</c:v>
                </c:pt>
                <c:pt idx="122">
                  <c:v>44256</c:v>
                </c:pt>
                <c:pt idx="123">
                  <c:v>44287</c:v>
                </c:pt>
                <c:pt idx="124">
                  <c:v>44317</c:v>
                </c:pt>
                <c:pt idx="125">
                  <c:v>44348</c:v>
                </c:pt>
                <c:pt idx="126">
                  <c:v>44378</c:v>
                </c:pt>
                <c:pt idx="127">
                  <c:v>44409</c:v>
                </c:pt>
                <c:pt idx="128">
                  <c:v>44440</c:v>
                </c:pt>
                <c:pt idx="129">
                  <c:v>44470</c:v>
                </c:pt>
                <c:pt idx="130">
                  <c:v>44501</c:v>
                </c:pt>
                <c:pt idx="131">
                  <c:v>44531</c:v>
                </c:pt>
                <c:pt idx="132">
                  <c:v>44562</c:v>
                </c:pt>
                <c:pt idx="133">
                  <c:v>44593</c:v>
                </c:pt>
                <c:pt idx="134">
                  <c:v>44621</c:v>
                </c:pt>
                <c:pt idx="135">
                  <c:v>44652</c:v>
                </c:pt>
                <c:pt idx="136">
                  <c:v>44682</c:v>
                </c:pt>
                <c:pt idx="137">
                  <c:v>44713</c:v>
                </c:pt>
              </c:numCache>
            </c:numRef>
          </c:cat>
          <c:val>
            <c:numRef>
              <c:f>'Análise Inicial'!$G$2:$G$139</c:f>
              <c:numCache>
                <c:formatCode>0.0</c:formatCode>
                <c:ptCount val="138"/>
                <c:pt idx="0">
                  <c:v>594.65</c:v>
                </c:pt>
                <c:pt idx="1">
                  <c:v>434</c:v>
                </c:pt>
                <c:pt idx="2">
                  <c:v>398.5</c:v>
                </c:pt>
                <c:pt idx="3">
                  <c:v>382.5</c:v>
                </c:pt>
                <c:pt idx="4">
                  <c:v>100</c:v>
                </c:pt>
                <c:pt idx="5">
                  <c:v>33.5</c:v>
                </c:pt>
                <c:pt idx="6">
                  <c:v>26.5</c:v>
                </c:pt>
                <c:pt idx="7">
                  <c:v>7.5</c:v>
                </c:pt>
                <c:pt idx="8">
                  <c:v>10.8</c:v>
                </c:pt>
                <c:pt idx="9">
                  <c:v>129.4</c:v>
                </c:pt>
                <c:pt idx="10">
                  <c:v>260.60000000000002</c:v>
                </c:pt>
                <c:pt idx="11">
                  <c:v>397</c:v>
                </c:pt>
                <c:pt idx="12">
                  <c:v>606</c:v>
                </c:pt>
                <c:pt idx="13">
                  <c:v>434</c:v>
                </c:pt>
                <c:pt idx="14">
                  <c:v>209.5</c:v>
                </c:pt>
                <c:pt idx="15">
                  <c:v>155.5</c:v>
                </c:pt>
                <c:pt idx="16">
                  <c:v>81.5</c:v>
                </c:pt>
                <c:pt idx="17">
                  <c:v>132.5</c:v>
                </c:pt>
                <c:pt idx="18">
                  <c:v>109</c:v>
                </c:pt>
                <c:pt idx="19">
                  <c:v>21.5</c:v>
                </c:pt>
                <c:pt idx="20">
                  <c:v>35.5</c:v>
                </c:pt>
                <c:pt idx="21">
                  <c:v>92.5</c:v>
                </c:pt>
                <c:pt idx="22">
                  <c:v>218.5</c:v>
                </c:pt>
                <c:pt idx="23">
                  <c:v>345</c:v>
                </c:pt>
                <c:pt idx="24">
                  <c:v>503</c:v>
                </c:pt>
                <c:pt idx="25">
                  <c:v>583</c:v>
                </c:pt>
                <c:pt idx="26">
                  <c:v>449.5</c:v>
                </c:pt>
                <c:pt idx="27">
                  <c:v>257.5</c:v>
                </c:pt>
                <c:pt idx="28">
                  <c:v>131.5</c:v>
                </c:pt>
                <c:pt idx="29">
                  <c:v>90.5</c:v>
                </c:pt>
                <c:pt idx="30">
                  <c:v>52</c:v>
                </c:pt>
                <c:pt idx="31">
                  <c:v>21.5</c:v>
                </c:pt>
                <c:pt idx="32">
                  <c:v>54.1</c:v>
                </c:pt>
                <c:pt idx="33">
                  <c:v>155.1</c:v>
                </c:pt>
                <c:pt idx="34">
                  <c:v>297.5</c:v>
                </c:pt>
                <c:pt idx="35">
                  <c:v>398</c:v>
                </c:pt>
                <c:pt idx="36">
                  <c:v>291</c:v>
                </c:pt>
                <c:pt idx="37">
                  <c:v>115</c:v>
                </c:pt>
                <c:pt idx="38">
                  <c:v>135.5</c:v>
                </c:pt>
                <c:pt idx="39">
                  <c:v>188.5</c:v>
                </c:pt>
                <c:pt idx="40">
                  <c:v>94</c:v>
                </c:pt>
                <c:pt idx="41">
                  <c:v>19.5</c:v>
                </c:pt>
                <c:pt idx="42">
                  <c:v>43</c:v>
                </c:pt>
                <c:pt idx="43">
                  <c:v>45</c:v>
                </c:pt>
                <c:pt idx="44">
                  <c:v>42</c:v>
                </c:pt>
                <c:pt idx="45">
                  <c:v>77.5</c:v>
                </c:pt>
                <c:pt idx="46">
                  <c:v>200.5</c:v>
                </c:pt>
                <c:pt idx="47">
                  <c:v>338</c:v>
                </c:pt>
                <c:pt idx="48">
                  <c:v>269.5</c:v>
                </c:pt>
                <c:pt idx="49">
                  <c:v>281.5</c:v>
                </c:pt>
                <c:pt idx="50">
                  <c:v>390</c:v>
                </c:pt>
                <c:pt idx="51">
                  <c:v>200</c:v>
                </c:pt>
                <c:pt idx="52">
                  <c:v>60.5</c:v>
                </c:pt>
                <c:pt idx="53">
                  <c:v>81.5</c:v>
                </c:pt>
                <c:pt idx="54">
                  <c:v>31.5</c:v>
                </c:pt>
                <c:pt idx="55">
                  <c:v>18.5</c:v>
                </c:pt>
                <c:pt idx="56">
                  <c:v>137.5</c:v>
                </c:pt>
                <c:pt idx="57">
                  <c:v>187.5</c:v>
                </c:pt>
                <c:pt idx="58">
                  <c:v>292</c:v>
                </c:pt>
                <c:pt idx="59">
                  <c:v>433</c:v>
                </c:pt>
                <c:pt idx="60">
                  <c:v>521</c:v>
                </c:pt>
                <c:pt idx="61">
                  <c:v>471</c:v>
                </c:pt>
                <c:pt idx="62">
                  <c:v>364</c:v>
                </c:pt>
                <c:pt idx="63">
                  <c:v>232.5</c:v>
                </c:pt>
                <c:pt idx="64">
                  <c:v>61.5</c:v>
                </c:pt>
                <c:pt idx="65">
                  <c:v>120</c:v>
                </c:pt>
                <c:pt idx="66">
                  <c:v>77.5</c:v>
                </c:pt>
                <c:pt idx="67">
                  <c:v>33</c:v>
                </c:pt>
                <c:pt idx="68">
                  <c:v>48</c:v>
                </c:pt>
                <c:pt idx="69">
                  <c:v>142.5</c:v>
                </c:pt>
                <c:pt idx="70">
                  <c:v>340</c:v>
                </c:pt>
                <c:pt idx="71">
                  <c:v>380.5</c:v>
                </c:pt>
                <c:pt idx="72">
                  <c:v>392</c:v>
                </c:pt>
                <c:pt idx="73">
                  <c:v>323.5</c:v>
                </c:pt>
                <c:pt idx="74">
                  <c:v>222.5</c:v>
                </c:pt>
                <c:pt idx="75">
                  <c:v>189</c:v>
                </c:pt>
                <c:pt idx="76">
                  <c:v>143.5</c:v>
                </c:pt>
                <c:pt idx="77">
                  <c:v>110</c:v>
                </c:pt>
                <c:pt idx="78">
                  <c:v>32</c:v>
                </c:pt>
                <c:pt idx="79">
                  <c:v>10</c:v>
                </c:pt>
                <c:pt idx="80">
                  <c:v>30</c:v>
                </c:pt>
                <c:pt idx="81">
                  <c:v>127</c:v>
                </c:pt>
                <c:pt idx="82">
                  <c:v>270</c:v>
                </c:pt>
                <c:pt idx="83">
                  <c:v>372.5</c:v>
                </c:pt>
                <c:pt idx="84">
                  <c:v>435.5</c:v>
                </c:pt>
                <c:pt idx="85">
                  <c:v>357.5</c:v>
                </c:pt>
                <c:pt idx="86">
                  <c:v>243</c:v>
                </c:pt>
                <c:pt idx="87">
                  <c:v>142.5</c:v>
                </c:pt>
                <c:pt idx="88">
                  <c:v>31</c:v>
                </c:pt>
                <c:pt idx="89">
                  <c:v>12.5</c:v>
                </c:pt>
                <c:pt idx="90">
                  <c:v>15.5</c:v>
                </c:pt>
                <c:pt idx="91">
                  <c:v>50</c:v>
                </c:pt>
                <c:pt idx="92">
                  <c:v>120.5</c:v>
                </c:pt>
                <c:pt idx="93">
                  <c:v>244</c:v>
                </c:pt>
                <c:pt idx="94">
                  <c:v>411</c:v>
                </c:pt>
                <c:pt idx="95">
                  <c:v>431</c:v>
                </c:pt>
                <c:pt idx="96">
                  <c:v>294</c:v>
                </c:pt>
                <c:pt idx="97">
                  <c:v>316</c:v>
                </c:pt>
                <c:pt idx="98">
                  <c:v>384.5</c:v>
                </c:pt>
                <c:pt idx="99">
                  <c:v>286</c:v>
                </c:pt>
                <c:pt idx="100">
                  <c:v>156</c:v>
                </c:pt>
                <c:pt idx="101">
                  <c:v>49.5</c:v>
                </c:pt>
                <c:pt idx="102">
                  <c:v>21.5</c:v>
                </c:pt>
                <c:pt idx="103">
                  <c:v>30.5</c:v>
                </c:pt>
                <c:pt idx="104">
                  <c:v>81</c:v>
                </c:pt>
                <c:pt idx="105">
                  <c:v>129.5</c:v>
                </c:pt>
                <c:pt idx="106">
                  <c:v>233.5</c:v>
                </c:pt>
                <c:pt idx="107">
                  <c:v>351.5</c:v>
                </c:pt>
                <c:pt idx="108">
                  <c:v>440</c:v>
                </c:pt>
                <c:pt idx="109">
                  <c:v>622.5</c:v>
                </c:pt>
                <c:pt idx="110">
                  <c:v>485.5</c:v>
                </c:pt>
                <c:pt idx="111">
                  <c:v>146</c:v>
                </c:pt>
                <c:pt idx="112">
                  <c:v>80</c:v>
                </c:pt>
                <c:pt idx="113">
                  <c:v>63.5</c:v>
                </c:pt>
                <c:pt idx="114">
                  <c:v>10</c:v>
                </c:pt>
                <c:pt idx="115">
                  <c:v>10</c:v>
                </c:pt>
                <c:pt idx="116">
                  <c:v>21.5</c:v>
                </c:pt>
                <c:pt idx="117">
                  <c:v>72.5</c:v>
                </c:pt>
                <c:pt idx="118">
                  <c:v>166.5</c:v>
                </c:pt>
                <c:pt idx="119">
                  <c:v>378</c:v>
                </c:pt>
                <c:pt idx="120">
                  <c:v>451</c:v>
                </c:pt>
                <c:pt idx="121">
                  <c:v>369</c:v>
                </c:pt>
                <c:pt idx="122">
                  <c:v>286</c:v>
                </c:pt>
                <c:pt idx="123">
                  <c:v>116</c:v>
                </c:pt>
                <c:pt idx="124">
                  <c:v>32</c:v>
                </c:pt>
                <c:pt idx="125">
                  <c:v>31.5</c:v>
                </c:pt>
                <c:pt idx="126">
                  <c:v>25</c:v>
                </c:pt>
                <c:pt idx="127">
                  <c:v>8</c:v>
                </c:pt>
                <c:pt idx="128">
                  <c:v>18</c:v>
                </c:pt>
                <c:pt idx="129">
                  <c:v>227.5</c:v>
                </c:pt>
                <c:pt idx="130">
                  <c:v>373</c:v>
                </c:pt>
                <c:pt idx="131">
                  <c:v>377.5</c:v>
                </c:pt>
                <c:pt idx="132">
                  <c:v>538.5</c:v>
                </c:pt>
                <c:pt idx="133">
                  <c:v>516</c:v>
                </c:pt>
                <c:pt idx="134">
                  <c:v>297</c:v>
                </c:pt>
                <c:pt idx="135">
                  <c:v>151</c:v>
                </c:pt>
                <c:pt idx="136">
                  <c:v>76.5</c:v>
                </c:pt>
                <c:pt idx="137">
                  <c:v>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1B0A-4ADD-B368-D7B02E7ECA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679641"/>
        <c:axId val="1021354283"/>
      </c:lineChart>
      <c:lineChart>
        <c:grouping val="standard"/>
        <c:varyColors val="1"/>
        <c:ser>
          <c:idx val="1"/>
          <c:order val="1"/>
          <c:tx>
            <c:v>Observed ENA (average MW)</c:v>
          </c:tx>
          <c:spPr>
            <a:ln w="9525" cmpd="sng">
              <a:solidFill>
                <a:srgbClr val="00206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5B9BD5">
                  <a:lumMod val="50000"/>
                </a:srgbClr>
              </a:solidFill>
              <a:ln cmpd="sng">
                <a:solidFill>
                  <a:srgbClr val="5B9BD5">
                    <a:lumMod val="50000"/>
                  </a:srgbClr>
                </a:solidFill>
              </a:ln>
            </c:spPr>
          </c:marker>
          <c:cat>
            <c:numRef>
              <c:f>'Análise Inicial'!$D$2:$D$139</c:f>
              <c:numCache>
                <c:formatCode>mmm\-yy</c:formatCode>
                <c:ptCount val="138"/>
                <c:pt idx="0">
                  <c:v>40544</c:v>
                </c:pt>
                <c:pt idx="1">
                  <c:v>40575</c:v>
                </c:pt>
                <c:pt idx="2">
                  <c:v>40603</c:v>
                </c:pt>
                <c:pt idx="3">
                  <c:v>40634</c:v>
                </c:pt>
                <c:pt idx="4">
                  <c:v>40664</c:v>
                </c:pt>
                <c:pt idx="5">
                  <c:v>40695</c:v>
                </c:pt>
                <c:pt idx="6">
                  <c:v>40725</c:v>
                </c:pt>
                <c:pt idx="7">
                  <c:v>40756</c:v>
                </c:pt>
                <c:pt idx="8">
                  <c:v>40787</c:v>
                </c:pt>
                <c:pt idx="9">
                  <c:v>40817</c:v>
                </c:pt>
                <c:pt idx="10">
                  <c:v>40848</c:v>
                </c:pt>
                <c:pt idx="11">
                  <c:v>40878</c:v>
                </c:pt>
                <c:pt idx="12">
                  <c:v>40909</c:v>
                </c:pt>
                <c:pt idx="13">
                  <c:v>40940</c:v>
                </c:pt>
                <c:pt idx="14">
                  <c:v>40969</c:v>
                </c:pt>
                <c:pt idx="15">
                  <c:v>41000</c:v>
                </c:pt>
                <c:pt idx="16">
                  <c:v>41030</c:v>
                </c:pt>
                <c:pt idx="17">
                  <c:v>41061</c:v>
                </c:pt>
                <c:pt idx="18">
                  <c:v>41091</c:v>
                </c:pt>
                <c:pt idx="19">
                  <c:v>41122</c:v>
                </c:pt>
                <c:pt idx="20">
                  <c:v>41153</c:v>
                </c:pt>
                <c:pt idx="21">
                  <c:v>41183</c:v>
                </c:pt>
                <c:pt idx="22">
                  <c:v>41214</c:v>
                </c:pt>
                <c:pt idx="23">
                  <c:v>41244</c:v>
                </c:pt>
                <c:pt idx="24">
                  <c:v>41275</c:v>
                </c:pt>
                <c:pt idx="25">
                  <c:v>41306</c:v>
                </c:pt>
                <c:pt idx="26">
                  <c:v>41334</c:v>
                </c:pt>
                <c:pt idx="27">
                  <c:v>41365</c:v>
                </c:pt>
                <c:pt idx="28">
                  <c:v>41395</c:v>
                </c:pt>
                <c:pt idx="29">
                  <c:v>41426</c:v>
                </c:pt>
                <c:pt idx="30">
                  <c:v>41456</c:v>
                </c:pt>
                <c:pt idx="31">
                  <c:v>41487</c:v>
                </c:pt>
                <c:pt idx="32">
                  <c:v>41518</c:v>
                </c:pt>
                <c:pt idx="33">
                  <c:v>41548</c:v>
                </c:pt>
                <c:pt idx="34">
                  <c:v>41579</c:v>
                </c:pt>
                <c:pt idx="35">
                  <c:v>41609</c:v>
                </c:pt>
                <c:pt idx="36">
                  <c:v>41640</c:v>
                </c:pt>
                <c:pt idx="37">
                  <c:v>41671</c:v>
                </c:pt>
                <c:pt idx="38">
                  <c:v>41699</c:v>
                </c:pt>
                <c:pt idx="39">
                  <c:v>41730</c:v>
                </c:pt>
                <c:pt idx="40">
                  <c:v>41760</c:v>
                </c:pt>
                <c:pt idx="41">
                  <c:v>41791</c:v>
                </c:pt>
                <c:pt idx="42">
                  <c:v>41821</c:v>
                </c:pt>
                <c:pt idx="43">
                  <c:v>41852</c:v>
                </c:pt>
                <c:pt idx="44">
                  <c:v>41883</c:v>
                </c:pt>
                <c:pt idx="45">
                  <c:v>41913</c:v>
                </c:pt>
                <c:pt idx="46">
                  <c:v>41944</c:v>
                </c:pt>
                <c:pt idx="47">
                  <c:v>41974</c:v>
                </c:pt>
                <c:pt idx="48">
                  <c:v>42005</c:v>
                </c:pt>
                <c:pt idx="49">
                  <c:v>42036</c:v>
                </c:pt>
                <c:pt idx="50">
                  <c:v>42064</c:v>
                </c:pt>
                <c:pt idx="51">
                  <c:v>42095</c:v>
                </c:pt>
                <c:pt idx="52">
                  <c:v>42125</c:v>
                </c:pt>
                <c:pt idx="53">
                  <c:v>42156</c:v>
                </c:pt>
                <c:pt idx="54">
                  <c:v>42186</c:v>
                </c:pt>
                <c:pt idx="55">
                  <c:v>42217</c:v>
                </c:pt>
                <c:pt idx="56">
                  <c:v>42248</c:v>
                </c:pt>
                <c:pt idx="57">
                  <c:v>42278</c:v>
                </c:pt>
                <c:pt idx="58">
                  <c:v>42309</c:v>
                </c:pt>
                <c:pt idx="59">
                  <c:v>42339</c:v>
                </c:pt>
                <c:pt idx="60">
                  <c:v>42370</c:v>
                </c:pt>
                <c:pt idx="61">
                  <c:v>42401</c:v>
                </c:pt>
                <c:pt idx="62">
                  <c:v>42430</c:v>
                </c:pt>
                <c:pt idx="63">
                  <c:v>42461</c:v>
                </c:pt>
                <c:pt idx="64">
                  <c:v>42491</c:v>
                </c:pt>
                <c:pt idx="65">
                  <c:v>42522</c:v>
                </c:pt>
                <c:pt idx="66">
                  <c:v>42552</c:v>
                </c:pt>
                <c:pt idx="67">
                  <c:v>42583</c:v>
                </c:pt>
                <c:pt idx="68">
                  <c:v>42614</c:v>
                </c:pt>
                <c:pt idx="69">
                  <c:v>42644</c:v>
                </c:pt>
                <c:pt idx="70">
                  <c:v>42675</c:v>
                </c:pt>
                <c:pt idx="71">
                  <c:v>42705</c:v>
                </c:pt>
                <c:pt idx="72">
                  <c:v>42736</c:v>
                </c:pt>
                <c:pt idx="73">
                  <c:v>42767</c:v>
                </c:pt>
                <c:pt idx="74">
                  <c:v>42795</c:v>
                </c:pt>
                <c:pt idx="75">
                  <c:v>42826</c:v>
                </c:pt>
                <c:pt idx="76">
                  <c:v>42856</c:v>
                </c:pt>
                <c:pt idx="77">
                  <c:v>42887</c:v>
                </c:pt>
                <c:pt idx="78">
                  <c:v>42917</c:v>
                </c:pt>
                <c:pt idx="79">
                  <c:v>42948</c:v>
                </c:pt>
                <c:pt idx="80">
                  <c:v>42979</c:v>
                </c:pt>
                <c:pt idx="81">
                  <c:v>43009</c:v>
                </c:pt>
                <c:pt idx="82">
                  <c:v>43040</c:v>
                </c:pt>
                <c:pt idx="83">
                  <c:v>43070</c:v>
                </c:pt>
                <c:pt idx="84">
                  <c:v>43101</c:v>
                </c:pt>
                <c:pt idx="85">
                  <c:v>43132</c:v>
                </c:pt>
                <c:pt idx="86">
                  <c:v>43160</c:v>
                </c:pt>
                <c:pt idx="87">
                  <c:v>43191</c:v>
                </c:pt>
                <c:pt idx="88">
                  <c:v>43221</c:v>
                </c:pt>
                <c:pt idx="89">
                  <c:v>43252</c:v>
                </c:pt>
                <c:pt idx="90">
                  <c:v>43282</c:v>
                </c:pt>
                <c:pt idx="91">
                  <c:v>43313</c:v>
                </c:pt>
                <c:pt idx="92">
                  <c:v>43344</c:v>
                </c:pt>
                <c:pt idx="93">
                  <c:v>43374</c:v>
                </c:pt>
                <c:pt idx="94">
                  <c:v>43405</c:v>
                </c:pt>
                <c:pt idx="95">
                  <c:v>43435</c:v>
                </c:pt>
                <c:pt idx="96">
                  <c:v>43466</c:v>
                </c:pt>
                <c:pt idx="97">
                  <c:v>43497</c:v>
                </c:pt>
                <c:pt idx="98">
                  <c:v>43525</c:v>
                </c:pt>
                <c:pt idx="99">
                  <c:v>43556</c:v>
                </c:pt>
                <c:pt idx="100">
                  <c:v>43586</c:v>
                </c:pt>
                <c:pt idx="101">
                  <c:v>43617</c:v>
                </c:pt>
                <c:pt idx="102">
                  <c:v>43647</c:v>
                </c:pt>
                <c:pt idx="103">
                  <c:v>43678</c:v>
                </c:pt>
                <c:pt idx="104">
                  <c:v>43709</c:v>
                </c:pt>
                <c:pt idx="105">
                  <c:v>43739</c:v>
                </c:pt>
                <c:pt idx="106">
                  <c:v>43770</c:v>
                </c:pt>
                <c:pt idx="107">
                  <c:v>43800</c:v>
                </c:pt>
                <c:pt idx="108">
                  <c:v>43831</c:v>
                </c:pt>
                <c:pt idx="109">
                  <c:v>43862</c:v>
                </c:pt>
                <c:pt idx="110">
                  <c:v>43891</c:v>
                </c:pt>
                <c:pt idx="111">
                  <c:v>43922</c:v>
                </c:pt>
                <c:pt idx="112">
                  <c:v>43952</c:v>
                </c:pt>
                <c:pt idx="113">
                  <c:v>43983</c:v>
                </c:pt>
                <c:pt idx="114">
                  <c:v>44013</c:v>
                </c:pt>
                <c:pt idx="115">
                  <c:v>44044</c:v>
                </c:pt>
                <c:pt idx="116">
                  <c:v>44075</c:v>
                </c:pt>
                <c:pt idx="117">
                  <c:v>44105</c:v>
                </c:pt>
                <c:pt idx="118">
                  <c:v>44136</c:v>
                </c:pt>
                <c:pt idx="119">
                  <c:v>44166</c:v>
                </c:pt>
                <c:pt idx="120">
                  <c:v>44197</c:v>
                </c:pt>
                <c:pt idx="121">
                  <c:v>44228</c:v>
                </c:pt>
                <c:pt idx="122">
                  <c:v>44256</c:v>
                </c:pt>
                <c:pt idx="123">
                  <c:v>44287</c:v>
                </c:pt>
                <c:pt idx="124">
                  <c:v>44317</c:v>
                </c:pt>
                <c:pt idx="125">
                  <c:v>44348</c:v>
                </c:pt>
                <c:pt idx="126">
                  <c:v>44378</c:v>
                </c:pt>
                <c:pt idx="127">
                  <c:v>44409</c:v>
                </c:pt>
                <c:pt idx="128">
                  <c:v>44440</c:v>
                </c:pt>
                <c:pt idx="129">
                  <c:v>44470</c:v>
                </c:pt>
                <c:pt idx="130">
                  <c:v>44501</c:v>
                </c:pt>
                <c:pt idx="131">
                  <c:v>44531</c:v>
                </c:pt>
                <c:pt idx="132">
                  <c:v>44562</c:v>
                </c:pt>
                <c:pt idx="133">
                  <c:v>44593</c:v>
                </c:pt>
                <c:pt idx="134">
                  <c:v>44621</c:v>
                </c:pt>
                <c:pt idx="135">
                  <c:v>44652</c:v>
                </c:pt>
                <c:pt idx="136">
                  <c:v>44682</c:v>
                </c:pt>
                <c:pt idx="137">
                  <c:v>44713</c:v>
                </c:pt>
              </c:numCache>
            </c:numRef>
          </c:cat>
          <c:val>
            <c:numRef>
              <c:f>'Análise Inicial'!$H$2:$H$139</c:f>
              <c:numCache>
                <c:formatCode>#,##0</c:formatCode>
                <c:ptCount val="138"/>
                <c:pt idx="0">
                  <c:v>14513.38</c:v>
                </c:pt>
                <c:pt idx="1">
                  <c:v>6176.11</c:v>
                </c:pt>
                <c:pt idx="2">
                  <c:v>11527.88</c:v>
                </c:pt>
                <c:pt idx="3">
                  <c:v>6808.32</c:v>
                </c:pt>
                <c:pt idx="4">
                  <c:v>4452.32</c:v>
                </c:pt>
                <c:pt idx="5">
                  <c:v>3791.72</c:v>
                </c:pt>
                <c:pt idx="6">
                  <c:v>2947.26</c:v>
                </c:pt>
                <c:pt idx="7">
                  <c:v>2369.23</c:v>
                </c:pt>
                <c:pt idx="8">
                  <c:v>1779.82</c:v>
                </c:pt>
                <c:pt idx="9">
                  <c:v>2581.0300000000002</c:v>
                </c:pt>
                <c:pt idx="10">
                  <c:v>2930.66</c:v>
                </c:pt>
                <c:pt idx="11">
                  <c:v>7692.65</c:v>
                </c:pt>
                <c:pt idx="12">
                  <c:v>13283.33</c:v>
                </c:pt>
                <c:pt idx="13">
                  <c:v>6916.17</c:v>
                </c:pt>
                <c:pt idx="14">
                  <c:v>4930.82</c:v>
                </c:pt>
                <c:pt idx="15">
                  <c:v>4090.75</c:v>
                </c:pt>
                <c:pt idx="16">
                  <c:v>3816.29</c:v>
                </c:pt>
                <c:pt idx="17">
                  <c:v>4132.4399999999996</c:v>
                </c:pt>
                <c:pt idx="18">
                  <c:v>3018.84</c:v>
                </c:pt>
                <c:pt idx="19">
                  <c:v>1987.82</c:v>
                </c:pt>
                <c:pt idx="20">
                  <c:v>1605.63</c:v>
                </c:pt>
                <c:pt idx="21">
                  <c:v>1619.59</c:v>
                </c:pt>
                <c:pt idx="22">
                  <c:v>2531.52</c:v>
                </c:pt>
                <c:pt idx="23">
                  <c:v>3623.25</c:v>
                </c:pt>
                <c:pt idx="24">
                  <c:v>8698.94</c:v>
                </c:pt>
                <c:pt idx="25">
                  <c:v>9053.91</c:v>
                </c:pt>
                <c:pt idx="26">
                  <c:v>6924.41</c:v>
                </c:pt>
                <c:pt idx="27">
                  <c:v>5999.64</c:v>
                </c:pt>
                <c:pt idx="28">
                  <c:v>3600.54</c:v>
                </c:pt>
                <c:pt idx="29">
                  <c:v>4079.6</c:v>
                </c:pt>
                <c:pt idx="30">
                  <c:v>2892.32</c:v>
                </c:pt>
                <c:pt idx="31">
                  <c:v>2192.8200000000002</c:v>
                </c:pt>
                <c:pt idx="32">
                  <c:v>1992.47</c:v>
                </c:pt>
                <c:pt idx="33">
                  <c:v>2890</c:v>
                </c:pt>
                <c:pt idx="34">
                  <c:v>2978.56</c:v>
                </c:pt>
                <c:pt idx="35">
                  <c:v>5302.28</c:v>
                </c:pt>
                <c:pt idx="36">
                  <c:v>3079.94</c:v>
                </c:pt>
                <c:pt idx="37">
                  <c:v>1795.04</c:v>
                </c:pt>
                <c:pt idx="38">
                  <c:v>2185.0100000000002</c:v>
                </c:pt>
                <c:pt idx="39">
                  <c:v>2237.5700000000002</c:v>
                </c:pt>
                <c:pt idx="40">
                  <c:v>1527.44</c:v>
                </c:pt>
                <c:pt idx="41">
                  <c:v>1411.64</c:v>
                </c:pt>
                <c:pt idx="42">
                  <c:v>1285.6099999999999</c:v>
                </c:pt>
                <c:pt idx="43">
                  <c:v>1169.6300000000001</c:v>
                </c:pt>
                <c:pt idx="44">
                  <c:v>867.6</c:v>
                </c:pt>
                <c:pt idx="45">
                  <c:v>650.35</c:v>
                </c:pt>
                <c:pt idx="46">
                  <c:v>1498.22</c:v>
                </c:pt>
                <c:pt idx="47">
                  <c:v>3434.81</c:v>
                </c:pt>
                <c:pt idx="48">
                  <c:v>1988.21</c:v>
                </c:pt>
                <c:pt idx="49">
                  <c:v>3530.23</c:v>
                </c:pt>
                <c:pt idx="50">
                  <c:v>4682.33</c:v>
                </c:pt>
                <c:pt idx="51">
                  <c:v>3532.87</c:v>
                </c:pt>
                <c:pt idx="52">
                  <c:v>2507.6799999999998</c:v>
                </c:pt>
                <c:pt idx="53">
                  <c:v>2030.09</c:v>
                </c:pt>
                <c:pt idx="54">
                  <c:v>1567.76</c:v>
                </c:pt>
                <c:pt idx="55">
                  <c:v>1132.05</c:v>
                </c:pt>
                <c:pt idx="56">
                  <c:v>2159.4699999999998</c:v>
                </c:pt>
                <c:pt idx="57">
                  <c:v>1044.47</c:v>
                </c:pt>
                <c:pt idx="58">
                  <c:v>2849.53</c:v>
                </c:pt>
                <c:pt idx="59">
                  <c:v>5019.74</c:v>
                </c:pt>
                <c:pt idx="60">
                  <c:v>9529.39</c:v>
                </c:pt>
                <c:pt idx="61">
                  <c:v>6756.82</c:v>
                </c:pt>
                <c:pt idx="62">
                  <c:v>7590.49</c:v>
                </c:pt>
                <c:pt idx="63">
                  <c:v>3941.46</c:v>
                </c:pt>
                <c:pt idx="64">
                  <c:v>2899.89</c:v>
                </c:pt>
                <c:pt idx="65">
                  <c:v>3847.41</c:v>
                </c:pt>
                <c:pt idx="66">
                  <c:v>2155.12</c:v>
                </c:pt>
                <c:pt idx="67">
                  <c:v>1799.97</c:v>
                </c:pt>
                <c:pt idx="68">
                  <c:v>1456.41</c:v>
                </c:pt>
                <c:pt idx="69">
                  <c:v>1987.42</c:v>
                </c:pt>
                <c:pt idx="70">
                  <c:v>3675.37</c:v>
                </c:pt>
                <c:pt idx="71">
                  <c:v>4016.23</c:v>
                </c:pt>
                <c:pt idx="72">
                  <c:v>4905.8500000000004</c:v>
                </c:pt>
                <c:pt idx="73">
                  <c:v>4144.17</c:v>
                </c:pt>
                <c:pt idx="74">
                  <c:v>3748.76</c:v>
                </c:pt>
                <c:pt idx="75">
                  <c:v>2449.84</c:v>
                </c:pt>
                <c:pt idx="76">
                  <c:v>2677.39</c:v>
                </c:pt>
                <c:pt idx="77">
                  <c:v>2134.23</c:v>
                </c:pt>
                <c:pt idx="78">
                  <c:v>1537.76</c:v>
                </c:pt>
                <c:pt idx="79">
                  <c:v>1207.69</c:v>
                </c:pt>
                <c:pt idx="80">
                  <c:v>895.95</c:v>
                </c:pt>
                <c:pt idx="81">
                  <c:v>1226.24</c:v>
                </c:pt>
                <c:pt idx="82">
                  <c:v>2325.86</c:v>
                </c:pt>
                <c:pt idx="83">
                  <c:v>3600.39</c:v>
                </c:pt>
                <c:pt idx="84">
                  <c:v>6103.76</c:v>
                </c:pt>
                <c:pt idx="85">
                  <c:v>4157.79</c:v>
                </c:pt>
                <c:pt idx="86">
                  <c:v>4910.4399999999996</c:v>
                </c:pt>
                <c:pt idx="87">
                  <c:v>2497.4699999999998</c:v>
                </c:pt>
                <c:pt idx="88">
                  <c:v>1729.43</c:v>
                </c:pt>
                <c:pt idx="89">
                  <c:v>1610.43</c:v>
                </c:pt>
                <c:pt idx="90">
                  <c:v>1239.4100000000001</c:v>
                </c:pt>
                <c:pt idx="91">
                  <c:v>1448.11</c:v>
                </c:pt>
                <c:pt idx="92">
                  <c:v>1302.3</c:v>
                </c:pt>
                <c:pt idx="93">
                  <c:v>2481.7399999999998</c:v>
                </c:pt>
                <c:pt idx="94">
                  <c:v>4334.28</c:v>
                </c:pt>
                <c:pt idx="95">
                  <c:v>5010.95</c:v>
                </c:pt>
                <c:pt idx="96">
                  <c:v>3984</c:v>
                </c:pt>
                <c:pt idx="97">
                  <c:v>4380</c:v>
                </c:pt>
                <c:pt idx="98">
                  <c:v>7549</c:v>
                </c:pt>
                <c:pt idx="99">
                  <c:v>5025</c:v>
                </c:pt>
                <c:pt idx="100">
                  <c:v>3380</c:v>
                </c:pt>
                <c:pt idx="101">
                  <c:v>2399</c:v>
                </c:pt>
                <c:pt idx="102">
                  <c:v>1947</c:v>
                </c:pt>
                <c:pt idx="103">
                  <c:v>1607</c:v>
                </c:pt>
                <c:pt idx="104">
                  <c:v>1379</c:v>
                </c:pt>
                <c:pt idx="105">
                  <c:v>1426</c:v>
                </c:pt>
                <c:pt idx="106">
                  <c:v>2419</c:v>
                </c:pt>
                <c:pt idx="107">
                  <c:v>4238</c:v>
                </c:pt>
                <c:pt idx="108">
                  <c:v>5672</c:v>
                </c:pt>
                <c:pt idx="109">
                  <c:v>11933</c:v>
                </c:pt>
                <c:pt idx="110">
                  <c:v>8252</c:v>
                </c:pt>
                <c:pt idx="111">
                  <c:v>4239</c:v>
                </c:pt>
                <c:pt idx="112">
                  <c:v>2803</c:v>
                </c:pt>
                <c:pt idx="113">
                  <c:v>2449</c:v>
                </c:pt>
                <c:pt idx="114">
                  <c:v>1873</c:v>
                </c:pt>
                <c:pt idx="115">
                  <c:v>1462</c:v>
                </c:pt>
                <c:pt idx="116">
                  <c:v>1141</c:v>
                </c:pt>
                <c:pt idx="117">
                  <c:v>985</c:v>
                </c:pt>
                <c:pt idx="118">
                  <c:v>1948</c:v>
                </c:pt>
                <c:pt idx="119">
                  <c:v>4880</c:v>
                </c:pt>
                <c:pt idx="120">
                  <c:v>6198</c:v>
                </c:pt>
                <c:pt idx="121">
                  <c:v>4770</c:v>
                </c:pt>
                <c:pt idx="122">
                  <c:v>4338</c:v>
                </c:pt>
                <c:pt idx="123">
                  <c:v>2131</c:v>
                </c:pt>
                <c:pt idx="124">
                  <c:v>1589</c:v>
                </c:pt>
                <c:pt idx="125">
                  <c:v>1692</c:v>
                </c:pt>
                <c:pt idx="126">
                  <c:v>1256</c:v>
                </c:pt>
                <c:pt idx="127">
                  <c:v>1119</c:v>
                </c:pt>
                <c:pt idx="128">
                  <c:v>923</c:v>
                </c:pt>
                <c:pt idx="129">
                  <c:v>2983</c:v>
                </c:pt>
                <c:pt idx="130">
                  <c:v>3815</c:v>
                </c:pt>
                <c:pt idx="131">
                  <c:v>4450</c:v>
                </c:pt>
                <c:pt idx="132">
                  <c:v>9992</c:v>
                </c:pt>
                <c:pt idx="133">
                  <c:v>10939</c:v>
                </c:pt>
                <c:pt idx="134">
                  <c:v>4978</c:v>
                </c:pt>
                <c:pt idx="135">
                  <c:v>3761</c:v>
                </c:pt>
                <c:pt idx="136">
                  <c:v>2593</c:v>
                </c:pt>
                <c:pt idx="137">
                  <c:v>2211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1B0A-4ADD-B368-D7B02E7ECA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3430176"/>
        <c:axId val="328303712"/>
      </c:lineChart>
      <c:dateAx>
        <c:axId val="967964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endParaRPr lang="pt-BR"/>
              </a:p>
            </c:rich>
          </c:tx>
          <c:overlay val="0"/>
        </c:title>
        <c:numFmt formatCode="mmm\-yy" sourceLinked="1"/>
        <c:majorTickMark val="cross"/>
        <c:minorTickMark val="none"/>
        <c:tickLblPos val="none"/>
        <c:spPr>
          <a:solidFill>
            <a:srgbClr val="000000"/>
          </a:solidFill>
          <a:ln>
            <a:solidFill>
              <a:srgbClr val="000000"/>
            </a:solidFill>
          </a:ln>
        </c:spPr>
        <c:crossAx val="1021354283"/>
        <c:crosses val="autoZero"/>
        <c:auto val="1"/>
        <c:lblOffset val="100"/>
        <c:baseTimeUnit val="months"/>
      </c:dateAx>
      <c:valAx>
        <c:axId val="1021354283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200" b="0" i="0" baseline="0">
                    <a:latin typeface="Arial" panose="020B0604020202020204" pitchFamily="34" charset="0"/>
                  </a:defRPr>
                </a:pPr>
                <a:r>
                  <a:rPr lang="pt-BR" sz="1200" b="0" i="0" baseline="0">
                    <a:latin typeface="Arial" panose="020B0604020202020204" pitchFamily="34" charset="0"/>
                  </a:rPr>
                  <a:t>MWm </a:t>
                </a:r>
              </a:p>
            </c:rich>
          </c:tx>
          <c:overlay val="0"/>
        </c:title>
        <c:numFmt formatCode="#,##0" sourceLinked="0"/>
        <c:majorTickMark val="none"/>
        <c:minorTickMark val="none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200" baseline="0">
                <a:latin typeface="Arial" panose="020B0604020202020204" pitchFamily="34" charset="0"/>
              </a:defRPr>
            </a:pPr>
            <a:endParaRPr lang="pt-BR"/>
          </a:p>
        </c:txPr>
        <c:crossAx val="9679641"/>
        <c:crosses val="autoZero"/>
        <c:crossBetween val="between"/>
      </c:valAx>
      <c:valAx>
        <c:axId val="328303712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 sz="1200" baseline="0">
                    <a:latin typeface="Arial" panose="020B0604020202020204" pitchFamily="34" charset="0"/>
                  </a:defRPr>
                </a:pPr>
                <a:r>
                  <a:rPr lang="pt-BR" sz="1200" baseline="0">
                    <a:latin typeface="Arial" panose="020B0604020202020204" pitchFamily="34" charset="0"/>
                  </a:rPr>
                  <a:t>mm</a:t>
                </a:r>
              </a:p>
            </c:rich>
          </c:tx>
          <c:overlay val="0"/>
        </c:title>
        <c:numFmt formatCode="#,##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200" baseline="0">
                <a:latin typeface="Arial" panose="020B0604020202020204" pitchFamily="34" charset="0"/>
              </a:defRPr>
            </a:pPr>
            <a:endParaRPr lang="pt-BR"/>
          </a:p>
        </c:txPr>
        <c:crossAx val="263430176"/>
        <c:crosses val="max"/>
        <c:crossBetween val="between"/>
      </c:valAx>
      <c:dateAx>
        <c:axId val="263430176"/>
        <c:scaling>
          <c:orientation val="minMax"/>
        </c:scaling>
        <c:delete val="1"/>
        <c:axPos val="b"/>
        <c:numFmt formatCode="mmm\-yy" sourceLinked="1"/>
        <c:majorTickMark val="out"/>
        <c:minorTickMark val="none"/>
        <c:tickLblPos val="nextTo"/>
        <c:crossAx val="328303712"/>
        <c:crosses val="autoZero"/>
        <c:auto val="1"/>
        <c:lblOffset val="100"/>
        <c:baseTimeUnit val="months"/>
      </c:dateAx>
      <c:spPr>
        <a:noFill/>
      </c:spPr>
    </c:plotArea>
    <c:legend>
      <c:legendPos val="b"/>
      <c:layout>
        <c:manualLayout>
          <c:xMode val="edge"/>
          <c:yMode val="edge"/>
          <c:x val="0.29420377186579488"/>
          <c:y val="0.89351049868766408"/>
          <c:w val="0.5229610647781453"/>
          <c:h val="6.1781748435291751E-2"/>
        </c:manualLayout>
      </c:layout>
      <c:overlay val="0"/>
      <c:txPr>
        <a:bodyPr/>
        <a:lstStyle/>
        <a:p>
          <a:pPr>
            <a:defRPr sz="1200" baseline="0">
              <a:latin typeface="Arial" panose="020B0604020202020204" pitchFamily="34" charset="0"/>
            </a:defRPr>
          </a:pPr>
          <a:endParaRPr lang="pt-BR"/>
        </a:p>
      </c:txPr>
    </c:legend>
    <c:plotVisOnly val="1"/>
    <c:dispBlanksAs val="zero"/>
    <c:showDLblsOverMax val="1"/>
  </c:chart>
  <c:spPr>
    <a:solidFill>
      <a:srgbClr val="FFFFFF"/>
    </a:solidFill>
    <a:ln w="12700" cap="flat" cmpd="sng" algn="ctr">
      <a:solidFill>
        <a:srgbClr val="000000"/>
      </a:solidFill>
      <a:prstDash val="solid"/>
      <a:miter lim="800000"/>
    </a:ln>
    <a:effectLst/>
  </c:spPr>
  <c:txPr>
    <a:bodyPr/>
    <a:lstStyle/>
    <a:p>
      <a:pPr>
        <a:defRPr>
          <a:solidFill>
            <a:srgbClr val="000000"/>
          </a:solidFill>
          <a:latin typeface="+mn-lt"/>
          <a:ea typeface="+mn-ea"/>
          <a:cs typeface="+mn-cs"/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title>
      <c:tx>
        <c:rich>
          <a:bodyPr/>
          <a:lstStyle/>
          <a:p>
            <a:pPr lvl="0">
              <a:defRPr sz="1000" b="0" i="0">
                <a:solidFill>
                  <a:srgbClr val="000000"/>
                </a:solidFill>
                <a:latin typeface="Arial"/>
              </a:defRPr>
            </a:pPr>
            <a:r>
              <a:rPr lang="pt-BR" sz="1000" b="0" i="0">
                <a:solidFill>
                  <a:srgbClr val="000000"/>
                </a:solidFill>
                <a:latin typeface="Arial"/>
              </a:rPr>
              <a:t>Comportamento sazonal das séries de ENA e chuva 
(jan/2011 a jun/2022)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v>Média chuvas</c:v>
          </c:tx>
          <c:spPr>
            <a:ln w="9525" cmpd="sng">
              <a:solidFill>
                <a:schemeClr val="accent1"/>
              </a:solidFill>
            </a:ln>
          </c:spPr>
          <c:marker>
            <c:symbol val="circle"/>
            <c:size val="5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cat>
            <c:strRef>
              <c:f>'Análise Inicial'!$M$94:$X$94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'Análise Inicial'!$M$95:$X$95</c:f>
              <c:numCache>
                <c:formatCode>0</c:formatCode>
                <c:ptCount val="12"/>
                <c:pt idx="0">
                  <c:v>233.41666666666666</c:v>
                </c:pt>
                <c:pt idx="1">
                  <c:v>168.5</c:v>
                </c:pt>
                <c:pt idx="2">
                  <c:v>153.625</c:v>
                </c:pt>
                <c:pt idx="3">
                  <c:v>50.291666666666664</c:v>
                </c:pt>
                <c:pt idx="4">
                  <c:v>37.041666666666664</c:v>
                </c:pt>
                <c:pt idx="5">
                  <c:v>27.833333333333332</c:v>
                </c:pt>
                <c:pt idx="6">
                  <c:v>10.454545454545455</c:v>
                </c:pt>
                <c:pt idx="7">
                  <c:v>12.772727272727273</c:v>
                </c:pt>
                <c:pt idx="8">
                  <c:v>41.672727272727272</c:v>
                </c:pt>
                <c:pt idx="9">
                  <c:v>102.41818181818181</c:v>
                </c:pt>
                <c:pt idx="10">
                  <c:v>176.04545454545453</c:v>
                </c:pt>
                <c:pt idx="11">
                  <c:v>205.95454545454547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CA-426E-8FF0-5F94487B3C62}"/>
            </c:ext>
          </c:extLst>
        </c:ser>
        <c:ser>
          <c:idx val="1"/>
          <c:order val="1"/>
          <c:tx>
            <c:v>Média ENAs</c:v>
          </c:tx>
          <c:spPr>
            <a:ln w="9525" cmpd="sng">
              <a:solidFill>
                <a:srgbClr val="C00000">
                  <a:alpha val="100000"/>
                </a:srgbClr>
              </a:solidFill>
            </a:ln>
          </c:spPr>
          <c:marker>
            <c:symbol val="circle"/>
            <c:size val="5"/>
            <c:spPr>
              <a:solidFill>
                <a:srgbClr val="C00000">
                  <a:alpha val="100000"/>
                </a:srgbClr>
              </a:solidFill>
              <a:ln cmpd="sng">
                <a:solidFill>
                  <a:srgbClr val="C00000">
                    <a:alpha val="100000"/>
                  </a:srgbClr>
                </a:solidFill>
              </a:ln>
            </c:spPr>
          </c:marker>
          <c:cat>
            <c:strRef>
              <c:f>'Análise Inicial'!$M$94:$X$94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'Análise Inicial'!$M$96:$X$96</c:f>
              <c:numCache>
                <c:formatCode>0</c:formatCode>
                <c:ptCount val="12"/>
                <c:pt idx="0">
                  <c:v>7329.0666666666666</c:v>
                </c:pt>
                <c:pt idx="1">
                  <c:v>6212.6866666666656</c:v>
                </c:pt>
                <c:pt idx="2">
                  <c:v>5968.0950000000003</c:v>
                </c:pt>
                <c:pt idx="3">
                  <c:v>3892.8266666666664</c:v>
                </c:pt>
                <c:pt idx="4">
                  <c:v>2797.9983333333334</c:v>
                </c:pt>
                <c:pt idx="5">
                  <c:v>2649.0466666666666</c:v>
                </c:pt>
                <c:pt idx="6">
                  <c:v>1974.5527272727275</c:v>
                </c:pt>
                <c:pt idx="7">
                  <c:v>1590.4836363636364</c:v>
                </c:pt>
                <c:pt idx="8">
                  <c:v>1409.3318181818181</c:v>
                </c:pt>
                <c:pt idx="9">
                  <c:v>1806.8036363636363</c:v>
                </c:pt>
                <c:pt idx="10">
                  <c:v>2846</c:v>
                </c:pt>
                <c:pt idx="11">
                  <c:v>4660.7545454545461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9CA-426E-8FF0-5F94487B3C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90753471"/>
        <c:axId val="1297950261"/>
      </c:lineChart>
      <c:catAx>
        <c:axId val="209075347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sz="1000" b="0" i="0">
                    <a:solidFill>
                      <a:srgbClr val="000000"/>
                    </a:solidFill>
                    <a:latin typeface="Arial"/>
                  </a:defRPr>
                </a:pPr>
                <a:r>
                  <a:rPr lang="pt-BR" sz="1000" b="0" i="0">
                    <a:solidFill>
                      <a:srgbClr val="000000"/>
                    </a:solidFill>
                    <a:latin typeface="Arial"/>
                  </a:rPr>
                  <a:t>Meses 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Arial"/>
              </a:defRPr>
            </a:pPr>
            <a:endParaRPr lang="pt-BR"/>
          </a:p>
        </c:txPr>
        <c:crossAx val="1297950261"/>
        <c:crosses val="autoZero"/>
        <c:auto val="1"/>
        <c:lblAlgn val="ctr"/>
        <c:lblOffset val="100"/>
        <c:noMultiLvlLbl val="1"/>
      </c:catAx>
      <c:valAx>
        <c:axId val="129795026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 lvl="0">
                  <a:defRPr sz="1000" b="0" i="0">
                    <a:solidFill>
                      <a:srgbClr val="000000"/>
                    </a:solidFill>
                    <a:latin typeface="Arial"/>
                  </a:defRPr>
                </a:pPr>
                <a:r>
                  <a:rPr lang="pt-BR" sz="1000" b="0" i="0">
                    <a:solidFill>
                      <a:srgbClr val="000000"/>
                    </a:solidFill>
                    <a:latin typeface="Arial"/>
                  </a:rPr>
                  <a:t>(mm)</a:t>
                </a:r>
              </a:p>
            </c:rich>
          </c:tx>
          <c:overlay val="0"/>
        </c:title>
        <c:numFmt formatCode="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Arial"/>
              </a:defRPr>
            </a:pPr>
            <a:endParaRPr lang="pt-BR"/>
          </a:p>
        </c:txPr>
        <c:crossAx val="2090753471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000000"/>
              </a:solidFill>
              <a:latin typeface="Arial"/>
            </a:defRPr>
          </a:pPr>
          <a:endParaRPr lang="pt-BR"/>
        </a:p>
      </c:txPr>
    </c:legend>
    <c:plotVisOnly val="1"/>
    <c:dispBlanksAs val="zero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title>
      <c:tx>
        <c:rich>
          <a:bodyPr/>
          <a:lstStyle/>
          <a:p>
            <a:pPr lvl="0">
              <a:defRPr sz="1000" b="0" i="0">
                <a:solidFill>
                  <a:srgbClr val="000000"/>
                </a:solidFill>
                <a:latin typeface="Arial"/>
              </a:defRPr>
            </a:pPr>
            <a:r>
              <a:rPr lang="pt-BR" sz="1000" b="0" i="0">
                <a:solidFill>
                  <a:srgbClr val="000000"/>
                </a:solidFill>
                <a:latin typeface="Arial"/>
              </a:rPr>
              <a:t>Comportamento sazonal das séries de ENA e chuva acumulada com mês anterior (jan/2011 a jun/2022)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v>Média chuva acumulada</c:v>
          </c:tx>
          <c:spPr>
            <a:ln w="9525" cmpd="sng">
              <a:solidFill>
                <a:schemeClr val="accent5"/>
              </a:solidFill>
            </a:ln>
          </c:spPr>
          <c:marker>
            <c:symbol val="circle"/>
            <c:size val="5"/>
            <c:spPr>
              <a:solidFill>
                <a:schemeClr val="accent5"/>
              </a:solidFill>
              <a:ln cmpd="sng">
                <a:solidFill>
                  <a:schemeClr val="accent5"/>
                </a:solidFill>
              </a:ln>
            </c:spPr>
          </c:marker>
          <c:cat>
            <c:strRef>
              <c:f>'Análise Inicial'!$M$94:$X$94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'Análise Inicial'!$M$130:$X$130</c:f>
              <c:numCache>
                <c:formatCode>0</c:formatCode>
                <c:ptCount val="12"/>
                <c:pt idx="0">
                  <c:v>444.67916666666662</c:v>
                </c:pt>
                <c:pt idx="1">
                  <c:v>401.91666666666669</c:v>
                </c:pt>
                <c:pt idx="2">
                  <c:v>322.125</c:v>
                </c:pt>
                <c:pt idx="3">
                  <c:v>203.91666666666666</c:v>
                </c:pt>
                <c:pt idx="4">
                  <c:v>87.333333333333329</c:v>
                </c:pt>
                <c:pt idx="5">
                  <c:v>64.875</c:v>
                </c:pt>
                <c:pt idx="6">
                  <c:v>40.31818181818182</c:v>
                </c:pt>
                <c:pt idx="7">
                  <c:v>23.227272727272727</c:v>
                </c:pt>
                <c:pt idx="8">
                  <c:v>54.445454545454545</c:v>
                </c:pt>
                <c:pt idx="9">
                  <c:v>144.09090909090909</c:v>
                </c:pt>
                <c:pt idx="10">
                  <c:v>278.46363636363634</c:v>
                </c:pt>
                <c:pt idx="11">
                  <c:v>382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13-4A31-8D0E-8499D042995F}"/>
            </c:ext>
          </c:extLst>
        </c:ser>
        <c:ser>
          <c:idx val="1"/>
          <c:order val="1"/>
          <c:tx>
            <c:v>Média ENAs</c:v>
          </c:tx>
          <c:spPr>
            <a:ln w="9525" cmpd="sng">
              <a:solidFill>
                <a:srgbClr val="C00000">
                  <a:alpha val="100000"/>
                </a:srgbClr>
              </a:solidFill>
            </a:ln>
          </c:spPr>
          <c:marker>
            <c:symbol val="circle"/>
            <c:size val="5"/>
            <c:spPr>
              <a:solidFill>
                <a:srgbClr val="C00000">
                  <a:alpha val="100000"/>
                </a:srgbClr>
              </a:solidFill>
              <a:ln cmpd="sng">
                <a:solidFill>
                  <a:srgbClr val="C00000">
                    <a:alpha val="100000"/>
                  </a:srgbClr>
                </a:solidFill>
              </a:ln>
            </c:spPr>
          </c:marker>
          <c:cat>
            <c:strRef>
              <c:f>'Análise Inicial'!$M$94:$X$94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'Análise Inicial'!$M$131:$X$131</c:f>
              <c:numCache>
                <c:formatCode>0</c:formatCode>
                <c:ptCount val="12"/>
                <c:pt idx="0">
                  <c:v>7329.0666666666666</c:v>
                </c:pt>
                <c:pt idx="1">
                  <c:v>6212.6866666666656</c:v>
                </c:pt>
                <c:pt idx="2">
                  <c:v>5968.0950000000003</c:v>
                </c:pt>
                <c:pt idx="3">
                  <c:v>3892.8266666666664</c:v>
                </c:pt>
                <c:pt idx="4">
                  <c:v>2797.9983333333334</c:v>
                </c:pt>
                <c:pt idx="5">
                  <c:v>2649.0466666666666</c:v>
                </c:pt>
                <c:pt idx="6">
                  <c:v>1974.5527272727275</c:v>
                </c:pt>
                <c:pt idx="7">
                  <c:v>1590.4836363636364</c:v>
                </c:pt>
                <c:pt idx="8">
                  <c:v>1409.3318181818181</c:v>
                </c:pt>
                <c:pt idx="9">
                  <c:v>1806.8036363636363</c:v>
                </c:pt>
                <c:pt idx="10">
                  <c:v>2846</c:v>
                </c:pt>
                <c:pt idx="11">
                  <c:v>4660.7545454545461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13-4A31-8D0E-8499D04299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62415002"/>
        <c:axId val="502833224"/>
      </c:lineChart>
      <c:catAx>
        <c:axId val="136241500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sz="1000" b="0" i="0">
                    <a:solidFill>
                      <a:srgbClr val="000000"/>
                    </a:solidFill>
                    <a:latin typeface="Arial"/>
                  </a:defRPr>
                </a:pPr>
                <a:r>
                  <a:rPr lang="pt-BR" sz="1000" b="0" i="0">
                    <a:solidFill>
                      <a:srgbClr val="000000"/>
                    </a:solidFill>
                    <a:latin typeface="Arial"/>
                  </a:rPr>
                  <a:t>Meses 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1000" b="0" i="0">
                <a:solidFill>
                  <a:srgbClr val="000000"/>
                </a:solidFill>
                <a:latin typeface="Arial"/>
              </a:defRPr>
            </a:pPr>
            <a:endParaRPr lang="pt-BR"/>
          </a:p>
        </c:txPr>
        <c:crossAx val="502833224"/>
        <c:crosses val="autoZero"/>
        <c:auto val="1"/>
        <c:lblAlgn val="ctr"/>
        <c:lblOffset val="100"/>
        <c:noMultiLvlLbl val="1"/>
      </c:catAx>
      <c:valAx>
        <c:axId val="50283322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 lvl="0">
                  <a:defRPr sz="1000" b="0" i="0">
                    <a:solidFill>
                      <a:srgbClr val="000000"/>
                    </a:solidFill>
                    <a:latin typeface="Arial"/>
                  </a:defRPr>
                </a:pPr>
                <a:r>
                  <a:rPr lang="pt-BR" sz="1000" b="0" i="0">
                    <a:solidFill>
                      <a:srgbClr val="000000"/>
                    </a:solidFill>
                    <a:latin typeface="Arial"/>
                  </a:rPr>
                  <a:t>(mm)</a:t>
                </a:r>
              </a:p>
            </c:rich>
          </c:tx>
          <c:overlay val="0"/>
        </c:title>
        <c:numFmt formatCode="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000" b="0" i="0">
                <a:solidFill>
                  <a:srgbClr val="000000"/>
                </a:solidFill>
                <a:latin typeface="Arial"/>
              </a:defRPr>
            </a:pPr>
            <a:endParaRPr lang="pt-BR"/>
          </a:p>
        </c:txPr>
        <c:crossAx val="1362415002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1000" b="0" i="0">
              <a:solidFill>
                <a:srgbClr val="000000"/>
              </a:solidFill>
              <a:latin typeface="Arial"/>
            </a:defRPr>
          </a:pPr>
          <a:endParaRPr lang="pt-BR"/>
        </a:p>
      </c:txPr>
    </c:legend>
    <c:plotVisOnly val="1"/>
    <c:dispBlanksAs val="zero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c:style val="2"/>
  <c:chart>
    <c:autoTitleDeleted val="1"/>
    <c:plotArea>
      <c:layout/>
      <c:lineChart>
        <c:grouping val="standard"/>
        <c:varyColors val="1"/>
        <c:ser>
          <c:idx val="0"/>
          <c:order val="0"/>
          <c:tx>
            <c:v>ANN-MLP</c:v>
          </c:tx>
          <c:spPr>
            <a:ln w="9525" cmpd="sng">
              <a:solidFill>
                <a:srgbClr val="3366FF">
                  <a:alpha val="100000"/>
                </a:srgbClr>
              </a:solidFill>
            </a:ln>
          </c:spPr>
          <c:marker>
            <c:symbol val="circle"/>
            <c:size val="5"/>
            <c:spPr>
              <a:solidFill>
                <a:srgbClr val="3366FF">
                  <a:alpha val="100000"/>
                </a:srgbClr>
              </a:solidFill>
              <a:ln cmpd="sng">
                <a:solidFill>
                  <a:srgbClr val="3366FF">
                    <a:alpha val="100000"/>
                  </a:srgbClr>
                </a:solidFill>
              </a:ln>
            </c:spPr>
          </c:marker>
          <c:cat>
            <c:numRef>
              <c:f>'Gráfico Previsões'!$A$140:$A$148</c:f>
              <c:numCache>
                <c:formatCode>mmm\-yy</c:formatCode>
                <c:ptCount val="9"/>
                <c:pt idx="0">
                  <c:v>44743</c:v>
                </c:pt>
                <c:pt idx="1">
                  <c:v>44774</c:v>
                </c:pt>
                <c:pt idx="2">
                  <c:v>44805</c:v>
                </c:pt>
                <c:pt idx="3">
                  <c:v>44835</c:v>
                </c:pt>
                <c:pt idx="4">
                  <c:v>44866</c:v>
                </c:pt>
                <c:pt idx="5">
                  <c:v>44896</c:v>
                </c:pt>
                <c:pt idx="6">
                  <c:v>44927</c:v>
                </c:pt>
                <c:pt idx="7">
                  <c:v>44958</c:v>
                </c:pt>
                <c:pt idx="8">
                  <c:v>44986</c:v>
                </c:pt>
              </c:numCache>
            </c:numRef>
          </c:cat>
          <c:val>
            <c:numRef>
              <c:f>'Gráfico Previsões'!$H$140:$H$148</c:f>
              <c:numCache>
                <c:formatCode>0.0</c:formatCode>
                <c:ptCount val="9"/>
                <c:pt idx="0">
                  <c:v>1976.6</c:v>
                </c:pt>
                <c:pt idx="1">
                  <c:v>2074.4899999999998</c:v>
                </c:pt>
                <c:pt idx="2">
                  <c:v>2211.5100000000002</c:v>
                </c:pt>
                <c:pt idx="3">
                  <c:v>2611.36</c:v>
                </c:pt>
                <c:pt idx="4">
                  <c:v>3185.65</c:v>
                </c:pt>
                <c:pt idx="5">
                  <c:v>4045.97</c:v>
                </c:pt>
                <c:pt idx="6">
                  <c:v>6110.4</c:v>
                </c:pt>
                <c:pt idx="7">
                  <c:v>5808.66</c:v>
                </c:pt>
                <c:pt idx="8">
                  <c:v>4016.14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54-4BFB-B5C9-FB35CDC35B83}"/>
            </c:ext>
          </c:extLst>
        </c:ser>
        <c:ser>
          <c:idx val="1"/>
          <c:order val="1"/>
          <c:tx>
            <c:v>Holt-Winters</c:v>
          </c:tx>
          <c:spPr>
            <a:ln w="9525" cmpd="sng">
              <a:solidFill>
                <a:srgbClr val="4D4D4D">
                  <a:alpha val="100000"/>
                </a:srgbClr>
              </a:solidFill>
            </a:ln>
          </c:spPr>
          <c:marker>
            <c:symbol val="circle"/>
            <c:size val="4"/>
            <c:spPr>
              <a:solidFill>
                <a:srgbClr val="4D4D4D">
                  <a:alpha val="100000"/>
                </a:srgbClr>
              </a:solidFill>
              <a:ln cmpd="sng">
                <a:solidFill>
                  <a:srgbClr val="4D4D4D">
                    <a:alpha val="100000"/>
                  </a:srgbClr>
                </a:solidFill>
              </a:ln>
            </c:spPr>
          </c:marker>
          <c:cat>
            <c:numRef>
              <c:f>'Gráfico Previsões'!$A$140:$A$148</c:f>
              <c:numCache>
                <c:formatCode>mmm\-yy</c:formatCode>
                <c:ptCount val="9"/>
                <c:pt idx="0">
                  <c:v>44743</c:v>
                </c:pt>
                <c:pt idx="1">
                  <c:v>44774</c:v>
                </c:pt>
                <c:pt idx="2">
                  <c:v>44805</c:v>
                </c:pt>
                <c:pt idx="3">
                  <c:v>44835</c:v>
                </c:pt>
                <c:pt idx="4">
                  <c:v>44866</c:v>
                </c:pt>
                <c:pt idx="5">
                  <c:v>44896</c:v>
                </c:pt>
                <c:pt idx="6">
                  <c:v>44927</c:v>
                </c:pt>
                <c:pt idx="7">
                  <c:v>44958</c:v>
                </c:pt>
                <c:pt idx="8">
                  <c:v>44986</c:v>
                </c:pt>
              </c:numCache>
            </c:numRef>
          </c:cat>
          <c:val>
            <c:numRef>
              <c:f>'Gráfico Previsões'!$I$140:$I$148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C54-4BFB-B5C9-FB35CDC35B83}"/>
            </c:ext>
          </c:extLst>
        </c:ser>
        <c:ser>
          <c:idx val="2"/>
          <c:order val="2"/>
          <c:tx>
            <c:v>SARIMA</c:v>
          </c:tx>
          <c:spPr>
            <a:ln w="9525" cmpd="sng">
              <a:solidFill>
                <a:srgbClr val="00B050">
                  <a:alpha val="100000"/>
                </a:srgbClr>
              </a:solidFill>
            </a:ln>
          </c:spPr>
          <c:marker>
            <c:symbol val="circle"/>
            <c:size val="4"/>
            <c:spPr>
              <a:solidFill>
                <a:srgbClr val="00B050">
                  <a:alpha val="100000"/>
                </a:srgbClr>
              </a:solidFill>
              <a:ln cmpd="sng">
                <a:solidFill>
                  <a:srgbClr val="00B050">
                    <a:alpha val="100000"/>
                  </a:srgbClr>
                </a:solidFill>
              </a:ln>
            </c:spPr>
          </c:marker>
          <c:cat>
            <c:numRef>
              <c:f>'Gráfico Previsões'!$A$140:$A$148</c:f>
              <c:numCache>
                <c:formatCode>mmm\-yy</c:formatCode>
                <c:ptCount val="9"/>
                <c:pt idx="0">
                  <c:v>44743</c:v>
                </c:pt>
                <c:pt idx="1">
                  <c:v>44774</c:v>
                </c:pt>
                <c:pt idx="2">
                  <c:v>44805</c:v>
                </c:pt>
                <c:pt idx="3">
                  <c:v>44835</c:v>
                </c:pt>
                <c:pt idx="4">
                  <c:v>44866</c:v>
                </c:pt>
                <c:pt idx="5">
                  <c:v>44896</c:v>
                </c:pt>
                <c:pt idx="6">
                  <c:v>44927</c:v>
                </c:pt>
                <c:pt idx="7">
                  <c:v>44958</c:v>
                </c:pt>
                <c:pt idx="8">
                  <c:v>44986</c:v>
                </c:pt>
              </c:numCache>
            </c:numRef>
          </c:cat>
          <c:val>
            <c:numRef>
              <c:f>'Gráfico Previsões'!$J$140:$J$148</c:f>
              <c:numCache>
                <c:formatCode>0.0</c:formatCode>
                <c:ptCount val="9"/>
                <c:pt idx="0">
                  <c:v>1933.3066323144637</c:v>
                </c:pt>
                <c:pt idx="1">
                  <c:v>1583.2549896423179</c:v>
                </c:pt>
                <c:pt idx="2">
                  <c:v>1393.5137721840197</c:v>
                </c:pt>
                <c:pt idx="3">
                  <c:v>1782.341916249351</c:v>
                </c:pt>
                <c:pt idx="4">
                  <c:v>2838.4466869128178</c:v>
                </c:pt>
                <c:pt idx="5">
                  <c:v>4869.9813163773952</c:v>
                </c:pt>
                <c:pt idx="6">
                  <c:v>6200.1360257799352</c:v>
                </c:pt>
                <c:pt idx="7">
                  <c:v>5657.4567490203763</c:v>
                </c:pt>
                <c:pt idx="8">
                  <c:v>5632.4927111786837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C54-4BFB-B5C9-FB35CDC35B83}"/>
            </c:ext>
          </c:extLst>
        </c:ser>
        <c:ser>
          <c:idx val="3"/>
          <c:order val="3"/>
          <c:tx>
            <c:v>OLS</c:v>
          </c:tx>
          <c:spPr>
            <a:ln w="9525" cmpd="sng">
              <a:solidFill>
                <a:srgbClr val="FF8001">
                  <a:alpha val="100000"/>
                </a:srgbClr>
              </a:solidFill>
            </a:ln>
          </c:spPr>
          <c:marker>
            <c:symbol val="circle"/>
            <c:size val="4"/>
            <c:spPr>
              <a:solidFill>
                <a:srgbClr val="FF8001">
                  <a:alpha val="100000"/>
                </a:srgbClr>
              </a:solidFill>
              <a:ln cmpd="sng">
                <a:solidFill>
                  <a:srgbClr val="FF8001">
                    <a:alpha val="100000"/>
                  </a:srgbClr>
                </a:solidFill>
              </a:ln>
            </c:spPr>
          </c:marker>
          <c:cat>
            <c:numRef>
              <c:f>'Gráfico Previsões'!$A$140:$A$148</c:f>
              <c:numCache>
                <c:formatCode>mmm\-yy</c:formatCode>
                <c:ptCount val="9"/>
                <c:pt idx="0">
                  <c:v>44743</c:v>
                </c:pt>
                <c:pt idx="1">
                  <c:v>44774</c:v>
                </c:pt>
                <c:pt idx="2">
                  <c:v>44805</c:v>
                </c:pt>
                <c:pt idx="3">
                  <c:v>44835</c:v>
                </c:pt>
                <c:pt idx="4">
                  <c:v>44866</c:v>
                </c:pt>
                <c:pt idx="5">
                  <c:v>44896</c:v>
                </c:pt>
                <c:pt idx="6">
                  <c:v>44927</c:v>
                </c:pt>
                <c:pt idx="7">
                  <c:v>44958</c:v>
                </c:pt>
                <c:pt idx="8">
                  <c:v>44986</c:v>
                </c:pt>
              </c:numCache>
            </c:numRef>
          </c:cat>
          <c:val>
            <c:numRef>
              <c:f>'Gráfico Previsões'!#REF!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C54-4BFB-B5C9-FB35CDC35B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226584"/>
        <c:axId val="1790194679"/>
      </c:lineChart>
      <c:dateAx>
        <c:axId val="14322265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pt-BR"/>
              </a:p>
            </c:rich>
          </c:tx>
          <c:overlay val="0"/>
        </c:title>
        <c:numFmt formatCode="mmm\-yy" sourceLinked="1"/>
        <c:majorTickMark val="none"/>
        <c:minorTickMark val="none"/>
        <c:tickLblPos val="nextTo"/>
        <c:txPr>
          <a:bodyPr/>
          <a:lstStyle/>
          <a:p>
            <a:pPr lvl="0">
              <a:defRPr sz="1000" b="0" i="0">
                <a:solidFill>
                  <a:srgbClr val="000000"/>
                </a:solidFill>
                <a:latin typeface="Arial"/>
              </a:defRPr>
            </a:pPr>
            <a:endParaRPr lang="pt-BR"/>
          </a:p>
        </c:txPr>
        <c:crossAx val="1790194679"/>
        <c:crosses val="autoZero"/>
        <c:auto val="1"/>
        <c:lblOffset val="100"/>
        <c:baseTimeUnit val="months"/>
      </c:dateAx>
      <c:valAx>
        <c:axId val="179019467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 lvl="0">
                  <a:defRPr sz="1200" b="0" i="0" baseline="0">
                    <a:solidFill>
                      <a:srgbClr val="000000"/>
                    </a:solidFill>
                    <a:latin typeface="Arial"/>
                  </a:defRPr>
                </a:pPr>
                <a:r>
                  <a:rPr lang="pt-BR" sz="1200" b="0" i="0" baseline="0">
                    <a:solidFill>
                      <a:srgbClr val="000000"/>
                    </a:solidFill>
                    <a:latin typeface="Arial"/>
                  </a:rPr>
                  <a:t> Average MW </a:t>
                </a:r>
              </a:p>
            </c:rich>
          </c:tx>
          <c:overlay val="0"/>
        </c:title>
        <c:numFmt formatCode="#,##0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200" b="0" i="0" baseline="0">
                <a:solidFill>
                  <a:srgbClr val="000000"/>
                </a:solidFill>
                <a:latin typeface="Arial"/>
              </a:defRPr>
            </a:pPr>
            <a:endParaRPr lang="pt-BR"/>
          </a:p>
        </c:txPr>
        <c:crossAx val="1432226584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2511200471598804"/>
          <c:y val="0.91489519289540866"/>
          <c:w val="0.61184176175838978"/>
          <c:h val="4.4008916693632473E-2"/>
        </c:manualLayout>
      </c:layout>
      <c:overlay val="0"/>
      <c:txPr>
        <a:bodyPr/>
        <a:lstStyle/>
        <a:p>
          <a:pPr lvl="0">
            <a:defRPr sz="1200" b="0" i="0" baseline="0">
              <a:solidFill>
                <a:srgbClr val="000000"/>
              </a:solidFill>
              <a:latin typeface="Arial"/>
            </a:defRPr>
          </a:pPr>
          <a:endParaRPr lang="pt-BR"/>
        </a:p>
      </c:txPr>
    </c:legend>
    <c:plotVisOnly val="1"/>
    <c:dispBlanksAs val="zero"/>
    <c:showDLblsOverMax val="1"/>
  </c:chart>
  <c:spPr>
    <a:ln>
      <a:solidFill>
        <a:schemeClr val="tx1"/>
      </a:solidFill>
    </a:ln>
  </c:sp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title>
      <c:tx>
        <c:rich>
          <a:bodyPr/>
          <a:lstStyle/>
          <a:p>
            <a:pPr lvl="0">
              <a:defRPr sz="1100" b="0" i="0">
                <a:solidFill>
                  <a:srgbClr val="000000"/>
                </a:solidFill>
                <a:latin typeface="Arial"/>
              </a:defRPr>
            </a:pPr>
            <a:r>
              <a:rPr lang="pt-BR" sz="1100" b="0" i="0">
                <a:solidFill>
                  <a:srgbClr val="000000"/>
                </a:solidFill>
                <a:latin typeface="Arial"/>
              </a:rPr>
              <a:t>ENA observado e previstos por métodos Holt-Winters e Regressão Simples - Bacia Grande (jan/2011 - mar/2023) 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v>ENA_Grande</c:v>
          </c:tx>
          <c:spPr>
            <a:ln w="9525" cmpd="sng">
              <a:solidFill>
                <a:srgbClr val="C00000">
                  <a:alpha val="100000"/>
                </a:srgbClr>
              </a:solidFill>
            </a:ln>
          </c:spPr>
          <c:marker>
            <c:symbol val="circle"/>
            <c:size val="5"/>
            <c:spPr>
              <a:solidFill>
                <a:srgbClr val="C00000">
                  <a:alpha val="100000"/>
                </a:srgbClr>
              </a:solidFill>
              <a:ln cmpd="sng">
                <a:solidFill>
                  <a:srgbClr val="C00000">
                    <a:alpha val="100000"/>
                  </a:srgbClr>
                </a:solidFill>
              </a:ln>
            </c:spPr>
          </c:marker>
          <c:dPt>
            <c:idx val="98"/>
            <c:marker>
              <c:symbol val="x"/>
              <c:size val="5"/>
            </c:marker>
            <c:bubble3D val="0"/>
            <c:extLst>
              <c:ext xmlns:c16="http://schemas.microsoft.com/office/drawing/2014/chart" uri="{C3380CC4-5D6E-409C-BE32-E72D297353CC}">
                <c16:uniqueId val="{00000000-2E02-4674-AAE5-44A232D6D26A}"/>
              </c:ext>
            </c:extLst>
          </c:dPt>
          <c:cat>
            <c:numRef>
              <c:f>'Gráfico Previsões'!$A$2:$A$147</c:f>
              <c:numCache>
                <c:formatCode>mmm\-yy</c:formatCode>
                <c:ptCount val="146"/>
                <c:pt idx="0">
                  <c:v>40544</c:v>
                </c:pt>
                <c:pt idx="1">
                  <c:v>40575</c:v>
                </c:pt>
                <c:pt idx="2">
                  <c:v>40603</c:v>
                </c:pt>
                <c:pt idx="3">
                  <c:v>40634</c:v>
                </c:pt>
                <c:pt idx="4">
                  <c:v>40664</c:v>
                </c:pt>
                <c:pt idx="5">
                  <c:v>40695</c:v>
                </c:pt>
                <c:pt idx="6">
                  <c:v>40725</c:v>
                </c:pt>
                <c:pt idx="7">
                  <c:v>40756</c:v>
                </c:pt>
                <c:pt idx="8">
                  <c:v>40787</c:v>
                </c:pt>
                <c:pt idx="9">
                  <c:v>40817</c:v>
                </c:pt>
                <c:pt idx="10">
                  <c:v>40848</c:v>
                </c:pt>
                <c:pt idx="11">
                  <c:v>40878</c:v>
                </c:pt>
                <c:pt idx="12">
                  <c:v>40909</c:v>
                </c:pt>
                <c:pt idx="13">
                  <c:v>40940</c:v>
                </c:pt>
                <c:pt idx="14">
                  <c:v>40969</c:v>
                </c:pt>
                <c:pt idx="15">
                  <c:v>41000</c:v>
                </c:pt>
                <c:pt idx="16">
                  <c:v>41030</c:v>
                </c:pt>
                <c:pt idx="17">
                  <c:v>41061</c:v>
                </c:pt>
                <c:pt idx="18">
                  <c:v>41091</c:v>
                </c:pt>
                <c:pt idx="19">
                  <c:v>41122</c:v>
                </c:pt>
                <c:pt idx="20">
                  <c:v>41153</c:v>
                </c:pt>
                <c:pt idx="21">
                  <c:v>41183</c:v>
                </c:pt>
                <c:pt idx="22">
                  <c:v>41214</c:v>
                </c:pt>
                <c:pt idx="23">
                  <c:v>41244</c:v>
                </c:pt>
                <c:pt idx="24">
                  <c:v>41275</c:v>
                </c:pt>
                <c:pt idx="25">
                  <c:v>41306</c:v>
                </c:pt>
                <c:pt idx="26">
                  <c:v>41334</c:v>
                </c:pt>
                <c:pt idx="27">
                  <c:v>41365</c:v>
                </c:pt>
                <c:pt idx="28">
                  <c:v>41395</c:v>
                </c:pt>
                <c:pt idx="29">
                  <c:v>41426</c:v>
                </c:pt>
                <c:pt idx="30">
                  <c:v>41456</c:v>
                </c:pt>
                <c:pt idx="31">
                  <c:v>41487</c:v>
                </c:pt>
                <c:pt idx="32">
                  <c:v>41518</c:v>
                </c:pt>
                <c:pt idx="33">
                  <c:v>41548</c:v>
                </c:pt>
                <c:pt idx="34">
                  <c:v>41579</c:v>
                </c:pt>
                <c:pt idx="35">
                  <c:v>41609</c:v>
                </c:pt>
                <c:pt idx="36">
                  <c:v>41640</c:v>
                </c:pt>
                <c:pt idx="37">
                  <c:v>41671</c:v>
                </c:pt>
                <c:pt idx="38">
                  <c:v>41699</c:v>
                </c:pt>
                <c:pt idx="39">
                  <c:v>41730</c:v>
                </c:pt>
                <c:pt idx="40">
                  <c:v>41760</c:v>
                </c:pt>
                <c:pt idx="41">
                  <c:v>41791</c:v>
                </c:pt>
                <c:pt idx="42">
                  <c:v>41821</c:v>
                </c:pt>
                <c:pt idx="43">
                  <c:v>41852</c:v>
                </c:pt>
                <c:pt idx="44">
                  <c:v>41883</c:v>
                </c:pt>
                <c:pt idx="45">
                  <c:v>41913</c:v>
                </c:pt>
                <c:pt idx="46">
                  <c:v>41944</c:v>
                </c:pt>
                <c:pt idx="47">
                  <c:v>41974</c:v>
                </c:pt>
                <c:pt idx="48">
                  <c:v>42005</c:v>
                </c:pt>
                <c:pt idx="49">
                  <c:v>42036</c:v>
                </c:pt>
                <c:pt idx="50">
                  <c:v>42064</c:v>
                </c:pt>
                <c:pt idx="51">
                  <c:v>42095</c:v>
                </c:pt>
                <c:pt idx="52">
                  <c:v>42125</c:v>
                </c:pt>
                <c:pt idx="53">
                  <c:v>42156</c:v>
                </c:pt>
                <c:pt idx="54">
                  <c:v>42186</c:v>
                </c:pt>
                <c:pt idx="55">
                  <c:v>42217</c:v>
                </c:pt>
                <c:pt idx="56">
                  <c:v>42248</c:v>
                </c:pt>
                <c:pt idx="57">
                  <c:v>42278</c:v>
                </c:pt>
                <c:pt idx="58">
                  <c:v>42309</c:v>
                </c:pt>
                <c:pt idx="59">
                  <c:v>42339</c:v>
                </c:pt>
                <c:pt idx="60">
                  <c:v>42370</c:v>
                </c:pt>
                <c:pt idx="61">
                  <c:v>42401</c:v>
                </c:pt>
                <c:pt idx="62">
                  <c:v>42430</c:v>
                </c:pt>
                <c:pt idx="63">
                  <c:v>42461</c:v>
                </c:pt>
                <c:pt idx="64">
                  <c:v>42491</c:v>
                </c:pt>
                <c:pt idx="65">
                  <c:v>42522</c:v>
                </c:pt>
                <c:pt idx="66">
                  <c:v>42552</c:v>
                </c:pt>
                <c:pt idx="67">
                  <c:v>42583</c:v>
                </c:pt>
                <c:pt idx="68">
                  <c:v>42614</c:v>
                </c:pt>
                <c:pt idx="69">
                  <c:v>42644</c:v>
                </c:pt>
                <c:pt idx="70">
                  <c:v>42675</c:v>
                </c:pt>
                <c:pt idx="71">
                  <c:v>42705</c:v>
                </c:pt>
                <c:pt idx="72">
                  <c:v>42736</c:v>
                </c:pt>
                <c:pt idx="73">
                  <c:v>42767</c:v>
                </c:pt>
                <c:pt idx="74">
                  <c:v>42795</c:v>
                </c:pt>
                <c:pt idx="75">
                  <c:v>42826</c:v>
                </c:pt>
                <c:pt idx="76">
                  <c:v>42856</c:v>
                </c:pt>
                <c:pt idx="77">
                  <c:v>42887</c:v>
                </c:pt>
                <c:pt idx="78">
                  <c:v>42917</c:v>
                </c:pt>
                <c:pt idx="79">
                  <c:v>42948</c:v>
                </c:pt>
                <c:pt idx="80">
                  <c:v>42979</c:v>
                </c:pt>
                <c:pt idx="81">
                  <c:v>43009</c:v>
                </c:pt>
                <c:pt idx="82">
                  <c:v>43040</c:v>
                </c:pt>
                <c:pt idx="83">
                  <c:v>43070</c:v>
                </c:pt>
                <c:pt idx="84">
                  <c:v>43101</c:v>
                </c:pt>
                <c:pt idx="85">
                  <c:v>43132</c:v>
                </c:pt>
                <c:pt idx="86">
                  <c:v>43160</c:v>
                </c:pt>
                <c:pt idx="87">
                  <c:v>43191</c:v>
                </c:pt>
                <c:pt idx="88">
                  <c:v>43221</c:v>
                </c:pt>
                <c:pt idx="89">
                  <c:v>43252</c:v>
                </c:pt>
                <c:pt idx="90">
                  <c:v>43282</c:v>
                </c:pt>
                <c:pt idx="91">
                  <c:v>43313</c:v>
                </c:pt>
                <c:pt idx="92">
                  <c:v>43344</c:v>
                </c:pt>
                <c:pt idx="93">
                  <c:v>43374</c:v>
                </c:pt>
                <c:pt idx="94">
                  <c:v>43405</c:v>
                </c:pt>
                <c:pt idx="95">
                  <c:v>43435</c:v>
                </c:pt>
                <c:pt idx="96">
                  <c:v>43466</c:v>
                </c:pt>
                <c:pt idx="97">
                  <c:v>43497</c:v>
                </c:pt>
                <c:pt idx="98">
                  <c:v>43525</c:v>
                </c:pt>
                <c:pt idx="99">
                  <c:v>43556</c:v>
                </c:pt>
                <c:pt idx="100">
                  <c:v>43586</c:v>
                </c:pt>
                <c:pt idx="101">
                  <c:v>43617</c:v>
                </c:pt>
                <c:pt idx="102">
                  <c:v>43647</c:v>
                </c:pt>
                <c:pt idx="103">
                  <c:v>43678</c:v>
                </c:pt>
                <c:pt idx="104">
                  <c:v>43709</c:v>
                </c:pt>
                <c:pt idx="105">
                  <c:v>43739</c:v>
                </c:pt>
                <c:pt idx="106">
                  <c:v>43770</c:v>
                </c:pt>
                <c:pt idx="107">
                  <c:v>43800</c:v>
                </c:pt>
                <c:pt idx="108">
                  <c:v>43831</c:v>
                </c:pt>
                <c:pt idx="109">
                  <c:v>43862</c:v>
                </c:pt>
                <c:pt idx="110">
                  <c:v>43891</c:v>
                </c:pt>
                <c:pt idx="111">
                  <c:v>43922</c:v>
                </c:pt>
                <c:pt idx="112">
                  <c:v>43952</c:v>
                </c:pt>
                <c:pt idx="113">
                  <c:v>43983</c:v>
                </c:pt>
                <c:pt idx="114">
                  <c:v>44013</c:v>
                </c:pt>
                <c:pt idx="115">
                  <c:v>44044</c:v>
                </c:pt>
                <c:pt idx="116">
                  <c:v>44075</c:v>
                </c:pt>
                <c:pt idx="117">
                  <c:v>44105</c:v>
                </c:pt>
                <c:pt idx="118">
                  <c:v>44136</c:v>
                </c:pt>
                <c:pt idx="119">
                  <c:v>44166</c:v>
                </c:pt>
                <c:pt idx="120">
                  <c:v>44197</c:v>
                </c:pt>
                <c:pt idx="121">
                  <c:v>44228</c:v>
                </c:pt>
                <c:pt idx="122">
                  <c:v>44256</c:v>
                </c:pt>
                <c:pt idx="123">
                  <c:v>44287</c:v>
                </c:pt>
                <c:pt idx="124">
                  <c:v>44317</c:v>
                </c:pt>
                <c:pt idx="125">
                  <c:v>44348</c:v>
                </c:pt>
                <c:pt idx="126">
                  <c:v>44378</c:v>
                </c:pt>
                <c:pt idx="127">
                  <c:v>44409</c:v>
                </c:pt>
                <c:pt idx="128">
                  <c:v>44440</c:v>
                </c:pt>
                <c:pt idx="129">
                  <c:v>44470</c:v>
                </c:pt>
                <c:pt idx="130">
                  <c:v>44501</c:v>
                </c:pt>
                <c:pt idx="131">
                  <c:v>44531</c:v>
                </c:pt>
                <c:pt idx="132">
                  <c:v>44562</c:v>
                </c:pt>
                <c:pt idx="133">
                  <c:v>44593</c:v>
                </c:pt>
                <c:pt idx="134">
                  <c:v>44621</c:v>
                </c:pt>
                <c:pt idx="135">
                  <c:v>44652</c:v>
                </c:pt>
                <c:pt idx="136">
                  <c:v>44682</c:v>
                </c:pt>
                <c:pt idx="137">
                  <c:v>44713</c:v>
                </c:pt>
                <c:pt idx="138">
                  <c:v>44743</c:v>
                </c:pt>
                <c:pt idx="139">
                  <c:v>44774</c:v>
                </c:pt>
                <c:pt idx="140">
                  <c:v>44805</c:v>
                </c:pt>
                <c:pt idx="141">
                  <c:v>44835</c:v>
                </c:pt>
                <c:pt idx="142">
                  <c:v>44866</c:v>
                </c:pt>
                <c:pt idx="143">
                  <c:v>44896</c:v>
                </c:pt>
                <c:pt idx="144">
                  <c:v>44927</c:v>
                </c:pt>
                <c:pt idx="145">
                  <c:v>44958</c:v>
                </c:pt>
              </c:numCache>
            </c:numRef>
          </c:cat>
          <c:val>
            <c:numRef>
              <c:f>'Gráfico Previsões'!$G$2:$G$148</c:f>
              <c:numCache>
                <c:formatCode>0</c:formatCode>
                <c:ptCount val="147"/>
                <c:pt idx="0">
                  <c:v>14513.38</c:v>
                </c:pt>
                <c:pt idx="1">
                  <c:v>6176.11</c:v>
                </c:pt>
                <c:pt idx="2">
                  <c:v>11527.88</c:v>
                </c:pt>
                <c:pt idx="3">
                  <c:v>6808.32</c:v>
                </c:pt>
                <c:pt idx="4">
                  <c:v>4452.32</c:v>
                </c:pt>
                <c:pt idx="5">
                  <c:v>3791.72</c:v>
                </c:pt>
                <c:pt idx="6">
                  <c:v>2947.26</c:v>
                </c:pt>
                <c:pt idx="7">
                  <c:v>2369.23</c:v>
                </c:pt>
                <c:pt idx="8">
                  <c:v>1779.82</c:v>
                </c:pt>
                <c:pt idx="9">
                  <c:v>2581.0300000000002</c:v>
                </c:pt>
                <c:pt idx="10">
                  <c:v>2930.66</c:v>
                </c:pt>
                <c:pt idx="11">
                  <c:v>7692.65</c:v>
                </c:pt>
                <c:pt idx="12">
                  <c:v>13283.33</c:v>
                </c:pt>
                <c:pt idx="13">
                  <c:v>6916.17</c:v>
                </c:pt>
                <c:pt idx="14">
                  <c:v>4930.82</c:v>
                </c:pt>
                <c:pt idx="15">
                  <c:v>4090.75</c:v>
                </c:pt>
                <c:pt idx="16">
                  <c:v>3816.29</c:v>
                </c:pt>
                <c:pt idx="17">
                  <c:v>4132.4399999999996</c:v>
                </c:pt>
                <c:pt idx="18">
                  <c:v>3018.84</c:v>
                </c:pt>
                <c:pt idx="19">
                  <c:v>1987.82</c:v>
                </c:pt>
                <c:pt idx="20">
                  <c:v>1605.63</c:v>
                </c:pt>
                <c:pt idx="21">
                  <c:v>1619.59</c:v>
                </c:pt>
                <c:pt idx="22">
                  <c:v>2531.52</c:v>
                </c:pt>
                <c:pt idx="23">
                  <c:v>3623.25</c:v>
                </c:pt>
                <c:pt idx="24">
                  <c:v>8698.94</c:v>
                </c:pt>
                <c:pt idx="25">
                  <c:v>9053.91</c:v>
                </c:pt>
                <c:pt idx="26">
                  <c:v>6924.41</c:v>
                </c:pt>
                <c:pt idx="27">
                  <c:v>5999.64</c:v>
                </c:pt>
                <c:pt idx="28">
                  <c:v>3600.54</c:v>
                </c:pt>
                <c:pt idx="29">
                  <c:v>4079.6</c:v>
                </c:pt>
                <c:pt idx="30">
                  <c:v>2892.32</c:v>
                </c:pt>
                <c:pt idx="31">
                  <c:v>2192.8200000000002</c:v>
                </c:pt>
                <c:pt idx="32">
                  <c:v>1992.47</c:v>
                </c:pt>
                <c:pt idx="33">
                  <c:v>2890</c:v>
                </c:pt>
                <c:pt idx="34">
                  <c:v>2978.56</c:v>
                </c:pt>
                <c:pt idx="35">
                  <c:v>5302.28</c:v>
                </c:pt>
                <c:pt idx="36">
                  <c:v>3079.94</c:v>
                </c:pt>
                <c:pt idx="37">
                  <c:v>1795.04</c:v>
                </c:pt>
                <c:pt idx="38">
                  <c:v>2185.0100000000002</c:v>
                </c:pt>
                <c:pt idx="39">
                  <c:v>2237.5700000000002</c:v>
                </c:pt>
                <c:pt idx="40">
                  <c:v>1527.44</c:v>
                </c:pt>
                <c:pt idx="41">
                  <c:v>1411.64</c:v>
                </c:pt>
                <c:pt idx="42">
                  <c:v>1285.6099999999999</c:v>
                </c:pt>
                <c:pt idx="43">
                  <c:v>1169.6300000000001</c:v>
                </c:pt>
                <c:pt idx="44">
                  <c:v>867.6</c:v>
                </c:pt>
                <c:pt idx="45">
                  <c:v>650.35</c:v>
                </c:pt>
                <c:pt idx="46">
                  <c:v>1498.22</c:v>
                </c:pt>
                <c:pt idx="47">
                  <c:v>3434.81</c:v>
                </c:pt>
                <c:pt idx="48">
                  <c:v>1988.21</c:v>
                </c:pt>
                <c:pt idx="49">
                  <c:v>3530.23</c:v>
                </c:pt>
                <c:pt idx="50">
                  <c:v>4682.33</c:v>
                </c:pt>
                <c:pt idx="51">
                  <c:v>3532.87</c:v>
                </c:pt>
                <c:pt idx="52">
                  <c:v>2507.6799999999998</c:v>
                </c:pt>
                <c:pt idx="53">
                  <c:v>2030.09</c:v>
                </c:pt>
                <c:pt idx="54">
                  <c:v>1567.76</c:v>
                </c:pt>
                <c:pt idx="55">
                  <c:v>1132.05</c:v>
                </c:pt>
                <c:pt idx="56">
                  <c:v>2159.4699999999998</c:v>
                </c:pt>
                <c:pt idx="57">
                  <c:v>1044.47</c:v>
                </c:pt>
                <c:pt idx="58">
                  <c:v>2849.53</c:v>
                </c:pt>
                <c:pt idx="59">
                  <c:v>5019.74</c:v>
                </c:pt>
                <c:pt idx="60">
                  <c:v>9529.39</c:v>
                </c:pt>
                <c:pt idx="61">
                  <c:v>6756.82</c:v>
                </c:pt>
                <c:pt idx="62">
                  <c:v>7590.49</c:v>
                </c:pt>
                <c:pt idx="63">
                  <c:v>3941.46</c:v>
                </c:pt>
                <c:pt idx="64">
                  <c:v>2899.89</c:v>
                </c:pt>
                <c:pt idx="65">
                  <c:v>3847.41</c:v>
                </c:pt>
                <c:pt idx="66">
                  <c:v>2155.12</c:v>
                </c:pt>
                <c:pt idx="67">
                  <c:v>1799.97</c:v>
                </c:pt>
                <c:pt idx="68">
                  <c:v>1456.41</c:v>
                </c:pt>
                <c:pt idx="69">
                  <c:v>1987.42</c:v>
                </c:pt>
                <c:pt idx="70">
                  <c:v>3675.37</c:v>
                </c:pt>
                <c:pt idx="71">
                  <c:v>4016.23</c:v>
                </c:pt>
                <c:pt idx="72">
                  <c:v>4905.8500000000004</c:v>
                </c:pt>
                <c:pt idx="73">
                  <c:v>4144.17</c:v>
                </c:pt>
                <c:pt idx="74">
                  <c:v>3748.76</c:v>
                </c:pt>
                <c:pt idx="75">
                  <c:v>2449.84</c:v>
                </c:pt>
                <c:pt idx="76">
                  <c:v>2677.39</c:v>
                </c:pt>
                <c:pt idx="77">
                  <c:v>2134.23</c:v>
                </c:pt>
                <c:pt idx="78">
                  <c:v>1537.76</c:v>
                </c:pt>
                <c:pt idx="79">
                  <c:v>1207.69</c:v>
                </c:pt>
                <c:pt idx="80">
                  <c:v>895.95</c:v>
                </c:pt>
                <c:pt idx="81">
                  <c:v>1226.24</c:v>
                </c:pt>
                <c:pt idx="82">
                  <c:v>2325.86</c:v>
                </c:pt>
                <c:pt idx="83">
                  <c:v>3600.39</c:v>
                </c:pt>
                <c:pt idx="84">
                  <c:v>6103.76</c:v>
                </c:pt>
                <c:pt idx="85">
                  <c:v>4157.79</c:v>
                </c:pt>
                <c:pt idx="86">
                  <c:v>4910.4399999999996</c:v>
                </c:pt>
                <c:pt idx="87">
                  <c:v>2497.4699999999998</c:v>
                </c:pt>
                <c:pt idx="88">
                  <c:v>1729.43</c:v>
                </c:pt>
                <c:pt idx="89">
                  <c:v>1610.43</c:v>
                </c:pt>
                <c:pt idx="90">
                  <c:v>1239.4100000000001</c:v>
                </c:pt>
                <c:pt idx="91">
                  <c:v>1448.11</c:v>
                </c:pt>
                <c:pt idx="92">
                  <c:v>1302.3</c:v>
                </c:pt>
                <c:pt idx="93">
                  <c:v>2481.7399999999998</c:v>
                </c:pt>
                <c:pt idx="94">
                  <c:v>4334.28</c:v>
                </c:pt>
                <c:pt idx="95">
                  <c:v>5010.95</c:v>
                </c:pt>
                <c:pt idx="96">
                  <c:v>3984</c:v>
                </c:pt>
                <c:pt idx="97">
                  <c:v>4380</c:v>
                </c:pt>
                <c:pt idx="98">
                  <c:v>7549</c:v>
                </c:pt>
                <c:pt idx="99">
                  <c:v>5025</c:v>
                </c:pt>
                <c:pt idx="100">
                  <c:v>3380</c:v>
                </c:pt>
                <c:pt idx="101">
                  <c:v>2399</c:v>
                </c:pt>
                <c:pt idx="102">
                  <c:v>1947</c:v>
                </c:pt>
                <c:pt idx="103">
                  <c:v>1607</c:v>
                </c:pt>
                <c:pt idx="104">
                  <c:v>1379</c:v>
                </c:pt>
                <c:pt idx="105">
                  <c:v>1426</c:v>
                </c:pt>
                <c:pt idx="106">
                  <c:v>2419</c:v>
                </c:pt>
                <c:pt idx="107">
                  <c:v>4238</c:v>
                </c:pt>
                <c:pt idx="108">
                  <c:v>5672</c:v>
                </c:pt>
                <c:pt idx="109">
                  <c:v>11933</c:v>
                </c:pt>
                <c:pt idx="110">
                  <c:v>8252</c:v>
                </c:pt>
                <c:pt idx="111">
                  <c:v>4239</c:v>
                </c:pt>
                <c:pt idx="112">
                  <c:v>2803</c:v>
                </c:pt>
                <c:pt idx="113">
                  <c:v>2449</c:v>
                </c:pt>
                <c:pt idx="114">
                  <c:v>1873</c:v>
                </c:pt>
                <c:pt idx="115">
                  <c:v>1462</c:v>
                </c:pt>
                <c:pt idx="116">
                  <c:v>1141</c:v>
                </c:pt>
                <c:pt idx="117">
                  <c:v>985</c:v>
                </c:pt>
                <c:pt idx="118">
                  <c:v>1948</c:v>
                </c:pt>
                <c:pt idx="119">
                  <c:v>4880</c:v>
                </c:pt>
                <c:pt idx="120">
                  <c:v>6198</c:v>
                </c:pt>
                <c:pt idx="121">
                  <c:v>4770</c:v>
                </c:pt>
                <c:pt idx="122">
                  <c:v>4338</c:v>
                </c:pt>
                <c:pt idx="123">
                  <c:v>2131</c:v>
                </c:pt>
                <c:pt idx="124">
                  <c:v>1589</c:v>
                </c:pt>
                <c:pt idx="125">
                  <c:v>1692</c:v>
                </c:pt>
                <c:pt idx="126">
                  <c:v>1256</c:v>
                </c:pt>
                <c:pt idx="127">
                  <c:v>1119</c:v>
                </c:pt>
                <c:pt idx="128">
                  <c:v>923</c:v>
                </c:pt>
                <c:pt idx="129">
                  <c:v>2983</c:v>
                </c:pt>
                <c:pt idx="130">
                  <c:v>3815</c:v>
                </c:pt>
                <c:pt idx="131">
                  <c:v>4450</c:v>
                </c:pt>
                <c:pt idx="132">
                  <c:v>9992</c:v>
                </c:pt>
                <c:pt idx="133">
                  <c:v>10939</c:v>
                </c:pt>
                <c:pt idx="134">
                  <c:v>4978</c:v>
                </c:pt>
                <c:pt idx="135">
                  <c:v>3761</c:v>
                </c:pt>
                <c:pt idx="136" formatCode="General">
                  <c:v>2593</c:v>
                </c:pt>
                <c:pt idx="137" formatCode="General">
                  <c:v>2211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E02-4674-AAE5-44A232D6D26A}"/>
            </c:ext>
          </c:extLst>
        </c:ser>
        <c:ser>
          <c:idx val="1"/>
          <c:order val="1"/>
          <c:tx>
            <c:v>ENA_Holt-Winters</c:v>
          </c:tx>
          <c:spPr>
            <a:ln w="9525" cmpd="sng">
              <a:solidFill>
                <a:srgbClr val="4D4D4D">
                  <a:alpha val="100000"/>
                </a:srgbClr>
              </a:solidFill>
            </a:ln>
          </c:spPr>
          <c:marker>
            <c:symbol val="circle"/>
            <c:size val="4"/>
            <c:spPr>
              <a:solidFill>
                <a:srgbClr val="4D4D4D">
                  <a:alpha val="100000"/>
                </a:srgbClr>
              </a:solidFill>
              <a:ln cmpd="sng">
                <a:solidFill>
                  <a:srgbClr val="4D4D4D">
                    <a:alpha val="100000"/>
                  </a:srgbClr>
                </a:solidFill>
              </a:ln>
            </c:spPr>
          </c:marker>
          <c:dPt>
            <c:idx val="0"/>
            <c:marker>
              <c:spPr>
                <a:noFill/>
                <a:ln cmpd="sng">
                  <a:noFill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D-65F8-4698-A0E2-631BE1648D62}"/>
              </c:ext>
            </c:extLst>
          </c:dPt>
          <c:dPt>
            <c:idx val="1"/>
            <c:marker>
              <c:spPr>
                <a:noFill/>
                <a:ln cmpd="sng">
                  <a:noFill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C-65F8-4698-A0E2-631BE1648D62}"/>
              </c:ext>
            </c:extLst>
          </c:dPt>
          <c:dPt>
            <c:idx val="2"/>
            <c:marker>
              <c:spPr>
                <a:noFill/>
                <a:ln cmpd="sng">
                  <a:noFill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B-65F8-4698-A0E2-631BE1648D62}"/>
              </c:ext>
            </c:extLst>
          </c:dPt>
          <c:dPt>
            <c:idx val="3"/>
            <c:marker>
              <c:spPr>
                <a:noFill/>
                <a:ln cmpd="sng">
                  <a:noFill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A-65F8-4698-A0E2-631BE1648D62}"/>
              </c:ext>
            </c:extLst>
          </c:dPt>
          <c:dPt>
            <c:idx val="4"/>
            <c:marker>
              <c:spPr>
                <a:noFill/>
                <a:ln cmpd="sng">
                  <a:noFill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9-65F8-4698-A0E2-631BE1648D62}"/>
              </c:ext>
            </c:extLst>
          </c:dPt>
          <c:dPt>
            <c:idx val="5"/>
            <c:marker>
              <c:spPr>
                <a:noFill/>
                <a:ln cmpd="sng">
                  <a:noFill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8-65F8-4698-A0E2-631BE1648D62}"/>
              </c:ext>
            </c:extLst>
          </c:dPt>
          <c:dPt>
            <c:idx val="6"/>
            <c:marker>
              <c:spPr>
                <a:noFill/>
                <a:ln cmpd="sng">
                  <a:noFill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7-65F8-4698-A0E2-631BE1648D62}"/>
              </c:ext>
            </c:extLst>
          </c:dPt>
          <c:dPt>
            <c:idx val="7"/>
            <c:marker>
              <c:spPr>
                <a:noFill/>
                <a:ln cmpd="sng">
                  <a:noFill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6-65F8-4698-A0E2-631BE1648D62}"/>
              </c:ext>
            </c:extLst>
          </c:dPt>
          <c:dPt>
            <c:idx val="8"/>
            <c:marker>
              <c:spPr>
                <a:noFill/>
                <a:ln cmpd="sng">
                  <a:noFill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5-65F8-4698-A0E2-631BE1648D62}"/>
              </c:ext>
            </c:extLst>
          </c:dPt>
          <c:dPt>
            <c:idx val="9"/>
            <c:marker>
              <c:spPr>
                <a:noFill/>
                <a:ln cmpd="sng">
                  <a:noFill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2-65F8-4698-A0E2-631BE1648D62}"/>
              </c:ext>
            </c:extLst>
          </c:dPt>
          <c:dPt>
            <c:idx val="10"/>
            <c:marker>
              <c:spPr>
                <a:noFill/>
                <a:ln cmpd="sng">
                  <a:noFill/>
                </a:ln>
              </c:spPr>
            </c:marker>
            <c:bubble3D val="0"/>
            <c:spPr>
              <a:ln w="9525" cmpd="sng">
                <a:solidFill>
                  <a:srgbClr val="4D4D4D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65F8-4698-A0E2-631BE1648D62}"/>
              </c:ext>
            </c:extLst>
          </c:dPt>
          <c:dPt>
            <c:idx val="11"/>
            <c:marker>
              <c:spPr>
                <a:noFill/>
                <a:ln cmpd="sng">
                  <a:noFill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3-65F8-4698-A0E2-631BE1648D62}"/>
              </c:ext>
            </c:extLst>
          </c:dPt>
          <c:dPt>
            <c:idx val="12"/>
            <c:marker>
              <c:spPr>
                <a:noFill/>
                <a:ln cmpd="sng">
                  <a:noFill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4-65F8-4698-A0E2-631BE1648D62}"/>
              </c:ext>
            </c:extLst>
          </c:dPt>
          <c:dPt>
            <c:idx val="13"/>
            <c:bubble3D val="0"/>
            <c:spPr>
              <a:ln w="9525" cmpd="sng">
                <a:noFill/>
              </a:ln>
            </c:spPr>
            <c:extLst>
              <c:ext xmlns:c16="http://schemas.microsoft.com/office/drawing/2014/chart" uri="{C3380CC4-5D6E-409C-BE32-E72D297353CC}">
                <c16:uniqueId val="{0000000E-65F8-4698-A0E2-631BE1648D62}"/>
              </c:ext>
            </c:extLst>
          </c:dPt>
          <c:cat>
            <c:numRef>
              <c:f>'Gráfico Previsões'!$A$2:$A$147</c:f>
              <c:numCache>
                <c:formatCode>mmm\-yy</c:formatCode>
                <c:ptCount val="146"/>
                <c:pt idx="0">
                  <c:v>40544</c:v>
                </c:pt>
                <c:pt idx="1">
                  <c:v>40575</c:v>
                </c:pt>
                <c:pt idx="2">
                  <c:v>40603</c:v>
                </c:pt>
                <c:pt idx="3">
                  <c:v>40634</c:v>
                </c:pt>
                <c:pt idx="4">
                  <c:v>40664</c:v>
                </c:pt>
                <c:pt idx="5">
                  <c:v>40695</c:v>
                </c:pt>
                <c:pt idx="6">
                  <c:v>40725</c:v>
                </c:pt>
                <c:pt idx="7">
                  <c:v>40756</c:v>
                </c:pt>
                <c:pt idx="8">
                  <c:v>40787</c:v>
                </c:pt>
                <c:pt idx="9">
                  <c:v>40817</c:v>
                </c:pt>
                <c:pt idx="10">
                  <c:v>40848</c:v>
                </c:pt>
                <c:pt idx="11">
                  <c:v>40878</c:v>
                </c:pt>
                <c:pt idx="12">
                  <c:v>40909</c:v>
                </c:pt>
                <c:pt idx="13">
                  <c:v>40940</c:v>
                </c:pt>
                <c:pt idx="14">
                  <c:v>40969</c:v>
                </c:pt>
                <c:pt idx="15">
                  <c:v>41000</c:v>
                </c:pt>
                <c:pt idx="16">
                  <c:v>41030</c:v>
                </c:pt>
                <c:pt idx="17">
                  <c:v>41061</c:v>
                </c:pt>
                <c:pt idx="18">
                  <c:v>41091</c:v>
                </c:pt>
                <c:pt idx="19">
                  <c:v>41122</c:v>
                </c:pt>
                <c:pt idx="20">
                  <c:v>41153</c:v>
                </c:pt>
                <c:pt idx="21">
                  <c:v>41183</c:v>
                </c:pt>
                <c:pt idx="22">
                  <c:v>41214</c:v>
                </c:pt>
                <c:pt idx="23">
                  <c:v>41244</c:v>
                </c:pt>
                <c:pt idx="24">
                  <c:v>41275</c:v>
                </c:pt>
                <c:pt idx="25">
                  <c:v>41306</c:v>
                </c:pt>
                <c:pt idx="26">
                  <c:v>41334</c:v>
                </c:pt>
                <c:pt idx="27">
                  <c:v>41365</c:v>
                </c:pt>
                <c:pt idx="28">
                  <c:v>41395</c:v>
                </c:pt>
                <c:pt idx="29">
                  <c:v>41426</c:v>
                </c:pt>
                <c:pt idx="30">
                  <c:v>41456</c:v>
                </c:pt>
                <c:pt idx="31">
                  <c:v>41487</c:v>
                </c:pt>
                <c:pt idx="32">
                  <c:v>41518</c:v>
                </c:pt>
                <c:pt idx="33">
                  <c:v>41548</c:v>
                </c:pt>
                <c:pt idx="34">
                  <c:v>41579</c:v>
                </c:pt>
                <c:pt idx="35">
                  <c:v>41609</c:v>
                </c:pt>
                <c:pt idx="36">
                  <c:v>41640</c:v>
                </c:pt>
                <c:pt idx="37">
                  <c:v>41671</c:v>
                </c:pt>
                <c:pt idx="38">
                  <c:v>41699</c:v>
                </c:pt>
                <c:pt idx="39">
                  <c:v>41730</c:v>
                </c:pt>
                <c:pt idx="40">
                  <c:v>41760</c:v>
                </c:pt>
                <c:pt idx="41">
                  <c:v>41791</c:v>
                </c:pt>
                <c:pt idx="42">
                  <c:v>41821</c:v>
                </c:pt>
                <c:pt idx="43">
                  <c:v>41852</c:v>
                </c:pt>
                <c:pt idx="44">
                  <c:v>41883</c:v>
                </c:pt>
                <c:pt idx="45">
                  <c:v>41913</c:v>
                </c:pt>
                <c:pt idx="46">
                  <c:v>41944</c:v>
                </c:pt>
                <c:pt idx="47">
                  <c:v>41974</c:v>
                </c:pt>
                <c:pt idx="48">
                  <c:v>42005</c:v>
                </c:pt>
                <c:pt idx="49">
                  <c:v>42036</c:v>
                </c:pt>
                <c:pt idx="50">
                  <c:v>42064</c:v>
                </c:pt>
                <c:pt idx="51">
                  <c:v>42095</c:v>
                </c:pt>
                <c:pt idx="52">
                  <c:v>42125</c:v>
                </c:pt>
                <c:pt idx="53">
                  <c:v>42156</c:v>
                </c:pt>
                <c:pt idx="54">
                  <c:v>42186</c:v>
                </c:pt>
                <c:pt idx="55">
                  <c:v>42217</c:v>
                </c:pt>
                <c:pt idx="56">
                  <c:v>42248</c:v>
                </c:pt>
                <c:pt idx="57">
                  <c:v>42278</c:v>
                </c:pt>
                <c:pt idx="58">
                  <c:v>42309</c:v>
                </c:pt>
                <c:pt idx="59">
                  <c:v>42339</c:v>
                </c:pt>
                <c:pt idx="60">
                  <c:v>42370</c:v>
                </c:pt>
                <c:pt idx="61">
                  <c:v>42401</c:v>
                </c:pt>
                <c:pt idx="62">
                  <c:v>42430</c:v>
                </c:pt>
                <c:pt idx="63">
                  <c:v>42461</c:v>
                </c:pt>
                <c:pt idx="64">
                  <c:v>42491</c:v>
                </c:pt>
                <c:pt idx="65">
                  <c:v>42522</c:v>
                </c:pt>
                <c:pt idx="66">
                  <c:v>42552</c:v>
                </c:pt>
                <c:pt idx="67">
                  <c:v>42583</c:v>
                </c:pt>
                <c:pt idx="68">
                  <c:v>42614</c:v>
                </c:pt>
                <c:pt idx="69">
                  <c:v>42644</c:v>
                </c:pt>
                <c:pt idx="70">
                  <c:v>42675</c:v>
                </c:pt>
                <c:pt idx="71">
                  <c:v>42705</c:v>
                </c:pt>
                <c:pt idx="72">
                  <c:v>42736</c:v>
                </c:pt>
                <c:pt idx="73">
                  <c:v>42767</c:v>
                </c:pt>
                <c:pt idx="74">
                  <c:v>42795</c:v>
                </c:pt>
                <c:pt idx="75">
                  <c:v>42826</c:v>
                </c:pt>
                <c:pt idx="76">
                  <c:v>42856</c:v>
                </c:pt>
                <c:pt idx="77">
                  <c:v>42887</c:v>
                </c:pt>
                <c:pt idx="78">
                  <c:v>42917</c:v>
                </c:pt>
                <c:pt idx="79">
                  <c:v>42948</c:v>
                </c:pt>
                <c:pt idx="80">
                  <c:v>42979</c:v>
                </c:pt>
                <c:pt idx="81">
                  <c:v>43009</c:v>
                </c:pt>
                <c:pt idx="82">
                  <c:v>43040</c:v>
                </c:pt>
                <c:pt idx="83">
                  <c:v>43070</c:v>
                </c:pt>
                <c:pt idx="84">
                  <c:v>43101</c:v>
                </c:pt>
                <c:pt idx="85">
                  <c:v>43132</c:v>
                </c:pt>
                <c:pt idx="86">
                  <c:v>43160</c:v>
                </c:pt>
                <c:pt idx="87">
                  <c:v>43191</c:v>
                </c:pt>
                <c:pt idx="88">
                  <c:v>43221</c:v>
                </c:pt>
                <c:pt idx="89">
                  <c:v>43252</c:v>
                </c:pt>
                <c:pt idx="90">
                  <c:v>43282</c:v>
                </c:pt>
                <c:pt idx="91">
                  <c:v>43313</c:v>
                </c:pt>
                <c:pt idx="92">
                  <c:v>43344</c:v>
                </c:pt>
                <c:pt idx="93">
                  <c:v>43374</c:v>
                </c:pt>
                <c:pt idx="94">
                  <c:v>43405</c:v>
                </c:pt>
                <c:pt idx="95">
                  <c:v>43435</c:v>
                </c:pt>
                <c:pt idx="96">
                  <c:v>43466</c:v>
                </c:pt>
                <c:pt idx="97">
                  <c:v>43497</c:v>
                </c:pt>
                <c:pt idx="98">
                  <c:v>43525</c:v>
                </c:pt>
                <c:pt idx="99">
                  <c:v>43556</c:v>
                </c:pt>
                <c:pt idx="100">
                  <c:v>43586</c:v>
                </c:pt>
                <c:pt idx="101">
                  <c:v>43617</c:v>
                </c:pt>
                <c:pt idx="102">
                  <c:v>43647</c:v>
                </c:pt>
                <c:pt idx="103">
                  <c:v>43678</c:v>
                </c:pt>
                <c:pt idx="104">
                  <c:v>43709</c:v>
                </c:pt>
                <c:pt idx="105">
                  <c:v>43739</c:v>
                </c:pt>
                <c:pt idx="106">
                  <c:v>43770</c:v>
                </c:pt>
                <c:pt idx="107">
                  <c:v>43800</c:v>
                </c:pt>
                <c:pt idx="108">
                  <c:v>43831</c:v>
                </c:pt>
                <c:pt idx="109">
                  <c:v>43862</c:v>
                </c:pt>
                <c:pt idx="110">
                  <c:v>43891</c:v>
                </c:pt>
                <c:pt idx="111">
                  <c:v>43922</c:v>
                </c:pt>
                <c:pt idx="112">
                  <c:v>43952</c:v>
                </c:pt>
                <c:pt idx="113">
                  <c:v>43983</c:v>
                </c:pt>
                <c:pt idx="114">
                  <c:v>44013</c:v>
                </c:pt>
                <c:pt idx="115">
                  <c:v>44044</c:v>
                </c:pt>
                <c:pt idx="116">
                  <c:v>44075</c:v>
                </c:pt>
                <c:pt idx="117">
                  <c:v>44105</c:v>
                </c:pt>
                <c:pt idx="118">
                  <c:v>44136</c:v>
                </c:pt>
                <c:pt idx="119">
                  <c:v>44166</c:v>
                </c:pt>
                <c:pt idx="120">
                  <c:v>44197</c:v>
                </c:pt>
                <c:pt idx="121">
                  <c:v>44228</c:v>
                </c:pt>
                <c:pt idx="122">
                  <c:v>44256</c:v>
                </c:pt>
                <c:pt idx="123">
                  <c:v>44287</c:v>
                </c:pt>
                <c:pt idx="124">
                  <c:v>44317</c:v>
                </c:pt>
                <c:pt idx="125">
                  <c:v>44348</c:v>
                </c:pt>
                <c:pt idx="126">
                  <c:v>44378</c:v>
                </c:pt>
                <c:pt idx="127">
                  <c:v>44409</c:v>
                </c:pt>
                <c:pt idx="128">
                  <c:v>44440</c:v>
                </c:pt>
                <c:pt idx="129">
                  <c:v>44470</c:v>
                </c:pt>
                <c:pt idx="130">
                  <c:v>44501</c:v>
                </c:pt>
                <c:pt idx="131">
                  <c:v>44531</c:v>
                </c:pt>
                <c:pt idx="132">
                  <c:v>44562</c:v>
                </c:pt>
                <c:pt idx="133">
                  <c:v>44593</c:v>
                </c:pt>
                <c:pt idx="134">
                  <c:v>44621</c:v>
                </c:pt>
                <c:pt idx="135">
                  <c:v>44652</c:v>
                </c:pt>
                <c:pt idx="136">
                  <c:v>44682</c:v>
                </c:pt>
                <c:pt idx="137">
                  <c:v>44713</c:v>
                </c:pt>
                <c:pt idx="138">
                  <c:v>44743</c:v>
                </c:pt>
                <c:pt idx="139">
                  <c:v>44774</c:v>
                </c:pt>
                <c:pt idx="140">
                  <c:v>44805</c:v>
                </c:pt>
                <c:pt idx="141">
                  <c:v>44835</c:v>
                </c:pt>
                <c:pt idx="142">
                  <c:v>44866</c:v>
                </c:pt>
                <c:pt idx="143">
                  <c:v>44896</c:v>
                </c:pt>
                <c:pt idx="144">
                  <c:v>44927</c:v>
                </c:pt>
                <c:pt idx="145">
                  <c:v>44958</c:v>
                </c:pt>
              </c:numCache>
            </c:numRef>
          </c:cat>
          <c:val>
            <c:numRef>
              <c:f>'Gráfico Previsões'!$I$2:$I$146</c:f>
              <c:numCache>
                <c:formatCode>0.0</c:formatCode>
                <c:ptCount val="145"/>
                <c:pt idx="6">
                  <c:v>2938.2652360200004</c:v>
                </c:pt>
                <c:pt idx="7">
                  <c:v>2365.9024932699999</c:v>
                </c:pt>
                <c:pt idx="8">
                  <c:v>1959.5377494500001</c:v>
                </c:pt>
                <c:pt idx="9">
                  <c:v>2335.2558385999996</c:v>
                </c:pt>
                <c:pt idx="10">
                  <c:v>3771.3773073500001</c:v>
                </c:pt>
                <c:pt idx="11">
                  <c:v>7072.6182009499998</c:v>
                </c:pt>
                <c:pt idx="12">
                  <c:v>11795.809962080002</c:v>
                </c:pt>
                <c:pt idx="13">
                  <c:v>8526.0607146399998</c:v>
                </c:pt>
                <c:pt idx="14">
                  <c:v>7576.0832446300001</c:v>
                </c:pt>
                <c:pt idx="15">
                  <c:v>4835.0073234000001</c:v>
                </c:pt>
                <c:pt idx="16">
                  <c:v>3480.1214006499999</c:v>
                </c:pt>
                <c:pt idx="17">
                  <c:v>3149.7335721400004</c:v>
                </c:pt>
                <c:pt idx="18">
                  <c:v>2092.2791739499999</c:v>
                </c:pt>
                <c:pt idx="19">
                  <c:v>1646.2324644699997</c:v>
                </c:pt>
                <c:pt idx="20">
                  <c:v>1491.6604492000001</c:v>
                </c:pt>
                <c:pt idx="21">
                  <c:v>2035.4942190699999</c:v>
                </c:pt>
                <c:pt idx="22">
                  <c:v>3429.5609044799994</c:v>
                </c:pt>
                <c:pt idx="23">
                  <c:v>6237.993873639999</c:v>
                </c:pt>
                <c:pt idx="24">
                  <c:v>9564.1069289299994</c:v>
                </c:pt>
                <c:pt idx="25">
                  <c:v>10113.066870480001</c:v>
                </c:pt>
                <c:pt idx="26">
                  <c:v>8087.3168250599992</c:v>
                </c:pt>
                <c:pt idx="27">
                  <c:v>4634.1024401799996</c:v>
                </c:pt>
                <c:pt idx="28">
                  <c:v>3398.2380271399998</c:v>
                </c:pt>
                <c:pt idx="29">
                  <c:v>3292.4518029400001</c:v>
                </c:pt>
                <c:pt idx="30">
                  <c:v>2315.7714417100001</c:v>
                </c:pt>
                <c:pt idx="31">
                  <c:v>1620.0024644700002</c:v>
                </c:pt>
                <c:pt idx="32">
                  <c:v>1191.8973845100002</c:v>
                </c:pt>
                <c:pt idx="33">
                  <c:v>1383.01230313</c:v>
                </c:pt>
                <c:pt idx="34">
                  <c:v>2225.8687563900003</c:v>
                </c:pt>
                <c:pt idx="35">
                  <c:v>4074.2146878600001</c:v>
                </c:pt>
                <c:pt idx="36">
                  <c:v>4321.0934487200002</c:v>
                </c:pt>
                <c:pt idx="37">
                  <c:v>3671.9375556599998</c:v>
                </c:pt>
                <c:pt idx="38">
                  <c:v>3505.9181762400003</c:v>
                </c:pt>
                <c:pt idx="39">
                  <c:v>2073.8413126200003</c:v>
                </c:pt>
                <c:pt idx="40">
                  <c:v>1357.4427904499998</c:v>
                </c:pt>
                <c:pt idx="41">
                  <c:v>1191.39926079</c:v>
                </c:pt>
                <c:pt idx="42">
                  <c:v>762.96843409999997</c:v>
                </c:pt>
                <c:pt idx="43">
                  <c:v>600.16231248999998</c:v>
                </c:pt>
                <c:pt idx="44">
                  <c:v>576.1676506</c:v>
                </c:pt>
                <c:pt idx="45">
                  <c:v>867.09687654999993</c:v>
                </c:pt>
                <c:pt idx="46">
                  <c:v>1578.1976369499998</c:v>
                </c:pt>
                <c:pt idx="47">
                  <c:v>3155.3282177899996</c:v>
                </c:pt>
                <c:pt idx="48">
                  <c:v>3934.4180052099996</c:v>
                </c:pt>
                <c:pt idx="49">
                  <c:v>3608.2804805699998</c:v>
                </c:pt>
                <c:pt idx="50">
                  <c:v>4089.7683800999998</c:v>
                </c:pt>
                <c:pt idx="51">
                  <c:v>2371.4607908500002</c:v>
                </c:pt>
                <c:pt idx="52">
                  <c:v>1763.0874352999999</c:v>
                </c:pt>
                <c:pt idx="53">
                  <c:v>1753.6914006499999</c:v>
                </c:pt>
                <c:pt idx="54">
                  <c:v>1478.52285682</c:v>
                </c:pt>
                <c:pt idx="55">
                  <c:v>1384.56346128</c:v>
                </c:pt>
                <c:pt idx="56">
                  <c:v>1275.9766748700001</c:v>
                </c:pt>
                <c:pt idx="57">
                  <c:v>1765.8884067500001</c:v>
                </c:pt>
                <c:pt idx="58">
                  <c:v>3050.0397717399997</c:v>
                </c:pt>
                <c:pt idx="59">
                  <c:v>6250.103856409999</c:v>
                </c:pt>
                <c:pt idx="60">
                  <c:v>9253.1248204100011</c:v>
                </c:pt>
                <c:pt idx="61">
                  <c:v>7901.3235124599996</c:v>
                </c:pt>
                <c:pt idx="62">
                  <c:v>6818.6628412800001</c:v>
                </c:pt>
                <c:pt idx="63">
                  <c:v>4213.9534669299992</c:v>
                </c:pt>
                <c:pt idx="64">
                  <c:v>3115.5544884999999</c:v>
                </c:pt>
                <c:pt idx="65">
                  <c:v>2935.3536654600002</c:v>
                </c:pt>
                <c:pt idx="66">
                  <c:v>2008.0168765499998</c:v>
                </c:pt>
                <c:pt idx="67">
                  <c:v>1477.8632159400001</c:v>
                </c:pt>
                <c:pt idx="68">
                  <c:v>1164.3140894800001</c:v>
                </c:pt>
                <c:pt idx="69">
                  <c:v>1414.7896882</c:v>
                </c:pt>
                <c:pt idx="70">
                  <c:v>2535.3381593700001</c:v>
                </c:pt>
                <c:pt idx="71">
                  <c:v>4443.2587638099994</c:v>
                </c:pt>
                <c:pt idx="72">
                  <c:v>5507.8167209700005</c:v>
                </c:pt>
                <c:pt idx="73">
                  <c:v>4630.3275152799997</c:v>
                </c:pt>
                <c:pt idx="74">
                  <c:v>4386.5294141599998</c:v>
                </c:pt>
                <c:pt idx="75">
                  <c:v>2734.9053143599999</c:v>
                </c:pt>
                <c:pt idx="76">
                  <c:v>1892.8804171100001</c:v>
                </c:pt>
                <c:pt idx="77">
                  <c:v>1736.7485052300001</c:v>
                </c:pt>
                <c:pt idx="78">
                  <c:v>1274.0994810900002</c:v>
                </c:pt>
                <c:pt idx="79">
                  <c:v>1036.1645062900002</c:v>
                </c:pt>
                <c:pt idx="80">
                  <c:v>903.56394163000016</c:v>
                </c:pt>
                <c:pt idx="81">
                  <c:v>1218.3186010899999</c:v>
                </c:pt>
                <c:pt idx="82">
                  <c:v>2087.1691681799998</c:v>
                </c:pt>
                <c:pt idx="83">
                  <c:v>3929.2458573399999</c:v>
                </c:pt>
                <c:pt idx="84">
                  <c:v>5437.3305201000003</c:v>
                </c:pt>
                <c:pt idx="85">
                  <c:v>4401.4614451699999</c:v>
                </c:pt>
                <c:pt idx="86">
                  <c:v>4165.0385328400007</c:v>
                </c:pt>
                <c:pt idx="87">
                  <c:v>2713.2496882</c:v>
                </c:pt>
                <c:pt idx="88">
                  <c:v>2075.9563929800001</c:v>
                </c:pt>
                <c:pt idx="89">
                  <c:v>2075.7493813400001</c:v>
                </c:pt>
                <c:pt idx="90">
                  <c:v>1480.2591728199998</c:v>
                </c:pt>
                <c:pt idx="91">
                  <c:v>1132.0860585800001</c:v>
                </c:pt>
                <c:pt idx="92">
                  <c:v>1007.0205828600001</c:v>
                </c:pt>
                <c:pt idx="93">
                  <c:v>1482.98980764</c:v>
                </c:pt>
                <c:pt idx="94">
                  <c:v>3244.4492635899996</c:v>
                </c:pt>
                <c:pt idx="95">
                  <c:v>5603.6557402299995</c:v>
                </c:pt>
                <c:pt idx="96">
                  <c:v>6310.0915198299999</c:v>
                </c:pt>
                <c:pt idx="97">
                  <c:v>5854.4532140600004</c:v>
                </c:pt>
                <c:pt idx="98">
                  <c:v>6148.7751438000005</c:v>
                </c:pt>
                <c:pt idx="99">
                  <c:v>3695.9719041899998</c:v>
                </c:pt>
                <c:pt idx="100">
                  <c:v>2521.6920394000003</c:v>
                </c:pt>
                <c:pt idx="101">
                  <c:v>2317.9027503200005</c:v>
                </c:pt>
                <c:pt idx="102">
                  <c:v>1704.0524644699999</c:v>
                </c:pt>
                <c:pt idx="103">
                  <c:v>1534.9200883300002</c:v>
                </c:pt>
                <c:pt idx="104">
                  <c:v>1455.08090653</c:v>
                </c:pt>
                <c:pt idx="105">
                  <c:v>1910.3356566299999</c:v>
                </c:pt>
                <c:pt idx="106">
                  <c:v>3141.3670723</c:v>
                </c:pt>
                <c:pt idx="107">
                  <c:v>5742.5509578800002</c:v>
                </c:pt>
                <c:pt idx="108">
                  <c:v>7994.4041148699998</c:v>
                </c:pt>
                <c:pt idx="109">
                  <c:v>9929.0552683400001</c:v>
                </c:pt>
                <c:pt idx="110">
                  <c:v>7923.5157181300001</c:v>
                </c:pt>
                <c:pt idx="111">
                  <c:v>4046.4476426199999</c:v>
                </c:pt>
                <c:pt idx="112">
                  <c:v>2912.2509412600002</c:v>
                </c:pt>
                <c:pt idx="113">
                  <c:v>2766.9516623699997</c:v>
                </c:pt>
                <c:pt idx="114">
                  <c:v>2049.9745062900001</c:v>
                </c:pt>
                <c:pt idx="115">
                  <c:v>1516.4845062900004</c:v>
                </c:pt>
                <c:pt idx="116">
                  <c:v>1121.64246447</c:v>
                </c:pt>
                <c:pt idx="117">
                  <c:v>1347.4527652299998</c:v>
                </c:pt>
                <c:pt idx="118">
                  <c:v>2144.3867303000002</c:v>
                </c:pt>
                <c:pt idx="119">
                  <c:v>4118.1243488700002</c:v>
                </c:pt>
                <c:pt idx="120">
                  <c:v>5784.0179920999999</c:v>
                </c:pt>
                <c:pt idx="121">
                  <c:v>4542.0967115000003</c:v>
                </c:pt>
                <c:pt idx="122">
                  <c:v>4212.3419041899997</c:v>
                </c:pt>
                <c:pt idx="123">
                  <c:v>2720.2800754299997</c:v>
                </c:pt>
                <c:pt idx="124">
                  <c:v>2098.7894810900002</c:v>
                </c:pt>
                <c:pt idx="125">
                  <c:v>2030.6128568199999</c:v>
                </c:pt>
                <c:pt idx="126">
                  <c:v>1543.18089777</c:v>
                </c:pt>
                <c:pt idx="127">
                  <c:v>1423.4526723399999</c:v>
                </c:pt>
                <c:pt idx="128">
                  <c:v>1342.1007584600002</c:v>
                </c:pt>
                <c:pt idx="129">
                  <c:v>1811.5658747799998</c:v>
                </c:pt>
                <c:pt idx="130">
                  <c:v>3449.72060027</c:v>
                </c:pt>
                <c:pt idx="131">
                  <c:v>5928.9699838899996</c:v>
                </c:pt>
                <c:pt idx="132">
                  <c:v>8434.6531532000008</c:v>
                </c:pt>
                <c:pt idx="133">
                  <c:v>7523.0780134800007</c:v>
                </c:pt>
                <c:pt idx="134">
                  <c:v>5506.3528649199998</c:v>
                </c:pt>
                <c:pt idx="135">
                  <c:v>3473.0209713500003</c:v>
                </c:pt>
                <c:pt idx="136">
                  <c:v>2519.46153757</c:v>
                </c:pt>
                <c:pt idx="137">
                  <c:v>2394.4076076199999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E02-4674-AAE5-44A232D6D26A}"/>
            </c:ext>
          </c:extLst>
        </c:ser>
        <c:ser>
          <c:idx val="2"/>
          <c:order val="2"/>
          <c:tx>
            <c:v>ENA_Regressão Simples</c:v>
          </c:tx>
          <c:spPr>
            <a:ln w="9525" cmpd="sng">
              <a:solidFill>
                <a:srgbClr val="FF8001">
                  <a:alpha val="100000"/>
                </a:srgbClr>
              </a:solidFill>
            </a:ln>
          </c:spPr>
          <c:marker>
            <c:symbol val="circle"/>
            <c:size val="4"/>
            <c:spPr>
              <a:solidFill>
                <a:srgbClr val="FF8001">
                  <a:alpha val="100000"/>
                </a:srgbClr>
              </a:solidFill>
              <a:ln cmpd="sng">
                <a:solidFill>
                  <a:srgbClr val="FF8001">
                    <a:alpha val="100000"/>
                  </a:srgbClr>
                </a:solidFill>
              </a:ln>
            </c:spPr>
          </c:marker>
          <c:cat>
            <c:numRef>
              <c:f>'Gráfico Previsões'!$A$2:$A$147</c:f>
              <c:numCache>
                <c:formatCode>mmm\-yy</c:formatCode>
                <c:ptCount val="146"/>
                <c:pt idx="0">
                  <c:v>40544</c:v>
                </c:pt>
                <c:pt idx="1">
                  <c:v>40575</c:v>
                </c:pt>
                <c:pt idx="2">
                  <c:v>40603</c:v>
                </c:pt>
                <c:pt idx="3">
                  <c:v>40634</c:v>
                </c:pt>
                <c:pt idx="4">
                  <c:v>40664</c:v>
                </c:pt>
                <c:pt idx="5">
                  <c:v>40695</c:v>
                </c:pt>
                <c:pt idx="6">
                  <c:v>40725</c:v>
                </c:pt>
                <c:pt idx="7">
                  <c:v>40756</c:v>
                </c:pt>
                <c:pt idx="8">
                  <c:v>40787</c:v>
                </c:pt>
                <c:pt idx="9">
                  <c:v>40817</c:v>
                </c:pt>
                <c:pt idx="10">
                  <c:v>40848</c:v>
                </c:pt>
                <c:pt idx="11">
                  <c:v>40878</c:v>
                </c:pt>
                <c:pt idx="12">
                  <c:v>40909</c:v>
                </c:pt>
                <c:pt idx="13">
                  <c:v>40940</c:v>
                </c:pt>
                <c:pt idx="14">
                  <c:v>40969</c:v>
                </c:pt>
                <c:pt idx="15">
                  <c:v>41000</c:v>
                </c:pt>
                <c:pt idx="16">
                  <c:v>41030</c:v>
                </c:pt>
                <c:pt idx="17">
                  <c:v>41061</c:v>
                </c:pt>
                <c:pt idx="18">
                  <c:v>41091</c:v>
                </c:pt>
                <c:pt idx="19">
                  <c:v>41122</c:v>
                </c:pt>
                <c:pt idx="20">
                  <c:v>41153</c:v>
                </c:pt>
                <c:pt idx="21">
                  <c:v>41183</c:v>
                </c:pt>
                <c:pt idx="22">
                  <c:v>41214</c:v>
                </c:pt>
                <c:pt idx="23">
                  <c:v>41244</c:v>
                </c:pt>
                <c:pt idx="24">
                  <c:v>41275</c:v>
                </c:pt>
                <c:pt idx="25">
                  <c:v>41306</c:v>
                </c:pt>
                <c:pt idx="26">
                  <c:v>41334</c:v>
                </c:pt>
                <c:pt idx="27">
                  <c:v>41365</c:v>
                </c:pt>
                <c:pt idx="28">
                  <c:v>41395</c:v>
                </c:pt>
                <c:pt idx="29">
                  <c:v>41426</c:v>
                </c:pt>
                <c:pt idx="30">
                  <c:v>41456</c:v>
                </c:pt>
                <c:pt idx="31">
                  <c:v>41487</c:v>
                </c:pt>
                <c:pt idx="32">
                  <c:v>41518</c:v>
                </c:pt>
                <c:pt idx="33">
                  <c:v>41548</c:v>
                </c:pt>
                <c:pt idx="34">
                  <c:v>41579</c:v>
                </c:pt>
                <c:pt idx="35">
                  <c:v>41609</c:v>
                </c:pt>
                <c:pt idx="36">
                  <c:v>41640</c:v>
                </c:pt>
                <c:pt idx="37">
                  <c:v>41671</c:v>
                </c:pt>
                <c:pt idx="38">
                  <c:v>41699</c:v>
                </c:pt>
                <c:pt idx="39">
                  <c:v>41730</c:v>
                </c:pt>
                <c:pt idx="40">
                  <c:v>41760</c:v>
                </c:pt>
                <c:pt idx="41">
                  <c:v>41791</c:v>
                </c:pt>
                <c:pt idx="42">
                  <c:v>41821</c:v>
                </c:pt>
                <c:pt idx="43">
                  <c:v>41852</c:v>
                </c:pt>
                <c:pt idx="44">
                  <c:v>41883</c:v>
                </c:pt>
                <c:pt idx="45">
                  <c:v>41913</c:v>
                </c:pt>
                <c:pt idx="46">
                  <c:v>41944</c:v>
                </c:pt>
                <c:pt idx="47">
                  <c:v>41974</c:v>
                </c:pt>
                <c:pt idx="48">
                  <c:v>42005</c:v>
                </c:pt>
                <c:pt idx="49">
                  <c:v>42036</c:v>
                </c:pt>
                <c:pt idx="50">
                  <c:v>42064</c:v>
                </c:pt>
                <c:pt idx="51">
                  <c:v>42095</c:v>
                </c:pt>
                <c:pt idx="52">
                  <c:v>42125</c:v>
                </c:pt>
                <c:pt idx="53">
                  <c:v>42156</c:v>
                </c:pt>
                <c:pt idx="54">
                  <c:v>42186</c:v>
                </c:pt>
                <c:pt idx="55">
                  <c:v>42217</c:v>
                </c:pt>
                <c:pt idx="56">
                  <c:v>42248</c:v>
                </c:pt>
                <c:pt idx="57">
                  <c:v>42278</c:v>
                </c:pt>
                <c:pt idx="58">
                  <c:v>42309</c:v>
                </c:pt>
                <c:pt idx="59">
                  <c:v>42339</c:v>
                </c:pt>
                <c:pt idx="60">
                  <c:v>42370</c:v>
                </c:pt>
                <c:pt idx="61">
                  <c:v>42401</c:v>
                </c:pt>
                <c:pt idx="62">
                  <c:v>42430</c:v>
                </c:pt>
                <c:pt idx="63">
                  <c:v>42461</c:v>
                </c:pt>
                <c:pt idx="64">
                  <c:v>42491</c:v>
                </c:pt>
                <c:pt idx="65">
                  <c:v>42522</c:v>
                </c:pt>
                <c:pt idx="66">
                  <c:v>42552</c:v>
                </c:pt>
                <c:pt idx="67">
                  <c:v>42583</c:v>
                </c:pt>
                <c:pt idx="68">
                  <c:v>42614</c:v>
                </c:pt>
                <c:pt idx="69">
                  <c:v>42644</c:v>
                </c:pt>
                <c:pt idx="70">
                  <c:v>42675</c:v>
                </c:pt>
                <c:pt idx="71">
                  <c:v>42705</c:v>
                </c:pt>
                <c:pt idx="72">
                  <c:v>42736</c:v>
                </c:pt>
                <c:pt idx="73">
                  <c:v>42767</c:v>
                </c:pt>
                <c:pt idx="74">
                  <c:v>42795</c:v>
                </c:pt>
                <c:pt idx="75">
                  <c:v>42826</c:v>
                </c:pt>
                <c:pt idx="76">
                  <c:v>42856</c:v>
                </c:pt>
                <c:pt idx="77">
                  <c:v>42887</c:v>
                </c:pt>
                <c:pt idx="78">
                  <c:v>42917</c:v>
                </c:pt>
                <c:pt idx="79">
                  <c:v>42948</c:v>
                </c:pt>
                <c:pt idx="80">
                  <c:v>42979</c:v>
                </c:pt>
                <c:pt idx="81">
                  <c:v>43009</c:v>
                </c:pt>
                <c:pt idx="82">
                  <c:v>43040</c:v>
                </c:pt>
                <c:pt idx="83">
                  <c:v>43070</c:v>
                </c:pt>
                <c:pt idx="84">
                  <c:v>43101</c:v>
                </c:pt>
                <c:pt idx="85">
                  <c:v>43132</c:v>
                </c:pt>
                <c:pt idx="86">
                  <c:v>43160</c:v>
                </c:pt>
                <c:pt idx="87">
                  <c:v>43191</c:v>
                </c:pt>
                <c:pt idx="88">
                  <c:v>43221</c:v>
                </c:pt>
                <c:pt idx="89">
                  <c:v>43252</c:v>
                </c:pt>
                <c:pt idx="90">
                  <c:v>43282</c:v>
                </c:pt>
                <c:pt idx="91">
                  <c:v>43313</c:v>
                </c:pt>
                <c:pt idx="92">
                  <c:v>43344</c:v>
                </c:pt>
                <c:pt idx="93">
                  <c:v>43374</c:v>
                </c:pt>
                <c:pt idx="94">
                  <c:v>43405</c:v>
                </c:pt>
                <c:pt idx="95">
                  <c:v>43435</c:v>
                </c:pt>
                <c:pt idx="96">
                  <c:v>43466</c:v>
                </c:pt>
                <c:pt idx="97">
                  <c:v>43497</c:v>
                </c:pt>
                <c:pt idx="98">
                  <c:v>43525</c:v>
                </c:pt>
                <c:pt idx="99">
                  <c:v>43556</c:v>
                </c:pt>
                <c:pt idx="100">
                  <c:v>43586</c:v>
                </c:pt>
                <c:pt idx="101">
                  <c:v>43617</c:v>
                </c:pt>
                <c:pt idx="102">
                  <c:v>43647</c:v>
                </c:pt>
                <c:pt idx="103">
                  <c:v>43678</c:v>
                </c:pt>
                <c:pt idx="104">
                  <c:v>43709</c:v>
                </c:pt>
                <c:pt idx="105">
                  <c:v>43739</c:v>
                </c:pt>
                <c:pt idx="106">
                  <c:v>43770</c:v>
                </c:pt>
                <c:pt idx="107">
                  <c:v>43800</c:v>
                </c:pt>
                <c:pt idx="108">
                  <c:v>43831</c:v>
                </c:pt>
                <c:pt idx="109">
                  <c:v>43862</c:v>
                </c:pt>
                <c:pt idx="110">
                  <c:v>43891</c:v>
                </c:pt>
                <c:pt idx="111">
                  <c:v>43922</c:v>
                </c:pt>
                <c:pt idx="112">
                  <c:v>43952</c:v>
                </c:pt>
                <c:pt idx="113">
                  <c:v>43983</c:v>
                </c:pt>
                <c:pt idx="114">
                  <c:v>44013</c:v>
                </c:pt>
                <c:pt idx="115">
                  <c:v>44044</c:v>
                </c:pt>
                <c:pt idx="116">
                  <c:v>44075</c:v>
                </c:pt>
                <c:pt idx="117">
                  <c:v>44105</c:v>
                </c:pt>
                <c:pt idx="118">
                  <c:v>44136</c:v>
                </c:pt>
                <c:pt idx="119">
                  <c:v>44166</c:v>
                </c:pt>
                <c:pt idx="120">
                  <c:v>44197</c:v>
                </c:pt>
                <c:pt idx="121">
                  <c:v>44228</c:v>
                </c:pt>
                <c:pt idx="122">
                  <c:v>44256</c:v>
                </c:pt>
                <c:pt idx="123">
                  <c:v>44287</c:v>
                </c:pt>
                <c:pt idx="124">
                  <c:v>44317</c:v>
                </c:pt>
                <c:pt idx="125">
                  <c:v>44348</c:v>
                </c:pt>
                <c:pt idx="126">
                  <c:v>44378</c:v>
                </c:pt>
                <c:pt idx="127">
                  <c:v>44409</c:v>
                </c:pt>
                <c:pt idx="128">
                  <c:v>44440</c:v>
                </c:pt>
                <c:pt idx="129">
                  <c:v>44470</c:v>
                </c:pt>
                <c:pt idx="130">
                  <c:v>44501</c:v>
                </c:pt>
                <c:pt idx="131">
                  <c:v>44531</c:v>
                </c:pt>
                <c:pt idx="132">
                  <c:v>44562</c:v>
                </c:pt>
                <c:pt idx="133">
                  <c:v>44593</c:v>
                </c:pt>
                <c:pt idx="134">
                  <c:v>44621</c:v>
                </c:pt>
                <c:pt idx="135">
                  <c:v>44652</c:v>
                </c:pt>
                <c:pt idx="136">
                  <c:v>44682</c:v>
                </c:pt>
                <c:pt idx="137">
                  <c:v>44713</c:v>
                </c:pt>
                <c:pt idx="138">
                  <c:v>44743</c:v>
                </c:pt>
                <c:pt idx="139">
                  <c:v>44774</c:v>
                </c:pt>
                <c:pt idx="140">
                  <c:v>44805</c:v>
                </c:pt>
                <c:pt idx="141">
                  <c:v>44835</c:v>
                </c:pt>
                <c:pt idx="142">
                  <c:v>44866</c:v>
                </c:pt>
                <c:pt idx="143">
                  <c:v>44896</c:v>
                </c:pt>
                <c:pt idx="144">
                  <c:v>44927</c:v>
                </c:pt>
                <c:pt idx="145">
                  <c:v>44958</c:v>
                </c:pt>
              </c:numCache>
            </c:numRef>
          </c:cat>
          <c:val>
            <c:numRef>
              <c:f>'Gráfico Previsões'!#REF!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E02-4674-AAE5-44A232D6D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14694585"/>
        <c:axId val="1675308948"/>
      </c:lineChart>
      <c:dateAx>
        <c:axId val="81469458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pt-BR"/>
              </a:p>
            </c:rich>
          </c:tx>
          <c:overlay val="0"/>
        </c:title>
        <c:numFmt formatCode="mmm\-yy" sourceLinked="1"/>
        <c:majorTickMark val="cross"/>
        <c:minorTickMark val="none"/>
        <c:tickLblPos val="nextTo"/>
        <c:spPr>
          <a:ln/>
        </c:spPr>
        <c:txPr>
          <a:bodyPr/>
          <a:lstStyle/>
          <a:p>
            <a:pPr lvl="0">
              <a:defRPr sz="1000" b="0" i="0">
                <a:noFill/>
                <a:latin typeface="Arial"/>
              </a:defRPr>
            </a:pPr>
            <a:endParaRPr lang="pt-BR"/>
          </a:p>
        </c:txPr>
        <c:crossAx val="1675308948"/>
        <c:crosses val="autoZero"/>
        <c:auto val="1"/>
        <c:lblOffset val="100"/>
        <c:baseTimeUnit val="months"/>
      </c:dateAx>
      <c:valAx>
        <c:axId val="167530894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 lvl="0">
                  <a:defRPr sz="1000" b="0" i="0">
                    <a:solidFill>
                      <a:srgbClr val="000000"/>
                    </a:solidFill>
                    <a:latin typeface="Arial"/>
                  </a:defRPr>
                </a:pPr>
                <a:r>
                  <a:rPr lang="pt-BR" sz="1000" b="0" i="0">
                    <a:solidFill>
                      <a:srgbClr val="000000"/>
                    </a:solidFill>
                    <a:latin typeface="Arial"/>
                  </a:rPr>
                  <a:t>ENA Bacia do rio Grande (MWmed) </a:t>
                </a:r>
              </a:p>
            </c:rich>
          </c:tx>
          <c:overlay val="0"/>
        </c:title>
        <c:numFmt formatCode="#,##0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000" b="0" i="0">
                <a:solidFill>
                  <a:srgbClr val="000000"/>
                </a:solidFill>
                <a:latin typeface="Arial"/>
              </a:defRPr>
            </a:pPr>
            <a:endParaRPr lang="pt-BR"/>
          </a:p>
        </c:txPr>
        <c:crossAx val="814694585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1000" b="0" i="0">
              <a:solidFill>
                <a:srgbClr val="000000"/>
              </a:solidFill>
              <a:latin typeface="Arial"/>
            </a:defRPr>
          </a:pPr>
          <a:endParaRPr lang="pt-BR"/>
        </a:p>
      </c:txPr>
    </c:legend>
    <c:plotVisOnly val="1"/>
    <c:dispBlanksAs val="zero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title>
      <c:tx>
        <c:rich>
          <a:bodyPr/>
          <a:lstStyle/>
          <a:p>
            <a:pPr lvl="0">
              <a:defRPr sz="1200" b="0" i="0">
                <a:solidFill>
                  <a:srgbClr val="757575"/>
                </a:solidFill>
                <a:latin typeface="Arial"/>
              </a:defRPr>
            </a:pPr>
            <a:r>
              <a:rPr lang="pt-BR" sz="1200" b="0" i="0">
                <a:solidFill>
                  <a:srgbClr val="757575"/>
                </a:solidFill>
                <a:latin typeface="Arial"/>
              </a:rPr>
              <a:t>ENA observado e previstos por métodos Holt-Winters e Médias móveis centradas - Bacia Grande (jan/2011 - mar/2023) 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v>ENA_Grande</c:v>
          </c:tx>
          <c:spPr>
            <a:ln w="9525" cmpd="sng">
              <a:solidFill>
                <a:srgbClr val="C00000">
                  <a:alpha val="100000"/>
                </a:srgbClr>
              </a:solidFill>
            </a:ln>
          </c:spPr>
          <c:marker>
            <c:symbol val="circle"/>
            <c:size val="5"/>
            <c:spPr>
              <a:solidFill>
                <a:srgbClr val="C00000">
                  <a:alpha val="100000"/>
                </a:srgbClr>
              </a:solidFill>
              <a:ln cmpd="sng">
                <a:solidFill>
                  <a:srgbClr val="C00000">
                    <a:alpha val="100000"/>
                  </a:srgbClr>
                </a:solidFill>
              </a:ln>
            </c:spPr>
          </c:marker>
          <c:dPt>
            <c:idx val="98"/>
            <c:marker>
              <c:symbol val="diamond"/>
              <c:size val="6"/>
              <c:spPr>
                <a:solidFill>
                  <a:srgbClr val="C00000"/>
                </a:solidFill>
                <a:ln cmpd="sng">
                  <a:solidFill>
                    <a:srgbClr val="C00000"/>
                  </a:solidFill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0-F6A8-420B-9636-044297954CB6}"/>
              </c:ext>
            </c:extLst>
          </c:dPt>
          <c:cat>
            <c:numRef>
              <c:f>'Gráfico Previsões'!$A$2:$A$147</c:f>
              <c:numCache>
                <c:formatCode>mmm\-yy</c:formatCode>
                <c:ptCount val="146"/>
                <c:pt idx="0">
                  <c:v>40544</c:v>
                </c:pt>
                <c:pt idx="1">
                  <c:v>40575</c:v>
                </c:pt>
                <c:pt idx="2">
                  <c:v>40603</c:v>
                </c:pt>
                <c:pt idx="3">
                  <c:v>40634</c:v>
                </c:pt>
                <c:pt idx="4">
                  <c:v>40664</c:v>
                </c:pt>
                <c:pt idx="5">
                  <c:v>40695</c:v>
                </c:pt>
                <c:pt idx="6">
                  <c:v>40725</c:v>
                </c:pt>
                <c:pt idx="7">
                  <c:v>40756</c:v>
                </c:pt>
                <c:pt idx="8">
                  <c:v>40787</c:v>
                </c:pt>
                <c:pt idx="9">
                  <c:v>40817</c:v>
                </c:pt>
                <c:pt idx="10">
                  <c:v>40848</c:v>
                </c:pt>
                <c:pt idx="11">
                  <c:v>40878</c:v>
                </c:pt>
                <c:pt idx="12">
                  <c:v>40909</c:v>
                </c:pt>
                <c:pt idx="13">
                  <c:v>40940</c:v>
                </c:pt>
                <c:pt idx="14">
                  <c:v>40969</c:v>
                </c:pt>
                <c:pt idx="15">
                  <c:v>41000</c:v>
                </c:pt>
                <c:pt idx="16">
                  <c:v>41030</c:v>
                </c:pt>
                <c:pt idx="17">
                  <c:v>41061</c:v>
                </c:pt>
                <c:pt idx="18">
                  <c:v>41091</c:v>
                </c:pt>
                <c:pt idx="19">
                  <c:v>41122</c:v>
                </c:pt>
                <c:pt idx="20">
                  <c:v>41153</c:v>
                </c:pt>
                <c:pt idx="21">
                  <c:v>41183</c:v>
                </c:pt>
                <c:pt idx="22">
                  <c:v>41214</c:v>
                </c:pt>
                <c:pt idx="23">
                  <c:v>41244</c:v>
                </c:pt>
                <c:pt idx="24">
                  <c:v>41275</c:v>
                </c:pt>
                <c:pt idx="25">
                  <c:v>41306</c:v>
                </c:pt>
                <c:pt idx="26">
                  <c:v>41334</c:v>
                </c:pt>
                <c:pt idx="27">
                  <c:v>41365</c:v>
                </c:pt>
                <c:pt idx="28">
                  <c:v>41395</c:v>
                </c:pt>
                <c:pt idx="29">
                  <c:v>41426</c:v>
                </c:pt>
                <c:pt idx="30">
                  <c:v>41456</c:v>
                </c:pt>
                <c:pt idx="31">
                  <c:v>41487</c:v>
                </c:pt>
                <c:pt idx="32">
                  <c:v>41518</c:v>
                </c:pt>
                <c:pt idx="33">
                  <c:v>41548</c:v>
                </c:pt>
                <c:pt idx="34">
                  <c:v>41579</c:v>
                </c:pt>
                <c:pt idx="35">
                  <c:v>41609</c:v>
                </c:pt>
                <c:pt idx="36">
                  <c:v>41640</c:v>
                </c:pt>
                <c:pt idx="37">
                  <c:v>41671</c:v>
                </c:pt>
                <c:pt idx="38">
                  <c:v>41699</c:v>
                </c:pt>
                <c:pt idx="39">
                  <c:v>41730</c:v>
                </c:pt>
                <c:pt idx="40">
                  <c:v>41760</c:v>
                </c:pt>
                <c:pt idx="41">
                  <c:v>41791</c:v>
                </c:pt>
                <c:pt idx="42">
                  <c:v>41821</c:v>
                </c:pt>
                <c:pt idx="43">
                  <c:v>41852</c:v>
                </c:pt>
                <c:pt idx="44">
                  <c:v>41883</c:v>
                </c:pt>
                <c:pt idx="45">
                  <c:v>41913</c:v>
                </c:pt>
                <c:pt idx="46">
                  <c:v>41944</c:v>
                </c:pt>
                <c:pt idx="47">
                  <c:v>41974</c:v>
                </c:pt>
                <c:pt idx="48">
                  <c:v>42005</c:v>
                </c:pt>
                <c:pt idx="49">
                  <c:v>42036</c:v>
                </c:pt>
                <c:pt idx="50">
                  <c:v>42064</c:v>
                </c:pt>
                <c:pt idx="51">
                  <c:v>42095</c:v>
                </c:pt>
                <c:pt idx="52">
                  <c:v>42125</c:v>
                </c:pt>
                <c:pt idx="53">
                  <c:v>42156</c:v>
                </c:pt>
                <c:pt idx="54">
                  <c:v>42186</c:v>
                </c:pt>
                <c:pt idx="55">
                  <c:v>42217</c:v>
                </c:pt>
                <c:pt idx="56">
                  <c:v>42248</c:v>
                </c:pt>
                <c:pt idx="57">
                  <c:v>42278</c:v>
                </c:pt>
                <c:pt idx="58">
                  <c:v>42309</c:v>
                </c:pt>
                <c:pt idx="59">
                  <c:v>42339</c:v>
                </c:pt>
                <c:pt idx="60">
                  <c:v>42370</c:v>
                </c:pt>
                <c:pt idx="61">
                  <c:v>42401</c:v>
                </c:pt>
                <c:pt idx="62">
                  <c:v>42430</c:v>
                </c:pt>
                <c:pt idx="63">
                  <c:v>42461</c:v>
                </c:pt>
                <c:pt idx="64">
                  <c:v>42491</c:v>
                </c:pt>
                <c:pt idx="65">
                  <c:v>42522</c:v>
                </c:pt>
                <c:pt idx="66">
                  <c:v>42552</c:v>
                </c:pt>
                <c:pt idx="67">
                  <c:v>42583</c:v>
                </c:pt>
                <c:pt idx="68">
                  <c:v>42614</c:v>
                </c:pt>
                <c:pt idx="69">
                  <c:v>42644</c:v>
                </c:pt>
                <c:pt idx="70">
                  <c:v>42675</c:v>
                </c:pt>
                <c:pt idx="71">
                  <c:v>42705</c:v>
                </c:pt>
                <c:pt idx="72">
                  <c:v>42736</c:v>
                </c:pt>
                <c:pt idx="73">
                  <c:v>42767</c:v>
                </c:pt>
                <c:pt idx="74">
                  <c:v>42795</c:v>
                </c:pt>
                <c:pt idx="75">
                  <c:v>42826</c:v>
                </c:pt>
                <c:pt idx="76">
                  <c:v>42856</c:v>
                </c:pt>
                <c:pt idx="77">
                  <c:v>42887</c:v>
                </c:pt>
                <c:pt idx="78">
                  <c:v>42917</c:v>
                </c:pt>
                <c:pt idx="79">
                  <c:v>42948</c:v>
                </c:pt>
                <c:pt idx="80">
                  <c:v>42979</c:v>
                </c:pt>
                <c:pt idx="81">
                  <c:v>43009</c:v>
                </c:pt>
                <c:pt idx="82">
                  <c:v>43040</c:v>
                </c:pt>
                <c:pt idx="83">
                  <c:v>43070</c:v>
                </c:pt>
                <c:pt idx="84">
                  <c:v>43101</c:v>
                </c:pt>
                <c:pt idx="85">
                  <c:v>43132</c:v>
                </c:pt>
                <c:pt idx="86">
                  <c:v>43160</c:v>
                </c:pt>
                <c:pt idx="87">
                  <c:v>43191</c:v>
                </c:pt>
                <c:pt idx="88">
                  <c:v>43221</c:v>
                </c:pt>
                <c:pt idx="89">
                  <c:v>43252</c:v>
                </c:pt>
                <c:pt idx="90">
                  <c:v>43282</c:v>
                </c:pt>
                <c:pt idx="91">
                  <c:v>43313</c:v>
                </c:pt>
                <c:pt idx="92">
                  <c:v>43344</c:v>
                </c:pt>
                <c:pt idx="93">
                  <c:v>43374</c:v>
                </c:pt>
                <c:pt idx="94">
                  <c:v>43405</c:v>
                </c:pt>
                <c:pt idx="95">
                  <c:v>43435</c:v>
                </c:pt>
                <c:pt idx="96">
                  <c:v>43466</c:v>
                </c:pt>
                <c:pt idx="97">
                  <c:v>43497</c:v>
                </c:pt>
                <c:pt idx="98">
                  <c:v>43525</c:v>
                </c:pt>
                <c:pt idx="99">
                  <c:v>43556</c:v>
                </c:pt>
                <c:pt idx="100">
                  <c:v>43586</c:v>
                </c:pt>
                <c:pt idx="101">
                  <c:v>43617</c:v>
                </c:pt>
                <c:pt idx="102">
                  <c:v>43647</c:v>
                </c:pt>
                <c:pt idx="103">
                  <c:v>43678</c:v>
                </c:pt>
                <c:pt idx="104">
                  <c:v>43709</c:v>
                </c:pt>
                <c:pt idx="105">
                  <c:v>43739</c:v>
                </c:pt>
                <c:pt idx="106">
                  <c:v>43770</c:v>
                </c:pt>
                <c:pt idx="107">
                  <c:v>43800</c:v>
                </c:pt>
                <c:pt idx="108">
                  <c:v>43831</c:v>
                </c:pt>
                <c:pt idx="109">
                  <c:v>43862</c:v>
                </c:pt>
                <c:pt idx="110">
                  <c:v>43891</c:v>
                </c:pt>
                <c:pt idx="111">
                  <c:v>43922</c:v>
                </c:pt>
                <c:pt idx="112">
                  <c:v>43952</c:v>
                </c:pt>
                <c:pt idx="113">
                  <c:v>43983</c:v>
                </c:pt>
                <c:pt idx="114">
                  <c:v>44013</c:v>
                </c:pt>
                <c:pt idx="115">
                  <c:v>44044</c:v>
                </c:pt>
                <c:pt idx="116">
                  <c:v>44075</c:v>
                </c:pt>
                <c:pt idx="117">
                  <c:v>44105</c:v>
                </c:pt>
                <c:pt idx="118">
                  <c:v>44136</c:v>
                </c:pt>
                <c:pt idx="119">
                  <c:v>44166</c:v>
                </c:pt>
                <c:pt idx="120">
                  <c:v>44197</c:v>
                </c:pt>
                <c:pt idx="121">
                  <c:v>44228</c:v>
                </c:pt>
                <c:pt idx="122">
                  <c:v>44256</c:v>
                </c:pt>
                <c:pt idx="123">
                  <c:v>44287</c:v>
                </c:pt>
                <c:pt idx="124">
                  <c:v>44317</c:v>
                </c:pt>
                <c:pt idx="125">
                  <c:v>44348</c:v>
                </c:pt>
                <c:pt idx="126">
                  <c:v>44378</c:v>
                </c:pt>
                <c:pt idx="127">
                  <c:v>44409</c:v>
                </c:pt>
                <c:pt idx="128">
                  <c:v>44440</c:v>
                </c:pt>
                <c:pt idx="129">
                  <c:v>44470</c:v>
                </c:pt>
                <c:pt idx="130">
                  <c:v>44501</c:v>
                </c:pt>
                <c:pt idx="131">
                  <c:v>44531</c:v>
                </c:pt>
                <c:pt idx="132">
                  <c:v>44562</c:v>
                </c:pt>
                <c:pt idx="133">
                  <c:v>44593</c:v>
                </c:pt>
                <c:pt idx="134">
                  <c:v>44621</c:v>
                </c:pt>
                <c:pt idx="135">
                  <c:v>44652</c:v>
                </c:pt>
                <c:pt idx="136">
                  <c:v>44682</c:v>
                </c:pt>
                <c:pt idx="137">
                  <c:v>44713</c:v>
                </c:pt>
                <c:pt idx="138">
                  <c:v>44743</c:v>
                </c:pt>
                <c:pt idx="139">
                  <c:v>44774</c:v>
                </c:pt>
                <c:pt idx="140">
                  <c:v>44805</c:v>
                </c:pt>
                <c:pt idx="141">
                  <c:v>44835</c:v>
                </c:pt>
                <c:pt idx="142">
                  <c:v>44866</c:v>
                </c:pt>
                <c:pt idx="143">
                  <c:v>44896</c:v>
                </c:pt>
                <c:pt idx="144">
                  <c:v>44927</c:v>
                </c:pt>
                <c:pt idx="145">
                  <c:v>44958</c:v>
                </c:pt>
              </c:numCache>
            </c:numRef>
          </c:cat>
          <c:val>
            <c:numRef>
              <c:f>'Gráfico Previsões'!$G$2:$G$139</c:f>
              <c:numCache>
                <c:formatCode>0</c:formatCode>
                <c:ptCount val="138"/>
                <c:pt idx="0">
                  <c:v>14513.38</c:v>
                </c:pt>
                <c:pt idx="1">
                  <c:v>6176.11</c:v>
                </c:pt>
                <c:pt idx="2">
                  <c:v>11527.88</c:v>
                </c:pt>
                <c:pt idx="3">
                  <c:v>6808.32</c:v>
                </c:pt>
                <c:pt idx="4">
                  <c:v>4452.32</c:v>
                </c:pt>
                <c:pt idx="5">
                  <c:v>3791.72</c:v>
                </c:pt>
                <c:pt idx="6">
                  <c:v>2947.26</c:v>
                </c:pt>
                <c:pt idx="7">
                  <c:v>2369.23</c:v>
                </c:pt>
                <c:pt idx="8">
                  <c:v>1779.82</c:v>
                </c:pt>
                <c:pt idx="9">
                  <c:v>2581.0300000000002</c:v>
                </c:pt>
                <c:pt idx="10">
                  <c:v>2930.66</c:v>
                </c:pt>
                <c:pt idx="11">
                  <c:v>7692.65</c:v>
                </c:pt>
                <c:pt idx="12">
                  <c:v>13283.33</c:v>
                </c:pt>
                <c:pt idx="13">
                  <c:v>6916.17</c:v>
                </c:pt>
                <c:pt idx="14">
                  <c:v>4930.82</c:v>
                </c:pt>
                <c:pt idx="15">
                  <c:v>4090.75</c:v>
                </c:pt>
                <c:pt idx="16">
                  <c:v>3816.29</c:v>
                </c:pt>
                <c:pt idx="17">
                  <c:v>4132.4399999999996</c:v>
                </c:pt>
                <c:pt idx="18">
                  <c:v>3018.84</c:v>
                </c:pt>
                <c:pt idx="19">
                  <c:v>1987.82</c:v>
                </c:pt>
                <c:pt idx="20">
                  <c:v>1605.63</c:v>
                </c:pt>
                <c:pt idx="21">
                  <c:v>1619.59</c:v>
                </c:pt>
                <c:pt idx="22">
                  <c:v>2531.52</c:v>
                </c:pt>
                <c:pt idx="23">
                  <c:v>3623.25</c:v>
                </c:pt>
                <c:pt idx="24">
                  <c:v>8698.94</c:v>
                </c:pt>
                <c:pt idx="25">
                  <c:v>9053.91</c:v>
                </c:pt>
                <c:pt idx="26">
                  <c:v>6924.41</c:v>
                </c:pt>
                <c:pt idx="27">
                  <c:v>5999.64</c:v>
                </c:pt>
                <c:pt idx="28">
                  <c:v>3600.54</c:v>
                </c:pt>
                <c:pt idx="29">
                  <c:v>4079.6</c:v>
                </c:pt>
                <c:pt idx="30">
                  <c:v>2892.32</c:v>
                </c:pt>
                <c:pt idx="31">
                  <c:v>2192.8200000000002</c:v>
                </c:pt>
                <c:pt idx="32">
                  <c:v>1992.47</c:v>
                </c:pt>
                <c:pt idx="33">
                  <c:v>2890</c:v>
                </c:pt>
                <c:pt idx="34">
                  <c:v>2978.56</c:v>
                </c:pt>
                <c:pt idx="35">
                  <c:v>5302.28</c:v>
                </c:pt>
                <c:pt idx="36">
                  <c:v>3079.94</c:v>
                </c:pt>
                <c:pt idx="37">
                  <c:v>1795.04</c:v>
                </c:pt>
                <c:pt idx="38">
                  <c:v>2185.0100000000002</c:v>
                </c:pt>
                <c:pt idx="39">
                  <c:v>2237.5700000000002</c:v>
                </c:pt>
                <c:pt idx="40">
                  <c:v>1527.44</c:v>
                </c:pt>
                <c:pt idx="41">
                  <c:v>1411.64</c:v>
                </c:pt>
                <c:pt idx="42">
                  <c:v>1285.6099999999999</c:v>
                </c:pt>
                <c:pt idx="43">
                  <c:v>1169.6300000000001</c:v>
                </c:pt>
                <c:pt idx="44">
                  <c:v>867.6</c:v>
                </c:pt>
                <c:pt idx="45">
                  <c:v>650.35</c:v>
                </c:pt>
                <c:pt idx="46">
                  <c:v>1498.22</c:v>
                </c:pt>
                <c:pt idx="47">
                  <c:v>3434.81</c:v>
                </c:pt>
                <c:pt idx="48">
                  <c:v>1988.21</c:v>
                </c:pt>
                <c:pt idx="49">
                  <c:v>3530.23</c:v>
                </c:pt>
                <c:pt idx="50">
                  <c:v>4682.33</c:v>
                </c:pt>
                <c:pt idx="51">
                  <c:v>3532.87</c:v>
                </c:pt>
                <c:pt idx="52">
                  <c:v>2507.6799999999998</c:v>
                </c:pt>
                <c:pt idx="53">
                  <c:v>2030.09</c:v>
                </c:pt>
                <c:pt idx="54">
                  <c:v>1567.76</c:v>
                </c:pt>
                <c:pt idx="55">
                  <c:v>1132.05</c:v>
                </c:pt>
                <c:pt idx="56">
                  <c:v>2159.4699999999998</c:v>
                </c:pt>
                <c:pt idx="57">
                  <c:v>1044.47</c:v>
                </c:pt>
                <c:pt idx="58">
                  <c:v>2849.53</c:v>
                </c:pt>
                <c:pt idx="59">
                  <c:v>5019.74</c:v>
                </c:pt>
                <c:pt idx="60">
                  <c:v>9529.39</c:v>
                </c:pt>
                <c:pt idx="61">
                  <c:v>6756.82</c:v>
                </c:pt>
                <c:pt idx="62">
                  <c:v>7590.49</c:v>
                </c:pt>
                <c:pt idx="63">
                  <c:v>3941.46</c:v>
                </c:pt>
                <c:pt idx="64">
                  <c:v>2899.89</c:v>
                </c:pt>
                <c:pt idx="65">
                  <c:v>3847.41</c:v>
                </c:pt>
                <c:pt idx="66">
                  <c:v>2155.12</c:v>
                </c:pt>
                <c:pt idx="67">
                  <c:v>1799.97</c:v>
                </c:pt>
                <c:pt idx="68">
                  <c:v>1456.41</c:v>
                </c:pt>
                <c:pt idx="69">
                  <c:v>1987.42</c:v>
                </c:pt>
                <c:pt idx="70">
                  <c:v>3675.37</c:v>
                </c:pt>
                <c:pt idx="71">
                  <c:v>4016.23</c:v>
                </c:pt>
                <c:pt idx="72">
                  <c:v>4905.8500000000004</c:v>
                </c:pt>
                <c:pt idx="73">
                  <c:v>4144.17</c:v>
                </c:pt>
                <c:pt idx="74">
                  <c:v>3748.76</c:v>
                </c:pt>
                <c:pt idx="75">
                  <c:v>2449.84</c:v>
                </c:pt>
                <c:pt idx="76">
                  <c:v>2677.39</c:v>
                </c:pt>
                <c:pt idx="77">
                  <c:v>2134.23</c:v>
                </c:pt>
                <c:pt idx="78">
                  <c:v>1537.76</c:v>
                </c:pt>
                <c:pt idx="79">
                  <c:v>1207.69</c:v>
                </c:pt>
                <c:pt idx="80">
                  <c:v>895.95</c:v>
                </c:pt>
                <c:pt idx="81">
                  <c:v>1226.24</c:v>
                </c:pt>
                <c:pt idx="82">
                  <c:v>2325.86</c:v>
                </c:pt>
                <c:pt idx="83">
                  <c:v>3600.39</c:v>
                </c:pt>
                <c:pt idx="84">
                  <c:v>6103.76</c:v>
                </c:pt>
                <c:pt idx="85">
                  <c:v>4157.79</c:v>
                </c:pt>
                <c:pt idx="86">
                  <c:v>4910.4399999999996</c:v>
                </c:pt>
                <c:pt idx="87">
                  <c:v>2497.4699999999998</c:v>
                </c:pt>
                <c:pt idx="88">
                  <c:v>1729.43</c:v>
                </c:pt>
                <c:pt idx="89">
                  <c:v>1610.43</c:v>
                </c:pt>
                <c:pt idx="90">
                  <c:v>1239.4100000000001</c:v>
                </c:pt>
                <c:pt idx="91">
                  <c:v>1448.11</c:v>
                </c:pt>
                <c:pt idx="92">
                  <c:v>1302.3</c:v>
                </c:pt>
                <c:pt idx="93">
                  <c:v>2481.7399999999998</c:v>
                </c:pt>
                <c:pt idx="94">
                  <c:v>4334.28</c:v>
                </c:pt>
                <c:pt idx="95">
                  <c:v>5010.95</c:v>
                </c:pt>
                <c:pt idx="96">
                  <c:v>3984</c:v>
                </c:pt>
                <c:pt idx="97">
                  <c:v>4380</c:v>
                </c:pt>
                <c:pt idx="98">
                  <c:v>7549</c:v>
                </c:pt>
                <c:pt idx="99">
                  <c:v>5025</c:v>
                </c:pt>
                <c:pt idx="100">
                  <c:v>3380</c:v>
                </c:pt>
                <c:pt idx="101">
                  <c:v>2399</c:v>
                </c:pt>
                <c:pt idx="102">
                  <c:v>1947</c:v>
                </c:pt>
                <c:pt idx="103">
                  <c:v>1607</c:v>
                </c:pt>
                <c:pt idx="104">
                  <c:v>1379</c:v>
                </c:pt>
                <c:pt idx="105">
                  <c:v>1426</c:v>
                </c:pt>
                <c:pt idx="106">
                  <c:v>2419</c:v>
                </c:pt>
                <c:pt idx="107">
                  <c:v>4238</c:v>
                </c:pt>
                <c:pt idx="108">
                  <c:v>5672</c:v>
                </c:pt>
                <c:pt idx="109">
                  <c:v>11933</c:v>
                </c:pt>
                <c:pt idx="110">
                  <c:v>8252</c:v>
                </c:pt>
                <c:pt idx="111">
                  <c:v>4239</c:v>
                </c:pt>
                <c:pt idx="112">
                  <c:v>2803</c:v>
                </c:pt>
                <c:pt idx="113">
                  <c:v>2449</c:v>
                </c:pt>
                <c:pt idx="114">
                  <c:v>1873</c:v>
                </c:pt>
                <c:pt idx="115">
                  <c:v>1462</c:v>
                </c:pt>
                <c:pt idx="116">
                  <c:v>1141</c:v>
                </c:pt>
                <c:pt idx="117">
                  <c:v>985</c:v>
                </c:pt>
                <c:pt idx="118">
                  <c:v>1948</c:v>
                </c:pt>
                <c:pt idx="119">
                  <c:v>4880</c:v>
                </c:pt>
                <c:pt idx="120">
                  <c:v>6198</c:v>
                </c:pt>
                <c:pt idx="121">
                  <c:v>4770</c:v>
                </c:pt>
                <c:pt idx="122">
                  <c:v>4338</c:v>
                </c:pt>
                <c:pt idx="123">
                  <c:v>2131</c:v>
                </c:pt>
                <c:pt idx="124">
                  <c:v>1589</c:v>
                </c:pt>
                <c:pt idx="125">
                  <c:v>1692</c:v>
                </c:pt>
                <c:pt idx="126">
                  <c:v>1256</c:v>
                </c:pt>
                <c:pt idx="127">
                  <c:v>1119</c:v>
                </c:pt>
                <c:pt idx="128">
                  <c:v>923</c:v>
                </c:pt>
                <c:pt idx="129">
                  <c:v>2983</c:v>
                </c:pt>
                <c:pt idx="130">
                  <c:v>3815</c:v>
                </c:pt>
                <c:pt idx="131">
                  <c:v>4450</c:v>
                </c:pt>
                <c:pt idx="132">
                  <c:v>9992</c:v>
                </c:pt>
                <c:pt idx="133">
                  <c:v>10939</c:v>
                </c:pt>
                <c:pt idx="134">
                  <c:v>4978</c:v>
                </c:pt>
                <c:pt idx="135">
                  <c:v>3761</c:v>
                </c:pt>
                <c:pt idx="136" formatCode="General">
                  <c:v>2593</c:v>
                </c:pt>
                <c:pt idx="137" formatCode="General">
                  <c:v>2211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6A8-420B-9636-044297954CB6}"/>
            </c:ext>
          </c:extLst>
        </c:ser>
        <c:ser>
          <c:idx val="1"/>
          <c:order val="1"/>
          <c:tx>
            <c:v>ENA_RNA-MLP</c:v>
          </c:tx>
          <c:spPr>
            <a:ln w="9525" cmpd="sng">
              <a:solidFill>
                <a:schemeClr val="accent1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cat>
            <c:numRef>
              <c:f>'Gráfico Previsões'!$A$2:$A$147</c:f>
              <c:numCache>
                <c:formatCode>mmm\-yy</c:formatCode>
                <c:ptCount val="146"/>
                <c:pt idx="0">
                  <c:v>40544</c:v>
                </c:pt>
                <c:pt idx="1">
                  <c:v>40575</c:v>
                </c:pt>
                <c:pt idx="2">
                  <c:v>40603</c:v>
                </c:pt>
                <c:pt idx="3">
                  <c:v>40634</c:v>
                </c:pt>
                <c:pt idx="4">
                  <c:v>40664</c:v>
                </c:pt>
                <c:pt idx="5">
                  <c:v>40695</c:v>
                </c:pt>
                <c:pt idx="6">
                  <c:v>40725</c:v>
                </c:pt>
                <c:pt idx="7">
                  <c:v>40756</c:v>
                </c:pt>
                <c:pt idx="8">
                  <c:v>40787</c:v>
                </c:pt>
                <c:pt idx="9">
                  <c:v>40817</c:v>
                </c:pt>
                <c:pt idx="10">
                  <c:v>40848</c:v>
                </c:pt>
                <c:pt idx="11">
                  <c:v>40878</c:v>
                </c:pt>
                <c:pt idx="12">
                  <c:v>40909</c:v>
                </c:pt>
                <c:pt idx="13">
                  <c:v>40940</c:v>
                </c:pt>
                <c:pt idx="14">
                  <c:v>40969</c:v>
                </c:pt>
                <c:pt idx="15">
                  <c:v>41000</c:v>
                </c:pt>
                <c:pt idx="16">
                  <c:v>41030</c:v>
                </c:pt>
                <c:pt idx="17">
                  <c:v>41061</c:v>
                </c:pt>
                <c:pt idx="18">
                  <c:v>41091</c:v>
                </c:pt>
                <c:pt idx="19">
                  <c:v>41122</c:v>
                </c:pt>
                <c:pt idx="20">
                  <c:v>41153</c:v>
                </c:pt>
                <c:pt idx="21">
                  <c:v>41183</c:v>
                </c:pt>
                <c:pt idx="22">
                  <c:v>41214</c:v>
                </c:pt>
                <c:pt idx="23">
                  <c:v>41244</c:v>
                </c:pt>
                <c:pt idx="24">
                  <c:v>41275</c:v>
                </c:pt>
                <c:pt idx="25">
                  <c:v>41306</c:v>
                </c:pt>
                <c:pt idx="26">
                  <c:v>41334</c:v>
                </c:pt>
                <c:pt idx="27">
                  <c:v>41365</c:v>
                </c:pt>
                <c:pt idx="28">
                  <c:v>41395</c:v>
                </c:pt>
                <c:pt idx="29">
                  <c:v>41426</c:v>
                </c:pt>
                <c:pt idx="30">
                  <c:v>41456</c:v>
                </c:pt>
                <c:pt idx="31">
                  <c:v>41487</c:v>
                </c:pt>
                <c:pt idx="32">
                  <c:v>41518</c:v>
                </c:pt>
                <c:pt idx="33">
                  <c:v>41548</c:v>
                </c:pt>
                <c:pt idx="34">
                  <c:v>41579</c:v>
                </c:pt>
                <c:pt idx="35">
                  <c:v>41609</c:v>
                </c:pt>
                <c:pt idx="36">
                  <c:v>41640</c:v>
                </c:pt>
                <c:pt idx="37">
                  <c:v>41671</c:v>
                </c:pt>
                <c:pt idx="38">
                  <c:v>41699</c:v>
                </c:pt>
                <c:pt idx="39">
                  <c:v>41730</c:v>
                </c:pt>
                <c:pt idx="40">
                  <c:v>41760</c:v>
                </c:pt>
                <c:pt idx="41">
                  <c:v>41791</c:v>
                </c:pt>
                <c:pt idx="42">
                  <c:v>41821</c:v>
                </c:pt>
                <c:pt idx="43">
                  <c:v>41852</c:v>
                </c:pt>
                <c:pt idx="44">
                  <c:v>41883</c:v>
                </c:pt>
                <c:pt idx="45">
                  <c:v>41913</c:v>
                </c:pt>
                <c:pt idx="46">
                  <c:v>41944</c:v>
                </c:pt>
                <c:pt idx="47">
                  <c:v>41974</c:v>
                </c:pt>
                <c:pt idx="48">
                  <c:v>42005</c:v>
                </c:pt>
                <c:pt idx="49">
                  <c:v>42036</c:v>
                </c:pt>
                <c:pt idx="50">
                  <c:v>42064</c:v>
                </c:pt>
                <c:pt idx="51">
                  <c:v>42095</c:v>
                </c:pt>
                <c:pt idx="52">
                  <c:v>42125</c:v>
                </c:pt>
                <c:pt idx="53">
                  <c:v>42156</c:v>
                </c:pt>
                <c:pt idx="54">
                  <c:v>42186</c:v>
                </c:pt>
                <c:pt idx="55">
                  <c:v>42217</c:v>
                </c:pt>
                <c:pt idx="56">
                  <c:v>42248</c:v>
                </c:pt>
                <c:pt idx="57">
                  <c:v>42278</c:v>
                </c:pt>
                <c:pt idx="58">
                  <c:v>42309</c:v>
                </c:pt>
                <c:pt idx="59">
                  <c:v>42339</c:v>
                </c:pt>
                <c:pt idx="60">
                  <c:v>42370</c:v>
                </c:pt>
                <c:pt idx="61">
                  <c:v>42401</c:v>
                </c:pt>
                <c:pt idx="62">
                  <c:v>42430</c:v>
                </c:pt>
                <c:pt idx="63">
                  <c:v>42461</c:v>
                </c:pt>
                <c:pt idx="64">
                  <c:v>42491</c:v>
                </c:pt>
                <c:pt idx="65">
                  <c:v>42522</c:v>
                </c:pt>
                <c:pt idx="66">
                  <c:v>42552</c:v>
                </c:pt>
                <c:pt idx="67">
                  <c:v>42583</c:v>
                </c:pt>
                <c:pt idx="68">
                  <c:v>42614</c:v>
                </c:pt>
                <c:pt idx="69">
                  <c:v>42644</c:v>
                </c:pt>
                <c:pt idx="70">
                  <c:v>42675</c:v>
                </c:pt>
                <c:pt idx="71">
                  <c:v>42705</c:v>
                </c:pt>
                <c:pt idx="72">
                  <c:v>42736</c:v>
                </c:pt>
                <c:pt idx="73">
                  <c:v>42767</c:v>
                </c:pt>
                <c:pt idx="74">
                  <c:v>42795</c:v>
                </c:pt>
                <c:pt idx="75">
                  <c:v>42826</c:v>
                </c:pt>
                <c:pt idx="76">
                  <c:v>42856</c:v>
                </c:pt>
                <c:pt idx="77">
                  <c:v>42887</c:v>
                </c:pt>
                <c:pt idx="78">
                  <c:v>42917</c:v>
                </c:pt>
                <c:pt idx="79">
                  <c:v>42948</c:v>
                </c:pt>
                <c:pt idx="80">
                  <c:v>42979</c:v>
                </c:pt>
                <c:pt idx="81">
                  <c:v>43009</c:v>
                </c:pt>
                <c:pt idx="82">
                  <c:v>43040</c:v>
                </c:pt>
                <c:pt idx="83">
                  <c:v>43070</c:v>
                </c:pt>
                <c:pt idx="84">
                  <c:v>43101</c:v>
                </c:pt>
                <c:pt idx="85">
                  <c:v>43132</c:v>
                </c:pt>
                <c:pt idx="86">
                  <c:v>43160</c:v>
                </c:pt>
                <c:pt idx="87">
                  <c:v>43191</c:v>
                </c:pt>
                <c:pt idx="88">
                  <c:v>43221</c:v>
                </c:pt>
                <c:pt idx="89">
                  <c:v>43252</c:v>
                </c:pt>
                <c:pt idx="90">
                  <c:v>43282</c:v>
                </c:pt>
                <c:pt idx="91">
                  <c:v>43313</c:v>
                </c:pt>
                <c:pt idx="92">
                  <c:v>43344</c:v>
                </c:pt>
                <c:pt idx="93">
                  <c:v>43374</c:v>
                </c:pt>
                <c:pt idx="94">
                  <c:v>43405</c:v>
                </c:pt>
                <c:pt idx="95">
                  <c:v>43435</c:v>
                </c:pt>
                <c:pt idx="96">
                  <c:v>43466</c:v>
                </c:pt>
                <c:pt idx="97">
                  <c:v>43497</c:v>
                </c:pt>
                <c:pt idx="98">
                  <c:v>43525</c:v>
                </c:pt>
                <c:pt idx="99">
                  <c:v>43556</c:v>
                </c:pt>
                <c:pt idx="100">
                  <c:v>43586</c:v>
                </c:pt>
                <c:pt idx="101">
                  <c:v>43617</c:v>
                </c:pt>
                <c:pt idx="102">
                  <c:v>43647</c:v>
                </c:pt>
                <c:pt idx="103">
                  <c:v>43678</c:v>
                </c:pt>
                <c:pt idx="104">
                  <c:v>43709</c:v>
                </c:pt>
                <c:pt idx="105">
                  <c:v>43739</c:v>
                </c:pt>
                <c:pt idx="106">
                  <c:v>43770</c:v>
                </c:pt>
                <c:pt idx="107">
                  <c:v>43800</c:v>
                </c:pt>
                <c:pt idx="108">
                  <c:v>43831</c:v>
                </c:pt>
                <c:pt idx="109">
                  <c:v>43862</c:v>
                </c:pt>
                <c:pt idx="110">
                  <c:v>43891</c:v>
                </c:pt>
                <c:pt idx="111">
                  <c:v>43922</c:v>
                </c:pt>
                <c:pt idx="112">
                  <c:v>43952</c:v>
                </c:pt>
                <c:pt idx="113">
                  <c:v>43983</c:v>
                </c:pt>
                <c:pt idx="114">
                  <c:v>44013</c:v>
                </c:pt>
                <c:pt idx="115">
                  <c:v>44044</c:v>
                </c:pt>
                <c:pt idx="116">
                  <c:v>44075</c:v>
                </c:pt>
                <c:pt idx="117">
                  <c:v>44105</c:v>
                </c:pt>
                <c:pt idx="118">
                  <c:v>44136</c:v>
                </c:pt>
                <c:pt idx="119">
                  <c:v>44166</c:v>
                </c:pt>
                <c:pt idx="120">
                  <c:v>44197</c:v>
                </c:pt>
                <c:pt idx="121">
                  <c:v>44228</c:v>
                </c:pt>
                <c:pt idx="122">
                  <c:v>44256</c:v>
                </c:pt>
                <c:pt idx="123">
                  <c:v>44287</c:v>
                </c:pt>
                <c:pt idx="124">
                  <c:v>44317</c:v>
                </c:pt>
                <c:pt idx="125">
                  <c:v>44348</c:v>
                </c:pt>
                <c:pt idx="126">
                  <c:v>44378</c:v>
                </c:pt>
                <c:pt idx="127">
                  <c:v>44409</c:v>
                </c:pt>
                <c:pt idx="128">
                  <c:v>44440</c:v>
                </c:pt>
                <c:pt idx="129">
                  <c:v>44470</c:v>
                </c:pt>
                <c:pt idx="130">
                  <c:v>44501</c:v>
                </c:pt>
                <c:pt idx="131">
                  <c:v>44531</c:v>
                </c:pt>
                <c:pt idx="132">
                  <c:v>44562</c:v>
                </c:pt>
                <c:pt idx="133">
                  <c:v>44593</c:v>
                </c:pt>
                <c:pt idx="134">
                  <c:v>44621</c:v>
                </c:pt>
                <c:pt idx="135">
                  <c:v>44652</c:v>
                </c:pt>
                <c:pt idx="136">
                  <c:v>44682</c:v>
                </c:pt>
                <c:pt idx="137">
                  <c:v>44713</c:v>
                </c:pt>
                <c:pt idx="138">
                  <c:v>44743</c:v>
                </c:pt>
                <c:pt idx="139">
                  <c:v>44774</c:v>
                </c:pt>
                <c:pt idx="140">
                  <c:v>44805</c:v>
                </c:pt>
                <c:pt idx="141">
                  <c:v>44835</c:v>
                </c:pt>
                <c:pt idx="142">
                  <c:v>44866</c:v>
                </c:pt>
                <c:pt idx="143">
                  <c:v>44896</c:v>
                </c:pt>
                <c:pt idx="144">
                  <c:v>44927</c:v>
                </c:pt>
                <c:pt idx="145">
                  <c:v>44958</c:v>
                </c:pt>
              </c:numCache>
            </c:numRef>
          </c:cat>
          <c:val>
            <c:numRef>
              <c:f>'Gráfico Previsões'!$H$2:$H$146</c:f>
              <c:numCache>
                <c:formatCode>0.0</c:formatCode>
                <c:ptCount val="145"/>
                <c:pt idx="0">
                  <c:v>11264.72</c:v>
                </c:pt>
                <c:pt idx="1">
                  <c:v>6579.24</c:v>
                </c:pt>
                <c:pt idx="2">
                  <c:v>5587.66</c:v>
                </c:pt>
                <c:pt idx="3">
                  <c:v>5200.9399999999996</c:v>
                </c:pt>
                <c:pt idx="4">
                  <c:v>2275.63</c:v>
                </c:pt>
                <c:pt idx="5">
                  <c:v>2038.79</c:v>
                </c:pt>
                <c:pt idx="6">
                  <c:v>2017.48</c:v>
                </c:pt>
                <c:pt idx="7">
                  <c:v>1962.53</c:v>
                </c:pt>
                <c:pt idx="8">
                  <c:v>1971.79</c:v>
                </c:pt>
                <c:pt idx="9">
                  <c:v>2404.96</c:v>
                </c:pt>
                <c:pt idx="10">
                  <c:v>3305.61</c:v>
                </c:pt>
                <c:pt idx="11">
                  <c:v>5549.78</c:v>
                </c:pt>
                <c:pt idx="12">
                  <c:v>11462.85</c:v>
                </c:pt>
                <c:pt idx="13">
                  <c:v>6579.24</c:v>
                </c:pt>
                <c:pt idx="14">
                  <c:v>2872.69</c:v>
                </c:pt>
                <c:pt idx="15">
                  <c:v>2536.27</c:v>
                </c:pt>
                <c:pt idx="16">
                  <c:v>2202.77</c:v>
                </c:pt>
                <c:pt idx="17">
                  <c:v>2419.6799999999998</c:v>
                </c:pt>
                <c:pt idx="18">
                  <c:v>2313.35</c:v>
                </c:pt>
                <c:pt idx="19">
                  <c:v>2002.62</c:v>
                </c:pt>
                <c:pt idx="20">
                  <c:v>2044.99</c:v>
                </c:pt>
                <c:pt idx="21">
                  <c:v>2245.36</c:v>
                </c:pt>
                <c:pt idx="22">
                  <c:v>2939.44</c:v>
                </c:pt>
                <c:pt idx="23">
                  <c:v>4438.93</c:v>
                </c:pt>
                <c:pt idx="24">
                  <c:v>8836.7800000000007</c:v>
                </c:pt>
                <c:pt idx="25">
                  <c:v>11035.96</c:v>
                </c:pt>
                <c:pt idx="26">
                  <c:v>7062.97</c:v>
                </c:pt>
                <c:pt idx="27">
                  <c:v>3275.18</c:v>
                </c:pt>
                <c:pt idx="28">
                  <c:v>2414.9</c:v>
                </c:pt>
                <c:pt idx="29">
                  <c:v>2237.46</c:v>
                </c:pt>
                <c:pt idx="30">
                  <c:v>2098.11</c:v>
                </c:pt>
                <c:pt idx="31">
                  <c:v>2002.62</c:v>
                </c:pt>
                <c:pt idx="32">
                  <c:v>2105.14</c:v>
                </c:pt>
                <c:pt idx="33">
                  <c:v>2534.12</c:v>
                </c:pt>
                <c:pt idx="34">
                  <c:v>3720.74</c:v>
                </c:pt>
                <c:pt idx="35">
                  <c:v>5574.99</c:v>
                </c:pt>
                <c:pt idx="36">
                  <c:v>3639.83</c:v>
                </c:pt>
                <c:pt idx="37">
                  <c:v>2339.38</c:v>
                </c:pt>
                <c:pt idx="38">
                  <c:v>2434.14</c:v>
                </c:pt>
                <c:pt idx="39">
                  <c:v>2729.84</c:v>
                </c:pt>
                <c:pt idx="40">
                  <c:v>2251.34</c:v>
                </c:pt>
                <c:pt idx="41">
                  <c:v>1996.76</c:v>
                </c:pt>
                <c:pt idx="42">
                  <c:v>2068.69</c:v>
                </c:pt>
                <c:pt idx="43">
                  <c:v>2075.14</c:v>
                </c:pt>
                <c:pt idx="44">
                  <c:v>2065.4899999999998</c:v>
                </c:pt>
                <c:pt idx="45">
                  <c:v>2187.79</c:v>
                </c:pt>
                <c:pt idx="46">
                  <c:v>2809.37</c:v>
                </c:pt>
                <c:pt idx="47">
                  <c:v>4317.34</c:v>
                </c:pt>
                <c:pt idx="48">
                  <c:v>3396.5</c:v>
                </c:pt>
                <c:pt idx="49">
                  <c:v>3527.92</c:v>
                </c:pt>
                <c:pt idx="50">
                  <c:v>5377.45</c:v>
                </c:pt>
                <c:pt idx="51">
                  <c:v>2805.95</c:v>
                </c:pt>
                <c:pt idx="52">
                  <c:v>2126.9299999999998</c:v>
                </c:pt>
                <c:pt idx="53">
                  <c:v>2202.77</c:v>
                </c:pt>
                <c:pt idx="54">
                  <c:v>2032.64</c:v>
                </c:pt>
                <c:pt idx="55">
                  <c:v>1993.84</c:v>
                </c:pt>
                <c:pt idx="56">
                  <c:v>2443.9</c:v>
                </c:pt>
                <c:pt idx="57">
                  <c:v>2723.46</c:v>
                </c:pt>
                <c:pt idx="58">
                  <c:v>3652.04</c:v>
                </c:pt>
                <c:pt idx="59">
                  <c:v>6548.97</c:v>
                </c:pt>
                <c:pt idx="60">
                  <c:v>9413.58</c:v>
                </c:pt>
                <c:pt idx="61">
                  <c:v>7768.23</c:v>
                </c:pt>
                <c:pt idx="62">
                  <c:v>4800.6899999999996</c:v>
                </c:pt>
                <c:pt idx="63">
                  <c:v>3050.7</c:v>
                </c:pt>
                <c:pt idx="64">
                  <c:v>2130.39</c:v>
                </c:pt>
                <c:pt idx="65">
                  <c:v>2361.64</c:v>
                </c:pt>
                <c:pt idx="66">
                  <c:v>2187.79</c:v>
                </c:pt>
                <c:pt idx="67">
                  <c:v>2037.25</c:v>
                </c:pt>
                <c:pt idx="68">
                  <c:v>2084.9</c:v>
                </c:pt>
                <c:pt idx="69">
                  <c:v>2468.7199999999998</c:v>
                </c:pt>
                <c:pt idx="70">
                  <c:v>4351.47</c:v>
                </c:pt>
                <c:pt idx="71">
                  <c:v>5155.28</c:v>
                </c:pt>
                <c:pt idx="72">
                  <c:v>5425.94</c:v>
                </c:pt>
                <c:pt idx="73">
                  <c:v>4083.85</c:v>
                </c:pt>
                <c:pt idx="74">
                  <c:v>2970.27</c:v>
                </c:pt>
                <c:pt idx="75">
                  <c:v>2733.05</c:v>
                </c:pt>
                <c:pt idx="76">
                  <c:v>2473.7600000000002</c:v>
                </c:pt>
                <c:pt idx="77">
                  <c:v>2317.64</c:v>
                </c:pt>
                <c:pt idx="78">
                  <c:v>2034.17</c:v>
                </c:pt>
                <c:pt idx="79">
                  <c:v>1969.53</c:v>
                </c:pt>
                <c:pt idx="80">
                  <c:v>2028.06</c:v>
                </c:pt>
                <c:pt idx="81">
                  <c:v>2393.71</c:v>
                </c:pt>
                <c:pt idx="82">
                  <c:v>3401.76</c:v>
                </c:pt>
                <c:pt idx="83">
                  <c:v>4978.4799999999996</c:v>
                </c:pt>
                <c:pt idx="84">
                  <c:v>6624.88</c:v>
                </c:pt>
                <c:pt idx="85">
                  <c:v>4671.53</c:v>
                </c:pt>
                <c:pt idx="86">
                  <c:v>3140.67</c:v>
                </c:pt>
                <c:pt idx="87">
                  <c:v>2468.7199999999998</c:v>
                </c:pt>
                <c:pt idx="88">
                  <c:v>2031.11</c:v>
                </c:pt>
                <c:pt idx="89">
                  <c:v>1976.6</c:v>
                </c:pt>
                <c:pt idx="90">
                  <c:v>1985.17</c:v>
                </c:pt>
                <c:pt idx="91">
                  <c:v>2091.48</c:v>
                </c:pt>
                <c:pt idx="92">
                  <c:v>2363.9</c:v>
                </c:pt>
                <c:pt idx="93">
                  <c:v>3149.55</c:v>
                </c:pt>
                <c:pt idx="94">
                  <c:v>5916.35</c:v>
                </c:pt>
                <c:pt idx="95">
                  <c:v>6488.79</c:v>
                </c:pt>
                <c:pt idx="96">
                  <c:v>3676.72</c:v>
                </c:pt>
                <c:pt idx="97">
                  <c:v>3972.19</c:v>
                </c:pt>
                <c:pt idx="98">
                  <c:v>5247.19</c:v>
                </c:pt>
                <c:pt idx="99">
                  <c:v>3580.02</c:v>
                </c:pt>
                <c:pt idx="100">
                  <c:v>2538.96</c:v>
                </c:pt>
                <c:pt idx="101">
                  <c:v>2089.83</c:v>
                </c:pt>
                <c:pt idx="102">
                  <c:v>2002.62</c:v>
                </c:pt>
                <c:pt idx="103">
                  <c:v>2029.58</c:v>
                </c:pt>
                <c:pt idx="104">
                  <c:v>2200.89</c:v>
                </c:pt>
                <c:pt idx="105">
                  <c:v>2405.4299999999998</c:v>
                </c:pt>
                <c:pt idx="106">
                  <c:v>3059.02</c:v>
                </c:pt>
                <c:pt idx="107">
                  <c:v>4557.34</c:v>
                </c:pt>
                <c:pt idx="108">
                  <c:v>6763.38</c:v>
                </c:pt>
                <c:pt idx="109">
                  <c:v>11714.73</c:v>
                </c:pt>
                <c:pt idx="110">
                  <c:v>8254.41</c:v>
                </c:pt>
                <c:pt idx="111">
                  <c:v>2486.4699999999998</c:v>
                </c:pt>
                <c:pt idx="112">
                  <c:v>2197.12</c:v>
                </c:pt>
                <c:pt idx="113">
                  <c:v>2137.35</c:v>
                </c:pt>
                <c:pt idx="114">
                  <c:v>1969.53</c:v>
                </c:pt>
                <c:pt idx="115">
                  <c:v>1969.53</c:v>
                </c:pt>
                <c:pt idx="116">
                  <c:v>2002.62</c:v>
                </c:pt>
                <c:pt idx="117">
                  <c:v>2169.4299999999998</c:v>
                </c:pt>
                <c:pt idx="118">
                  <c:v>2597.0500000000002</c:v>
                </c:pt>
                <c:pt idx="119">
                  <c:v>5099.03</c:v>
                </c:pt>
                <c:pt idx="120">
                  <c:v>7111.08</c:v>
                </c:pt>
                <c:pt idx="121">
                  <c:v>4904.04</c:v>
                </c:pt>
                <c:pt idx="122">
                  <c:v>3580.02</c:v>
                </c:pt>
                <c:pt idx="123">
                  <c:v>2343.79</c:v>
                </c:pt>
                <c:pt idx="124">
                  <c:v>2034.17</c:v>
                </c:pt>
                <c:pt idx="125">
                  <c:v>2032.64</c:v>
                </c:pt>
                <c:pt idx="126">
                  <c:v>2012.99</c:v>
                </c:pt>
                <c:pt idx="127">
                  <c:v>1963.93</c:v>
                </c:pt>
                <c:pt idx="128">
                  <c:v>1992.39</c:v>
                </c:pt>
                <c:pt idx="129">
                  <c:v>3009.87</c:v>
                </c:pt>
                <c:pt idx="130">
                  <c:v>4989.26</c:v>
                </c:pt>
                <c:pt idx="131">
                  <c:v>5087.8900000000003</c:v>
                </c:pt>
                <c:pt idx="132">
                  <c:v>9936.9599999999991</c:v>
                </c:pt>
                <c:pt idx="133">
                  <c:v>9256.6299999999992</c:v>
                </c:pt>
                <c:pt idx="134">
                  <c:v>3714.39</c:v>
                </c:pt>
                <c:pt idx="135">
                  <c:v>2512.38</c:v>
                </c:pt>
                <c:pt idx="136">
                  <c:v>2184.09</c:v>
                </c:pt>
                <c:pt idx="137">
                  <c:v>2040.34</c:v>
                </c:pt>
                <c:pt idx="138">
                  <c:v>1976.6</c:v>
                </c:pt>
                <c:pt idx="139">
                  <c:v>2074.4899999999998</c:v>
                </c:pt>
                <c:pt idx="140">
                  <c:v>2211.5100000000002</c:v>
                </c:pt>
                <c:pt idx="141">
                  <c:v>2611.36</c:v>
                </c:pt>
                <c:pt idx="142">
                  <c:v>3185.65</c:v>
                </c:pt>
                <c:pt idx="143">
                  <c:v>4045.97</c:v>
                </c:pt>
                <c:pt idx="144">
                  <c:v>6110.4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6A8-420B-9636-044297954CB6}"/>
            </c:ext>
          </c:extLst>
        </c:ser>
        <c:ser>
          <c:idx val="2"/>
          <c:order val="2"/>
          <c:tx>
            <c:v>ENA_MMC</c:v>
          </c:tx>
          <c:spPr>
            <a:ln w="9525" cmpd="sng">
              <a:solidFill>
                <a:schemeClr val="accent6"/>
              </a:solidFill>
            </a:ln>
          </c:spPr>
          <c:marker>
            <c:symbol val="circle"/>
            <c:size val="4"/>
            <c:spPr>
              <a:solidFill>
                <a:schemeClr val="accent6"/>
              </a:solidFill>
              <a:ln cmpd="sng">
                <a:solidFill>
                  <a:schemeClr val="accent6"/>
                </a:solidFill>
              </a:ln>
            </c:spPr>
          </c:marker>
          <c:cat>
            <c:numRef>
              <c:f>'Gráfico Previsões'!$A$2:$A$147</c:f>
              <c:numCache>
                <c:formatCode>mmm\-yy</c:formatCode>
                <c:ptCount val="146"/>
                <c:pt idx="0">
                  <c:v>40544</c:v>
                </c:pt>
                <c:pt idx="1">
                  <c:v>40575</c:v>
                </c:pt>
                <c:pt idx="2">
                  <c:v>40603</c:v>
                </c:pt>
                <c:pt idx="3">
                  <c:v>40634</c:v>
                </c:pt>
                <c:pt idx="4">
                  <c:v>40664</c:v>
                </c:pt>
                <c:pt idx="5">
                  <c:v>40695</c:v>
                </c:pt>
                <c:pt idx="6">
                  <c:v>40725</c:v>
                </c:pt>
                <c:pt idx="7">
                  <c:v>40756</c:v>
                </c:pt>
                <c:pt idx="8">
                  <c:v>40787</c:v>
                </c:pt>
                <c:pt idx="9">
                  <c:v>40817</c:v>
                </c:pt>
                <c:pt idx="10">
                  <c:v>40848</c:v>
                </c:pt>
                <c:pt idx="11">
                  <c:v>40878</c:v>
                </c:pt>
                <c:pt idx="12">
                  <c:v>40909</c:v>
                </c:pt>
                <c:pt idx="13">
                  <c:v>40940</c:v>
                </c:pt>
                <c:pt idx="14">
                  <c:v>40969</c:v>
                </c:pt>
                <c:pt idx="15">
                  <c:v>41000</c:v>
                </c:pt>
                <c:pt idx="16">
                  <c:v>41030</c:v>
                </c:pt>
                <c:pt idx="17">
                  <c:v>41061</c:v>
                </c:pt>
                <c:pt idx="18">
                  <c:v>41091</c:v>
                </c:pt>
                <c:pt idx="19">
                  <c:v>41122</c:v>
                </c:pt>
                <c:pt idx="20">
                  <c:v>41153</c:v>
                </c:pt>
                <c:pt idx="21">
                  <c:v>41183</c:v>
                </c:pt>
                <c:pt idx="22">
                  <c:v>41214</c:v>
                </c:pt>
                <c:pt idx="23">
                  <c:v>41244</c:v>
                </c:pt>
                <c:pt idx="24">
                  <c:v>41275</c:v>
                </c:pt>
                <c:pt idx="25">
                  <c:v>41306</c:v>
                </c:pt>
                <c:pt idx="26">
                  <c:v>41334</c:v>
                </c:pt>
                <c:pt idx="27">
                  <c:v>41365</c:v>
                </c:pt>
                <c:pt idx="28">
                  <c:v>41395</c:v>
                </c:pt>
                <c:pt idx="29">
                  <c:v>41426</c:v>
                </c:pt>
                <c:pt idx="30">
                  <c:v>41456</c:v>
                </c:pt>
                <c:pt idx="31">
                  <c:v>41487</c:v>
                </c:pt>
                <c:pt idx="32">
                  <c:v>41518</c:v>
                </c:pt>
                <c:pt idx="33">
                  <c:v>41548</c:v>
                </c:pt>
                <c:pt idx="34">
                  <c:v>41579</c:v>
                </c:pt>
                <c:pt idx="35">
                  <c:v>41609</c:v>
                </c:pt>
                <c:pt idx="36">
                  <c:v>41640</c:v>
                </c:pt>
                <c:pt idx="37">
                  <c:v>41671</c:v>
                </c:pt>
                <c:pt idx="38">
                  <c:v>41699</c:v>
                </c:pt>
                <c:pt idx="39">
                  <c:v>41730</c:v>
                </c:pt>
                <c:pt idx="40">
                  <c:v>41760</c:v>
                </c:pt>
                <c:pt idx="41">
                  <c:v>41791</c:v>
                </c:pt>
                <c:pt idx="42">
                  <c:v>41821</c:v>
                </c:pt>
                <c:pt idx="43">
                  <c:v>41852</c:v>
                </c:pt>
                <c:pt idx="44">
                  <c:v>41883</c:v>
                </c:pt>
                <c:pt idx="45">
                  <c:v>41913</c:v>
                </c:pt>
                <c:pt idx="46">
                  <c:v>41944</c:v>
                </c:pt>
                <c:pt idx="47">
                  <c:v>41974</c:v>
                </c:pt>
                <c:pt idx="48">
                  <c:v>42005</c:v>
                </c:pt>
                <c:pt idx="49">
                  <c:v>42036</c:v>
                </c:pt>
                <c:pt idx="50">
                  <c:v>42064</c:v>
                </c:pt>
                <c:pt idx="51">
                  <c:v>42095</c:v>
                </c:pt>
                <c:pt idx="52">
                  <c:v>42125</c:v>
                </c:pt>
                <c:pt idx="53">
                  <c:v>42156</c:v>
                </c:pt>
                <c:pt idx="54">
                  <c:v>42186</c:v>
                </c:pt>
                <c:pt idx="55">
                  <c:v>42217</c:v>
                </c:pt>
                <c:pt idx="56">
                  <c:v>42248</c:v>
                </c:pt>
                <c:pt idx="57">
                  <c:v>42278</c:v>
                </c:pt>
                <c:pt idx="58">
                  <c:v>42309</c:v>
                </c:pt>
                <c:pt idx="59">
                  <c:v>42339</c:v>
                </c:pt>
                <c:pt idx="60">
                  <c:v>42370</c:v>
                </c:pt>
                <c:pt idx="61">
                  <c:v>42401</c:v>
                </c:pt>
                <c:pt idx="62">
                  <c:v>42430</c:v>
                </c:pt>
                <c:pt idx="63">
                  <c:v>42461</c:v>
                </c:pt>
                <c:pt idx="64">
                  <c:v>42491</c:v>
                </c:pt>
                <c:pt idx="65">
                  <c:v>42522</c:v>
                </c:pt>
                <c:pt idx="66">
                  <c:v>42552</c:v>
                </c:pt>
                <c:pt idx="67">
                  <c:v>42583</c:v>
                </c:pt>
                <c:pt idx="68">
                  <c:v>42614</c:v>
                </c:pt>
                <c:pt idx="69">
                  <c:v>42644</c:v>
                </c:pt>
                <c:pt idx="70">
                  <c:v>42675</c:v>
                </c:pt>
                <c:pt idx="71">
                  <c:v>42705</c:v>
                </c:pt>
                <c:pt idx="72">
                  <c:v>42736</c:v>
                </c:pt>
                <c:pt idx="73">
                  <c:v>42767</c:v>
                </c:pt>
                <c:pt idx="74">
                  <c:v>42795</c:v>
                </c:pt>
                <c:pt idx="75">
                  <c:v>42826</c:v>
                </c:pt>
                <c:pt idx="76">
                  <c:v>42856</c:v>
                </c:pt>
                <c:pt idx="77">
                  <c:v>42887</c:v>
                </c:pt>
                <c:pt idx="78">
                  <c:v>42917</c:v>
                </c:pt>
                <c:pt idx="79">
                  <c:v>42948</c:v>
                </c:pt>
                <c:pt idx="80">
                  <c:v>42979</c:v>
                </c:pt>
                <c:pt idx="81">
                  <c:v>43009</c:v>
                </c:pt>
                <c:pt idx="82">
                  <c:v>43040</c:v>
                </c:pt>
                <c:pt idx="83">
                  <c:v>43070</c:v>
                </c:pt>
                <c:pt idx="84">
                  <c:v>43101</c:v>
                </c:pt>
                <c:pt idx="85">
                  <c:v>43132</c:v>
                </c:pt>
                <c:pt idx="86">
                  <c:v>43160</c:v>
                </c:pt>
                <c:pt idx="87">
                  <c:v>43191</c:v>
                </c:pt>
                <c:pt idx="88">
                  <c:v>43221</c:v>
                </c:pt>
                <c:pt idx="89">
                  <c:v>43252</c:v>
                </c:pt>
                <c:pt idx="90">
                  <c:v>43282</c:v>
                </c:pt>
                <c:pt idx="91">
                  <c:v>43313</c:v>
                </c:pt>
                <c:pt idx="92">
                  <c:v>43344</c:v>
                </c:pt>
                <c:pt idx="93">
                  <c:v>43374</c:v>
                </c:pt>
                <c:pt idx="94">
                  <c:v>43405</c:v>
                </c:pt>
                <c:pt idx="95">
                  <c:v>43435</c:v>
                </c:pt>
                <c:pt idx="96">
                  <c:v>43466</c:v>
                </c:pt>
                <c:pt idx="97">
                  <c:v>43497</c:v>
                </c:pt>
                <c:pt idx="98">
                  <c:v>43525</c:v>
                </c:pt>
                <c:pt idx="99">
                  <c:v>43556</c:v>
                </c:pt>
                <c:pt idx="100">
                  <c:v>43586</c:v>
                </c:pt>
                <c:pt idx="101">
                  <c:v>43617</c:v>
                </c:pt>
                <c:pt idx="102">
                  <c:v>43647</c:v>
                </c:pt>
                <c:pt idx="103">
                  <c:v>43678</c:v>
                </c:pt>
                <c:pt idx="104">
                  <c:v>43709</c:v>
                </c:pt>
                <c:pt idx="105">
                  <c:v>43739</c:v>
                </c:pt>
                <c:pt idx="106">
                  <c:v>43770</c:v>
                </c:pt>
                <c:pt idx="107">
                  <c:v>43800</c:v>
                </c:pt>
                <c:pt idx="108">
                  <c:v>43831</c:v>
                </c:pt>
                <c:pt idx="109">
                  <c:v>43862</c:v>
                </c:pt>
                <c:pt idx="110">
                  <c:v>43891</c:v>
                </c:pt>
                <c:pt idx="111">
                  <c:v>43922</c:v>
                </c:pt>
                <c:pt idx="112">
                  <c:v>43952</c:v>
                </c:pt>
                <c:pt idx="113">
                  <c:v>43983</c:v>
                </c:pt>
                <c:pt idx="114">
                  <c:v>44013</c:v>
                </c:pt>
                <c:pt idx="115">
                  <c:v>44044</c:v>
                </c:pt>
                <c:pt idx="116">
                  <c:v>44075</c:v>
                </c:pt>
                <c:pt idx="117">
                  <c:v>44105</c:v>
                </c:pt>
                <c:pt idx="118">
                  <c:v>44136</c:v>
                </c:pt>
                <c:pt idx="119">
                  <c:v>44166</c:v>
                </c:pt>
                <c:pt idx="120">
                  <c:v>44197</c:v>
                </c:pt>
                <c:pt idx="121">
                  <c:v>44228</c:v>
                </c:pt>
                <c:pt idx="122">
                  <c:v>44256</c:v>
                </c:pt>
                <c:pt idx="123">
                  <c:v>44287</c:v>
                </c:pt>
                <c:pt idx="124">
                  <c:v>44317</c:v>
                </c:pt>
                <c:pt idx="125">
                  <c:v>44348</c:v>
                </c:pt>
                <c:pt idx="126">
                  <c:v>44378</c:v>
                </c:pt>
                <c:pt idx="127">
                  <c:v>44409</c:v>
                </c:pt>
                <c:pt idx="128">
                  <c:v>44440</c:v>
                </c:pt>
                <c:pt idx="129">
                  <c:v>44470</c:v>
                </c:pt>
                <c:pt idx="130">
                  <c:v>44501</c:v>
                </c:pt>
                <c:pt idx="131">
                  <c:v>44531</c:v>
                </c:pt>
                <c:pt idx="132">
                  <c:v>44562</c:v>
                </c:pt>
                <c:pt idx="133">
                  <c:v>44593</c:v>
                </c:pt>
                <c:pt idx="134">
                  <c:v>44621</c:v>
                </c:pt>
                <c:pt idx="135">
                  <c:v>44652</c:v>
                </c:pt>
                <c:pt idx="136">
                  <c:v>44682</c:v>
                </c:pt>
                <c:pt idx="137">
                  <c:v>44713</c:v>
                </c:pt>
                <c:pt idx="138">
                  <c:v>44743</c:v>
                </c:pt>
                <c:pt idx="139">
                  <c:v>44774</c:v>
                </c:pt>
                <c:pt idx="140">
                  <c:v>44805</c:v>
                </c:pt>
                <c:pt idx="141">
                  <c:v>44835</c:v>
                </c:pt>
                <c:pt idx="142">
                  <c:v>44866</c:v>
                </c:pt>
                <c:pt idx="143">
                  <c:v>44896</c:v>
                </c:pt>
                <c:pt idx="144">
                  <c:v>44927</c:v>
                </c:pt>
                <c:pt idx="145">
                  <c:v>44958</c:v>
                </c:pt>
              </c:numCache>
            </c:numRef>
          </c:cat>
          <c:val>
            <c:numRef>
              <c:f>'Gráfico Previsões'!$J$2:$J$148</c:f>
              <c:numCache>
                <c:formatCode>0.0</c:formatCode>
                <c:ptCount val="147"/>
                <c:pt idx="6">
                  <c:v>3135.9484141352777</c:v>
                </c:pt>
                <c:pt idx="7">
                  <c:v>2558.7449694863112</c:v>
                </c:pt>
                <c:pt idx="8">
                  <c:v>2153.2343397441896</c:v>
                </c:pt>
                <c:pt idx="9">
                  <c:v>2552.9463279765323</c:v>
                </c:pt>
                <c:pt idx="10">
                  <c:v>3950.3591316264924</c:v>
                </c:pt>
                <c:pt idx="11">
                  <c:v>6760.2919424409965</c:v>
                </c:pt>
                <c:pt idx="12">
                  <c:v>8637.7184181223674</c:v>
                </c:pt>
                <c:pt idx="13">
                  <c:v>7860.4525531536674</c:v>
                </c:pt>
                <c:pt idx="14">
                  <c:v>7787.8609192527065</c:v>
                </c:pt>
                <c:pt idx="15">
                  <c:v>5054.2644586818142</c:v>
                </c:pt>
                <c:pt idx="16">
                  <c:v>3690.3406205021361</c:v>
                </c:pt>
                <c:pt idx="17">
                  <c:v>3367.7329675162046</c:v>
                </c:pt>
                <c:pt idx="18">
                  <c:v>2307.3608128999676</c:v>
                </c:pt>
                <c:pt idx="19">
                  <c:v>1842.6596403758579</c:v>
                </c:pt>
                <c:pt idx="20">
                  <c:v>1691.5662384517243</c:v>
                </c:pt>
                <c:pt idx="21">
                  <c:v>2247.811948585113</c:v>
                </c:pt>
                <c:pt idx="22">
                  <c:v>3637.939128768523</c:v>
                </c:pt>
                <c:pt idx="23">
                  <c:v>6225.84274186524</c:v>
                </c:pt>
                <c:pt idx="24">
                  <c:v>7912.8581608814293</c:v>
                </c:pt>
                <c:pt idx="25">
                  <c:v>7225.6476141208395</c:v>
                </c:pt>
                <c:pt idx="26">
                  <c:v>7234.143001893166</c:v>
                </c:pt>
                <c:pt idx="27">
                  <c:v>4816.201799430929</c:v>
                </c:pt>
                <c:pt idx="28">
                  <c:v>3616.1390553423716</c:v>
                </c:pt>
                <c:pt idx="29">
                  <c:v>3504.4016124525128</c:v>
                </c:pt>
                <c:pt idx="30">
                  <c:v>2519.6110083702383</c:v>
                </c:pt>
                <c:pt idx="31">
                  <c:v>1816.4289062588864</c:v>
                </c:pt>
                <c:pt idx="32">
                  <c:v>1396.2166290602534</c:v>
                </c:pt>
                <c:pt idx="33">
                  <c:v>1602.255910591716</c:v>
                </c:pt>
                <c:pt idx="34">
                  <c:v>2351.0269822889854</c:v>
                </c:pt>
                <c:pt idx="35">
                  <c:v>3754.0290519084001</c:v>
                </c:pt>
                <c:pt idx="36">
                  <c:v>4458.3417224170335</c:v>
                </c:pt>
                <c:pt idx="37">
                  <c:v>3887.8921729883518</c:v>
                </c:pt>
                <c:pt idx="38">
                  <c:v>3724.1817470226151</c:v>
                </c:pt>
                <c:pt idx="39">
                  <c:v>2290.7811378309966</c:v>
                </c:pt>
                <c:pt idx="40">
                  <c:v>1570.0273263906656</c:v>
                </c:pt>
                <c:pt idx="41">
                  <c:v>1387.3200480303822</c:v>
                </c:pt>
                <c:pt idx="42">
                  <c:v>964.68928894787064</c:v>
                </c:pt>
                <c:pt idx="43">
                  <c:v>802.35936909675695</c:v>
                </c:pt>
                <c:pt idx="44">
                  <c:v>777.64602586567082</c:v>
                </c:pt>
                <c:pt idx="45">
                  <c:v>1076.5113753893254</c:v>
                </c:pt>
                <c:pt idx="46">
                  <c:v>1792.6230041565414</c:v>
                </c:pt>
                <c:pt idx="47">
                  <c:v>3169.947234423913</c:v>
                </c:pt>
                <c:pt idx="48">
                  <c:v>4103.4030626546191</c:v>
                </c:pt>
                <c:pt idx="49">
                  <c:v>3761.0046482197968</c:v>
                </c:pt>
                <c:pt idx="50">
                  <c:v>3829.9847721480151</c:v>
                </c:pt>
                <c:pt idx="51">
                  <c:v>2586.0129324864615</c:v>
                </c:pt>
                <c:pt idx="52">
                  <c:v>1968.8617306997326</c:v>
                </c:pt>
                <c:pt idx="53">
                  <c:v>1963.9114448964533</c:v>
                </c:pt>
                <c:pt idx="54">
                  <c:v>1677.4469371601908</c:v>
                </c:pt>
                <c:pt idx="55">
                  <c:v>1580.2266831882548</c:v>
                </c:pt>
                <c:pt idx="56">
                  <c:v>1494.4009815444608</c:v>
                </c:pt>
                <c:pt idx="57">
                  <c:v>1982.9865810525746</c:v>
                </c:pt>
                <c:pt idx="58">
                  <c:v>3185.5141405872323</c:v>
                </c:pt>
                <c:pt idx="59">
                  <c:v>5595.7927810833589</c:v>
                </c:pt>
                <c:pt idx="60">
                  <c:v>7304.7882133325684</c:v>
                </c:pt>
                <c:pt idx="61">
                  <c:v>6751.4450743350581</c:v>
                </c:pt>
                <c:pt idx="62">
                  <c:v>6719.2562329705979</c:v>
                </c:pt>
                <c:pt idx="63">
                  <c:v>4415.2969090332999</c:v>
                </c:pt>
                <c:pt idx="64">
                  <c:v>3321.5506181933615</c:v>
                </c:pt>
                <c:pt idx="65">
                  <c:v>3151.9729980685511</c:v>
                </c:pt>
                <c:pt idx="66">
                  <c:v>2217.4327993330421</c:v>
                </c:pt>
                <c:pt idx="67">
                  <c:v>1677.1604409184708</c:v>
                </c:pt>
                <c:pt idx="68">
                  <c:v>1367.2175134548354</c:v>
                </c:pt>
                <c:pt idx="69">
                  <c:v>1633.5635854210834</c:v>
                </c:pt>
                <c:pt idx="70">
                  <c:v>2542.5763789357543</c:v>
                </c:pt>
                <c:pt idx="71">
                  <c:v>4248.164323540379</c:v>
                </c:pt>
                <c:pt idx="72">
                  <c:v>5233.4507723282377</c:v>
                </c:pt>
                <c:pt idx="73">
                  <c:v>4692.4871880464125</c:v>
                </c:pt>
                <c:pt idx="74">
                  <c:v>4593.133676924007</c:v>
                </c:pt>
                <c:pt idx="75">
                  <c:v>2951.7562195928872</c:v>
                </c:pt>
                <c:pt idx="76">
                  <c:v>2111.7067507646184</c:v>
                </c:pt>
                <c:pt idx="77">
                  <c:v>1951.9769555913003</c:v>
                </c:pt>
                <c:pt idx="78">
                  <c:v>1473.1495639954728</c:v>
                </c:pt>
                <c:pt idx="79">
                  <c:v>1229.6504046000687</c:v>
                </c:pt>
                <c:pt idx="80">
                  <c:v>1102.1247243723949</c:v>
                </c:pt>
                <c:pt idx="81">
                  <c:v>1435.7558955968038</c:v>
                </c:pt>
                <c:pt idx="82">
                  <c:v>2255.5400629370097</c:v>
                </c:pt>
                <c:pt idx="83">
                  <c:v>3783.0569684355505</c:v>
                </c:pt>
                <c:pt idx="84">
                  <c:v>4754.590825750216</c:v>
                </c:pt>
                <c:pt idx="85">
                  <c:v>4334.4658946443433</c:v>
                </c:pt>
                <c:pt idx="86">
                  <c:v>4359.466567467206</c:v>
                </c:pt>
                <c:pt idx="87">
                  <c:v>2932.0161681293002</c:v>
                </c:pt>
                <c:pt idx="88">
                  <c:v>2274.7623897484336</c:v>
                </c:pt>
                <c:pt idx="89">
                  <c:v>2269.8768361016387</c:v>
                </c:pt>
                <c:pt idx="90">
                  <c:v>1675.1617887486009</c:v>
                </c:pt>
                <c:pt idx="91">
                  <c:v>1335.4595572796491</c:v>
                </c:pt>
                <c:pt idx="92">
                  <c:v>1223.7036334398681</c:v>
                </c:pt>
                <c:pt idx="93">
                  <c:v>1676.6837744430679</c:v>
                </c:pt>
                <c:pt idx="94">
                  <c:v>2813.8343618676854</c:v>
                </c:pt>
                <c:pt idx="95">
                  <c:v>4971.6388946326615</c:v>
                </c:pt>
                <c:pt idx="96">
                  <c:v>6441.9249608962191</c:v>
                </c:pt>
                <c:pt idx="97">
                  <c:v>5937.4615926654396</c:v>
                </c:pt>
                <c:pt idx="98">
                  <c:v>5927.3355042336889</c:v>
                </c:pt>
                <c:pt idx="99">
                  <c:v>3841.6667919467095</c:v>
                </c:pt>
                <c:pt idx="100">
                  <c:v>2740.9515315575982</c:v>
                </c:pt>
                <c:pt idx="101">
                  <c:v>2521.1565453800149</c:v>
                </c:pt>
                <c:pt idx="102">
                  <c:v>1900.4809816984346</c:v>
                </c:pt>
                <c:pt idx="103">
                  <c:v>1733.5969369428906</c:v>
                </c:pt>
                <c:pt idx="104">
                  <c:v>1665.1969764608932</c:v>
                </c:pt>
                <c:pt idx="105">
                  <c:v>2128.0401705923564</c:v>
                </c:pt>
                <c:pt idx="106">
                  <c:v>3342.1212563674449</c:v>
                </c:pt>
                <c:pt idx="107">
                  <c:v>5703.058271036839</c:v>
                </c:pt>
                <c:pt idx="108">
                  <c:v>7258.9516892879737</c:v>
                </c:pt>
                <c:pt idx="109">
                  <c:v>6608.5896181419866</c:v>
                </c:pt>
                <c:pt idx="110">
                  <c:v>6553.2978470846256</c:v>
                </c:pt>
                <c:pt idx="111">
                  <c:v>4265.4128602035153</c:v>
                </c:pt>
                <c:pt idx="112">
                  <c:v>3122.1732443146179</c:v>
                </c:pt>
                <c:pt idx="113">
                  <c:v>2973.3949185825782</c:v>
                </c:pt>
                <c:pt idx="114">
                  <c:v>2243.4640072788775</c:v>
                </c:pt>
                <c:pt idx="115">
                  <c:v>1709.9696187691684</c:v>
                </c:pt>
                <c:pt idx="116">
                  <c:v>1318.0664271413905</c:v>
                </c:pt>
                <c:pt idx="117">
                  <c:v>1555.8303592805737</c:v>
                </c:pt>
                <c:pt idx="118">
                  <c:v>2363.5008426028589</c:v>
                </c:pt>
                <c:pt idx="119">
                  <c:v>3938.8372102794924</c:v>
                </c:pt>
                <c:pt idx="120">
                  <c:v>4911.4745755412669</c:v>
                </c:pt>
                <c:pt idx="121">
                  <c:v>4415.8001682399045</c:v>
                </c:pt>
                <c:pt idx="122">
                  <c:v>4358.0399500309986</c:v>
                </c:pt>
                <c:pt idx="123">
                  <c:v>2936.3650797345367</c:v>
                </c:pt>
                <c:pt idx="124">
                  <c:v>2297.8436192502359</c:v>
                </c:pt>
                <c:pt idx="125">
                  <c:v>2229.5434592186848</c:v>
                </c:pt>
                <c:pt idx="126">
                  <c:v>1740.4878074006338</c:v>
                </c:pt>
                <c:pt idx="127">
                  <c:v>1616.4192469741861</c:v>
                </c:pt>
                <c:pt idx="128">
                  <c:v>1537.6372603798097</c:v>
                </c:pt>
                <c:pt idx="129">
                  <c:v>2015.6880781509697</c:v>
                </c:pt>
                <c:pt idx="130">
                  <c:v>3300.6219471093259</c:v>
                </c:pt>
                <c:pt idx="131">
                  <c:v>5752.7870420342124</c:v>
                </c:pt>
                <c:pt idx="132">
                  <c:v>6200.1360257799352</c:v>
                </c:pt>
                <c:pt idx="133">
                  <c:v>5657.4567490203763</c:v>
                </c:pt>
                <c:pt idx="134">
                  <c:v>5632.4927111786837</c:v>
                </c:pt>
                <c:pt idx="135">
                  <c:v>3692.1792203539899</c:v>
                </c:pt>
                <c:pt idx="136">
                  <c:v>2728.6736831714097</c:v>
                </c:pt>
                <c:pt idx="137">
                  <c:v>2593.950711354883</c:v>
                </c:pt>
                <c:pt idx="138">
                  <c:v>1933.3066323144637</c:v>
                </c:pt>
                <c:pt idx="139">
                  <c:v>1583.2549896423179</c:v>
                </c:pt>
                <c:pt idx="140">
                  <c:v>1393.5137721840197</c:v>
                </c:pt>
                <c:pt idx="141">
                  <c:v>1782.341916249351</c:v>
                </c:pt>
                <c:pt idx="142">
                  <c:v>2838.4466869128178</c:v>
                </c:pt>
                <c:pt idx="143">
                  <c:v>4869.9813163773952</c:v>
                </c:pt>
                <c:pt idx="144">
                  <c:v>6200.1360257799352</c:v>
                </c:pt>
                <c:pt idx="145">
                  <c:v>5657.4567490203763</c:v>
                </c:pt>
                <c:pt idx="146">
                  <c:v>5632.4927111786837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6A8-420B-9636-044297954C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72802913"/>
        <c:axId val="440637447"/>
      </c:lineChart>
      <c:dateAx>
        <c:axId val="107280291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pt-BR"/>
              </a:p>
            </c:rich>
          </c:tx>
          <c:overlay val="0"/>
        </c:title>
        <c:numFmt formatCode="mmm\-yy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Arial"/>
              </a:defRPr>
            </a:pPr>
            <a:endParaRPr lang="pt-BR"/>
          </a:p>
        </c:txPr>
        <c:crossAx val="440637447"/>
        <c:crosses val="autoZero"/>
        <c:auto val="1"/>
        <c:lblOffset val="100"/>
        <c:baseTimeUnit val="months"/>
      </c:dateAx>
      <c:valAx>
        <c:axId val="440637447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 lvl="0">
                  <a:defRPr sz="1100" b="0" i="0">
                    <a:solidFill>
                      <a:srgbClr val="000000"/>
                    </a:solidFill>
                    <a:latin typeface="Arial"/>
                  </a:defRPr>
                </a:pPr>
                <a:r>
                  <a:rPr lang="pt-BR" sz="1100" b="0" i="0">
                    <a:solidFill>
                      <a:srgbClr val="000000"/>
                    </a:solidFill>
                    <a:latin typeface="Arial"/>
                  </a:rPr>
                  <a:t>ANE (MWm) </a:t>
                </a:r>
              </a:p>
            </c:rich>
          </c:tx>
          <c:overlay val="0"/>
        </c:title>
        <c:numFmt formatCode="#,##0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Arial"/>
              </a:defRPr>
            </a:pPr>
            <a:endParaRPr lang="pt-BR"/>
          </a:p>
        </c:txPr>
        <c:crossAx val="1072802913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Arial"/>
            </a:defRPr>
          </a:pPr>
          <a:endParaRPr lang="pt-BR"/>
        </a:p>
      </c:txPr>
    </c:legend>
    <c:plotVisOnly val="1"/>
    <c:dispBlanksAs val="zero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1"/>
        <c:ser>
          <c:idx val="0"/>
          <c:order val="0"/>
          <c:tx>
            <c:v>ANE_Observed</c:v>
          </c:tx>
          <c:spPr>
            <a:ln w="9525" cmpd="sng">
              <a:solidFill>
                <a:srgbClr val="C00000">
                  <a:alpha val="100000"/>
                </a:srgbClr>
              </a:solidFill>
            </a:ln>
          </c:spPr>
          <c:marker>
            <c:symbol val="circle"/>
            <c:size val="5"/>
            <c:spPr>
              <a:solidFill>
                <a:srgbClr val="C00000">
                  <a:alpha val="100000"/>
                </a:srgbClr>
              </a:solidFill>
              <a:ln cmpd="sng">
                <a:solidFill>
                  <a:srgbClr val="C00000">
                    <a:alpha val="100000"/>
                  </a:srgbClr>
                </a:solidFill>
              </a:ln>
            </c:spPr>
          </c:marker>
          <c:dPt>
            <c:idx val="90"/>
            <c:marker>
              <c:spPr>
                <a:noFill/>
                <a:ln cmpd="sng">
                  <a:noFill/>
                </a:ln>
              </c:spPr>
            </c:marker>
            <c:bubble3D val="0"/>
            <c:spPr>
              <a:ln w="9525" cmpd="sng">
                <a:noFill/>
              </a:ln>
            </c:spPr>
            <c:extLst>
              <c:ext xmlns:c16="http://schemas.microsoft.com/office/drawing/2014/chart" uri="{C3380CC4-5D6E-409C-BE32-E72D297353CC}">
                <c16:uniqueId val="{0000003E-E55C-4061-A7FB-5AD0DFD8C474}"/>
              </c:ext>
            </c:extLst>
          </c:dPt>
          <c:dPt>
            <c:idx val="91"/>
            <c:marker>
              <c:spPr>
                <a:noFill/>
                <a:ln cmpd="sng">
                  <a:noFill/>
                </a:ln>
              </c:spPr>
            </c:marker>
            <c:bubble3D val="0"/>
            <c:spPr>
              <a:ln w="9525" cmpd="sng">
                <a:solidFill>
                  <a:srgbClr val="00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3C-E55C-4061-A7FB-5AD0DFD8C474}"/>
              </c:ext>
            </c:extLst>
          </c:dPt>
          <c:dPt>
            <c:idx val="92"/>
            <c:marker>
              <c:spPr>
                <a:noFill/>
                <a:ln cmpd="sng">
                  <a:noFill/>
                </a:ln>
              </c:spPr>
            </c:marker>
            <c:bubble3D val="0"/>
            <c:spPr>
              <a:ln w="9525" cmpd="sng">
                <a:solidFill>
                  <a:srgbClr val="00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3D-E55C-4061-A7FB-5AD0DFD8C474}"/>
              </c:ext>
            </c:extLst>
          </c:dPt>
          <c:dPt>
            <c:idx val="93"/>
            <c:marker>
              <c:spPr>
                <a:noFill/>
                <a:ln cmpd="sng">
                  <a:noFill/>
                </a:ln>
              </c:spPr>
            </c:marker>
            <c:bubble3D val="0"/>
            <c:spPr>
              <a:ln w="9525" cmpd="sng">
                <a:solidFill>
                  <a:srgbClr val="00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3B-E55C-4061-A7FB-5AD0DFD8C474}"/>
              </c:ext>
            </c:extLst>
          </c:dPt>
          <c:dPt>
            <c:idx val="94"/>
            <c:marker>
              <c:spPr>
                <a:noFill/>
                <a:ln cmpd="sng">
                  <a:noFill/>
                </a:ln>
              </c:spPr>
            </c:marker>
            <c:bubble3D val="0"/>
            <c:spPr>
              <a:ln w="9525" cmpd="sng">
                <a:solidFill>
                  <a:srgbClr val="00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3A-E55C-4061-A7FB-5AD0DFD8C474}"/>
              </c:ext>
            </c:extLst>
          </c:dPt>
          <c:dPt>
            <c:idx val="95"/>
            <c:marker>
              <c:spPr>
                <a:noFill/>
                <a:ln cmpd="sng">
                  <a:noFill/>
                </a:ln>
              </c:spPr>
            </c:marker>
            <c:bubble3D val="0"/>
            <c:spPr>
              <a:ln w="9525" cmpd="sng">
                <a:solidFill>
                  <a:srgbClr val="00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39-E55C-4061-A7FB-5AD0DFD8C474}"/>
              </c:ext>
            </c:extLst>
          </c:dPt>
          <c:dPt>
            <c:idx val="96"/>
            <c:marker>
              <c:spPr>
                <a:noFill/>
                <a:ln cmpd="sng">
                  <a:noFill/>
                </a:ln>
              </c:spPr>
            </c:marker>
            <c:bubble3D val="0"/>
            <c:spPr>
              <a:ln w="9525" cmpd="sng">
                <a:solidFill>
                  <a:srgbClr val="00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38-E55C-4061-A7FB-5AD0DFD8C474}"/>
              </c:ext>
            </c:extLst>
          </c:dPt>
          <c:dPt>
            <c:idx val="97"/>
            <c:marker>
              <c:spPr>
                <a:noFill/>
                <a:ln cmpd="sng">
                  <a:noFill/>
                </a:ln>
              </c:spPr>
            </c:marker>
            <c:bubble3D val="0"/>
            <c:spPr>
              <a:ln w="9525" cmpd="sng">
                <a:solidFill>
                  <a:srgbClr val="00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37-E55C-4061-A7FB-5AD0DFD8C474}"/>
              </c:ext>
            </c:extLst>
          </c:dPt>
          <c:dPt>
            <c:idx val="98"/>
            <c:marker>
              <c:symbol val="x"/>
              <c:size val="6"/>
            </c:marker>
            <c:bubble3D val="0"/>
            <c:extLst>
              <c:ext xmlns:c16="http://schemas.microsoft.com/office/drawing/2014/chart" uri="{C3380CC4-5D6E-409C-BE32-E72D297353CC}">
                <c16:uniqueId val="{00000022-E55C-4061-A7FB-5AD0DFD8C474}"/>
              </c:ext>
            </c:extLst>
          </c:dPt>
          <c:cat>
            <c:numRef>
              <c:f>'Gráfico Previsões'!$A$50:$A$139</c:f>
              <c:numCache>
                <c:formatCode>mmm\-yy</c:formatCode>
                <c:ptCount val="90"/>
                <c:pt idx="0">
                  <c:v>42005</c:v>
                </c:pt>
                <c:pt idx="1">
                  <c:v>42036</c:v>
                </c:pt>
                <c:pt idx="2">
                  <c:v>42064</c:v>
                </c:pt>
                <c:pt idx="3">
                  <c:v>42095</c:v>
                </c:pt>
                <c:pt idx="4">
                  <c:v>42125</c:v>
                </c:pt>
                <c:pt idx="5">
                  <c:v>42156</c:v>
                </c:pt>
                <c:pt idx="6">
                  <c:v>42186</c:v>
                </c:pt>
                <c:pt idx="7">
                  <c:v>42217</c:v>
                </c:pt>
                <c:pt idx="8">
                  <c:v>42248</c:v>
                </c:pt>
                <c:pt idx="9">
                  <c:v>42278</c:v>
                </c:pt>
                <c:pt idx="10">
                  <c:v>42309</c:v>
                </c:pt>
                <c:pt idx="11">
                  <c:v>42339</c:v>
                </c:pt>
                <c:pt idx="12">
                  <c:v>42370</c:v>
                </c:pt>
                <c:pt idx="13">
                  <c:v>42401</c:v>
                </c:pt>
                <c:pt idx="14">
                  <c:v>42430</c:v>
                </c:pt>
                <c:pt idx="15">
                  <c:v>42461</c:v>
                </c:pt>
                <c:pt idx="16">
                  <c:v>42491</c:v>
                </c:pt>
                <c:pt idx="17">
                  <c:v>42522</c:v>
                </c:pt>
                <c:pt idx="18">
                  <c:v>42552</c:v>
                </c:pt>
                <c:pt idx="19">
                  <c:v>42583</c:v>
                </c:pt>
                <c:pt idx="20">
                  <c:v>42614</c:v>
                </c:pt>
                <c:pt idx="21">
                  <c:v>42644</c:v>
                </c:pt>
                <c:pt idx="22">
                  <c:v>42675</c:v>
                </c:pt>
                <c:pt idx="23">
                  <c:v>42705</c:v>
                </c:pt>
                <c:pt idx="24">
                  <c:v>42736</c:v>
                </c:pt>
                <c:pt idx="25">
                  <c:v>42767</c:v>
                </c:pt>
                <c:pt idx="26">
                  <c:v>42795</c:v>
                </c:pt>
                <c:pt idx="27">
                  <c:v>42826</c:v>
                </c:pt>
                <c:pt idx="28">
                  <c:v>42856</c:v>
                </c:pt>
                <c:pt idx="29">
                  <c:v>42887</c:v>
                </c:pt>
                <c:pt idx="30">
                  <c:v>42917</c:v>
                </c:pt>
                <c:pt idx="31">
                  <c:v>42948</c:v>
                </c:pt>
                <c:pt idx="32">
                  <c:v>42979</c:v>
                </c:pt>
                <c:pt idx="33">
                  <c:v>43009</c:v>
                </c:pt>
                <c:pt idx="34">
                  <c:v>43040</c:v>
                </c:pt>
                <c:pt idx="35">
                  <c:v>43070</c:v>
                </c:pt>
                <c:pt idx="36">
                  <c:v>43101</c:v>
                </c:pt>
                <c:pt idx="37">
                  <c:v>43132</c:v>
                </c:pt>
                <c:pt idx="38">
                  <c:v>43160</c:v>
                </c:pt>
                <c:pt idx="39">
                  <c:v>43191</c:v>
                </c:pt>
                <c:pt idx="40">
                  <c:v>43221</c:v>
                </c:pt>
                <c:pt idx="41">
                  <c:v>43252</c:v>
                </c:pt>
                <c:pt idx="42">
                  <c:v>43282</c:v>
                </c:pt>
                <c:pt idx="43">
                  <c:v>43313</c:v>
                </c:pt>
                <c:pt idx="44">
                  <c:v>43344</c:v>
                </c:pt>
                <c:pt idx="45">
                  <c:v>43374</c:v>
                </c:pt>
                <c:pt idx="46">
                  <c:v>43405</c:v>
                </c:pt>
                <c:pt idx="47">
                  <c:v>43435</c:v>
                </c:pt>
                <c:pt idx="48">
                  <c:v>43466</c:v>
                </c:pt>
                <c:pt idx="49">
                  <c:v>43497</c:v>
                </c:pt>
                <c:pt idx="50">
                  <c:v>43525</c:v>
                </c:pt>
                <c:pt idx="51">
                  <c:v>43556</c:v>
                </c:pt>
                <c:pt idx="52">
                  <c:v>43586</c:v>
                </c:pt>
                <c:pt idx="53">
                  <c:v>43617</c:v>
                </c:pt>
                <c:pt idx="54">
                  <c:v>43647</c:v>
                </c:pt>
                <c:pt idx="55">
                  <c:v>43678</c:v>
                </c:pt>
                <c:pt idx="56">
                  <c:v>43709</c:v>
                </c:pt>
                <c:pt idx="57">
                  <c:v>43739</c:v>
                </c:pt>
                <c:pt idx="58">
                  <c:v>43770</c:v>
                </c:pt>
                <c:pt idx="59">
                  <c:v>43800</c:v>
                </c:pt>
                <c:pt idx="60">
                  <c:v>43831</c:v>
                </c:pt>
                <c:pt idx="61">
                  <c:v>43862</c:v>
                </c:pt>
                <c:pt idx="62">
                  <c:v>43891</c:v>
                </c:pt>
                <c:pt idx="63">
                  <c:v>43922</c:v>
                </c:pt>
                <c:pt idx="64">
                  <c:v>43952</c:v>
                </c:pt>
                <c:pt idx="65">
                  <c:v>43983</c:v>
                </c:pt>
                <c:pt idx="66">
                  <c:v>44013</c:v>
                </c:pt>
                <c:pt idx="67">
                  <c:v>44044</c:v>
                </c:pt>
                <c:pt idx="68">
                  <c:v>44075</c:v>
                </c:pt>
                <c:pt idx="69">
                  <c:v>44105</c:v>
                </c:pt>
                <c:pt idx="70">
                  <c:v>44136</c:v>
                </c:pt>
                <c:pt idx="71">
                  <c:v>44166</c:v>
                </c:pt>
                <c:pt idx="72">
                  <c:v>44197</c:v>
                </c:pt>
                <c:pt idx="73">
                  <c:v>44228</c:v>
                </c:pt>
                <c:pt idx="74">
                  <c:v>44256</c:v>
                </c:pt>
                <c:pt idx="75">
                  <c:v>44287</c:v>
                </c:pt>
                <c:pt idx="76">
                  <c:v>44317</c:v>
                </c:pt>
                <c:pt idx="77">
                  <c:v>44348</c:v>
                </c:pt>
                <c:pt idx="78">
                  <c:v>44378</c:v>
                </c:pt>
                <c:pt idx="79">
                  <c:v>44409</c:v>
                </c:pt>
                <c:pt idx="80">
                  <c:v>44440</c:v>
                </c:pt>
                <c:pt idx="81">
                  <c:v>44470</c:v>
                </c:pt>
                <c:pt idx="82">
                  <c:v>44501</c:v>
                </c:pt>
                <c:pt idx="83">
                  <c:v>44531</c:v>
                </c:pt>
                <c:pt idx="84">
                  <c:v>44562</c:v>
                </c:pt>
                <c:pt idx="85">
                  <c:v>44593</c:v>
                </c:pt>
                <c:pt idx="86">
                  <c:v>44621</c:v>
                </c:pt>
                <c:pt idx="87">
                  <c:v>44652</c:v>
                </c:pt>
                <c:pt idx="88">
                  <c:v>44682</c:v>
                </c:pt>
                <c:pt idx="89">
                  <c:v>44713</c:v>
                </c:pt>
              </c:numCache>
            </c:numRef>
          </c:cat>
          <c:val>
            <c:numRef>
              <c:f>'Gráfico Previsões'!$G$50:$G$139</c:f>
              <c:numCache>
                <c:formatCode>0</c:formatCode>
                <c:ptCount val="90"/>
                <c:pt idx="0">
                  <c:v>1988.21</c:v>
                </c:pt>
                <c:pt idx="1">
                  <c:v>3530.23</c:v>
                </c:pt>
                <c:pt idx="2">
                  <c:v>4682.33</c:v>
                </c:pt>
                <c:pt idx="3">
                  <c:v>3532.87</c:v>
                </c:pt>
                <c:pt idx="4">
                  <c:v>2507.6799999999998</c:v>
                </c:pt>
                <c:pt idx="5">
                  <c:v>2030.09</c:v>
                </c:pt>
                <c:pt idx="6">
                  <c:v>1567.76</c:v>
                </c:pt>
                <c:pt idx="7">
                  <c:v>1132.05</c:v>
                </c:pt>
                <c:pt idx="8">
                  <c:v>2159.4699999999998</c:v>
                </c:pt>
                <c:pt idx="9">
                  <c:v>1044.47</c:v>
                </c:pt>
                <c:pt idx="10">
                  <c:v>2849.53</c:v>
                </c:pt>
                <c:pt idx="11">
                  <c:v>5019.74</c:v>
                </c:pt>
                <c:pt idx="12">
                  <c:v>9529.39</c:v>
                </c:pt>
                <c:pt idx="13">
                  <c:v>6756.82</c:v>
                </c:pt>
                <c:pt idx="14">
                  <c:v>7590.49</c:v>
                </c:pt>
                <c:pt idx="15">
                  <c:v>3941.46</c:v>
                </c:pt>
                <c:pt idx="16">
                  <c:v>2899.89</c:v>
                </c:pt>
                <c:pt idx="17">
                  <c:v>3847.41</c:v>
                </c:pt>
                <c:pt idx="18">
                  <c:v>2155.12</c:v>
                </c:pt>
                <c:pt idx="19">
                  <c:v>1799.97</c:v>
                </c:pt>
                <c:pt idx="20">
                  <c:v>1456.41</c:v>
                </c:pt>
                <c:pt idx="21">
                  <c:v>1987.42</c:v>
                </c:pt>
                <c:pt idx="22">
                  <c:v>3675.37</c:v>
                </c:pt>
                <c:pt idx="23">
                  <c:v>4016.23</c:v>
                </c:pt>
                <c:pt idx="24">
                  <c:v>4905.8500000000004</c:v>
                </c:pt>
                <c:pt idx="25">
                  <c:v>4144.17</c:v>
                </c:pt>
                <c:pt idx="26">
                  <c:v>3748.76</c:v>
                </c:pt>
                <c:pt idx="27">
                  <c:v>2449.84</c:v>
                </c:pt>
                <c:pt idx="28">
                  <c:v>2677.39</c:v>
                </c:pt>
                <c:pt idx="29">
                  <c:v>2134.23</c:v>
                </c:pt>
                <c:pt idx="30">
                  <c:v>1537.76</c:v>
                </c:pt>
                <c:pt idx="31">
                  <c:v>1207.69</c:v>
                </c:pt>
                <c:pt idx="32">
                  <c:v>895.95</c:v>
                </c:pt>
                <c:pt idx="33">
                  <c:v>1226.24</c:v>
                </c:pt>
                <c:pt idx="34">
                  <c:v>2325.86</c:v>
                </c:pt>
                <c:pt idx="35">
                  <c:v>3600.39</c:v>
                </c:pt>
                <c:pt idx="36">
                  <c:v>6103.76</c:v>
                </c:pt>
                <c:pt idx="37">
                  <c:v>4157.79</c:v>
                </c:pt>
                <c:pt idx="38">
                  <c:v>4910.4399999999996</c:v>
                </c:pt>
                <c:pt idx="39">
                  <c:v>2497.4699999999998</c:v>
                </c:pt>
                <c:pt idx="40">
                  <c:v>1729.43</c:v>
                </c:pt>
                <c:pt idx="41">
                  <c:v>1610.43</c:v>
                </c:pt>
                <c:pt idx="42">
                  <c:v>1239.4100000000001</c:v>
                </c:pt>
                <c:pt idx="43">
                  <c:v>1448.11</c:v>
                </c:pt>
                <c:pt idx="44">
                  <c:v>1302.3</c:v>
                </c:pt>
                <c:pt idx="45">
                  <c:v>2481.7399999999998</c:v>
                </c:pt>
                <c:pt idx="46">
                  <c:v>4334.28</c:v>
                </c:pt>
                <c:pt idx="47">
                  <c:v>5010.95</c:v>
                </c:pt>
                <c:pt idx="48">
                  <c:v>3984</c:v>
                </c:pt>
                <c:pt idx="49">
                  <c:v>4380</c:v>
                </c:pt>
                <c:pt idx="50">
                  <c:v>7549</c:v>
                </c:pt>
                <c:pt idx="51">
                  <c:v>5025</c:v>
                </c:pt>
                <c:pt idx="52">
                  <c:v>3380</c:v>
                </c:pt>
                <c:pt idx="53">
                  <c:v>2399</c:v>
                </c:pt>
                <c:pt idx="54">
                  <c:v>1947</c:v>
                </c:pt>
                <c:pt idx="55">
                  <c:v>1607</c:v>
                </c:pt>
                <c:pt idx="56">
                  <c:v>1379</c:v>
                </c:pt>
                <c:pt idx="57">
                  <c:v>1426</c:v>
                </c:pt>
                <c:pt idx="58">
                  <c:v>2419</c:v>
                </c:pt>
                <c:pt idx="59">
                  <c:v>4238</c:v>
                </c:pt>
                <c:pt idx="60">
                  <c:v>5672</c:v>
                </c:pt>
                <c:pt idx="61">
                  <c:v>11933</c:v>
                </c:pt>
                <c:pt idx="62">
                  <c:v>8252</c:v>
                </c:pt>
                <c:pt idx="63">
                  <c:v>4239</c:v>
                </c:pt>
                <c:pt idx="64">
                  <c:v>2803</c:v>
                </c:pt>
                <c:pt idx="65">
                  <c:v>2449</c:v>
                </c:pt>
                <c:pt idx="66">
                  <c:v>1873</c:v>
                </c:pt>
                <c:pt idx="67">
                  <c:v>1462</c:v>
                </c:pt>
                <c:pt idx="68">
                  <c:v>1141</c:v>
                </c:pt>
                <c:pt idx="69">
                  <c:v>985</c:v>
                </c:pt>
                <c:pt idx="70">
                  <c:v>1948</c:v>
                </c:pt>
                <c:pt idx="71">
                  <c:v>4880</c:v>
                </c:pt>
                <c:pt idx="72">
                  <c:v>6198</c:v>
                </c:pt>
                <c:pt idx="73">
                  <c:v>4770</c:v>
                </c:pt>
                <c:pt idx="74">
                  <c:v>4338</c:v>
                </c:pt>
                <c:pt idx="75">
                  <c:v>2131</c:v>
                </c:pt>
                <c:pt idx="76">
                  <c:v>1589</c:v>
                </c:pt>
                <c:pt idx="77">
                  <c:v>1692</c:v>
                </c:pt>
                <c:pt idx="78">
                  <c:v>1256</c:v>
                </c:pt>
                <c:pt idx="79">
                  <c:v>1119</c:v>
                </c:pt>
                <c:pt idx="80">
                  <c:v>923</c:v>
                </c:pt>
                <c:pt idx="81">
                  <c:v>2983</c:v>
                </c:pt>
                <c:pt idx="82">
                  <c:v>3815</c:v>
                </c:pt>
                <c:pt idx="83">
                  <c:v>4450</c:v>
                </c:pt>
                <c:pt idx="84">
                  <c:v>9992</c:v>
                </c:pt>
                <c:pt idx="85">
                  <c:v>10939</c:v>
                </c:pt>
                <c:pt idx="86">
                  <c:v>4978</c:v>
                </c:pt>
                <c:pt idx="87">
                  <c:v>3761</c:v>
                </c:pt>
                <c:pt idx="88" formatCode="General">
                  <c:v>2593</c:v>
                </c:pt>
                <c:pt idx="89" formatCode="General">
                  <c:v>2211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E55C-4061-A7FB-5AD0DFD8C474}"/>
            </c:ext>
          </c:extLst>
        </c:ser>
        <c:ser>
          <c:idx val="1"/>
          <c:order val="1"/>
          <c:tx>
            <c:v>ANE_ANN-MLP</c:v>
          </c:tx>
          <c:spPr>
            <a:ln w="9525" cmpd="sng">
              <a:solidFill>
                <a:srgbClr val="00206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5B9BD5">
                  <a:lumMod val="50000"/>
                </a:srgbClr>
              </a:solidFill>
              <a:ln cmpd="sng">
                <a:solidFill>
                  <a:schemeClr val="accent1"/>
                </a:solidFill>
              </a:ln>
            </c:spPr>
          </c:marker>
          <c:cat>
            <c:numRef>
              <c:f>'Gráfico Previsões'!$A$50:$A$139</c:f>
              <c:numCache>
                <c:formatCode>mmm\-yy</c:formatCode>
                <c:ptCount val="90"/>
                <c:pt idx="0">
                  <c:v>42005</c:v>
                </c:pt>
                <c:pt idx="1">
                  <c:v>42036</c:v>
                </c:pt>
                <c:pt idx="2">
                  <c:v>42064</c:v>
                </c:pt>
                <c:pt idx="3">
                  <c:v>42095</c:v>
                </c:pt>
                <c:pt idx="4">
                  <c:v>42125</c:v>
                </c:pt>
                <c:pt idx="5">
                  <c:v>42156</c:v>
                </c:pt>
                <c:pt idx="6">
                  <c:v>42186</c:v>
                </c:pt>
                <c:pt idx="7">
                  <c:v>42217</c:v>
                </c:pt>
                <c:pt idx="8">
                  <c:v>42248</c:v>
                </c:pt>
                <c:pt idx="9">
                  <c:v>42278</c:v>
                </c:pt>
                <c:pt idx="10">
                  <c:v>42309</c:v>
                </c:pt>
                <c:pt idx="11">
                  <c:v>42339</c:v>
                </c:pt>
                <c:pt idx="12">
                  <c:v>42370</c:v>
                </c:pt>
                <c:pt idx="13">
                  <c:v>42401</c:v>
                </c:pt>
                <c:pt idx="14">
                  <c:v>42430</c:v>
                </c:pt>
                <c:pt idx="15">
                  <c:v>42461</c:v>
                </c:pt>
                <c:pt idx="16">
                  <c:v>42491</c:v>
                </c:pt>
                <c:pt idx="17">
                  <c:v>42522</c:v>
                </c:pt>
                <c:pt idx="18">
                  <c:v>42552</c:v>
                </c:pt>
                <c:pt idx="19">
                  <c:v>42583</c:v>
                </c:pt>
                <c:pt idx="20">
                  <c:v>42614</c:v>
                </c:pt>
                <c:pt idx="21">
                  <c:v>42644</c:v>
                </c:pt>
                <c:pt idx="22">
                  <c:v>42675</c:v>
                </c:pt>
                <c:pt idx="23">
                  <c:v>42705</c:v>
                </c:pt>
                <c:pt idx="24">
                  <c:v>42736</c:v>
                </c:pt>
                <c:pt idx="25">
                  <c:v>42767</c:v>
                </c:pt>
                <c:pt idx="26">
                  <c:v>42795</c:v>
                </c:pt>
                <c:pt idx="27">
                  <c:v>42826</c:v>
                </c:pt>
                <c:pt idx="28">
                  <c:v>42856</c:v>
                </c:pt>
                <c:pt idx="29">
                  <c:v>42887</c:v>
                </c:pt>
                <c:pt idx="30">
                  <c:v>42917</c:v>
                </c:pt>
                <c:pt idx="31">
                  <c:v>42948</c:v>
                </c:pt>
                <c:pt idx="32">
                  <c:v>42979</c:v>
                </c:pt>
                <c:pt idx="33">
                  <c:v>43009</c:v>
                </c:pt>
                <c:pt idx="34">
                  <c:v>43040</c:v>
                </c:pt>
                <c:pt idx="35">
                  <c:v>43070</c:v>
                </c:pt>
                <c:pt idx="36">
                  <c:v>43101</c:v>
                </c:pt>
                <c:pt idx="37">
                  <c:v>43132</c:v>
                </c:pt>
                <c:pt idx="38">
                  <c:v>43160</c:v>
                </c:pt>
                <c:pt idx="39">
                  <c:v>43191</c:v>
                </c:pt>
                <c:pt idx="40">
                  <c:v>43221</c:v>
                </c:pt>
                <c:pt idx="41">
                  <c:v>43252</c:v>
                </c:pt>
                <c:pt idx="42">
                  <c:v>43282</c:v>
                </c:pt>
                <c:pt idx="43">
                  <c:v>43313</c:v>
                </c:pt>
                <c:pt idx="44">
                  <c:v>43344</c:v>
                </c:pt>
                <c:pt idx="45">
                  <c:v>43374</c:v>
                </c:pt>
                <c:pt idx="46">
                  <c:v>43405</c:v>
                </c:pt>
                <c:pt idx="47">
                  <c:v>43435</c:v>
                </c:pt>
                <c:pt idx="48">
                  <c:v>43466</c:v>
                </c:pt>
                <c:pt idx="49">
                  <c:v>43497</c:v>
                </c:pt>
                <c:pt idx="50">
                  <c:v>43525</c:v>
                </c:pt>
                <c:pt idx="51">
                  <c:v>43556</c:v>
                </c:pt>
                <c:pt idx="52">
                  <c:v>43586</c:v>
                </c:pt>
                <c:pt idx="53">
                  <c:v>43617</c:v>
                </c:pt>
                <c:pt idx="54">
                  <c:v>43647</c:v>
                </c:pt>
                <c:pt idx="55">
                  <c:v>43678</c:v>
                </c:pt>
                <c:pt idx="56">
                  <c:v>43709</c:v>
                </c:pt>
                <c:pt idx="57">
                  <c:v>43739</c:v>
                </c:pt>
                <c:pt idx="58">
                  <c:v>43770</c:v>
                </c:pt>
                <c:pt idx="59">
                  <c:v>43800</c:v>
                </c:pt>
                <c:pt idx="60">
                  <c:v>43831</c:v>
                </c:pt>
                <c:pt idx="61">
                  <c:v>43862</c:v>
                </c:pt>
                <c:pt idx="62">
                  <c:v>43891</c:v>
                </c:pt>
                <c:pt idx="63">
                  <c:v>43922</c:v>
                </c:pt>
                <c:pt idx="64">
                  <c:v>43952</c:v>
                </c:pt>
                <c:pt idx="65">
                  <c:v>43983</c:v>
                </c:pt>
                <c:pt idx="66">
                  <c:v>44013</c:v>
                </c:pt>
                <c:pt idx="67">
                  <c:v>44044</c:v>
                </c:pt>
                <c:pt idx="68">
                  <c:v>44075</c:v>
                </c:pt>
                <c:pt idx="69">
                  <c:v>44105</c:v>
                </c:pt>
                <c:pt idx="70">
                  <c:v>44136</c:v>
                </c:pt>
                <c:pt idx="71">
                  <c:v>44166</c:v>
                </c:pt>
                <c:pt idx="72">
                  <c:v>44197</c:v>
                </c:pt>
                <c:pt idx="73">
                  <c:v>44228</c:v>
                </c:pt>
                <c:pt idx="74">
                  <c:v>44256</c:v>
                </c:pt>
                <c:pt idx="75">
                  <c:v>44287</c:v>
                </c:pt>
                <c:pt idx="76">
                  <c:v>44317</c:v>
                </c:pt>
                <c:pt idx="77">
                  <c:v>44348</c:v>
                </c:pt>
                <c:pt idx="78">
                  <c:v>44378</c:v>
                </c:pt>
                <c:pt idx="79">
                  <c:v>44409</c:v>
                </c:pt>
                <c:pt idx="80">
                  <c:v>44440</c:v>
                </c:pt>
                <c:pt idx="81">
                  <c:v>44470</c:v>
                </c:pt>
                <c:pt idx="82">
                  <c:v>44501</c:v>
                </c:pt>
                <c:pt idx="83">
                  <c:v>44531</c:v>
                </c:pt>
                <c:pt idx="84">
                  <c:v>44562</c:v>
                </c:pt>
                <c:pt idx="85">
                  <c:v>44593</c:v>
                </c:pt>
                <c:pt idx="86">
                  <c:v>44621</c:v>
                </c:pt>
                <c:pt idx="87">
                  <c:v>44652</c:v>
                </c:pt>
                <c:pt idx="88">
                  <c:v>44682</c:v>
                </c:pt>
                <c:pt idx="89">
                  <c:v>44713</c:v>
                </c:pt>
              </c:numCache>
            </c:numRef>
          </c:cat>
          <c:val>
            <c:numRef>
              <c:f>'Gráfico Previsões'!$H$2:$H$139</c:f>
              <c:numCache>
                <c:formatCode>0.0</c:formatCode>
                <c:ptCount val="138"/>
                <c:pt idx="0">
                  <c:v>11264.72</c:v>
                </c:pt>
                <c:pt idx="1">
                  <c:v>6579.24</c:v>
                </c:pt>
                <c:pt idx="2">
                  <c:v>5587.66</c:v>
                </c:pt>
                <c:pt idx="3">
                  <c:v>5200.9399999999996</c:v>
                </c:pt>
                <c:pt idx="4">
                  <c:v>2275.63</c:v>
                </c:pt>
                <c:pt idx="5">
                  <c:v>2038.79</c:v>
                </c:pt>
                <c:pt idx="6">
                  <c:v>2017.48</c:v>
                </c:pt>
                <c:pt idx="7">
                  <c:v>1962.53</c:v>
                </c:pt>
                <c:pt idx="8">
                  <c:v>1971.79</c:v>
                </c:pt>
                <c:pt idx="9">
                  <c:v>2404.96</c:v>
                </c:pt>
                <c:pt idx="10">
                  <c:v>3305.61</c:v>
                </c:pt>
                <c:pt idx="11">
                  <c:v>5549.78</c:v>
                </c:pt>
                <c:pt idx="12">
                  <c:v>11462.85</c:v>
                </c:pt>
                <c:pt idx="13">
                  <c:v>6579.24</c:v>
                </c:pt>
                <c:pt idx="14">
                  <c:v>2872.69</c:v>
                </c:pt>
                <c:pt idx="15">
                  <c:v>2536.27</c:v>
                </c:pt>
                <c:pt idx="16">
                  <c:v>2202.77</c:v>
                </c:pt>
                <c:pt idx="17">
                  <c:v>2419.6799999999998</c:v>
                </c:pt>
                <c:pt idx="18">
                  <c:v>2313.35</c:v>
                </c:pt>
                <c:pt idx="19">
                  <c:v>2002.62</c:v>
                </c:pt>
                <c:pt idx="20">
                  <c:v>2044.99</c:v>
                </c:pt>
                <c:pt idx="21">
                  <c:v>2245.36</c:v>
                </c:pt>
                <c:pt idx="22">
                  <c:v>2939.44</c:v>
                </c:pt>
                <c:pt idx="23">
                  <c:v>4438.93</c:v>
                </c:pt>
                <c:pt idx="24">
                  <c:v>8836.7800000000007</c:v>
                </c:pt>
                <c:pt idx="25">
                  <c:v>11035.96</c:v>
                </c:pt>
                <c:pt idx="26">
                  <c:v>7062.97</c:v>
                </c:pt>
                <c:pt idx="27">
                  <c:v>3275.18</c:v>
                </c:pt>
                <c:pt idx="28">
                  <c:v>2414.9</c:v>
                </c:pt>
                <c:pt idx="29">
                  <c:v>2237.46</c:v>
                </c:pt>
                <c:pt idx="30">
                  <c:v>2098.11</c:v>
                </c:pt>
                <c:pt idx="31">
                  <c:v>2002.62</c:v>
                </c:pt>
                <c:pt idx="32">
                  <c:v>2105.14</c:v>
                </c:pt>
                <c:pt idx="33">
                  <c:v>2534.12</c:v>
                </c:pt>
                <c:pt idx="34">
                  <c:v>3720.74</c:v>
                </c:pt>
                <c:pt idx="35">
                  <c:v>5574.99</c:v>
                </c:pt>
                <c:pt idx="36">
                  <c:v>3639.83</c:v>
                </c:pt>
                <c:pt idx="37">
                  <c:v>2339.38</c:v>
                </c:pt>
                <c:pt idx="38">
                  <c:v>2434.14</c:v>
                </c:pt>
                <c:pt idx="39">
                  <c:v>2729.84</c:v>
                </c:pt>
                <c:pt idx="40">
                  <c:v>2251.34</c:v>
                </c:pt>
                <c:pt idx="41">
                  <c:v>1996.76</c:v>
                </c:pt>
                <c:pt idx="42">
                  <c:v>2068.69</c:v>
                </c:pt>
                <c:pt idx="43">
                  <c:v>2075.14</c:v>
                </c:pt>
                <c:pt idx="44">
                  <c:v>2065.4899999999998</c:v>
                </c:pt>
                <c:pt idx="45">
                  <c:v>2187.79</c:v>
                </c:pt>
                <c:pt idx="46">
                  <c:v>2809.37</c:v>
                </c:pt>
                <c:pt idx="47">
                  <c:v>4317.34</c:v>
                </c:pt>
                <c:pt idx="48">
                  <c:v>3396.5</c:v>
                </c:pt>
                <c:pt idx="49">
                  <c:v>3527.92</c:v>
                </c:pt>
                <c:pt idx="50">
                  <c:v>5377.45</c:v>
                </c:pt>
                <c:pt idx="51">
                  <c:v>2805.95</c:v>
                </c:pt>
                <c:pt idx="52">
                  <c:v>2126.9299999999998</c:v>
                </c:pt>
                <c:pt idx="53">
                  <c:v>2202.77</c:v>
                </c:pt>
                <c:pt idx="54">
                  <c:v>2032.64</c:v>
                </c:pt>
                <c:pt idx="55">
                  <c:v>1993.84</c:v>
                </c:pt>
                <c:pt idx="56">
                  <c:v>2443.9</c:v>
                </c:pt>
                <c:pt idx="57">
                  <c:v>2723.46</c:v>
                </c:pt>
                <c:pt idx="58">
                  <c:v>3652.04</c:v>
                </c:pt>
                <c:pt idx="59">
                  <c:v>6548.97</c:v>
                </c:pt>
                <c:pt idx="60">
                  <c:v>9413.58</c:v>
                </c:pt>
                <c:pt idx="61">
                  <c:v>7768.23</c:v>
                </c:pt>
                <c:pt idx="62">
                  <c:v>4800.6899999999996</c:v>
                </c:pt>
                <c:pt idx="63">
                  <c:v>3050.7</c:v>
                </c:pt>
                <c:pt idx="64">
                  <c:v>2130.39</c:v>
                </c:pt>
                <c:pt idx="65">
                  <c:v>2361.64</c:v>
                </c:pt>
                <c:pt idx="66">
                  <c:v>2187.79</c:v>
                </c:pt>
                <c:pt idx="67">
                  <c:v>2037.25</c:v>
                </c:pt>
                <c:pt idx="68">
                  <c:v>2084.9</c:v>
                </c:pt>
                <c:pt idx="69">
                  <c:v>2468.7199999999998</c:v>
                </c:pt>
                <c:pt idx="70">
                  <c:v>4351.47</c:v>
                </c:pt>
                <c:pt idx="71">
                  <c:v>5155.28</c:v>
                </c:pt>
                <c:pt idx="72">
                  <c:v>5425.94</c:v>
                </c:pt>
                <c:pt idx="73">
                  <c:v>4083.85</c:v>
                </c:pt>
                <c:pt idx="74">
                  <c:v>2970.27</c:v>
                </c:pt>
                <c:pt idx="75">
                  <c:v>2733.05</c:v>
                </c:pt>
                <c:pt idx="76">
                  <c:v>2473.7600000000002</c:v>
                </c:pt>
                <c:pt idx="77">
                  <c:v>2317.64</c:v>
                </c:pt>
                <c:pt idx="78">
                  <c:v>2034.17</c:v>
                </c:pt>
                <c:pt idx="79">
                  <c:v>1969.53</c:v>
                </c:pt>
                <c:pt idx="80">
                  <c:v>2028.06</c:v>
                </c:pt>
                <c:pt idx="81">
                  <c:v>2393.71</c:v>
                </c:pt>
                <c:pt idx="82">
                  <c:v>3401.76</c:v>
                </c:pt>
                <c:pt idx="83">
                  <c:v>4978.4799999999996</c:v>
                </c:pt>
                <c:pt idx="84">
                  <c:v>6624.88</c:v>
                </c:pt>
                <c:pt idx="85">
                  <c:v>4671.53</c:v>
                </c:pt>
                <c:pt idx="86">
                  <c:v>3140.67</c:v>
                </c:pt>
                <c:pt idx="87">
                  <c:v>2468.7199999999998</c:v>
                </c:pt>
                <c:pt idx="88">
                  <c:v>2031.11</c:v>
                </c:pt>
                <c:pt idx="89">
                  <c:v>1976.6</c:v>
                </c:pt>
                <c:pt idx="90">
                  <c:v>1985.17</c:v>
                </c:pt>
                <c:pt idx="91">
                  <c:v>2091.48</c:v>
                </c:pt>
                <c:pt idx="92">
                  <c:v>2363.9</c:v>
                </c:pt>
                <c:pt idx="93">
                  <c:v>3149.55</c:v>
                </c:pt>
                <c:pt idx="94">
                  <c:v>5916.35</c:v>
                </c:pt>
                <c:pt idx="95">
                  <c:v>6488.79</c:v>
                </c:pt>
                <c:pt idx="96">
                  <c:v>3676.72</c:v>
                </c:pt>
                <c:pt idx="97">
                  <c:v>3972.19</c:v>
                </c:pt>
                <c:pt idx="98">
                  <c:v>5247.19</c:v>
                </c:pt>
                <c:pt idx="99">
                  <c:v>3580.02</c:v>
                </c:pt>
                <c:pt idx="100">
                  <c:v>2538.96</c:v>
                </c:pt>
                <c:pt idx="101">
                  <c:v>2089.83</c:v>
                </c:pt>
                <c:pt idx="102">
                  <c:v>2002.62</c:v>
                </c:pt>
                <c:pt idx="103">
                  <c:v>2029.58</c:v>
                </c:pt>
                <c:pt idx="104">
                  <c:v>2200.89</c:v>
                </c:pt>
                <c:pt idx="105">
                  <c:v>2405.4299999999998</c:v>
                </c:pt>
                <c:pt idx="106">
                  <c:v>3059.02</c:v>
                </c:pt>
                <c:pt idx="107">
                  <c:v>4557.34</c:v>
                </c:pt>
                <c:pt idx="108">
                  <c:v>6763.38</c:v>
                </c:pt>
                <c:pt idx="109">
                  <c:v>11714.73</c:v>
                </c:pt>
                <c:pt idx="110">
                  <c:v>8254.41</c:v>
                </c:pt>
                <c:pt idx="111">
                  <c:v>2486.4699999999998</c:v>
                </c:pt>
                <c:pt idx="112">
                  <c:v>2197.12</c:v>
                </c:pt>
                <c:pt idx="113">
                  <c:v>2137.35</c:v>
                </c:pt>
                <c:pt idx="114">
                  <c:v>1969.53</c:v>
                </c:pt>
                <c:pt idx="115">
                  <c:v>1969.53</c:v>
                </c:pt>
                <c:pt idx="116">
                  <c:v>2002.62</c:v>
                </c:pt>
                <c:pt idx="117">
                  <c:v>2169.4299999999998</c:v>
                </c:pt>
                <c:pt idx="118">
                  <c:v>2597.0500000000002</c:v>
                </c:pt>
                <c:pt idx="119">
                  <c:v>5099.03</c:v>
                </c:pt>
                <c:pt idx="120">
                  <c:v>7111.08</c:v>
                </c:pt>
                <c:pt idx="121">
                  <c:v>4904.04</c:v>
                </c:pt>
                <c:pt idx="122">
                  <c:v>3580.02</c:v>
                </c:pt>
                <c:pt idx="123">
                  <c:v>2343.79</c:v>
                </c:pt>
                <c:pt idx="124">
                  <c:v>2034.17</c:v>
                </c:pt>
                <c:pt idx="125">
                  <c:v>2032.64</c:v>
                </c:pt>
                <c:pt idx="126">
                  <c:v>2012.99</c:v>
                </c:pt>
                <c:pt idx="127">
                  <c:v>1963.93</c:v>
                </c:pt>
                <c:pt idx="128">
                  <c:v>1992.39</c:v>
                </c:pt>
                <c:pt idx="129">
                  <c:v>3009.87</c:v>
                </c:pt>
                <c:pt idx="130">
                  <c:v>4989.26</c:v>
                </c:pt>
                <c:pt idx="131">
                  <c:v>5087.8900000000003</c:v>
                </c:pt>
                <c:pt idx="132">
                  <c:v>9936.9599999999991</c:v>
                </c:pt>
                <c:pt idx="133">
                  <c:v>9256.6299999999992</c:v>
                </c:pt>
                <c:pt idx="134">
                  <c:v>3714.39</c:v>
                </c:pt>
                <c:pt idx="135">
                  <c:v>2512.38</c:v>
                </c:pt>
                <c:pt idx="136">
                  <c:v>2184.09</c:v>
                </c:pt>
                <c:pt idx="137">
                  <c:v>2040.34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E55C-4061-A7FB-5AD0DFD8C474}"/>
            </c:ext>
          </c:extLst>
        </c:ser>
        <c:ser>
          <c:idx val="2"/>
          <c:order val="2"/>
          <c:tx>
            <c:v>ANE-CMA</c:v>
          </c:tx>
          <c:spPr>
            <a:ln w="9525" cmpd="sng">
              <a:solidFill>
                <a:srgbClr val="002060"/>
              </a:solidFill>
              <a:prstDash val="solid"/>
            </a:ln>
          </c:spPr>
          <c:marker>
            <c:symbol val="square"/>
            <c:size val="4"/>
            <c:spPr>
              <a:solidFill>
                <a:srgbClr val="70AD47">
                  <a:lumMod val="75000"/>
                </a:srgbClr>
              </a:solidFill>
              <a:ln cmpd="sng">
                <a:solidFill>
                  <a:srgbClr val="70AD47">
                    <a:lumMod val="75000"/>
                  </a:srgbClr>
                </a:solidFill>
              </a:ln>
            </c:spPr>
          </c:marker>
          <c:dPt>
            <c:idx val="0"/>
            <c:marker>
              <c:spPr>
                <a:noFill/>
                <a:ln cmpd="sng">
                  <a:noFill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7-E55C-4061-A7FB-5AD0DFD8C474}"/>
              </c:ext>
            </c:extLst>
          </c:dPt>
          <c:dPt>
            <c:idx val="1"/>
            <c:marker>
              <c:spPr>
                <a:noFill/>
                <a:ln cmpd="sng">
                  <a:noFill/>
                </a:ln>
              </c:spPr>
            </c:marker>
            <c:bubble3D val="0"/>
            <c:spPr>
              <a:ln w="9525" cmpd="sng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9-E55C-4061-A7FB-5AD0DFD8C474}"/>
              </c:ext>
            </c:extLst>
          </c:dPt>
          <c:dPt>
            <c:idx val="2"/>
            <c:marker>
              <c:spPr>
                <a:noFill/>
                <a:ln cmpd="sng">
                  <a:noFill/>
                </a:ln>
              </c:spPr>
            </c:marker>
            <c:bubble3D val="0"/>
            <c:spPr>
              <a:ln w="9525" cmpd="sng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B-E55C-4061-A7FB-5AD0DFD8C474}"/>
              </c:ext>
            </c:extLst>
          </c:dPt>
          <c:dPt>
            <c:idx val="3"/>
            <c:marker>
              <c:spPr>
                <a:noFill/>
                <a:ln cmpd="sng">
                  <a:noFill/>
                </a:ln>
              </c:spPr>
            </c:marker>
            <c:bubble3D val="0"/>
            <c:spPr>
              <a:ln w="9525" cmpd="sng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D-E55C-4061-A7FB-5AD0DFD8C474}"/>
              </c:ext>
            </c:extLst>
          </c:dPt>
          <c:dPt>
            <c:idx val="4"/>
            <c:marker>
              <c:spPr>
                <a:noFill/>
                <a:ln cmpd="sng">
                  <a:noFill/>
                </a:ln>
              </c:spPr>
            </c:marker>
            <c:bubble3D val="0"/>
            <c:spPr>
              <a:ln w="9525" cmpd="sng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F-E55C-4061-A7FB-5AD0DFD8C474}"/>
              </c:ext>
            </c:extLst>
          </c:dPt>
          <c:dPt>
            <c:idx val="5"/>
            <c:marker>
              <c:spPr>
                <a:noFill/>
                <a:ln cmpd="sng">
                  <a:noFill/>
                </a:ln>
              </c:spPr>
            </c:marker>
            <c:bubble3D val="0"/>
            <c:spPr>
              <a:ln w="9525" cmpd="sng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1-E55C-4061-A7FB-5AD0DFD8C474}"/>
              </c:ext>
            </c:extLst>
          </c:dPt>
          <c:dPt>
            <c:idx val="6"/>
            <c:marker>
              <c:spPr>
                <a:solidFill>
                  <a:srgbClr val="70AD47">
                    <a:lumMod val="75000"/>
                  </a:srgbClr>
                </a:solidFill>
                <a:ln cmpd="sng">
                  <a:solidFill>
                    <a:srgbClr val="70AD47">
                      <a:lumMod val="75000"/>
                    </a:srgbClr>
                  </a:solidFill>
                  <a:prstDash val="dash"/>
                </a:ln>
              </c:spPr>
            </c:marker>
            <c:bubble3D val="0"/>
            <c:spPr>
              <a:ln w="9525" cmpd="sng">
                <a:solidFill>
                  <a:srgbClr val="FFFFFF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3-E55C-4061-A7FB-5AD0DFD8C474}"/>
              </c:ext>
            </c:extLst>
          </c:dPt>
          <c:dPt>
            <c:idx val="25"/>
            <c:bubble3D val="0"/>
            <c:extLst>
              <c:ext xmlns:c16="http://schemas.microsoft.com/office/drawing/2014/chart" uri="{C3380CC4-5D6E-409C-BE32-E72D297353CC}">
                <c16:uniqueId val="{00000034-E55C-4061-A7FB-5AD0DFD8C474}"/>
              </c:ext>
            </c:extLst>
          </c:dPt>
          <c:dPt>
            <c:idx val="96"/>
            <c:bubble3D val="0"/>
            <c:extLst>
              <c:ext xmlns:c16="http://schemas.microsoft.com/office/drawing/2014/chart" uri="{C3380CC4-5D6E-409C-BE32-E72D297353CC}">
                <c16:uniqueId val="{00000035-E55C-4061-A7FB-5AD0DFD8C474}"/>
              </c:ext>
            </c:extLst>
          </c:dPt>
          <c:cat>
            <c:numRef>
              <c:f>'Gráfico Previsões'!$A$50:$A$139</c:f>
              <c:numCache>
                <c:formatCode>mmm\-yy</c:formatCode>
                <c:ptCount val="90"/>
                <c:pt idx="0">
                  <c:v>42005</c:v>
                </c:pt>
                <c:pt idx="1">
                  <c:v>42036</c:v>
                </c:pt>
                <c:pt idx="2">
                  <c:v>42064</c:v>
                </c:pt>
                <c:pt idx="3">
                  <c:v>42095</c:v>
                </c:pt>
                <c:pt idx="4">
                  <c:v>42125</c:v>
                </c:pt>
                <c:pt idx="5">
                  <c:v>42156</c:v>
                </c:pt>
                <c:pt idx="6">
                  <c:v>42186</c:v>
                </c:pt>
                <c:pt idx="7">
                  <c:v>42217</c:v>
                </c:pt>
                <c:pt idx="8">
                  <c:v>42248</c:v>
                </c:pt>
                <c:pt idx="9">
                  <c:v>42278</c:v>
                </c:pt>
                <c:pt idx="10">
                  <c:v>42309</c:v>
                </c:pt>
                <c:pt idx="11">
                  <c:v>42339</c:v>
                </c:pt>
                <c:pt idx="12">
                  <c:v>42370</c:v>
                </c:pt>
                <c:pt idx="13">
                  <c:v>42401</c:v>
                </c:pt>
                <c:pt idx="14">
                  <c:v>42430</c:v>
                </c:pt>
                <c:pt idx="15">
                  <c:v>42461</c:v>
                </c:pt>
                <c:pt idx="16">
                  <c:v>42491</c:v>
                </c:pt>
                <c:pt idx="17">
                  <c:v>42522</c:v>
                </c:pt>
                <c:pt idx="18">
                  <c:v>42552</c:v>
                </c:pt>
                <c:pt idx="19">
                  <c:v>42583</c:v>
                </c:pt>
                <c:pt idx="20">
                  <c:v>42614</c:v>
                </c:pt>
                <c:pt idx="21">
                  <c:v>42644</c:v>
                </c:pt>
                <c:pt idx="22">
                  <c:v>42675</c:v>
                </c:pt>
                <c:pt idx="23">
                  <c:v>42705</c:v>
                </c:pt>
                <c:pt idx="24">
                  <c:v>42736</c:v>
                </c:pt>
                <c:pt idx="25">
                  <c:v>42767</c:v>
                </c:pt>
                <c:pt idx="26">
                  <c:v>42795</c:v>
                </c:pt>
                <c:pt idx="27">
                  <c:v>42826</c:v>
                </c:pt>
                <c:pt idx="28">
                  <c:v>42856</c:v>
                </c:pt>
                <c:pt idx="29">
                  <c:v>42887</c:v>
                </c:pt>
                <c:pt idx="30">
                  <c:v>42917</c:v>
                </c:pt>
                <c:pt idx="31">
                  <c:v>42948</c:v>
                </c:pt>
                <c:pt idx="32">
                  <c:v>42979</c:v>
                </c:pt>
                <c:pt idx="33">
                  <c:v>43009</c:v>
                </c:pt>
                <c:pt idx="34">
                  <c:v>43040</c:v>
                </c:pt>
                <c:pt idx="35">
                  <c:v>43070</c:v>
                </c:pt>
                <c:pt idx="36">
                  <c:v>43101</c:v>
                </c:pt>
                <c:pt idx="37">
                  <c:v>43132</c:v>
                </c:pt>
                <c:pt idx="38">
                  <c:v>43160</c:v>
                </c:pt>
                <c:pt idx="39">
                  <c:v>43191</c:v>
                </c:pt>
                <c:pt idx="40">
                  <c:v>43221</c:v>
                </c:pt>
                <c:pt idx="41">
                  <c:v>43252</c:v>
                </c:pt>
                <c:pt idx="42">
                  <c:v>43282</c:v>
                </c:pt>
                <c:pt idx="43">
                  <c:v>43313</c:v>
                </c:pt>
                <c:pt idx="44">
                  <c:v>43344</c:v>
                </c:pt>
                <c:pt idx="45">
                  <c:v>43374</c:v>
                </c:pt>
                <c:pt idx="46">
                  <c:v>43405</c:v>
                </c:pt>
                <c:pt idx="47">
                  <c:v>43435</c:v>
                </c:pt>
                <c:pt idx="48">
                  <c:v>43466</c:v>
                </c:pt>
                <c:pt idx="49">
                  <c:v>43497</c:v>
                </c:pt>
                <c:pt idx="50">
                  <c:v>43525</c:v>
                </c:pt>
                <c:pt idx="51">
                  <c:v>43556</c:v>
                </c:pt>
                <c:pt idx="52">
                  <c:v>43586</c:v>
                </c:pt>
                <c:pt idx="53">
                  <c:v>43617</c:v>
                </c:pt>
                <c:pt idx="54">
                  <c:v>43647</c:v>
                </c:pt>
                <c:pt idx="55">
                  <c:v>43678</c:v>
                </c:pt>
                <c:pt idx="56">
                  <c:v>43709</c:v>
                </c:pt>
                <c:pt idx="57">
                  <c:v>43739</c:v>
                </c:pt>
                <c:pt idx="58">
                  <c:v>43770</c:v>
                </c:pt>
                <c:pt idx="59">
                  <c:v>43800</c:v>
                </c:pt>
                <c:pt idx="60">
                  <c:v>43831</c:v>
                </c:pt>
                <c:pt idx="61">
                  <c:v>43862</c:v>
                </c:pt>
                <c:pt idx="62">
                  <c:v>43891</c:v>
                </c:pt>
                <c:pt idx="63">
                  <c:v>43922</c:v>
                </c:pt>
                <c:pt idx="64">
                  <c:v>43952</c:v>
                </c:pt>
                <c:pt idx="65">
                  <c:v>43983</c:v>
                </c:pt>
                <c:pt idx="66">
                  <c:v>44013</c:v>
                </c:pt>
                <c:pt idx="67">
                  <c:v>44044</c:v>
                </c:pt>
                <c:pt idx="68">
                  <c:v>44075</c:v>
                </c:pt>
                <c:pt idx="69">
                  <c:v>44105</c:v>
                </c:pt>
                <c:pt idx="70">
                  <c:v>44136</c:v>
                </c:pt>
                <c:pt idx="71">
                  <c:v>44166</c:v>
                </c:pt>
                <c:pt idx="72">
                  <c:v>44197</c:v>
                </c:pt>
                <c:pt idx="73">
                  <c:v>44228</c:v>
                </c:pt>
                <c:pt idx="74">
                  <c:v>44256</c:v>
                </c:pt>
                <c:pt idx="75">
                  <c:v>44287</c:v>
                </c:pt>
                <c:pt idx="76">
                  <c:v>44317</c:v>
                </c:pt>
                <c:pt idx="77">
                  <c:v>44348</c:v>
                </c:pt>
                <c:pt idx="78">
                  <c:v>44378</c:v>
                </c:pt>
                <c:pt idx="79">
                  <c:v>44409</c:v>
                </c:pt>
                <c:pt idx="80">
                  <c:v>44440</c:v>
                </c:pt>
                <c:pt idx="81">
                  <c:v>44470</c:v>
                </c:pt>
                <c:pt idx="82">
                  <c:v>44501</c:v>
                </c:pt>
                <c:pt idx="83">
                  <c:v>44531</c:v>
                </c:pt>
                <c:pt idx="84">
                  <c:v>44562</c:v>
                </c:pt>
                <c:pt idx="85">
                  <c:v>44593</c:v>
                </c:pt>
                <c:pt idx="86">
                  <c:v>44621</c:v>
                </c:pt>
                <c:pt idx="87">
                  <c:v>44652</c:v>
                </c:pt>
                <c:pt idx="88">
                  <c:v>44682</c:v>
                </c:pt>
                <c:pt idx="89">
                  <c:v>44713</c:v>
                </c:pt>
              </c:numCache>
            </c:numRef>
          </c:cat>
          <c:val>
            <c:numRef>
              <c:f>'Gráfico Previsões'!$J$2:$J$139</c:f>
              <c:numCache>
                <c:formatCode>0.0</c:formatCode>
                <c:ptCount val="138"/>
                <c:pt idx="6">
                  <c:v>3135.9484141352777</c:v>
                </c:pt>
                <c:pt idx="7">
                  <c:v>2558.7449694863112</c:v>
                </c:pt>
                <c:pt idx="8">
                  <c:v>2153.2343397441896</c:v>
                </c:pt>
                <c:pt idx="9">
                  <c:v>2552.9463279765323</c:v>
                </c:pt>
                <c:pt idx="10">
                  <c:v>3950.3591316264924</c:v>
                </c:pt>
                <c:pt idx="11">
                  <c:v>6760.2919424409965</c:v>
                </c:pt>
                <c:pt idx="12">
                  <c:v>8637.7184181223674</c:v>
                </c:pt>
                <c:pt idx="13">
                  <c:v>7860.4525531536674</c:v>
                </c:pt>
                <c:pt idx="14">
                  <c:v>7787.8609192527065</c:v>
                </c:pt>
                <c:pt idx="15">
                  <c:v>5054.2644586818142</c:v>
                </c:pt>
                <c:pt idx="16">
                  <c:v>3690.3406205021361</c:v>
                </c:pt>
                <c:pt idx="17">
                  <c:v>3367.7329675162046</c:v>
                </c:pt>
                <c:pt idx="18">
                  <c:v>2307.3608128999676</c:v>
                </c:pt>
                <c:pt idx="19">
                  <c:v>1842.6596403758579</c:v>
                </c:pt>
                <c:pt idx="20">
                  <c:v>1691.5662384517243</c:v>
                </c:pt>
                <c:pt idx="21">
                  <c:v>2247.811948585113</c:v>
                </c:pt>
                <c:pt idx="22">
                  <c:v>3637.939128768523</c:v>
                </c:pt>
                <c:pt idx="23">
                  <c:v>6225.84274186524</c:v>
                </c:pt>
                <c:pt idx="24">
                  <c:v>7912.8581608814293</c:v>
                </c:pt>
                <c:pt idx="25">
                  <c:v>7225.6476141208395</c:v>
                </c:pt>
                <c:pt idx="26">
                  <c:v>7234.143001893166</c:v>
                </c:pt>
                <c:pt idx="27">
                  <c:v>4816.201799430929</c:v>
                </c:pt>
                <c:pt idx="28">
                  <c:v>3616.1390553423716</c:v>
                </c:pt>
                <c:pt idx="29">
                  <c:v>3504.4016124525128</c:v>
                </c:pt>
                <c:pt idx="30">
                  <c:v>2519.6110083702383</c:v>
                </c:pt>
                <c:pt idx="31">
                  <c:v>1816.4289062588864</c:v>
                </c:pt>
                <c:pt idx="32">
                  <c:v>1396.2166290602534</c:v>
                </c:pt>
                <c:pt idx="33">
                  <c:v>1602.255910591716</c:v>
                </c:pt>
                <c:pt idx="34">
                  <c:v>2351.0269822889854</c:v>
                </c:pt>
                <c:pt idx="35">
                  <c:v>3754.0290519084001</c:v>
                </c:pt>
                <c:pt idx="36">
                  <c:v>4458.3417224170335</c:v>
                </c:pt>
                <c:pt idx="37">
                  <c:v>3887.8921729883518</c:v>
                </c:pt>
                <c:pt idx="38">
                  <c:v>3724.1817470226151</c:v>
                </c:pt>
                <c:pt idx="39">
                  <c:v>2290.7811378309966</c:v>
                </c:pt>
                <c:pt idx="40">
                  <c:v>1570.0273263906656</c:v>
                </c:pt>
                <c:pt idx="41">
                  <c:v>1387.3200480303822</c:v>
                </c:pt>
                <c:pt idx="42">
                  <c:v>964.68928894787064</c:v>
                </c:pt>
                <c:pt idx="43">
                  <c:v>802.35936909675695</c:v>
                </c:pt>
                <c:pt idx="44">
                  <c:v>777.64602586567082</c:v>
                </c:pt>
                <c:pt idx="45">
                  <c:v>1076.5113753893254</c:v>
                </c:pt>
                <c:pt idx="46">
                  <c:v>1792.6230041565414</c:v>
                </c:pt>
                <c:pt idx="47">
                  <c:v>3169.947234423913</c:v>
                </c:pt>
                <c:pt idx="48">
                  <c:v>4103.4030626546191</c:v>
                </c:pt>
                <c:pt idx="49">
                  <c:v>3761.0046482197968</c:v>
                </c:pt>
                <c:pt idx="50">
                  <c:v>3829.9847721480151</c:v>
                </c:pt>
                <c:pt idx="51">
                  <c:v>2586.0129324864615</c:v>
                </c:pt>
                <c:pt idx="52">
                  <c:v>1968.8617306997326</c:v>
                </c:pt>
                <c:pt idx="53">
                  <c:v>1963.9114448964533</c:v>
                </c:pt>
                <c:pt idx="54">
                  <c:v>1677.4469371601908</c:v>
                </c:pt>
                <c:pt idx="55">
                  <c:v>1580.2266831882548</c:v>
                </c:pt>
                <c:pt idx="56">
                  <c:v>1494.4009815444608</c:v>
                </c:pt>
                <c:pt idx="57">
                  <c:v>1982.9865810525746</c:v>
                </c:pt>
                <c:pt idx="58">
                  <c:v>3185.5141405872323</c:v>
                </c:pt>
                <c:pt idx="59">
                  <c:v>5595.7927810833589</c:v>
                </c:pt>
                <c:pt idx="60">
                  <c:v>7304.7882133325684</c:v>
                </c:pt>
                <c:pt idx="61">
                  <c:v>6751.4450743350581</c:v>
                </c:pt>
                <c:pt idx="62">
                  <c:v>6719.2562329705979</c:v>
                </c:pt>
                <c:pt idx="63">
                  <c:v>4415.2969090332999</c:v>
                </c:pt>
                <c:pt idx="64">
                  <c:v>3321.5506181933615</c:v>
                </c:pt>
                <c:pt idx="65">
                  <c:v>3151.9729980685511</c:v>
                </c:pt>
                <c:pt idx="66">
                  <c:v>2217.4327993330421</c:v>
                </c:pt>
                <c:pt idx="67">
                  <c:v>1677.1604409184708</c:v>
                </c:pt>
                <c:pt idx="68">
                  <c:v>1367.2175134548354</c:v>
                </c:pt>
                <c:pt idx="69">
                  <c:v>1633.5635854210834</c:v>
                </c:pt>
                <c:pt idx="70">
                  <c:v>2542.5763789357543</c:v>
                </c:pt>
                <c:pt idx="71">
                  <c:v>4248.164323540379</c:v>
                </c:pt>
                <c:pt idx="72">
                  <c:v>5233.4507723282377</c:v>
                </c:pt>
                <c:pt idx="73">
                  <c:v>4692.4871880464125</c:v>
                </c:pt>
                <c:pt idx="74">
                  <c:v>4593.133676924007</c:v>
                </c:pt>
                <c:pt idx="75">
                  <c:v>2951.7562195928872</c:v>
                </c:pt>
                <c:pt idx="76">
                  <c:v>2111.7067507646184</c:v>
                </c:pt>
                <c:pt idx="77">
                  <c:v>1951.9769555913003</c:v>
                </c:pt>
                <c:pt idx="78">
                  <c:v>1473.1495639954728</c:v>
                </c:pt>
                <c:pt idx="79">
                  <c:v>1229.6504046000687</c:v>
                </c:pt>
                <c:pt idx="80">
                  <c:v>1102.1247243723949</c:v>
                </c:pt>
                <c:pt idx="81">
                  <c:v>1435.7558955968038</c:v>
                </c:pt>
                <c:pt idx="82">
                  <c:v>2255.5400629370097</c:v>
                </c:pt>
                <c:pt idx="83">
                  <c:v>3783.0569684355505</c:v>
                </c:pt>
                <c:pt idx="84">
                  <c:v>4754.590825750216</c:v>
                </c:pt>
                <c:pt idx="85">
                  <c:v>4334.4658946443433</c:v>
                </c:pt>
                <c:pt idx="86">
                  <c:v>4359.466567467206</c:v>
                </c:pt>
                <c:pt idx="87">
                  <c:v>2932.0161681293002</c:v>
                </c:pt>
                <c:pt idx="88">
                  <c:v>2274.7623897484336</c:v>
                </c:pt>
                <c:pt idx="89">
                  <c:v>2269.8768361016387</c:v>
                </c:pt>
                <c:pt idx="90">
                  <c:v>1675.1617887486009</c:v>
                </c:pt>
                <c:pt idx="91">
                  <c:v>1335.4595572796491</c:v>
                </c:pt>
                <c:pt idx="92">
                  <c:v>1223.7036334398681</c:v>
                </c:pt>
                <c:pt idx="93">
                  <c:v>1676.6837744430679</c:v>
                </c:pt>
                <c:pt idx="94">
                  <c:v>2813.8343618676854</c:v>
                </c:pt>
                <c:pt idx="95">
                  <c:v>4971.6388946326615</c:v>
                </c:pt>
                <c:pt idx="96">
                  <c:v>6441.9249608962191</c:v>
                </c:pt>
                <c:pt idx="97">
                  <c:v>5937.4615926654396</c:v>
                </c:pt>
                <c:pt idx="98">
                  <c:v>5927.3355042336889</c:v>
                </c:pt>
                <c:pt idx="99">
                  <c:v>3841.6667919467095</c:v>
                </c:pt>
                <c:pt idx="100">
                  <c:v>2740.9515315575982</c:v>
                </c:pt>
                <c:pt idx="101">
                  <c:v>2521.1565453800149</c:v>
                </c:pt>
                <c:pt idx="102">
                  <c:v>1900.4809816984346</c:v>
                </c:pt>
                <c:pt idx="103">
                  <c:v>1733.5969369428906</c:v>
                </c:pt>
                <c:pt idx="104">
                  <c:v>1665.1969764608932</c:v>
                </c:pt>
                <c:pt idx="105">
                  <c:v>2128.0401705923564</c:v>
                </c:pt>
                <c:pt idx="106">
                  <c:v>3342.1212563674449</c:v>
                </c:pt>
                <c:pt idx="107">
                  <c:v>5703.058271036839</c:v>
                </c:pt>
                <c:pt idx="108">
                  <c:v>7258.9516892879737</c:v>
                </c:pt>
                <c:pt idx="109">
                  <c:v>6608.5896181419866</c:v>
                </c:pt>
                <c:pt idx="110">
                  <c:v>6553.2978470846256</c:v>
                </c:pt>
                <c:pt idx="111">
                  <c:v>4265.4128602035153</c:v>
                </c:pt>
                <c:pt idx="112">
                  <c:v>3122.1732443146179</c:v>
                </c:pt>
                <c:pt idx="113">
                  <c:v>2973.3949185825782</c:v>
                </c:pt>
                <c:pt idx="114">
                  <c:v>2243.4640072788775</c:v>
                </c:pt>
                <c:pt idx="115">
                  <c:v>1709.9696187691684</c:v>
                </c:pt>
                <c:pt idx="116">
                  <c:v>1318.0664271413905</c:v>
                </c:pt>
                <c:pt idx="117">
                  <c:v>1555.8303592805737</c:v>
                </c:pt>
                <c:pt idx="118">
                  <c:v>2363.5008426028589</c:v>
                </c:pt>
                <c:pt idx="119">
                  <c:v>3938.8372102794924</c:v>
                </c:pt>
                <c:pt idx="120">
                  <c:v>4911.4745755412669</c:v>
                </c:pt>
                <c:pt idx="121">
                  <c:v>4415.8001682399045</c:v>
                </c:pt>
                <c:pt idx="122">
                  <c:v>4358.0399500309986</c:v>
                </c:pt>
                <c:pt idx="123">
                  <c:v>2936.3650797345367</c:v>
                </c:pt>
                <c:pt idx="124">
                  <c:v>2297.8436192502359</c:v>
                </c:pt>
                <c:pt idx="125">
                  <c:v>2229.5434592186848</c:v>
                </c:pt>
                <c:pt idx="126">
                  <c:v>1740.4878074006338</c:v>
                </c:pt>
                <c:pt idx="127">
                  <c:v>1616.4192469741861</c:v>
                </c:pt>
                <c:pt idx="128">
                  <c:v>1537.6372603798097</c:v>
                </c:pt>
                <c:pt idx="129">
                  <c:v>2015.6880781509697</c:v>
                </c:pt>
                <c:pt idx="130">
                  <c:v>3300.6219471093259</c:v>
                </c:pt>
                <c:pt idx="131">
                  <c:v>5752.7870420342124</c:v>
                </c:pt>
                <c:pt idx="132">
                  <c:v>6200.1360257799352</c:v>
                </c:pt>
                <c:pt idx="133">
                  <c:v>5657.4567490203763</c:v>
                </c:pt>
                <c:pt idx="134">
                  <c:v>5632.4927111786837</c:v>
                </c:pt>
                <c:pt idx="135">
                  <c:v>3692.1792203539899</c:v>
                </c:pt>
                <c:pt idx="136">
                  <c:v>2728.6736831714097</c:v>
                </c:pt>
                <c:pt idx="137">
                  <c:v>2593.950711354883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E55C-4061-A7FB-5AD0DFD8C474}"/>
            </c:ext>
          </c:extLst>
        </c:ser>
        <c:ser>
          <c:idx val="3"/>
          <c:order val="3"/>
          <c:tx>
            <c:v>Hybrid</c:v>
          </c:tx>
          <c:dPt>
            <c:idx val="0"/>
            <c:marker>
              <c:spPr>
                <a:ln>
                  <a:noFill/>
                </a:ln>
              </c:spPr>
            </c:marker>
            <c:bubble3D val="0"/>
            <c:spPr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24-A687-4CF2-9F61-B6083F8B9AF9}"/>
              </c:ext>
            </c:extLst>
          </c:dPt>
          <c:dPt>
            <c:idx val="1"/>
            <c:marker>
              <c:spPr>
                <a:ln>
                  <a:noFill/>
                </a:ln>
              </c:spPr>
            </c:marker>
            <c:bubble3D val="0"/>
            <c:spPr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28-A687-4CF2-9F61-B6083F8B9AF9}"/>
              </c:ext>
            </c:extLst>
          </c:dPt>
          <c:dPt>
            <c:idx val="2"/>
            <c:marker>
              <c:spPr>
                <a:ln>
                  <a:noFill/>
                </a:ln>
              </c:spPr>
            </c:marker>
            <c:bubble3D val="0"/>
            <c:spPr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23-A687-4CF2-9F61-B6083F8B9AF9}"/>
              </c:ext>
            </c:extLst>
          </c:dPt>
          <c:dPt>
            <c:idx val="3"/>
            <c:marker>
              <c:spPr>
                <a:ln>
                  <a:noFill/>
                </a:ln>
              </c:spPr>
            </c:marker>
            <c:bubble3D val="0"/>
            <c:spPr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27-A687-4CF2-9F61-B6083F8B9AF9}"/>
              </c:ext>
            </c:extLst>
          </c:dPt>
          <c:dPt>
            <c:idx val="4"/>
            <c:marker>
              <c:spPr>
                <a:ln>
                  <a:noFill/>
                </a:ln>
              </c:spPr>
            </c:marker>
            <c:bubble3D val="0"/>
            <c:spPr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25-A687-4CF2-9F61-B6083F8B9AF9}"/>
              </c:ext>
            </c:extLst>
          </c:dPt>
          <c:dPt>
            <c:idx val="5"/>
            <c:marker>
              <c:spPr>
                <a:ln>
                  <a:noFill/>
                </a:ln>
              </c:spPr>
            </c:marker>
            <c:bubble3D val="0"/>
            <c:spPr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26-A687-4CF2-9F61-B6083F8B9AF9}"/>
              </c:ext>
            </c:extLst>
          </c:dPt>
          <c:dPt>
            <c:idx val="6"/>
            <c:bubble3D val="0"/>
            <c:spPr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22-A687-4CF2-9F61-B6083F8B9AF9}"/>
              </c:ext>
            </c:extLst>
          </c:dPt>
          <c:cat>
            <c:numRef>
              <c:f>'Gráfico Previsões'!$A$50:$A$139</c:f>
              <c:numCache>
                <c:formatCode>mmm\-yy</c:formatCode>
                <c:ptCount val="90"/>
                <c:pt idx="0">
                  <c:v>42005</c:v>
                </c:pt>
                <c:pt idx="1">
                  <c:v>42036</c:v>
                </c:pt>
                <c:pt idx="2">
                  <c:v>42064</c:v>
                </c:pt>
                <c:pt idx="3">
                  <c:v>42095</c:v>
                </c:pt>
                <c:pt idx="4">
                  <c:v>42125</c:v>
                </c:pt>
                <c:pt idx="5">
                  <c:v>42156</c:v>
                </c:pt>
                <c:pt idx="6">
                  <c:v>42186</c:v>
                </c:pt>
                <c:pt idx="7">
                  <c:v>42217</c:v>
                </c:pt>
                <c:pt idx="8">
                  <c:v>42248</c:v>
                </c:pt>
                <c:pt idx="9">
                  <c:v>42278</c:v>
                </c:pt>
                <c:pt idx="10">
                  <c:v>42309</c:v>
                </c:pt>
                <c:pt idx="11">
                  <c:v>42339</c:v>
                </c:pt>
                <c:pt idx="12">
                  <c:v>42370</c:v>
                </c:pt>
                <c:pt idx="13">
                  <c:v>42401</c:v>
                </c:pt>
                <c:pt idx="14">
                  <c:v>42430</c:v>
                </c:pt>
                <c:pt idx="15">
                  <c:v>42461</c:v>
                </c:pt>
                <c:pt idx="16">
                  <c:v>42491</c:v>
                </c:pt>
                <c:pt idx="17">
                  <c:v>42522</c:v>
                </c:pt>
                <c:pt idx="18">
                  <c:v>42552</c:v>
                </c:pt>
                <c:pt idx="19">
                  <c:v>42583</c:v>
                </c:pt>
                <c:pt idx="20">
                  <c:v>42614</c:v>
                </c:pt>
                <c:pt idx="21">
                  <c:v>42644</c:v>
                </c:pt>
                <c:pt idx="22">
                  <c:v>42675</c:v>
                </c:pt>
                <c:pt idx="23">
                  <c:v>42705</c:v>
                </c:pt>
                <c:pt idx="24">
                  <c:v>42736</c:v>
                </c:pt>
                <c:pt idx="25">
                  <c:v>42767</c:v>
                </c:pt>
                <c:pt idx="26">
                  <c:v>42795</c:v>
                </c:pt>
                <c:pt idx="27">
                  <c:v>42826</c:v>
                </c:pt>
                <c:pt idx="28">
                  <c:v>42856</c:v>
                </c:pt>
                <c:pt idx="29">
                  <c:v>42887</c:v>
                </c:pt>
                <c:pt idx="30">
                  <c:v>42917</c:v>
                </c:pt>
                <c:pt idx="31">
                  <c:v>42948</c:v>
                </c:pt>
                <c:pt idx="32">
                  <c:v>42979</c:v>
                </c:pt>
                <c:pt idx="33">
                  <c:v>43009</c:v>
                </c:pt>
                <c:pt idx="34">
                  <c:v>43040</c:v>
                </c:pt>
                <c:pt idx="35">
                  <c:v>43070</c:v>
                </c:pt>
                <c:pt idx="36">
                  <c:v>43101</c:v>
                </c:pt>
                <c:pt idx="37">
                  <c:v>43132</c:v>
                </c:pt>
                <c:pt idx="38">
                  <c:v>43160</c:v>
                </c:pt>
                <c:pt idx="39">
                  <c:v>43191</c:v>
                </c:pt>
                <c:pt idx="40">
                  <c:v>43221</c:v>
                </c:pt>
                <c:pt idx="41">
                  <c:v>43252</c:v>
                </c:pt>
                <c:pt idx="42">
                  <c:v>43282</c:v>
                </c:pt>
                <c:pt idx="43">
                  <c:v>43313</c:v>
                </c:pt>
                <c:pt idx="44">
                  <c:v>43344</c:v>
                </c:pt>
                <c:pt idx="45">
                  <c:v>43374</c:v>
                </c:pt>
                <c:pt idx="46">
                  <c:v>43405</c:v>
                </c:pt>
                <c:pt idx="47">
                  <c:v>43435</c:v>
                </c:pt>
                <c:pt idx="48">
                  <c:v>43466</c:v>
                </c:pt>
                <c:pt idx="49">
                  <c:v>43497</c:v>
                </c:pt>
                <c:pt idx="50">
                  <c:v>43525</c:v>
                </c:pt>
                <c:pt idx="51">
                  <c:v>43556</c:v>
                </c:pt>
                <c:pt idx="52">
                  <c:v>43586</c:v>
                </c:pt>
                <c:pt idx="53">
                  <c:v>43617</c:v>
                </c:pt>
                <c:pt idx="54">
                  <c:v>43647</c:v>
                </c:pt>
                <c:pt idx="55">
                  <c:v>43678</c:v>
                </c:pt>
                <c:pt idx="56">
                  <c:v>43709</c:v>
                </c:pt>
                <c:pt idx="57">
                  <c:v>43739</c:v>
                </c:pt>
                <c:pt idx="58">
                  <c:v>43770</c:v>
                </c:pt>
                <c:pt idx="59">
                  <c:v>43800</c:v>
                </c:pt>
                <c:pt idx="60">
                  <c:v>43831</c:v>
                </c:pt>
                <c:pt idx="61">
                  <c:v>43862</c:v>
                </c:pt>
                <c:pt idx="62">
                  <c:v>43891</c:v>
                </c:pt>
                <c:pt idx="63">
                  <c:v>43922</c:v>
                </c:pt>
                <c:pt idx="64">
                  <c:v>43952</c:v>
                </c:pt>
                <c:pt idx="65">
                  <c:v>43983</c:v>
                </c:pt>
                <c:pt idx="66">
                  <c:v>44013</c:v>
                </c:pt>
                <c:pt idx="67">
                  <c:v>44044</c:v>
                </c:pt>
                <c:pt idx="68">
                  <c:v>44075</c:v>
                </c:pt>
                <c:pt idx="69">
                  <c:v>44105</c:v>
                </c:pt>
                <c:pt idx="70">
                  <c:v>44136</c:v>
                </c:pt>
                <c:pt idx="71">
                  <c:v>44166</c:v>
                </c:pt>
                <c:pt idx="72">
                  <c:v>44197</c:v>
                </c:pt>
                <c:pt idx="73">
                  <c:v>44228</c:v>
                </c:pt>
                <c:pt idx="74">
                  <c:v>44256</c:v>
                </c:pt>
                <c:pt idx="75">
                  <c:v>44287</c:v>
                </c:pt>
                <c:pt idx="76">
                  <c:v>44317</c:v>
                </c:pt>
                <c:pt idx="77">
                  <c:v>44348</c:v>
                </c:pt>
                <c:pt idx="78">
                  <c:v>44378</c:v>
                </c:pt>
                <c:pt idx="79">
                  <c:v>44409</c:v>
                </c:pt>
                <c:pt idx="80">
                  <c:v>44440</c:v>
                </c:pt>
                <c:pt idx="81">
                  <c:v>44470</c:v>
                </c:pt>
                <c:pt idx="82">
                  <c:v>44501</c:v>
                </c:pt>
                <c:pt idx="83">
                  <c:v>44531</c:v>
                </c:pt>
                <c:pt idx="84">
                  <c:v>44562</c:v>
                </c:pt>
                <c:pt idx="85">
                  <c:v>44593</c:v>
                </c:pt>
                <c:pt idx="86">
                  <c:v>44621</c:v>
                </c:pt>
                <c:pt idx="87">
                  <c:v>44652</c:v>
                </c:pt>
                <c:pt idx="88">
                  <c:v>44682</c:v>
                </c:pt>
                <c:pt idx="89">
                  <c:v>44713</c:v>
                </c:pt>
              </c:numCache>
            </c:numRef>
          </c:cat>
          <c:val>
            <c:numRef>
              <c:f>'Gráfico Previsões'!$I$50:$I$139</c:f>
              <c:numCache>
                <c:formatCode>0.0</c:formatCode>
                <c:ptCount val="90"/>
                <c:pt idx="0">
                  <c:v>3934.4180052099996</c:v>
                </c:pt>
                <c:pt idx="1">
                  <c:v>3608.2804805699998</c:v>
                </c:pt>
                <c:pt idx="2">
                  <c:v>4089.7683800999998</c:v>
                </c:pt>
                <c:pt idx="3">
                  <c:v>2371.4607908500002</c:v>
                </c:pt>
                <c:pt idx="4">
                  <c:v>1763.0874352999999</c:v>
                </c:pt>
                <c:pt idx="5">
                  <c:v>1753.6914006499999</c:v>
                </c:pt>
                <c:pt idx="6">
                  <c:v>1478.52285682</c:v>
                </c:pt>
                <c:pt idx="7">
                  <c:v>1384.56346128</c:v>
                </c:pt>
                <c:pt idx="8">
                  <c:v>1275.9766748700001</c:v>
                </c:pt>
                <c:pt idx="9">
                  <c:v>1765.8884067500001</c:v>
                </c:pt>
                <c:pt idx="10">
                  <c:v>3050.0397717399997</c:v>
                </c:pt>
                <c:pt idx="11">
                  <c:v>6250.103856409999</c:v>
                </c:pt>
                <c:pt idx="12">
                  <c:v>9253.1248204100011</c:v>
                </c:pt>
                <c:pt idx="13">
                  <c:v>7901.3235124599996</c:v>
                </c:pt>
                <c:pt idx="14">
                  <c:v>6818.6628412800001</c:v>
                </c:pt>
                <c:pt idx="15">
                  <c:v>4213.9534669299992</c:v>
                </c:pt>
                <c:pt idx="16">
                  <c:v>3115.5544884999999</c:v>
                </c:pt>
                <c:pt idx="17">
                  <c:v>2935.3536654600002</c:v>
                </c:pt>
                <c:pt idx="18">
                  <c:v>2008.0168765499998</c:v>
                </c:pt>
                <c:pt idx="19">
                  <c:v>1477.8632159400001</c:v>
                </c:pt>
                <c:pt idx="20">
                  <c:v>1164.3140894800001</c:v>
                </c:pt>
                <c:pt idx="21">
                  <c:v>1414.7896882</c:v>
                </c:pt>
                <c:pt idx="22">
                  <c:v>2535.3381593700001</c:v>
                </c:pt>
                <c:pt idx="23">
                  <c:v>4443.2587638099994</c:v>
                </c:pt>
                <c:pt idx="24">
                  <c:v>5507.8167209700005</c:v>
                </c:pt>
                <c:pt idx="25">
                  <c:v>4630.3275152799997</c:v>
                </c:pt>
                <c:pt idx="26">
                  <c:v>4386.5294141599998</c:v>
                </c:pt>
                <c:pt idx="27">
                  <c:v>2734.9053143599999</c:v>
                </c:pt>
                <c:pt idx="28">
                  <c:v>1892.8804171100001</c:v>
                </c:pt>
                <c:pt idx="29">
                  <c:v>1736.7485052300001</c:v>
                </c:pt>
                <c:pt idx="30">
                  <c:v>1274.0994810900002</c:v>
                </c:pt>
                <c:pt idx="31">
                  <c:v>1036.1645062900002</c:v>
                </c:pt>
                <c:pt idx="32">
                  <c:v>903.56394163000016</c:v>
                </c:pt>
                <c:pt idx="33">
                  <c:v>1218.3186010899999</c:v>
                </c:pt>
                <c:pt idx="34">
                  <c:v>2087.1691681799998</c:v>
                </c:pt>
                <c:pt idx="35">
                  <c:v>3929.2458573399999</c:v>
                </c:pt>
                <c:pt idx="36">
                  <c:v>5437.3305201000003</c:v>
                </c:pt>
                <c:pt idx="37">
                  <c:v>4401.4614451699999</c:v>
                </c:pt>
                <c:pt idx="38">
                  <c:v>4165.0385328400007</c:v>
                </c:pt>
                <c:pt idx="39">
                  <c:v>2713.2496882</c:v>
                </c:pt>
                <c:pt idx="40">
                  <c:v>2075.9563929800001</c:v>
                </c:pt>
                <c:pt idx="41">
                  <c:v>2075.7493813400001</c:v>
                </c:pt>
                <c:pt idx="42">
                  <c:v>1480.2591728199998</c:v>
                </c:pt>
                <c:pt idx="43">
                  <c:v>1132.0860585800001</c:v>
                </c:pt>
                <c:pt idx="44">
                  <c:v>1007.0205828600001</c:v>
                </c:pt>
                <c:pt idx="45">
                  <c:v>1482.98980764</c:v>
                </c:pt>
                <c:pt idx="46">
                  <c:v>3244.4492635899996</c:v>
                </c:pt>
                <c:pt idx="47">
                  <c:v>5603.6557402299995</c:v>
                </c:pt>
                <c:pt idx="48">
                  <c:v>6310.0915198299999</c:v>
                </c:pt>
                <c:pt idx="49">
                  <c:v>5854.4532140600004</c:v>
                </c:pt>
                <c:pt idx="50">
                  <c:v>6148.7751438000005</c:v>
                </c:pt>
                <c:pt idx="51">
                  <c:v>3695.9719041899998</c:v>
                </c:pt>
                <c:pt idx="52">
                  <c:v>2521.6920394000003</c:v>
                </c:pt>
                <c:pt idx="53">
                  <c:v>2317.9027503200005</c:v>
                </c:pt>
                <c:pt idx="54">
                  <c:v>1704.0524644699999</c:v>
                </c:pt>
                <c:pt idx="55">
                  <c:v>1534.9200883300002</c:v>
                </c:pt>
                <c:pt idx="56">
                  <c:v>1455.08090653</c:v>
                </c:pt>
                <c:pt idx="57">
                  <c:v>1910.3356566299999</c:v>
                </c:pt>
                <c:pt idx="58">
                  <c:v>3141.3670723</c:v>
                </c:pt>
                <c:pt idx="59">
                  <c:v>5742.5509578800002</c:v>
                </c:pt>
                <c:pt idx="60">
                  <c:v>7994.4041148699998</c:v>
                </c:pt>
                <c:pt idx="61">
                  <c:v>9929.0552683400001</c:v>
                </c:pt>
                <c:pt idx="62">
                  <c:v>7923.5157181300001</c:v>
                </c:pt>
                <c:pt idx="63">
                  <c:v>4046.4476426199999</c:v>
                </c:pt>
                <c:pt idx="64">
                  <c:v>2912.2509412600002</c:v>
                </c:pt>
                <c:pt idx="65">
                  <c:v>2766.9516623699997</c:v>
                </c:pt>
                <c:pt idx="66">
                  <c:v>2049.9745062900001</c:v>
                </c:pt>
                <c:pt idx="67">
                  <c:v>1516.4845062900004</c:v>
                </c:pt>
                <c:pt idx="68">
                  <c:v>1121.64246447</c:v>
                </c:pt>
                <c:pt idx="69">
                  <c:v>1347.4527652299998</c:v>
                </c:pt>
                <c:pt idx="70">
                  <c:v>2144.3867303000002</c:v>
                </c:pt>
                <c:pt idx="71">
                  <c:v>4118.1243488700002</c:v>
                </c:pt>
                <c:pt idx="72">
                  <c:v>5784.0179920999999</c:v>
                </c:pt>
                <c:pt idx="73">
                  <c:v>4542.0967115000003</c:v>
                </c:pt>
                <c:pt idx="74">
                  <c:v>4212.3419041899997</c:v>
                </c:pt>
                <c:pt idx="75">
                  <c:v>2720.2800754299997</c:v>
                </c:pt>
                <c:pt idx="76">
                  <c:v>2098.7894810900002</c:v>
                </c:pt>
                <c:pt idx="77">
                  <c:v>2030.6128568199999</c:v>
                </c:pt>
                <c:pt idx="78">
                  <c:v>1543.18089777</c:v>
                </c:pt>
                <c:pt idx="79">
                  <c:v>1423.4526723399999</c:v>
                </c:pt>
                <c:pt idx="80">
                  <c:v>1342.1007584600002</c:v>
                </c:pt>
                <c:pt idx="81">
                  <c:v>1811.5658747799998</c:v>
                </c:pt>
                <c:pt idx="82">
                  <c:v>3449.72060027</c:v>
                </c:pt>
                <c:pt idx="83">
                  <c:v>5928.9699838899996</c:v>
                </c:pt>
                <c:pt idx="84">
                  <c:v>8434.6531532000008</c:v>
                </c:pt>
                <c:pt idx="85">
                  <c:v>7523.0780134800007</c:v>
                </c:pt>
                <c:pt idx="86">
                  <c:v>5506.3528649199998</c:v>
                </c:pt>
                <c:pt idx="87">
                  <c:v>3473.0209713500003</c:v>
                </c:pt>
                <c:pt idx="88">
                  <c:v>2519.46153757</c:v>
                </c:pt>
                <c:pt idx="89">
                  <c:v>2394.4076076199999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A687-4CF2-9F61-B6083F8B9A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679641"/>
        <c:axId val="1021354283"/>
      </c:lineChart>
      <c:dateAx>
        <c:axId val="967964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endParaRPr lang="pt-BR"/>
              </a:p>
            </c:rich>
          </c:tx>
          <c:overlay val="0"/>
        </c:title>
        <c:numFmt formatCode="mmm\-yy" sourceLinked="1"/>
        <c:majorTickMark val="cross"/>
        <c:minorTickMark val="none"/>
        <c:tickLblPos val="none"/>
        <c:spPr>
          <a:solidFill>
            <a:srgbClr val="000000"/>
          </a:solidFill>
          <a:ln>
            <a:solidFill>
              <a:srgbClr val="000000"/>
            </a:solidFill>
          </a:ln>
        </c:spPr>
        <c:crossAx val="1021354283"/>
        <c:crosses val="autoZero"/>
        <c:auto val="1"/>
        <c:lblOffset val="100"/>
        <c:baseTimeUnit val="months"/>
      </c:dateAx>
      <c:valAx>
        <c:axId val="1021354283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0" i="0" baseline="0">
                    <a:latin typeface="Arial" panose="020B0604020202020204" pitchFamily="34" charset="0"/>
                  </a:defRPr>
                </a:pPr>
                <a:r>
                  <a:rPr lang="pt-BR" sz="1000" b="0" i="0" baseline="0">
                    <a:latin typeface="Arial" panose="020B0604020202020204" pitchFamily="34" charset="0"/>
                  </a:rPr>
                  <a:t>Average MW </a:t>
                </a:r>
              </a:p>
            </c:rich>
          </c:tx>
          <c:overlay val="0"/>
        </c:title>
        <c:numFmt formatCode="#,##0" sourceLinked="0"/>
        <c:majorTickMark val="none"/>
        <c:minorTickMark val="none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000" baseline="0">
                <a:latin typeface="Arial" panose="020B0604020202020204" pitchFamily="34" charset="0"/>
              </a:defRPr>
            </a:pPr>
            <a:endParaRPr lang="pt-BR"/>
          </a:p>
        </c:txPr>
        <c:crossAx val="9679641"/>
        <c:crosses val="autoZero"/>
        <c:crossBetween val="between"/>
      </c:valAx>
      <c:spPr>
        <a:noFill/>
      </c:spPr>
    </c:plotArea>
    <c:legend>
      <c:legendPos val="b"/>
      <c:layout>
        <c:manualLayout>
          <c:xMode val="edge"/>
          <c:yMode val="edge"/>
          <c:x val="8.0853243278424303E-2"/>
          <c:y val="0.92235671227202942"/>
          <c:w val="0.54605037714786153"/>
          <c:h val="3.9023964200015304E-2"/>
        </c:manualLayout>
      </c:layout>
      <c:overlay val="0"/>
      <c:txPr>
        <a:bodyPr/>
        <a:lstStyle/>
        <a:p>
          <a:pPr>
            <a:defRPr sz="1000" baseline="0">
              <a:latin typeface="Arial" panose="020B0604020202020204" pitchFamily="34" charset="0"/>
            </a:defRPr>
          </a:pPr>
          <a:endParaRPr lang="pt-BR"/>
        </a:p>
      </c:txPr>
    </c:legend>
    <c:plotVisOnly val="1"/>
    <c:dispBlanksAs val="zero"/>
    <c:showDLblsOverMax val="1"/>
  </c:chart>
  <c:spPr>
    <a:solidFill>
      <a:srgbClr val="FFFFFF"/>
    </a:solidFill>
    <a:ln w="12700" cap="flat" cmpd="sng" algn="ctr">
      <a:solidFill>
        <a:srgbClr val="000000"/>
      </a:solidFill>
      <a:prstDash val="solid"/>
      <a:miter lim="800000"/>
    </a:ln>
    <a:effectLst/>
  </c:spPr>
  <c:txPr>
    <a:bodyPr/>
    <a:lstStyle/>
    <a:p>
      <a:pPr>
        <a:defRPr>
          <a:solidFill>
            <a:srgbClr val="000000"/>
          </a:solidFill>
          <a:latin typeface="+mn-lt"/>
          <a:ea typeface="+mn-ea"/>
          <a:cs typeface="+mn-cs"/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1"/>
        <c:ser>
          <c:idx val="0"/>
          <c:order val="0"/>
          <c:tx>
            <c:v>Observed</c:v>
          </c:tx>
          <c:spPr>
            <a:ln w="9525" cmpd="sng">
              <a:solidFill>
                <a:srgbClr val="C00000">
                  <a:alpha val="100000"/>
                </a:srgbClr>
              </a:solidFill>
            </a:ln>
          </c:spPr>
          <c:marker>
            <c:symbol val="circle"/>
            <c:size val="5"/>
            <c:spPr>
              <a:solidFill>
                <a:srgbClr val="C00000">
                  <a:alpha val="100000"/>
                </a:srgbClr>
              </a:solidFill>
              <a:ln cmpd="sng">
                <a:solidFill>
                  <a:srgbClr val="C00000">
                    <a:alpha val="100000"/>
                  </a:srgbClr>
                </a:solidFill>
              </a:ln>
            </c:spPr>
          </c:marker>
          <c:dPt>
            <c:idx val="98"/>
            <c:marker>
              <c:symbol val="x"/>
              <c:size val="6"/>
            </c:marker>
            <c:bubble3D val="0"/>
            <c:extLst>
              <c:ext xmlns:c16="http://schemas.microsoft.com/office/drawing/2014/chart" uri="{C3380CC4-5D6E-409C-BE32-E72D297353CC}">
                <c16:uniqueId val="{00000000-6F3E-4F2D-8DF5-DAECA1E39001}"/>
              </c:ext>
            </c:extLst>
          </c:dPt>
          <c:cat>
            <c:numRef>
              <c:f>'Gráfico Previsões'!$A$2:$A$49</c:f>
              <c:numCache>
                <c:formatCode>mmm\-yy</c:formatCode>
                <c:ptCount val="48"/>
                <c:pt idx="0">
                  <c:v>40544</c:v>
                </c:pt>
                <c:pt idx="1">
                  <c:v>40575</c:v>
                </c:pt>
                <c:pt idx="2">
                  <c:v>40603</c:v>
                </c:pt>
                <c:pt idx="3">
                  <c:v>40634</c:v>
                </c:pt>
                <c:pt idx="4">
                  <c:v>40664</c:v>
                </c:pt>
                <c:pt idx="5">
                  <c:v>40695</c:v>
                </c:pt>
                <c:pt idx="6">
                  <c:v>40725</c:v>
                </c:pt>
                <c:pt idx="7">
                  <c:v>40756</c:v>
                </c:pt>
                <c:pt idx="8">
                  <c:v>40787</c:v>
                </c:pt>
                <c:pt idx="9">
                  <c:v>40817</c:v>
                </c:pt>
                <c:pt idx="10">
                  <c:v>40848</c:v>
                </c:pt>
                <c:pt idx="11">
                  <c:v>40878</c:v>
                </c:pt>
                <c:pt idx="12">
                  <c:v>40909</c:v>
                </c:pt>
                <c:pt idx="13">
                  <c:v>40940</c:v>
                </c:pt>
                <c:pt idx="14">
                  <c:v>40969</c:v>
                </c:pt>
                <c:pt idx="15">
                  <c:v>41000</c:v>
                </c:pt>
                <c:pt idx="16">
                  <c:v>41030</c:v>
                </c:pt>
                <c:pt idx="17">
                  <c:v>41061</c:v>
                </c:pt>
                <c:pt idx="18">
                  <c:v>41091</c:v>
                </c:pt>
                <c:pt idx="19">
                  <c:v>41122</c:v>
                </c:pt>
                <c:pt idx="20">
                  <c:v>41153</c:v>
                </c:pt>
                <c:pt idx="21">
                  <c:v>41183</c:v>
                </c:pt>
                <c:pt idx="22">
                  <c:v>41214</c:v>
                </c:pt>
                <c:pt idx="23">
                  <c:v>41244</c:v>
                </c:pt>
                <c:pt idx="24">
                  <c:v>41275</c:v>
                </c:pt>
                <c:pt idx="25">
                  <c:v>41306</c:v>
                </c:pt>
                <c:pt idx="26">
                  <c:v>41334</c:v>
                </c:pt>
                <c:pt idx="27">
                  <c:v>41365</c:v>
                </c:pt>
                <c:pt idx="28">
                  <c:v>41395</c:v>
                </c:pt>
                <c:pt idx="29">
                  <c:v>41426</c:v>
                </c:pt>
                <c:pt idx="30">
                  <c:v>41456</c:v>
                </c:pt>
                <c:pt idx="31">
                  <c:v>41487</c:v>
                </c:pt>
                <c:pt idx="32">
                  <c:v>41518</c:v>
                </c:pt>
                <c:pt idx="33">
                  <c:v>41548</c:v>
                </c:pt>
                <c:pt idx="34">
                  <c:v>41579</c:v>
                </c:pt>
                <c:pt idx="35">
                  <c:v>41609</c:v>
                </c:pt>
                <c:pt idx="36">
                  <c:v>41640</c:v>
                </c:pt>
                <c:pt idx="37">
                  <c:v>41671</c:v>
                </c:pt>
                <c:pt idx="38">
                  <c:v>41699</c:v>
                </c:pt>
                <c:pt idx="39">
                  <c:v>41730</c:v>
                </c:pt>
                <c:pt idx="40">
                  <c:v>41760</c:v>
                </c:pt>
                <c:pt idx="41">
                  <c:v>41791</c:v>
                </c:pt>
                <c:pt idx="42">
                  <c:v>41821</c:v>
                </c:pt>
                <c:pt idx="43">
                  <c:v>41852</c:v>
                </c:pt>
                <c:pt idx="44">
                  <c:v>41883</c:v>
                </c:pt>
                <c:pt idx="45">
                  <c:v>41913</c:v>
                </c:pt>
                <c:pt idx="46">
                  <c:v>41944</c:v>
                </c:pt>
                <c:pt idx="47">
                  <c:v>41974</c:v>
                </c:pt>
              </c:numCache>
            </c:numRef>
          </c:cat>
          <c:val>
            <c:numRef>
              <c:f>'Gráfico Previsões'!$G$2:$G$49</c:f>
              <c:numCache>
                <c:formatCode>0</c:formatCode>
                <c:ptCount val="48"/>
                <c:pt idx="0">
                  <c:v>14513.38</c:v>
                </c:pt>
                <c:pt idx="1">
                  <c:v>6176.11</c:v>
                </c:pt>
                <c:pt idx="2">
                  <c:v>11527.88</c:v>
                </c:pt>
                <c:pt idx="3">
                  <c:v>6808.32</c:v>
                </c:pt>
                <c:pt idx="4">
                  <c:v>4452.32</c:v>
                </c:pt>
                <c:pt idx="5">
                  <c:v>3791.72</c:v>
                </c:pt>
                <c:pt idx="6">
                  <c:v>2947.26</c:v>
                </c:pt>
                <c:pt idx="7">
                  <c:v>2369.23</c:v>
                </c:pt>
                <c:pt idx="8">
                  <c:v>1779.82</c:v>
                </c:pt>
                <c:pt idx="9">
                  <c:v>2581.0300000000002</c:v>
                </c:pt>
                <c:pt idx="10">
                  <c:v>2930.66</c:v>
                </c:pt>
                <c:pt idx="11">
                  <c:v>7692.65</c:v>
                </c:pt>
                <c:pt idx="12">
                  <c:v>13283.33</c:v>
                </c:pt>
                <c:pt idx="13">
                  <c:v>6916.17</c:v>
                </c:pt>
                <c:pt idx="14">
                  <c:v>4930.82</c:v>
                </c:pt>
                <c:pt idx="15">
                  <c:v>4090.75</c:v>
                </c:pt>
                <c:pt idx="16">
                  <c:v>3816.29</c:v>
                </c:pt>
                <c:pt idx="17">
                  <c:v>4132.4399999999996</c:v>
                </c:pt>
                <c:pt idx="18">
                  <c:v>3018.84</c:v>
                </c:pt>
                <c:pt idx="19">
                  <c:v>1987.82</c:v>
                </c:pt>
                <c:pt idx="20">
                  <c:v>1605.63</c:v>
                </c:pt>
                <c:pt idx="21">
                  <c:v>1619.59</c:v>
                </c:pt>
                <c:pt idx="22">
                  <c:v>2531.52</c:v>
                </c:pt>
                <c:pt idx="23">
                  <c:v>3623.25</c:v>
                </c:pt>
                <c:pt idx="24">
                  <c:v>8698.94</c:v>
                </c:pt>
                <c:pt idx="25">
                  <c:v>9053.91</c:v>
                </c:pt>
                <c:pt idx="26">
                  <c:v>6924.41</c:v>
                </c:pt>
                <c:pt idx="27">
                  <c:v>5999.64</c:v>
                </c:pt>
                <c:pt idx="28">
                  <c:v>3600.54</c:v>
                </c:pt>
                <c:pt idx="29">
                  <c:v>4079.6</c:v>
                </c:pt>
                <c:pt idx="30">
                  <c:v>2892.32</c:v>
                </c:pt>
                <c:pt idx="31">
                  <c:v>2192.8200000000002</c:v>
                </c:pt>
                <c:pt idx="32">
                  <c:v>1992.47</c:v>
                </c:pt>
                <c:pt idx="33">
                  <c:v>2890</c:v>
                </c:pt>
                <c:pt idx="34">
                  <c:v>2978.56</c:v>
                </c:pt>
                <c:pt idx="35">
                  <c:v>5302.28</c:v>
                </c:pt>
                <c:pt idx="36">
                  <c:v>3079.94</c:v>
                </c:pt>
                <c:pt idx="37">
                  <c:v>1795.04</c:v>
                </c:pt>
                <c:pt idx="38">
                  <c:v>2185.0100000000002</c:v>
                </c:pt>
                <c:pt idx="39">
                  <c:v>2237.5700000000002</c:v>
                </c:pt>
                <c:pt idx="40">
                  <c:v>1527.44</c:v>
                </c:pt>
                <c:pt idx="41">
                  <c:v>1411.64</c:v>
                </c:pt>
                <c:pt idx="42">
                  <c:v>1285.6099999999999</c:v>
                </c:pt>
                <c:pt idx="43">
                  <c:v>1169.6300000000001</c:v>
                </c:pt>
                <c:pt idx="44">
                  <c:v>867.6</c:v>
                </c:pt>
                <c:pt idx="45">
                  <c:v>650.35</c:v>
                </c:pt>
                <c:pt idx="46">
                  <c:v>1498.22</c:v>
                </c:pt>
                <c:pt idx="47">
                  <c:v>3434.81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F3E-4F2D-8DF5-DAECA1E39001}"/>
            </c:ext>
          </c:extLst>
        </c:ser>
        <c:ser>
          <c:idx val="1"/>
          <c:order val="1"/>
          <c:tx>
            <c:v>ANN-MLP</c:v>
          </c:tx>
          <c:spPr>
            <a:ln w="9525" cmpd="sng">
              <a:solidFill>
                <a:srgbClr val="00206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5B9BD5">
                  <a:lumMod val="50000"/>
                </a:srgbClr>
              </a:solidFill>
              <a:ln cmpd="sng">
                <a:solidFill>
                  <a:schemeClr val="accent1"/>
                </a:solidFill>
              </a:ln>
            </c:spPr>
          </c:marker>
          <c:cat>
            <c:numRef>
              <c:f>'Gráfico Previsões'!$A$2:$A$49</c:f>
              <c:numCache>
                <c:formatCode>mmm\-yy</c:formatCode>
                <c:ptCount val="48"/>
                <c:pt idx="0">
                  <c:v>40544</c:v>
                </c:pt>
                <c:pt idx="1">
                  <c:v>40575</c:v>
                </c:pt>
                <c:pt idx="2">
                  <c:v>40603</c:v>
                </c:pt>
                <c:pt idx="3">
                  <c:v>40634</c:v>
                </c:pt>
                <c:pt idx="4">
                  <c:v>40664</c:v>
                </c:pt>
                <c:pt idx="5">
                  <c:v>40695</c:v>
                </c:pt>
                <c:pt idx="6">
                  <c:v>40725</c:v>
                </c:pt>
                <c:pt idx="7">
                  <c:v>40756</c:v>
                </c:pt>
                <c:pt idx="8">
                  <c:v>40787</c:v>
                </c:pt>
                <c:pt idx="9">
                  <c:v>40817</c:v>
                </c:pt>
                <c:pt idx="10">
                  <c:v>40848</c:v>
                </c:pt>
                <c:pt idx="11">
                  <c:v>40878</c:v>
                </c:pt>
                <c:pt idx="12">
                  <c:v>40909</c:v>
                </c:pt>
                <c:pt idx="13">
                  <c:v>40940</c:v>
                </c:pt>
                <c:pt idx="14">
                  <c:v>40969</c:v>
                </c:pt>
                <c:pt idx="15">
                  <c:v>41000</c:v>
                </c:pt>
                <c:pt idx="16">
                  <c:v>41030</c:v>
                </c:pt>
                <c:pt idx="17">
                  <c:v>41061</c:v>
                </c:pt>
                <c:pt idx="18">
                  <c:v>41091</c:v>
                </c:pt>
                <c:pt idx="19">
                  <c:v>41122</c:v>
                </c:pt>
                <c:pt idx="20">
                  <c:v>41153</c:v>
                </c:pt>
                <c:pt idx="21">
                  <c:v>41183</c:v>
                </c:pt>
                <c:pt idx="22">
                  <c:v>41214</c:v>
                </c:pt>
                <c:pt idx="23">
                  <c:v>41244</c:v>
                </c:pt>
                <c:pt idx="24">
                  <c:v>41275</c:v>
                </c:pt>
                <c:pt idx="25">
                  <c:v>41306</c:v>
                </c:pt>
                <c:pt idx="26">
                  <c:v>41334</c:v>
                </c:pt>
                <c:pt idx="27">
                  <c:v>41365</c:v>
                </c:pt>
                <c:pt idx="28">
                  <c:v>41395</c:v>
                </c:pt>
                <c:pt idx="29">
                  <c:v>41426</c:v>
                </c:pt>
                <c:pt idx="30">
                  <c:v>41456</c:v>
                </c:pt>
                <c:pt idx="31">
                  <c:v>41487</c:v>
                </c:pt>
                <c:pt idx="32">
                  <c:v>41518</c:v>
                </c:pt>
                <c:pt idx="33">
                  <c:v>41548</c:v>
                </c:pt>
                <c:pt idx="34">
                  <c:v>41579</c:v>
                </c:pt>
                <c:pt idx="35">
                  <c:v>41609</c:v>
                </c:pt>
                <c:pt idx="36">
                  <c:v>41640</c:v>
                </c:pt>
                <c:pt idx="37">
                  <c:v>41671</c:v>
                </c:pt>
                <c:pt idx="38">
                  <c:v>41699</c:v>
                </c:pt>
                <c:pt idx="39">
                  <c:v>41730</c:v>
                </c:pt>
                <c:pt idx="40">
                  <c:v>41760</c:v>
                </c:pt>
                <c:pt idx="41">
                  <c:v>41791</c:v>
                </c:pt>
                <c:pt idx="42">
                  <c:v>41821</c:v>
                </c:pt>
                <c:pt idx="43">
                  <c:v>41852</c:v>
                </c:pt>
                <c:pt idx="44">
                  <c:v>41883</c:v>
                </c:pt>
                <c:pt idx="45">
                  <c:v>41913</c:v>
                </c:pt>
                <c:pt idx="46">
                  <c:v>41944</c:v>
                </c:pt>
                <c:pt idx="47">
                  <c:v>41974</c:v>
                </c:pt>
              </c:numCache>
            </c:numRef>
          </c:cat>
          <c:val>
            <c:numRef>
              <c:f>'Gráfico Previsões'!$H$2:$H$148</c:f>
              <c:numCache>
                <c:formatCode>0.0</c:formatCode>
                <c:ptCount val="147"/>
                <c:pt idx="0">
                  <c:v>11264.72</c:v>
                </c:pt>
                <c:pt idx="1">
                  <c:v>6579.24</c:v>
                </c:pt>
                <c:pt idx="2">
                  <c:v>5587.66</c:v>
                </c:pt>
                <c:pt idx="3">
                  <c:v>5200.9399999999996</c:v>
                </c:pt>
                <c:pt idx="4">
                  <c:v>2275.63</c:v>
                </c:pt>
                <c:pt idx="5">
                  <c:v>2038.79</c:v>
                </c:pt>
                <c:pt idx="6">
                  <c:v>2017.48</c:v>
                </c:pt>
                <c:pt idx="7">
                  <c:v>1962.53</c:v>
                </c:pt>
                <c:pt idx="8">
                  <c:v>1971.79</c:v>
                </c:pt>
                <c:pt idx="9">
                  <c:v>2404.96</c:v>
                </c:pt>
                <c:pt idx="10">
                  <c:v>3305.61</c:v>
                </c:pt>
                <c:pt idx="11">
                  <c:v>5549.78</c:v>
                </c:pt>
                <c:pt idx="12">
                  <c:v>11462.85</c:v>
                </c:pt>
                <c:pt idx="13">
                  <c:v>6579.24</c:v>
                </c:pt>
                <c:pt idx="14">
                  <c:v>2872.69</c:v>
                </c:pt>
                <c:pt idx="15">
                  <c:v>2536.27</c:v>
                </c:pt>
                <c:pt idx="16">
                  <c:v>2202.77</c:v>
                </c:pt>
                <c:pt idx="17">
                  <c:v>2419.6799999999998</c:v>
                </c:pt>
                <c:pt idx="18">
                  <c:v>2313.35</c:v>
                </c:pt>
                <c:pt idx="19">
                  <c:v>2002.62</c:v>
                </c:pt>
                <c:pt idx="20">
                  <c:v>2044.99</c:v>
                </c:pt>
                <c:pt idx="21">
                  <c:v>2245.36</c:v>
                </c:pt>
                <c:pt idx="22">
                  <c:v>2939.44</c:v>
                </c:pt>
                <c:pt idx="23">
                  <c:v>4438.93</c:v>
                </c:pt>
                <c:pt idx="24">
                  <c:v>8836.7800000000007</c:v>
                </c:pt>
                <c:pt idx="25">
                  <c:v>11035.96</c:v>
                </c:pt>
                <c:pt idx="26">
                  <c:v>7062.97</c:v>
                </c:pt>
                <c:pt idx="27">
                  <c:v>3275.18</c:v>
                </c:pt>
                <c:pt idx="28">
                  <c:v>2414.9</c:v>
                </c:pt>
                <c:pt idx="29">
                  <c:v>2237.46</c:v>
                </c:pt>
                <c:pt idx="30">
                  <c:v>2098.11</c:v>
                </c:pt>
                <c:pt idx="31">
                  <c:v>2002.62</c:v>
                </c:pt>
                <c:pt idx="32">
                  <c:v>2105.14</c:v>
                </c:pt>
                <c:pt idx="33">
                  <c:v>2534.12</c:v>
                </c:pt>
                <c:pt idx="34">
                  <c:v>3720.74</c:v>
                </c:pt>
                <c:pt idx="35">
                  <c:v>5574.99</c:v>
                </c:pt>
                <c:pt idx="36">
                  <c:v>3639.83</c:v>
                </c:pt>
                <c:pt idx="37">
                  <c:v>2339.38</c:v>
                </c:pt>
                <c:pt idx="38">
                  <c:v>2434.14</c:v>
                </c:pt>
                <c:pt idx="39">
                  <c:v>2729.84</c:v>
                </c:pt>
                <c:pt idx="40">
                  <c:v>2251.34</c:v>
                </c:pt>
                <c:pt idx="41">
                  <c:v>1996.76</c:v>
                </c:pt>
                <c:pt idx="42">
                  <c:v>2068.69</c:v>
                </c:pt>
                <c:pt idx="43">
                  <c:v>2075.14</c:v>
                </c:pt>
                <c:pt idx="44">
                  <c:v>2065.4899999999998</c:v>
                </c:pt>
                <c:pt idx="45">
                  <c:v>2187.79</c:v>
                </c:pt>
                <c:pt idx="46">
                  <c:v>2809.37</c:v>
                </c:pt>
                <c:pt idx="47">
                  <c:v>4317.34</c:v>
                </c:pt>
                <c:pt idx="48">
                  <c:v>3396.5</c:v>
                </c:pt>
                <c:pt idx="49">
                  <c:v>3527.92</c:v>
                </c:pt>
                <c:pt idx="50">
                  <c:v>5377.45</c:v>
                </c:pt>
                <c:pt idx="51">
                  <c:v>2805.95</c:v>
                </c:pt>
                <c:pt idx="52">
                  <c:v>2126.9299999999998</c:v>
                </c:pt>
                <c:pt idx="53">
                  <c:v>2202.77</c:v>
                </c:pt>
                <c:pt idx="54">
                  <c:v>2032.64</c:v>
                </c:pt>
                <c:pt idx="55">
                  <c:v>1993.84</c:v>
                </c:pt>
                <c:pt idx="56">
                  <c:v>2443.9</c:v>
                </c:pt>
                <c:pt idx="57">
                  <c:v>2723.46</c:v>
                </c:pt>
                <c:pt idx="58">
                  <c:v>3652.04</c:v>
                </c:pt>
                <c:pt idx="59">
                  <c:v>6548.97</c:v>
                </c:pt>
                <c:pt idx="60">
                  <c:v>9413.58</c:v>
                </c:pt>
                <c:pt idx="61">
                  <c:v>7768.23</c:v>
                </c:pt>
                <c:pt idx="62">
                  <c:v>4800.6899999999996</c:v>
                </c:pt>
                <c:pt idx="63">
                  <c:v>3050.7</c:v>
                </c:pt>
                <c:pt idx="64">
                  <c:v>2130.39</c:v>
                </c:pt>
                <c:pt idx="65">
                  <c:v>2361.64</c:v>
                </c:pt>
                <c:pt idx="66">
                  <c:v>2187.79</c:v>
                </c:pt>
                <c:pt idx="67">
                  <c:v>2037.25</c:v>
                </c:pt>
                <c:pt idx="68">
                  <c:v>2084.9</c:v>
                </c:pt>
                <c:pt idx="69">
                  <c:v>2468.7199999999998</c:v>
                </c:pt>
                <c:pt idx="70">
                  <c:v>4351.47</c:v>
                </c:pt>
                <c:pt idx="71">
                  <c:v>5155.28</c:v>
                </c:pt>
                <c:pt idx="72">
                  <c:v>5425.94</c:v>
                </c:pt>
                <c:pt idx="73">
                  <c:v>4083.85</c:v>
                </c:pt>
                <c:pt idx="74">
                  <c:v>2970.27</c:v>
                </c:pt>
                <c:pt idx="75">
                  <c:v>2733.05</c:v>
                </c:pt>
                <c:pt idx="76">
                  <c:v>2473.7600000000002</c:v>
                </c:pt>
                <c:pt idx="77">
                  <c:v>2317.64</c:v>
                </c:pt>
                <c:pt idx="78">
                  <c:v>2034.17</c:v>
                </c:pt>
                <c:pt idx="79">
                  <c:v>1969.53</c:v>
                </c:pt>
                <c:pt idx="80">
                  <c:v>2028.06</c:v>
                </c:pt>
                <c:pt idx="81">
                  <c:v>2393.71</c:v>
                </c:pt>
                <c:pt idx="82">
                  <c:v>3401.76</c:v>
                </c:pt>
                <c:pt idx="83">
                  <c:v>4978.4799999999996</c:v>
                </c:pt>
                <c:pt idx="84">
                  <c:v>6624.88</c:v>
                </c:pt>
                <c:pt idx="85">
                  <c:v>4671.53</c:v>
                </c:pt>
                <c:pt idx="86">
                  <c:v>3140.67</c:v>
                </c:pt>
                <c:pt idx="87">
                  <c:v>2468.7199999999998</c:v>
                </c:pt>
                <c:pt idx="88">
                  <c:v>2031.11</c:v>
                </c:pt>
                <c:pt idx="89">
                  <c:v>1976.6</c:v>
                </c:pt>
                <c:pt idx="90">
                  <c:v>1985.17</c:v>
                </c:pt>
                <c:pt idx="91">
                  <c:v>2091.48</c:v>
                </c:pt>
                <c:pt idx="92">
                  <c:v>2363.9</c:v>
                </c:pt>
                <c:pt idx="93">
                  <c:v>3149.55</c:v>
                </c:pt>
                <c:pt idx="94">
                  <c:v>5916.35</c:v>
                </c:pt>
                <c:pt idx="95">
                  <c:v>6488.79</c:v>
                </c:pt>
                <c:pt idx="96">
                  <c:v>3676.72</c:v>
                </c:pt>
                <c:pt idx="97">
                  <c:v>3972.19</c:v>
                </c:pt>
                <c:pt idx="98">
                  <c:v>5247.19</c:v>
                </c:pt>
                <c:pt idx="99">
                  <c:v>3580.02</c:v>
                </c:pt>
                <c:pt idx="100">
                  <c:v>2538.96</c:v>
                </c:pt>
                <c:pt idx="101">
                  <c:v>2089.83</c:v>
                </c:pt>
                <c:pt idx="102">
                  <c:v>2002.62</c:v>
                </c:pt>
                <c:pt idx="103">
                  <c:v>2029.58</c:v>
                </c:pt>
                <c:pt idx="104">
                  <c:v>2200.89</c:v>
                </c:pt>
                <c:pt idx="105">
                  <c:v>2405.4299999999998</c:v>
                </c:pt>
                <c:pt idx="106">
                  <c:v>3059.02</c:v>
                </c:pt>
                <c:pt idx="107">
                  <c:v>4557.34</c:v>
                </c:pt>
                <c:pt idx="108">
                  <c:v>6763.38</c:v>
                </c:pt>
                <c:pt idx="109">
                  <c:v>11714.73</c:v>
                </c:pt>
                <c:pt idx="110">
                  <c:v>8254.41</c:v>
                </c:pt>
                <c:pt idx="111">
                  <c:v>2486.4699999999998</c:v>
                </c:pt>
                <c:pt idx="112">
                  <c:v>2197.12</c:v>
                </c:pt>
                <c:pt idx="113">
                  <c:v>2137.35</c:v>
                </c:pt>
                <c:pt idx="114">
                  <c:v>1969.53</c:v>
                </c:pt>
                <c:pt idx="115">
                  <c:v>1969.53</c:v>
                </c:pt>
                <c:pt idx="116">
                  <c:v>2002.62</c:v>
                </c:pt>
                <c:pt idx="117">
                  <c:v>2169.4299999999998</c:v>
                </c:pt>
                <c:pt idx="118">
                  <c:v>2597.0500000000002</c:v>
                </c:pt>
                <c:pt idx="119">
                  <c:v>5099.03</c:v>
                </c:pt>
                <c:pt idx="120">
                  <c:v>7111.08</c:v>
                </c:pt>
                <c:pt idx="121">
                  <c:v>4904.04</c:v>
                </c:pt>
                <c:pt idx="122">
                  <c:v>3580.02</c:v>
                </c:pt>
                <c:pt idx="123">
                  <c:v>2343.79</c:v>
                </c:pt>
                <c:pt idx="124">
                  <c:v>2034.17</c:v>
                </c:pt>
                <c:pt idx="125">
                  <c:v>2032.64</c:v>
                </c:pt>
                <c:pt idx="126">
                  <c:v>2012.99</c:v>
                </c:pt>
                <c:pt idx="127">
                  <c:v>1963.93</c:v>
                </c:pt>
                <c:pt idx="128">
                  <c:v>1992.39</c:v>
                </c:pt>
                <c:pt idx="129">
                  <c:v>3009.87</c:v>
                </c:pt>
                <c:pt idx="130">
                  <c:v>4989.26</c:v>
                </c:pt>
                <c:pt idx="131">
                  <c:v>5087.8900000000003</c:v>
                </c:pt>
                <c:pt idx="132">
                  <c:v>9936.9599999999991</c:v>
                </c:pt>
                <c:pt idx="133">
                  <c:v>9256.6299999999992</c:v>
                </c:pt>
                <c:pt idx="134">
                  <c:v>3714.39</c:v>
                </c:pt>
                <c:pt idx="135">
                  <c:v>2512.38</c:v>
                </c:pt>
                <c:pt idx="136">
                  <c:v>2184.09</c:v>
                </c:pt>
                <c:pt idx="137">
                  <c:v>2040.34</c:v>
                </c:pt>
                <c:pt idx="138">
                  <c:v>1976.6</c:v>
                </c:pt>
                <c:pt idx="139">
                  <c:v>2074.4899999999998</c:v>
                </c:pt>
                <c:pt idx="140">
                  <c:v>2211.5100000000002</c:v>
                </c:pt>
                <c:pt idx="141">
                  <c:v>2611.36</c:v>
                </c:pt>
                <c:pt idx="142">
                  <c:v>3185.65</c:v>
                </c:pt>
                <c:pt idx="143">
                  <c:v>4045.97</c:v>
                </c:pt>
                <c:pt idx="144">
                  <c:v>6110.4</c:v>
                </c:pt>
                <c:pt idx="145">
                  <c:v>5808.66</c:v>
                </c:pt>
                <c:pt idx="146">
                  <c:v>4016.14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F3E-4F2D-8DF5-DAECA1E39001}"/>
            </c:ext>
          </c:extLst>
        </c:ser>
        <c:ser>
          <c:idx val="2"/>
          <c:order val="2"/>
          <c:tx>
            <c:v>SARIMA</c:v>
          </c:tx>
          <c:spPr>
            <a:ln w="9525" cmpd="sng">
              <a:solidFill>
                <a:srgbClr val="002060"/>
              </a:solidFill>
              <a:prstDash val="solid"/>
            </a:ln>
          </c:spPr>
          <c:marker>
            <c:symbol val="square"/>
            <c:size val="4"/>
            <c:spPr>
              <a:solidFill>
                <a:srgbClr val="70AD47">
                  <a:lumMod val="75000"/>
                </a:srgbClr>
              </a:solidFill>
              <a:ln cmpd="sng">
                <a:solidFill>
                  <a:srgbClr val="70AD47">
                    <a:lumMod val="75000"/>
                  </a:srgbClr>
                </a:solidFill>
              </a:ln>
            </c:spPr>
          </c:marker>
          <c:dPt>
            <c:idx val="0"/>
            <c:marker>
              <c:spPr>
                <a:noFill/>
                <a:ln cmpd="sng">
                  <a:noFill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3-6F3E-4F2D-8DF5-DAECA1E39001}"/>
              </c:ext>
            </c:extLst>
          </c:dPt>
          <c:dPt>
            <c:idx val="1"/>
            <c:marker>
              <c:spPr>
                <a:noFill/>
                <a:ln cmpd="sng">
                  <a:noFill/>
                </a:ln>
              </c:spPr>
            </c:marker>
            <c:bubble3D val="0"/>
            <c:spPr>
              <a:ln w="9525" cmpd="sng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6F3E-4F2D-8DF5-DAECA1E39001}"/>
              </c:ext>
            </c:extLst>
          </c:dPt>
          <c:dPt>
            <c:idx val="2"/>
            <c:marker>
              <c:spPr>
                <a:noFill/>
                <a:ln cmpd="sng">
                  <a:noFill/>
                </a:ln>
              </c:spPr>
            </c:marker>
            <c:bubble3D val="0"/>
            <c:spPr>
              <a:ln w="9525" cmpd="sng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7-6F3E-4F2D-8DF5-DAECA1E39001}"/>
              </c:ext>
            </c:extLst>
          </c:dPt>
          <c:dPt>
            <c:idx val="3"/>
            <c:marker>
              <c:spPr>
                <a:noFill/>
                <a:ln cmpd="sng">
                  <a:noFill/>
                </a:ln>
              </c:spPr>
            </c:marker>
            <c:bubble3D val="0"/>
            <c:spPr>
              <a:ln w="9525" cmpd="sng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9-6F3E-4F2D-8DF5-DAECA1E39001}"/>
              </c:ext>
            </c:extLst>
          </c:dPt>
          <c:dPt>
            <c:idx val="4"/>
            <c:marker>
              <c:spPr>
                <a:noFill/>
                <a:ln cmpd="sng">
                  <a:noFill/>
                </a:ln>
              </c:spPr>
            </c:marker>
            <c:bubble3D val="0"/>
            <c:spPr>
              <a:ln w="9525" cmpd="sng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B-6F3E-4F2D-8DF5-DAECA1E39001}"/>
              </c:ext>
            </c:extLst>
          </c:dPt>
          <c:dPt>
            <c:idx val="5"/>
            <c:marker>
              <c:spPr>
                <a:noFill/>
                <a:ln cmpd="sng">
                  <a:noFill/>
                </a:ln>
              </c:spPr>
            </c:marker>
            <c:bubble3D val="0"/>
            <c:spPr>
              <a:ln w="9525" cmpd="sng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D-6F3E-4F2D-8DF5-DAECA1E39001}"/>
              </c:ext>
            </c:extLst>
          </c:dPt>
          <c:dPt>
            <c:idx val="6"/>
            <c:marker>
              <c:spPr>
                <a:solidFill>
                  <a:srgbClr val="70AD47">
                    <a:lumMod val="75000"/>
                  </a:srgbClr>
                </a:solidFill>
                <a:ln cmpd="sng">
                  <a:solidFill>
                    <a:srgbClr val="70AD47">
                      <a:lumMod val="75000"/>
                    </a:srgbClr>
                  </a:solidFill>
                  <a:prstDash val="dash"/>
                </a:ln>
              </c:spPr>
            </c:marker>
            <c:bubble3D val="0"/>
            <c:spPr>
              <a:ln w="9525" cmpd="sng">
                <a:solidFill>
                  <a:srgbClr val="FFFFFF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F-6F3E-4F2D-8DF5-DAECA1E39001}"/>
              </c:ext>
            </c:extLst>
          </c:dPt>
          <c:dPt>
            <c:idx val="25"/>
            <c:bubble3D val="0"/>
            <c:extLst>
              <c:ext xmlns:c16="http://schemas.microsoft.com/office/drawing/2014/chart" uri="{C3380CC4-5D6E-409C-BE32-E72D297353CC}">
                <c16:uniqueId val="{00000010-6F3E-4F2D-8DF5-DAECA1E39001}"/>
              </c:ext>
            </c:extLst>
          </c:dPt>
          <c:dPt>
            <c:idx val="96"/>
            <c:bubble3D val="0"/>
            <c:extLst>
              <c:ext xmlns:c16="http://schemas.microsoft.com/office/drawing/2014/chart" uri="{C3380CC4-5D6E-409C-BE32-E72D297353CC}">
                <c16:uniqueId val="{00000011-6F3E-4F2D-8DF5-DAECA1E39001}"/>
              </c:ext>
            </c:extLst>
          </c:dPt>
          <c:cat>
            <c:numRef>
              <c:f>'Gráfico Previsões'!$A$2:$A$49</c:f>
              <c:numCache>
                <c:formatCode>mmm\-yy</c:formatCode>
                <c:ptCount val="48"/>
                <c:pt idx="0">
                  <c:v>40544</c:v>
                </c:pt>
                <c:pt idx="1">
                  <c:v>40575</c:v>
                </c:pt>
                <c:pt idx="2">
                  <c:v>40603</c:v>
                </c:pt>
                <c:pt idx="3">
                  <c:v>40634</c:v>
                </c:pt>
                <c:pt idx="4">
                  <c:v>40664</c:v>
                </c:pt>
                <c:pt idx="5">
                  <c:v>40695</c:v>
                </c:pt>
                <c:pt idx="6">
                  <c:v>40725</c:v>
                </c:pt>
                <c:pt idx="7">
                  <c:v>40756</c:v>
                </c:pt>
                <c:pt idx="8">
                  <c:v>40787</c:v>
                </c:pt>
                <c:pt idx="9">
                  <c:v>40817</c:v>
                </c:pt>
                <c:pt idx="10">
                  <c:v>40848</c:v>
                </c:pt>
                <c:pt idx="11">
                  <c:v>40878</c:v>
                </c:pt>
                <c:pt idx="12">
                  <c:v>40909</c:v>
                </c:pt>
                <c:pt idx="13">
                  <c:v>40940</c:v>
                </c:pt>
                <c:pt idx="14">
                  <c:v>40969</c:v>
                </c:pt>
                <c:pt idx="15">
                  <c:v>41000</c:v>
                </c:pt>
                <c:pt idx="16">
                  <c:v>41030</c:v>
                </c:pt>
                <c:pt idx="17">
                  <c:v>41061</c:v>
                </c:pt>
                <c:pt idx="18">
                  <c:v>41091</c:v>
                </c:pt>
                <c:pt idx="19">
                  <c:v>41122</c:v>
                </c:pt>
                <c:pt idx="20">
                  <c:v>41153</c:v>
                </c:pt>
                <c:pt idx="21">
                  <c:v>41183</c:v>
                </c:pt>
                <c:pt idx="22">
                  <c:v>41214</c:v>
                </c:pt>
                <c:pt idx="23">
                  <c:v>41244</c:v>
                </c:pt>
                <c:pt idx="24">
                  <c:v>41275</c:v>
                </c:pt>
                <c:pt idx="25">
                  <c:v>41306</c:v>
                </c:pt>
                <c:pt idx="26">
                  <c:v>41334</c:v>
                </c:pt>
                <c:pt idx="27">
                  <c:v>41365</c:v>
                </c:pt>
                <c:pt idx="28">
                  <c:v>41395</c:v>
                </c:pt>
                <c:pt idx="29">
                  <c:v>41426</c:v>
                </c:pt>
                <c:pt idx="30">
                  <c:v>41456</c:v>
                </c:pt>
                <c:pt idx="31">
                  <c:v>41487</c:v>
                </c:pt>
                <c:pt idx="32">
                  <c:v>41518</c:v>
                </c:pt>
                <c:pt idx="33">
                  <c:v>41548</c:v>
                </c:pt>
                <c:pt idx="34">
                  <c:v>41579</c:v>
                </c:pt>
                <c:pt idx="35">
                  <c:v>41609</c:v>
                </c:pt>
                <c:pt idx="36">
                  <c:v>41640</c:v>
                </c:pt>
                <c:pt idx="37">
                  <c:v>41671</c:v>
                </c:pt>
                <c:pt idx="38">
                  <c:v>41699</c:v>
                </c:pt>
                <c:pt idx="39">
                  <c:v>41730</c:v>
                </c:pt>
                <c:pt idx="40">
                  <c:v>41760</c:v>
                </c:pt>
                <c:pt idx="41">
                  <c:v>41791</c:v>
                </c:pt>
                <c:pt idx="42">
                  <c:v>41821</c:v>
                </c:pt>
                <c:pt idx="43">
                  <c:v>41852</c:v>
                </c:pt>
                <c:pt idx="44">
                  <c:v>41883</c:v>
                </c:pt>
                <c:pt idx="45">
                  <c:v>41913</c:v>
                </c:pt>
                <c:pt idx="46">
                  <c:v>41944</c:v>
                </c:pt>
                <c:pt idx="47">
                  <c:v>41974</c:v>
                </c:pt>
              </c:numCache>
            </c:numRef>
          </c:cat>
          <c:val>
            <c:numRef>
              <c:f>'Gráfico Previsões'!$J$2:$J$147</c:f>
              <c:numCache>
                <c:formatCode>0.0</c:formatCode>
                <c:ptCount val="146"/>
                <c:pt idx="6">
                  <c:v>3135.9484141352777</c:v>
                </c:pt>
                <c:pt idx="7">
                  <c:v>2558.7449694863112</c:v>
                </c:pt>
                <c:pt idx="8">
                  <c:v>2153.2343397441896</c:v>
                </c:pt>
                <c:pt idx="9">
                  <c:v>2552.9463279765323</c:v>
                </c:pt>
                <c:pt idx="10">
                  <c:v>3950.3591316264924</c:v>
                </c:pt>
                <c:pt idx="11">
                  <c:v>6760.2919424409965</c:v>
                </c:pt>
                <c:pt idx="12">
                  <c:v>8637.7184181223674</c:v>
                </c:pt>
                <c:pt idx="13">
                  <c:v>7860.4525531536674</c:v>
                </c:pt>
                <c:pt idx="14">
                  <c:v>7787.8609192527065</c:v>
                </c:pt>
                <c:pt idx="15">
                  <c:v>5054.2644586818142</c:v>
                </c:pt>
                <c:pt idx="16">
                  <c:v>3690.3406205021361</c:v>
                </c:pt>
                <c:pt idx="17">
                  <c:v>3367.7329675162046</c:v>
                </c:pt>
                <c:pt idx="18">
                  <c:v>2307.3608128999676</c:v>
                </c:pt>
                <c:pt idx="19">
                  <c:v>1842.6596403758579</c:v>
                </c:pt>
                <c:pt idx="20">
                  <c:v>1691.5662384517243</c:v>
                </c:pt>
                <c:pt idx="21">
                  <c:v>2247.811948585113</c:v>
                </c:pt>
                <c:pt idx="22">
                  <c:v>3637.939128768523</c:v>
                </c:pt>
                <c:pt idx="23">
                  <c:v>6225.84274186524</c:v>
                </c:pt>
                <c:pt idx="24">
                  <c:v>7912.8581608814293</c:v>
                </c:pt>
                <c:pt idx="25">
                  <c:v>7225.6476141208395</c:v>
                </c:pt>
                <c:pt idx="26">
                  <c:v>7234.143001893166</c:v>
                </c:pt>
                <c:pt idx="27">
                  <c:v>4816.201799430929</c:v>
                </c:pt>
                <c:pt idx="28">
                  <c:v>3616.1390553423716</c:v>
                </c:pt>
                <c:pt idx="29">
                  <c:v>3504.4016124525128</c:v>
                </c:pt>
                <c:pt idx="30">
                  <c:v>2519.6110083702383</c:v>
                </c:pt>
                <c:pt idx="31">
                  <c:v>1816.4289062588864</c:v>
                </c:pt>
                <c:pt idx="32">
                  <c:v>1396.2166290602534</c:v>
                </c:pt>
                <c:pt idx="33">
                  <c:v>1602.255910591716</c:v>
                </c:pt>
                <c:pt idx="34">
                  <c:v>2351.0269822889854</c:v>
                </c:pt>
                <c:pt idx="35">
                  <c:v>3754.0290519084001</c:v>
                </c:pt>
                <c:pt idx="36">
                  <c:v>4458.3417224170335</c:v>
                </c:pt>
                <c:pt idx="37">
                  <c:v>3887.8921729883518</c:v>
                </c:pt>
                <c:pt idx="38">
                  <c:v>3724.1817470226151</c:v>
                </c:pt>
                <c:pt idx="39">
                  <c:v>2290.7811378309966</c:v>
                </c:pt>
                <c:pt idx="40">
                  <c:v>1570.0273263906656</c:v>
                </c:pt>
                <c:pt idx="41">
                  <c:v>1387.3200480303822</c:v>
                </c:pt>
                <c:pt idx="42">
                  <c:v>964.68928894787064</c:v>
                </c:pt>
                <c:pt idx="43">
                  <c:v>802.35936909675695</c:v>
                </c:pt>
                <c:pt idx="44">
                  <c:v>777.64602586567082</c:v>
                </c:pt>
                <c:pt idx="45">
                  <c:v>1076.5113753893254</c:v>
                </c:pt>
                <c:pt idx="46">
                  <c:v>1792.6230041565414</c:v>
                </c:pt>
                <c:pt idx="47">
                  <c:v>3169.947234423913</c:v>
                </c:pt>
                <c:pt idx="48">
                  <c:v>4103.4030626546191</c:v>
                </c:pt>
                <c:pt idx="49">
                  <c:v>3761.0046482197968</c:v>
                </c:pt>
                <c:pt idx="50">
                  <c:v>3829.9847721480151</c:v>
                </c:pt>
                <c:pt idx="51">
                  <c:v>2586.0129324864615</c:v>
                </c:pt>
                <c:pt idx="52">
                  <c:v>1968.8617306997326</c:v>
                </c:pt>
                <c:pt idx="53">
                  <c:v>1963.9114448964533</c:v>
                </c:pt>
                <c:pt idx="54">
                  <c:v>1677.4469371601908</c:v>
                </c:pt>
                <c:pt idx="55">
                  <c:v>1580.2266831882548</c:v>
                </c:pt>
                <c:pt idx="56">
                  <c:v>1494.4009815444608</c:v>
                </c:pt>
                <c:pt idx="57">
                  <c:v>1982.9865810525746</c:v>
                </c:pt>
                <c:pt idx="58">
                  <c:v>3185.5141405872323</c:v>
                </c:pt>
                <c:pt idx="59">
                  <c:v>5595.7927810833589</c:v>
                </c:pt>
                <c:pt idx="60">
                  <c:v>7304.7882133325684</c:v>
                </c:pt>
                <c:pt idx="61">
                  <c:v>6751.4450743350581</c:v>
                </c:pt>
                <c:pt idx="62">
                  <c:v>6719.2562329705979</c:v>
                </c:pt>
                <c:pt idx="63">
                  <c:v>4415.2969090332999</c:v>
                </c:pt>
                <c:pt idx="64">
                  <c:v>3321.5506181933615</c:v>
                </c:pt>
                <c:pt idx="65">
                  <c:v>3151.9729980685511</c:v>
                </c:pt>
                <c:pt idx="66">
                  <c:v>2217.4327993330421</c:v>
                </c:pt>
                <c:pt idx="67">
                  <c:v>1677.1604409184708</c:v>
                </c:pt>
                <c:pt idx="68">
                  <c:v>1367.2175134548354</c:v>
                </c:pt>
                <c:pt idx="69">
                  <c:v>1633.5635854210834</c:v>
                </c:pt>
                <c:pt idx="70">
                  <c:v>2542.5763789357543</c:v>
                </c:pt>
                <c:pt idx="71">
                  <c:v>4248.164323540379</c:v>
                </c:pt>
                <c:pt idx="72">
                  <c:v>5233.4507723282377</c:v>
                </c:pt>
                <c:pt idx="73">
                  <c:v>4692.4871880464125</c:v>
                </c:pt>
                <c:pt idx="74">
                  <c:v>4593.133676924007</c:v>
                </c:pt>
                <c:pt idx="75">
                  <c:v>2951.7562195928872</c:v>
                </c:pt>
                <c:pt idx="76">
                  <c:v>2111.7067507646184</c:v>
                </c:pt>
                <c:pt idx="77">
                  <c:v>1951.9769555913003</c:v>
                </c:pt>
                <c:pt idx="78">
                  <c:v>1473.1495639954728</c:v>
                </c:pt>
                <c:pt idx="79">
                  <c:v>1229.6504046000687</c:v>
                </c:pt>
                <c:pt idx="80">
                  <c:v>1102.1247243723949</c:v>
                </c:pt>
                <c:pt idx="81">
                  <c:v>1435.7558955968038</c:v>
                </c:pt>
                <c:pt idx="82">
                  <c:v>2255.5400629370097</c:v>
                </c:pt>
                <c:pt idx="83">
                  <c:v>3783.0569684355505</c:v>
                </c:pt>
                <c:pt idx="84">
                  <c:v>4754.590825750216</c:v>
                </c:pt>
                <c:pt idx="85">
                  <c:v>4334.4658946443433</c:v>
                </c:pt>
                <c:pt idx="86">
                  <c:v>4359.466567467206</c:v>
                </c:pt>
                <c:pt idx="87">
                  <c:v>2932.0161681293002</c:v>
                </c:pt>
                <c:pt idx="88">
                  <c:v>2274.7623897484336</c:v>
                </c:pt>
                <c:pt idx="89">
                  <c:v>2269.8768361016387</c:v>
                </c:pt>
                <c:pt idx="90">
                  <c:v>1675.1617887486009</c:v>
                </c:pt>
                <c:pt idx="91">
                  <c:v>1335.4595572796491</c:v>
                </c:pt>
                <c:pt idx="92">
                  <c:v>1223.7036334398681</c:v>
                </c:pt>
                <c:pt idx="93">
                  <c:v>1676.6837744430679</c:v>
                </c:pt>
                <c:pt idx="94">
                  <c:v>2813.8343618676854</c:v>
                </c:pt>
                <c:pt idx="95">
                  <c:v>4971.6388946326615</c:v>
                </c:pt>
                <c:pt idx="96">
                  <c:v>6441.9249608962191</c:v>
                </c:pt>
                <c:pt idx="97">
                  <c:v>5937.4615926654396</c:v>
                </c:pt>
                <c:pt idx="98">
                  <c:v>5927.3355042336889</c:v>
                </c:pt>
                <c:pt idx="99">
                  <c:v>3841.6667919467095</c:v>
                </c:pt>
                <c:pt idx="100">
                  <c:v>2740.9515315575982</c:v>
                </c:pt>
                <c:pt idx="101">
                  <c:v>2521.1565453800149</c:v>
                </c:pt>
                <c:pt idx="102">
                  <c:v>1900.4809816984346</c:v>
                </c:pt>
                <c:pt idx="103">
                  <c:v>1733.5969369428906</c:v>
                </c:pt>
                <c:pt idx="104">
                  <c:v>1665.1969764608932</c:v>
                </c:pt>
                <c:pt idx="105">
                  <c:v>2128.0401705923564</c:v>
                </c:pt>
                <c:pt idx="106">
                  <c:v>3342.1212563674449</c:v>
                </c:pt>
                <c:pt idx="107">
                  <c:v>5703.058271036839</c:v>
                </c:pt>
                <c:pt idx="108">
                  <c:v>7258.9516892879737</c:v>
                </c:pt>
                <c:pt idx="109">
                  <c:v>6608.5896181419866</c:v>
                </c:pt>
                <c:pt idx="110">
                  <c:v>6553.2978470846256</c:v>
                </c:pt>
                <c:pt idx="111">
                  <c:v>4265.4128602035153</c:v>
                </c:pt>
                <c:pt idx="112">
                  <c:v>3122.1732443146179</c:v>
                </c:pt>
                <c:pt idx="113">
                  <c:v>2973.3949185825782</c:v>
                </c:pt>
                <c:pt idx="114">
                  <c:v>2243.4640072788775</c:v>
                </c:pt>
                <c:pt idx="115">
                  <c:v>1709.9696187691684</c:v>
                </c:pt>
                <c:pt idx="116">
                  <c:v>1318.0664271413905</c:v>
                </c:pt>
                <c:pt idx="117">
                  <c:v>1555.8303592805737</c:v>
                </c:pt>
                <c:pt idx="118">
                  <c:v>2363.5008426028589</c:v>
                </c:pt>
                <c:pt idx="119">
                  <c:v>3938.8372102794924</c:v>
                </c:pt>
                <c:pt idx="120">
                  <c:v>4911.4745755412669</c:v>
                </c:pt>
                <c:pt idx="121">
                  <c:v>4415.8001682399045</c:v>
                </c:pt>
                <c:pt idx="122">
                  <c:v>4358.0399500309986</c:v>
                </c:pt>
                <c:pt idx="123">
                  <c:v>2936.3650797345367</c:v>
                </c:pt>
                <c:pt idx="124">
                  <c:v>2297.8436192502359</c:v>
                </c:pt>
                <c:pt idx="125">
                  <c:v>2229.5434592186848</c:v>
                </c:pt>
                <c:pt idx="126">
                  <c:v>1740.4878074006338</c:v>
                </c:pt>
                <c:pt idx="127">
                  <c:v>1616.4192469741861</c:v>
                </c:pt>
                <c:pt idx="128">
                  <c:v>1537.6372603798097</c:v>
                </c:pt>
                <c:pt idx="129">
                  <c:v>2015.6880781509697</c:v>
                </c:pt>
                <c:pt idx="130">
                  <c:v>3300.6219471093259</c:v>
                </c:pt>
                <c:pt idx="131">
                  <c:v>5752.7870420342124</c:v>
                </c:pt>
                <c:pt idx="132">
                  <c:v>6200.1360257799352</c:v>
                </c:pt>
                <c:pt idx="133">
                  <c:v>5657.4567490203763</c:v>
                </c:pt>
                <c:pt idx="134">
                  <c:v>5632.4927111786837</c:v>
                </c:pt>
                <c:pt idx="135">
                  <c:v>3692.1792203539899</c:v>
                </c:pt>
                <c:pt idx="136">
                  <c:v>2728.6736831714097</c:v>
                </c:pt>
                <c:pt idx="137">
                  <c:v>2593.950711354883</c:v>
                </c:pt>
                <c:pt idx="138">
                  <c:v>1933.3066323144637</c:v>
                </c:pt>
                <c:pt idx="139">
                  <c:v>1583.2549896423179</c:v>
                </c:pt>
                <c:pt idx="140">
                  <c:v>1393.5137721840197</c:v>
                </c:pt>
                <c:pt idx="141">
                  <c:v>1782.341916249351</c:v>
                </c:pt>
                <c:pt idx="142">
                  <c:v>2838.4466869128178</c:v>
                </c:pt>
                <c:pt idx="143">
                  <c:v>4869.9813163773952</c:v>
                </c:pt>
                <c:pt idx="144">
                  <c:v>6200.1360257799352</c:v>
                </c:pt>
                <c:pt idx="145">
                  <c:v>5657.4567490203763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6F3E-4F2D-8DF5-DAECA1E390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679641"/>
        <c:axId val="1021354283"/>
      </c:lineChart>
      <c:dateAx>
        <c:axId val="967964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endParaRPr lang="pt-BR"/>
              </a:p>
            </c:rich>
          </c:tx>
          <c:overlay val="0"/>
        </c:title>
        <c:numFmt formatCode="mmm\-yy" sourceLinked="1"/>
        <c:majorTickMark val="cross"/>
        <c:minorTickMark val="none"/>
        <c:tickLblPos val="none"/>
        <c:spPr>
          <a:solidFill>
            <a:srgbClr val="000000"/>
          </a:solidFill>
          <a:ln>
            <a:solidFill>
              <a:srgbClr val="000000"/>
            </a:solidFill>
          </a:ln>
        </c:spPr>
        <c:crossAx val="1021354283"/>
        <c:crosses val="autoZero"/>
        <c:auto val="1"/>
        <c:lblOffset val="100"/>
        <c:baseTimeUnit val="months"/>
      </c:dateAx>
      <c:valAx>
        <c:axId val="1021354283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200" b="0" i="0" baseline="0">
                    <a:latin typeface="Arial" panose="020B0604020202020204" pitchFamily="34" charset="0"/>
                  </a:defRPr>
                </a:pPr>
                <a:r>
                  <a:rPr lang="pt-BR" sz="1200" b="0" i="0" baseline="0">
                    <a:latin typeface="Arial" panose="020B0604020202020204" pitchFamily="34" charset="0"/>
                  </a:rPr>
                  <a:t>Average MW </a:t>
                </a:r>
              </a:p>
            </c:rich>
          </c:tx>
          <c:overlay val="0"/>
        </c:title>
        <c:numFmt formatCode="#,##0" sourceLinked="0"/>
        <c:majorTickMark val="none"/>
        <c:minorTickMark val="none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200" baseline="0">
                <a:latin typeface="Arial" panose="020B0604020202020204" pitchFamily="34" charset="0"/>
              </a:defRPr>
            </a:pPr>
            <a:endParaRPr lang="pt-BR"/>
          </a:p>
        </c:txPr>
        <c:crossAx val="9679641"/>
        <c:crosses val="autoZero"/>
        <c:crossBetween val="between"/>
      </c:valAx>
      <c:spPr>
        <a:noFill/>
      </c:spPr>
    </c:plotArea>
    <c:legend>
      <c:legendPos val="b"/>
      <c:layout>
        <c:manualLayout>
          <c:xMode val="edge"/>
          <c:yMode val="edge"/>
          <c:x val="0.32181714895111929"/>
          <c:y val="0.92235671227202942"/>
          <c:w val="0.3887543729487441"/>
          <c:h val="3.6476906938948242E-2"/>
        </c:manualLayout>
      </c:layout>
      <c:overlay val="0"/>
      <c:txPr>
        <a:bodyPr/>
        <a:lstStyle/>
        <a:p>
          <a:pPr>
            <a:defRPr sz="1200" baseline="0">
              <a:latin typeface="Arial" panose="020B0604020202020204" pitchFamily="34" charset="0"/>
            </a:defRPr>
          </a:pPr>
          <a:endParaRPr lang="pt-BR"/>
        </a:p>
      </c:txPr>
    </c:legend>
    <c:plotVisOnly val="1"/>
    <c:dispBlanksAs val="zero"/>
    <c:showDLblsOverMax val="1"/>
  </c:chart>
  <c:spPr>
    <a:solidFill>
      <a:srgbClr val="FFFFFF"/>
    </a:solidFill>
    <a:ln w="12700" cap="flat" cmpd="sng" algn="ctr">
      <a:solidFill>
        <a:srgbClr val="000000"/>
      </a:solidFill>
      <a:prstDash val="solid"/>
      <a:miter lim="800000"/>
    </a:ln>
    <a:effectLst/>
  </c:spPr>
  <c:txPr>
    <a:bodyPr/>
    <a:lstStyle/>
    <a:p>
      <a:pPr>
        <a:defRPr>
          <a:solidFill>
            <a:srgbClr val="000000"/>
          </a:solidFill>
          <a:latin typeface="+mn-lt"/>
          <a:ea typeface="+mn-ea"/>
          <a:cs typeface="+mn-cs"/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autoTitleDeleted val="1"/>
    <c:plotArea>
      <c:layout/>
      <c:barChart>
        <c:barDir val="col"/>
        <c:grouping val="clustered"/>
        <c:varyColors val="1"/>
        <c:ser>
          <c:idx val="0"/>
          <c:order val="0"/>
          <c:tx>
            <c:v>Resíduo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'RNA - MLP'!$J$2:$J$139</c:f>
              <c:numCache>
                <c:formatCode>0</c:formatCode>
                <c:ptCount val="137"/>
                <c:pt idx="0">
                  <c:v>3248.66</c:v>
                </c:pt>
                <c:pt idx="1">
                  <c:v>-403.13000000000011</c:v>
                </c:pt>
                <c:pt idx="2">
                  <c:v>1607.38</c:v>
                </c:pt>
                <c:pt idx="3">
                  <c:v>2176.6899999999996</c:v>
                </c:pt>
                <c:pt idx="4">
                  <c:v>1752.9299999999998</c:v>
                </c:pt>
                <c:pt idx="5">
                  <c:v>929.7800000000002</c:v>
                </c:pt>
                <c:pt idx="6">
                  <c:v>406.70000000000005</c:v>
                </c:pt>
                <c:pt idx="7">
                  <c:v>-191.97000000000003</c:v>
                </c:pt>
                <c:pt idx="8">
                  <c:v>176.07000000000016</c:v>
                </c:pt>
                <c:pt idx="9">
                  <c:v>-374.95000000000027</c:v>
                </c:pt>
                <c:pt idx="10">
                  <c:v>2142.87</c:v>
                </c:pt>
                <c:pt idx="11">
                  <c:v>1820.4799999999996</c:v>
                </c:pt>
                <c:pt idx="12">
                  <c:v>336.93000000000029</c:v>
                </c:pt>
                <c:pt idx="13">
                  <c:v>2058.1299999999997</c:v>
                </c:pt>
                <c:pt idx="14">
                  <c:v>1554.48</c:v>
                </c:pt>
                <c:pt idx="15">
                  <c:v>1613.52</c:v>
                </c:pt>
                <c:pt idx="16">
                  <c:v>1712.7599999999998</c:v>
                </c:pt>
                <c:pt idx="17">
                  <c:v>705.49000000000024</c:v>
                </c:pt>
                <c:pt idx="18">
                  <c:v>-14.799999999999955</c:v>
                </c:pt>
                <c:pt idx="19">
                  <c:v>-439.3599999999999</c:v>
                </c:pt>
                <c:pt idx="20">
                  <c:v>-625.77000000000021</c:v>
                </c:pt>
                <c:pt idx="21">
                  <c:v>-407.92000000000007</c:v>
                </c:pt>
                <c:pt idx="22">
                  <c:v>-815.68000000000029</c:v>
                </c:pt>
                <c:pt idx="23">
                  <c:v>-137.84000000000015</c:v>
                </c:pt>
                <c:pt idx="24">
                  <c:v>-1982.0499999999993</c:v>
                </c:pt>
                <c:pt idx="25">
                  <c:v>-138.5600000000004</c:v>
                </c:pt>
                <c:pt idx="26">
                  <c:v>2724.4600000000005</c:v>
                </c:pt>
                <c:pt idx="27">
                  <c:v>1185.6399999999999</c:v>
                </c:pt>
                <c:pt idx="28">
                  <c:v>1842.1399999999999</c:v>
                </c:pt>
                <c:pt idx="29">
                  <c:v>794.21</c:v>
                </c:pt>
                <c:pt idx="30">
                  <c:v>190.20000000000027</c:v>
                </c:pt>
                <c:pt idx="31">
                  <c:v>-112.66999999999985</c:v>
                </c:pt>
                <c:pt idx="32">
                  <c:v>355.88000000000011</c:v>
                </c:pt>
                <c:pt idx="33">
                  <c:v>-742.17999999999984</c:v>
                </c:pt>
                <c:pt idx="34">
                  <c:v>-272.71000000000004</c:v>
                </c:pt>
                <c:pt idx="35">
                  <c:v>-559.88999999999987</c:v>
                </c:pt>
                <c:pt idx="36">
                  <c:v>-544.34000000000015</c:v>
                </c:pt>
                <c:pt idx="37">
                  <c:v>-249.12999999999965</c:v>
                </c:pt>
                <c:pt idx="38">
                  <c:v>-492.27</c:v>
                </c:pt>
                <c:pt idx="39">
                  <c:v>-723.90000000000009</c:v>
                </c:pt>
                <c:pt idx="40">
                  <c:v>-585.11999999999989</c:v>
                </c:pt>
                <c:pt idx="41">
                  <c:v>-783.08000000000015</c:v>
                </c:pt>
                <c:pt idx="42">
                  <c:v>-905.50999999999976</c:v>
                </c:pt>
                <c:pt idx="43">
                  <c:v>-1197.8899999999999</c:v>
                </c:pt>
                <c:pt idx="44">
                  <c:v>-1537.44</c:v>
                </c:pt>
                <c:pt idx="45">
                  <c:v>-1311.1499999999999</c:v>
                </c:pt>
                <c:pt idx="46">
                  <c:v>-882.5300000000002</c:v>
                </c:pt>
                <c:pt idx="47">
                  <c:v>-1408.29</c:v>
                </c:pt>
                <c:pt idx="48">
                  <c:v>2.3099999999999454</c:v>
                </c:pt>
                <c:pt idx="49">
                  <c:v>-695.11999999999989</c:v>
                </c:pt>
                <c:pt idx="50">
                  <c:v>726.92000000000007</c:v>
                </c:pt>
                <c:pt idx="51">
                  <c:v>380.75</c:v>
                </c:pt>
                <c:pt idx="52">
                  <c:v>-172.68000000000006</c:v>
                </c:pt>
                <c:pt idx="53">
                  <c:v>-464.88000000000011</c:v>
                </c:pt>
                <c:pt idx="54">
                  <c:v>-861.79</c:v>
                </c:pt>
                <c:pt idx="55">
                  <c:v>-284.43000000000029</c:v>
                </c:pt>
                <c:pt idx="56">
                  <c:v>-1678.99</c:v>
                </c:pt>
                <c:pt idx="57">
                  <c:v>-802.50999999999976</c:v>
                </c:pt>
                <c:pt idx="58">
                  <c:v>-1529.2300000000005</c:v>
                </c:pt>
                <c:pt idx="59">
                  <c:v>115.80999999999949</c:v>
                </c:pt>
                <c:pt idx="60">
                  <c:v>-1011.4099999999999</c:v>
                </c:pt>
                <c:pt idx="61">
                  <c:v>2789.8</c:v>
                </c:pt>
                <c:pt idx="62">
                  <c:v>890.76000000000022</c:v>
                </c:pt>
                <c:pt idx="63">
                  <c:v>769.5</c:v>
                </c:pt>
                <c:pt idx="64">
                  <c:v>1485.77</c:v>
                </c:pt>
                <c:pt idx="65">
                  <c:v>-32.670000000000073</c:v>
                </c:pt>
                <c:pt idx="66">
                  <c:v>-237.27999999999997</c:v>
                </c:pt>
                <c:pt idx="67">
                  <c:v>-628.49</c:v>
                </c:pt>
                <c:pt idx="68">
                  <c:v>-481.29999999999973</c:v>
                </c:pt>
                <c:pt idx="69">
                  <c:v>-676.10000000000036</c:v>
                </c:pt>
                <c:pt idx="70">
                  <c:v>-1139.0499999999997</c:v>
                </c:pt>
                <c:pt idx="71">
                  <c:v>-520.08999999999924</c:v>
                </c:pt>
                <c:pt idx="72">
                  <c:v>60.320000000000164</c:v>
                </c:pt>
                <c:pt idx="73">
                  <c:v>778.49000000000024</c:v>
                </c:pt>
                <c:pt idx="74">
                  <c:v>-283.21000000000004</c:v>
                </c:pt>
                <c:pt idx="75">
                  <c:v>203.62999999999965</c:v>
                </c:pt>
                <c:pt idx="76">
                  <c:v>-183.40999999999985</c:v>
                </c:pt>
                <c:pt idx="77">
                  <c:v>-496.41000000000008</c:v>
                </c:pt>
                <c:pt idx="78">
                  <c:v>-761.83999999999992</c:v>
                </c:pt>
                <c:pt idx="79">
                  <c:v>-1132.1099999999999</c:v>
                </c:pt>
                <c:pt idx="80">
                  <c:v>-1167.47</c:v>
                </c:pt>
                <c:pt idx="81">
                  <c:v>-1075.9000000000001</c:v>
                </c:pt>
                <c:pt idx="82">
                  <c:v>-1378.0899999999997</c:v>
                </c:pt>
                <c:pt idx="83">
                  <c:v>-521.11999999999989</c:v>
                </c:pt>
                <c:pt idx="84">
                  <c:v>-513.73999999999978</c:v>
                </c:pt>
                <c:pt idx="85">
                  <c:v>1769.7699999999995</c:v>
                </c:pt>
                <c:pt idx="86">
                  <c:v>28.75</c:v>
                </c:pt>
                <c:pt idx="87">
                  <c:v>-301.67999999999984</c:v>
                </c:pt>
                <c:pt idx="88">
                  <c:v>-366.16999999999985</c:v>
                </c:pt>
                <c:pt idx="89">
                  <c:v>-745.76</c:v>
                </c:pt>
                <c:pt idx="90">
                  <c:v>-643.37000000000012</c:v>
                </c:pt>
                <c:pt idx="91">
                  <c:v>-1061.6000000000001</c:v>
                </c:pt>
                <c:pt idx="92">
                  <c:v>-667.8100000000004</c:v>
                </c:pt>
                <c:pt idx="93">
                  <c:v>-1582.0700000000006</c:v>
                </c:pt>
                <c:pt idx="94">
                  <c:v>-1477.8400000000001</c:v>
                </c:pt>
                <c:pt idx="95">
                  <c:v>307.2800000000002</c:v>
                </c:pt>
                <c:pt idx="96">
                  <c:v>407.80999999999995</c:v>
                </c:pt>
                <c:pt idx="97">
                  <c:v>2301.8100000000004</c:v>
                </c:pt>
                <c:pt idx="98">
                  <c:v>1444.98</c:v>
                </c:pt>
                <c:pt idx="99">
                  <c:v>841.04</c:v>
                </c:pt>
                <c:pt idx="100">
                  <c:v>309.17000000000007</c:v>
                </c:pt>
                <c:pt idx="101">
                  <c:v>-55.619999999999891</c:v>
                </c:pt>
                <c:pt idx="102">
                  <c:v>-422.57999999999993</c:v>
                </c:pt>
                <c:pt idx="103">
                  <c:v>-821.88999999999987</c:v>
                </c:pt>
                <c:pt idx="104">
                  <c:v>-979.42999999999984</c:v>
                </c:pt>
                <c:pt idx="105">
                  <c:v>-640.02</c:v>
                </c:pt>
                <c:pt idx="106">
                  <c:v>-319.34000000000015</c:v>
                </c:pt>
                <c:pt idx="107">
                  <c:v>-1091.3800000000001</c:v>
                </c:pt>
                <c:pt idx="108">
                  <c:v>218.27000000000044</c:v>
                </c:pt>
                <c:pt idx="109">
                  <c:v>-2.4099999999998545</c:v>
                </c:pt>
                <c:pt idx="110">
                  <c:v>1752.5300000000002</c:v>
                </c:pt>
                <c:pt idx="111">
                  <c:v>605.88000000000011</c:v>
                </c:pt>
                <c:pt idx="112">
                  <c:v>311.65000000000009</c:v>
                </c:pt>
                <c:pt idx="113">
                  <c:v>-96.529999999999973</c:v>
                </c:pt>
                <c:pt idx="114">
                  <c:v>-507.53</c:v>
                </c:pt>
                <c:pt idx="115">
                  <c:v>-861.61999999999989</c:v>
                </c:pt>
                <c:pt idx="116">
                  <c:v>-1184.4299999999998</c:v>
                </c:pt>
                <c:pt idx="117">
                  <c:v>-649.05000000000018</c:v>
                </c:pt>
                <c:pt idx="118">
                  <c:v>-219.02999999999975</c:v>
                </c:pt>
                <c:pt idx="119">
                  <c:v>-913.07999999999993</c:v>
                </c:pt>
                <c:pt idx="120">
                  <c:v>-134.03999999999996</c:v>
                </c:pt>
                <c:pt idx="121">
                  <c:v>757.98</c:v>
                </c:pt>
                <c:pt idx="122">
                  <c:v>-212.78999999999996</c:v>
                </c:pt>
                <c:pt idx="123">
                  <c:v>-445.17000000000007</c:v>
                </c:pt>
                <c:pt idx="124">
                  <c:v>-340.6400000000001</c:v>
                </c:pt>
                <c:pt idx="125">
                  <c:v>-756.99</c:v>
                </c:pt>
                <c:pt idx="126">
                  <c:v>-844.93000000000006</c:v>
                </c:pt>
                <c:pt idx="127">
                  <c:v>-1069.3900000000001</c:v>
                </c:pt>
                <c:pt idx="128">
                  <c:v>-26.869999999999891</c:v>
                </c:pt>
                <c:pt idx="129">
                  <c:v>-1174.2600000000002</c:v>
                </c:pt>
                <c:pt idx="130">
                  <c:v>-637.89000000000033</c:v>
                </c:pt>
                <c:pt idx="131">
                  <c:v>55.040000000000873</c:v>
                </c:pt>
                <c:pt idx="132">
                  <c:v>1682.3700000000008</c:v>
                </c:pt>
                <c:pt idx="133">
                  <c:v>1263.6100000000001</c:v>
                </c:pt>
                <c:pt idx="134">
                  <c:v>1248.6199999999999</c:v>
                </c:pt>
                <c:pt idx="135">
                  <c:v>408.90999999999985</c:v>
                </c:pt>
                <c:pt idx="136">
                  <c:v>170.66000000000008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ED9B-4DDD-B3C1-C683006466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44904114"/>
        <c:axId val="880796793"/>
      </c:barChart>
      <c:catAx>
        <c:axId val="154490411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pt-BR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880796793"/>
        <c:crosses val="autoZero"/>
        <c:auto val="1"/>
        <c:lblAlgn val="ctr"/>
        <c:lblOffset val="100"/>
        <c:noMultiLvlLbl val="1"/>
      </c:catAx>
      <c:valAx>
        <c:axId val="88079679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pt-BR"/>
              </a:p>
            </c:rich>
          </c:tx>
          <c:overlay val="0"/>
        </c:title>
        <c:numFmt formatCode="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1544904114"/>
        <c:crosses val="autoZero"/>
        <c:crossBetween val="between"/>
      </c:valAx>
    </c:plotArea>
    <c:plotVisOnly val="1"/>
    <c:dispBlanksAs val="zero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title>
      <c:tx>
        <c:rich>
          <a:bodyPr/>
          <a:lstStyle/>
          <a:p>
            <a:pPr lvl="0">
              <a:defRPr sz="1000" b="0" i="0">
                <a:solidFill>
                  <a:srgbClr val="000000"/>
                </a:solidFill>
                <a:latin typeface="Arial"/>
              </a:defRPr>
            </a:pPr>
            <a:r>
              <a:rPr lang="pt-BR" sz="1000" b="0" i="0">
                <a:solidFill>
                  <a:srgbClr val="000000"/>
                </a:solidFill>
                <a:latin typeface="Arial"/>
              </a:rPr>
              <a:t>Resíduos - Previsão RNA-MLP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'RNA - MLP'!$A$2:$A$139</c:f>
              <c:numCache>
                <c:formatCode>mmm\-yy</c:formatCode>
                <c:ptCount val="137"/>
                <c:pt idx="0">
                  <c:v>40544</c:v>
                </c:pt>
                <c:pt idx="1">
                  <c:v>40575</c:v>
                </c:pt>
                <c:pt idx="2">
                  <c:v>40634</c:v>
                </c:pt>
                <c:pt idx="3">
                  <c:v>40664</c:v>
                </c:pt>
                <c:pt idx="4">
                  <c:v>40695</c:v>
                </c:pt>
                <c:pt idx="5">
                  <c:v>40725</c:v>
                </c:pt>
                <c:pt idx="6">
                  <c:v>40756</c:v>
                </c:pt>
                <c:pt idx="7">
                  <c:v>40787</c:v>
                </c:pt>
                <c:pt idx="8">
                  <c:v>40817</c:v>
                </c:pt>
                <c:pt idx="9">
                  <c:v>40848</c:v>
                </c:pt>
                <c:pt idx="10">
                  <c:v>40878</c:v>
                </c:pt>
                <c:pt idx="11">
                  <c:v>40909</c:v>
                </c:pt>
                <c:pt idx="12">
                  <c:v>40940</c:v>
                </c:pt>
                <c:pt idx="13">
                  <c:v>40969</c:v>
                </c:pt>
                <c:pt idx="14">
                  <c:v>41000</c:v>
                </c:pt>
                <c:pt idx="15">
                  <c:v>41030</c:v>
                </c:pt>
                <c:pt idx="16">
                  <c:v>41061</c:v>
                </c:pt>
                <c:pt idx="17">
                  <c:v>41091</c:v>
                </c:pt>
                <c:pt idx="18">
                  <c:v>41122</c:v>
                </c:pt>
                <c:pt idx="19">
                  <c:v>41153</c:v>
                </c:pt>
                <c:pt idx="20">
                  <c:v>41183</c:v>
                </c:pt>
                <c:pt idx="21">
                  <c:v>41214</c:v>
                </c:pt>
                <c:pt idx="22">
                  <c:v>41244</c:v>
                </c:pt>
                <c:pt idx="23">
                  <c:v>41275</c:v>
                </c:pt>
                <c:pt idx="24">
                  <c:v>41306</c:v>
                </c:pt>
                <c:pt idx="25">
                  <c:v>41334</c:v>
                </c:pt>
                <c:pt idx="26">
                  <c:v>41365</c:v>
                </c:pt>
                <c:pt idx="27">
                  <c:v>41395</c:v>
                </c:pt>
                <c:pt idx="28">
                  <c:v>41426</c:v>
                </c:pt>
                <c:pt idx="29">
                  <c:v>41456</c:v>
                </c:pt>
                <c:pt idx="30">
                  <c:v>41487</c:v>
                </c:pt>
                <c:pt idx="31">
                  <c:v>41518</c:v>
                </c:pt>
                <c:pt idx="32">
                  <c:v>41548</c:v>
                </c:pt>
                <c:pt idx="33">
                  <c:v>41579</c:v>
                </c:pt>
                <c:pt idx="34">
                  <c:v>41609</c:v>
                </c:pt>
                <c:pt idx="35">
                  <c:v>41640</c:v>
                </c:pt>
                <c:pt idx="36">
                  <c:v>41671</c:v>
                </c:pt>
                <c:pt idx="37">
                  <c:v>41699</c:v>
                </c:pt>
                <c:pt idx="38">
                  <c:v>41730</c:v>
                </c:pt>
                <c:pt idx="39">
                  <c:v>41760</c:v>
                </c:pt>
                <c:pt idx="40">
                  <c:v>41791</c:v>
                </c:pt>
                <c:pt idx="41">
                  <c:v>41821</c:v>
                </c:pt>
                <c:pt idx="42">
                  <c:v>41852</c:v>
                </c:pt>
                <c:pt idx="43">
                  <c:v>41883</c:v>
                </c:pt>
                <c:pt idx="44">
                  <c:v>41913</c:v>
                </c:pt>
                <c:pt idx="45">
                  <c:v>41944</c:v>
                </c:pt>
                <c:pt idx="46">
                  <c:v>41974</c:v>
                </c:pt>
                <c:pt idx="47">
                  <c:v>42005</c:v>
                </c:pt>
                <c:pt idx="48">
                  <c:v>42036</c:v>
                </c:pt>
                <c:pt idx="49">
                  <c:v>42064</c:v>
                </c:pt>
                <c:pt idx="50">
                  <c:v>42095</c:v>
                </c:pt>
                <c:pt idx="51">
                  <c:v>42125</c:v>
                </c:pt>
                <c:pt idx="52">
                  <c:v>42156</c:v>
                </c:pt>
                <c:pt idx="53">
                  <c:v>42186</c:v>
                </c:pt>
                <c:pt idx="54">
                  <c:v>42217</c:v>
                </c:pt>
                <c:pt idx="55">
                  <c:v>42248</c:v>
                </c:pt>
                <c:pt idx="56">
                  <c:v>42278</c:v>
                </c:pt>
                <c:pt idx="57">
                  <c:v>42309</c:v>
                </c:pt>
                <c:pt idx="58">
                  <c:v>42339</c:v>
                </c:pt>
                <c:pt idx="59">
                  <c:v>42370</c:v>
                </c:pt>
                <c:pt idx="60">
                  <c:v>42401</c:v>
                </c:pt>
                <c:pt idx="61">
                  <c:v>42430</c:v>
                </c:pt>
                <c:pt idx="62">
                  <c:v>42461</c:v>
                </c:pt>
                <c:pt idx="63">
                  <c:v>42491</c:v>
                </c:pt>
                <c:pt idx="64">
                  <c:v>42522</c:v>
                </c:pt>
                <c:pt idx="65">
                  <c:v>42552</c:v>
                </c:pt>
                <c:pt idx="66">
                  <c:v>42583</c:v>
                </c:pt>
                <c:pt idx="67">
                  <c:v>42614</c:v>
                </c:pt>
                <c:pt idx="68">
                  <c:v>42644</c:v>
                </c:pt>
                <c:pt idx="69">
                  <c:v>42675</c:v>
                </c:pt>
                <c:pt idx="70">
                  <c:v>42705</c:v>
                </c:pt>
                <c:pt idx="71">
                  <c:v>42736</c:v>
                </c:pt>
                <c:pt idx="72">
                  <c:v>42767</c:v>
                </c:pt>
                <c:pt idx="73">
                  <c:v>42795</c:v>
                </c:pt>
                <c:pt idx="74">
                  <c:v>42826</c:v>
                </c:pt>
                <c:pt idx="75">
                  <c:v>42856</c:v>
                </c:pt>
                <c:pt idx="76">
                  <c:v>42887</c:v>
                </c:pt>
                <c:pt idx="77">
                  <c:v>42917</c:v>
                </c:pt>
                <c:pt idx="78">
                  <c:v>42948</c:v>
                </c:pt>
                <c:pt idx="79">
                  <c:v>42979</c:v>
                </c:pt>
                <c:pt idx="80">
                  <c:v>43009</c:v>
                </c:pt>
                <c:pt idx="81">
                  <c:v>43040</c:v>
                </c:pt>
                <c:pt idx="82">
                  <c:v>43070</c:v>
                </c:pt>
                <c:pt idx="83">
                  <c:v>43101</c:v>
                </c:pt>
                <c:pt idx="84">
                  <c:v>43132</c:v>
                </c:pt>
                <c:pt idx="85">
                  <c:v>43160</c:v>
                </c:pt>
                <c:pt idx="86">
                  <c:v>43191</c:v>
                </c:pt>
                <c:pt idx="87">
                  <c:v>43221</c:v>
                </c:pt>
                <c:pt idx="88">
                  <c:v>43252</c:v>
                </c:pt>
                <c:pt idx="89">
                  <c:v>43282</c:v>
                </c:pt>
                <c:pt idx="90">
                  <c:v>43313</c:v>
                </c:pt>
                <c:pt idx="91">
                  <c:v>43344</c:v>
                </c:pt>
                <c:pt idx="92">
                  <c:v>43374</c:v>
                </c:pt>
                <c:pt idx="93">
                  <c:v>43405</c:v>
                </c:pt>
                <c:pt idx="94">
                  <c:v>43435</c:v>
                </c:pt>
                <c:pt idx="95">
                  <c:v>43466</c:v>
                </c:pt>
                <c:pt idx="96">
                  <c:v>43497</c:v>
                </c:pt>
                <c:pt idx="97">
                  <c:v>43525</c:v>
                </c:pt>
                <c:pt idx="98">
                  <c:v>43556</c:v>
                </c:pt>
                <c:pt idx="99">
                  <c:v>43586</c:v>
                </c:pt>
                <c:pt idx="100">
                  <c:v>43617</c:v>
                </c:pt>
                <c:pt idx="101">
                  <c:v>43647</c:v>
                </c:pt>
                <c:pt idx="102">
                  <c:v>43678</c:v>
                </c:pt>
                <c:pt idx="103">
                  <c:v>43709</c:v>
                </c:pt>
                <c:pt idx="104">
                  <c:v>43739</c:v>
                </c:pt>
                <c:pt idx="105">
                  <c:v>43770</c:v>
                </c:pt>
                <c:pt idx="106">
                  <c:v>43800</c:v>
                </c:pt>
                <c:pt idx="107">
                  <c:v>43831</c:v>
                </c:pt>
                <c:pt idx="108">
                  <c:v>43862</c:v>
                </c:pt>
                <c:pt idx="109">
                  <c:v>43891</c:v>
                </c:pt>
                <c:pt idx="110">
                  <c:v>43922</c:v>
                </c:pt>
                <c:pt idx="111">
                  <c:v>43952</c:v>
                </c:pt>
                <c:pt idx="112">
                  <c:v>43983</c:v>
                </c:pt>
                <c:pt idx="113">
                  <c:v>44013</c:v>
                </c:pt>
                <c:pt idx="114">
                  <c:v>44044</c:v>
                </c:pt>
                <c:pt idx="115">
                  <c:v>44075</c:v>
                </c:pt>
                <c:pt idx="116">
                  <c:v>44105</c:v>
                </c:pt>
                <c:pt idx="117">
                  <c:v>44136</c:v>
                </c:pt>
                <c:pt idx="118">
                  <c:v>44166</c:v>
                </c:pt>
                <c:pt idx="119">
                  <c:v>44197</c:v>
                </c:pt>
                <c:pt idx="120">
                  <c:v>44228</c:v>
                </c:pt>
                <c:pt idx="121">
                  <c:v>44256</c:v>
                </c:pt>
                <c:pt idx="122">
                  <c:v>44287</c:v>
                </c:pt>
                <c:pt idx="123">
                  <c:v>44317</c:v>
                </c:pt>
                <c:pt idx="124">
                  <c:v>44348</c:v>
                </c:pt>
                <c:pt idx="125">
                  <c:v>44378</c:v>
                </c:pt>
                <c:pt idx="126">
                  <c:v>44409</c:v>
                </c:pt>
                <c:pt idx="127">
                  <c:v>44440</c:v>
                </c:pt>
                <c:pt idx="128">
                  <c:v>44470</c:v>
                </c:pt>
                <c:pt idx="129">
                  <c:v>44501</c:v>
                </c:pt>
                <c:pt idx="130">
                  <c:v>44531</c:v>
                </c:pt>
                <c:pt idx="131">
                  <c:v>44562</c:v>
                </c:pt>
                <c:pt idx="132">
                  <c:v>44593</c:v>
                </c:pt>
                <c:pt idx="133">
                  <c:v>44621</c:v>
                </c:pt>
                <c:pt idx="134">
                  <c:v>44652</c:v>
                </c:pt>
                <c:pt idx="135">
                  <c:v>44682</c:v>
                </c:pt>
                <c:pt idx="136">
                  <c:v>44713</c:v>
                </c:pt>
              </c:numCache>
            </c:numRef>
          </c:xVal>
          <c:yVal>
            <c:numRef>
              <c:f>'RNA - MLP'!$J$2:$J$139</c:f>
              <c:numCache>
                <c:formatCode>0</c:formatCode>
                <c:ptCount val="137"/>
                <c:pt idx="0">
                  <c:v>3248.66</c:v>
                </c:pt>
                <c:pt idx="1">
                  <c:v>-403.13000000000011</c:v>
                </c:pt>
                <c:pt idx="2">
                  <c:v>1607.38</c:v>
                </c:pt>
                <c:pt idx="3">
                  <c:v>2176.6899999999996</c:v>
                </c:pt>
                <c:pt idx="4">
                  <c:v>1752.9299999999998</c:v>
                </c:pt>
                <c:pt idx="5">
                  <c:v>929.7800000000002</c:v>
                </c:pt>
                <c:pt idx="6">
                  <c:v>406.70000000000005</c:v>
                </c:pt>
                <c:pt idx="7">
                  <c:v>-191.97000000000003</c:v>
                </c:pt>
                <c:pt idx="8">
                  <c:v>176.07000000000016</c:v>
                </c:pt>
                <c:pt idx="9">
                  <c:v>-374.95000000000027</c:v>
                </c:pt>
                <c:pt idx="10">
                  <c:v>2142.87</c:v>
                </c:pt>
                <c:pt idx="11">
                  <c:v>1820.4799999999996</c:v>
                </c:pt>
                <c:pt idx="12">
                  <c:v>336.93000000000029</c:v>
                </c:pt>
                <c:pt idx="13">
                  <c:v>2058.1299999999997</c:v>
                </c:pt>
                <c:pt idx="14">
                  <c:v>1554.48</c:v>
                </c:pt>
                <c:pt idx="15">
                  <c:v>1613.52</c:v>
                </c:pt>
                <c:pt idx="16">
                  <c:v>1712.7599999999998</c:v>
                </c:pt>
                <c:pt idx="17">
                  <c:v>705.49000000000024</c:v>
                </c:pt>
                <c:pt idx="18">
                  <c:v>-14.799999999999955</c:v>
                </c:pt>
                <c:pt idx="19">
                  <c:v>-439.3599999999999</c:v>
                </c:pt>
                <c:pt idx="20">
                  <c:v>-625.77000000000021</c:v>
                </c:pt>
                <c:pt idx="21">
                  <c:v>-407.92000000000007</c:v>
                </c:pt>
                <c:pt idx="22">
                  <c:v>-815.68000000000029</c:v>
                </c:pt>
                <c:pt idx="23">
                  <c:v>-137.84000000000015</c:v>
                </c:pt>
                <c:pt idx="24">
                  <c:v>-1982.0499999999993</c:v>
                </c:pt>
                <c:pt idx="25">
                  <c:v>-138.5600000000004</c:v>
                </c:pt>
                <c:pt idx="26">
                  <c:v>2724.4600000000005</c:v>
                </c:pt>
                <c:pt idx="27">
                  <c:v>1185.6399999999999</c:v>
                </c:pt>
                <c:pt idx="28">
                  <c:v>1842.1399999999999</c:v>
                </c:pt>
                <c:pt idx="29">
                  <c:v>794.21</c:v>
                </c:pt>
                <c:pt idx="30">
                  <c:v>190.20000000000027</c:v>
                </c:pt>
                <c:pt idx="31">
                  <c:v>-112.66999999999985</c:v>
                </c:pt>
                <c:pt idx="32">
                  <c:v>355.88000000000011</c:v>
                </c:pt>
                <c:pt idx="33">
                  <c:v>-742.17999999999984</c:v>
                </c:pt>
                <c:pt idx="34">
                  <c:v>-272.71000000000004</c:v>
                </c:pt>
                <c:pt idx="35">
                  <c:v>-559.88999999999987</c:v>
                </c:pt>
                <c:pt idx="36">
                  <c:v>-544.34000000000015</c:v>
                </c:pt>
                <c:pt idx="37">
                  <c:v>-249.12999999999965</c:v>
                </c:pt>
                <c:pt idx="38">
                  <c:v>-492.27</c:v>
                </c:pt>
                <c:pt idx="39">
                  <c:v>-723.90000000000009</c:v>
                </c:pt>
                <c:pt idx="40">
                  <c:v>-585.11999999999989</c:v>
                </c:pt>
                <c:pt idx="41">
                  <c:v>-783.08000000000015</c:v>
                </c:pt>
                <c:pt idx="42">
                  <c:v>-905.50999999999976</c:v>
                </c:pt>
                <c:pt idx="43">
                  <c:v>-1197.8899999999999</c:v>
                </c:pt>
                <c:pt idx="44">
                  <c:v>-1537.44</c:v>
                </c:pt>
                <c:pt idx="45">
                  <c:v>-1311.1499999999999</c:v>
                </c:pt>
                <c:pt idx="46">
                  <c:v>-882.5300000000002</c:v>
                </c:pt>
                <c:pt idx="47">
                  <c:v>-1408.29</c:v>
                </c:pt>
                <c:pt idx="48">
                  <c:v>2.3099999999999454</c:v>
                </c:pt>
                <c:pt idx="49">
                  <c:v>-695.11999999999989</c:v>
                </c:pt>
                <c:pt idx="50">
                  <c:v>726.92000000000007</c:v>
                </c:pt>
                <c:pt idx="51">
                  <c:v>380.75</c:v>
                </c:pt>
                <c:pt idx="52">
                  <c:v>-172.68000000000006</c:v>
                </c:pt>
                <c:pt idx="53">
                  <c:v>-464.88000000000011</c:v>
                </c:pt>
                <c:pt idx="54">
                  <c:v>-861.79</c:v>
                </c:pt>
                <c:pt idx="55">
                  <c:v>-284.43000000000029</c:v>
                </c:pt>
                <c:pt idx="56">
                  <c:v>-1678.99</c:v>
                </c:pt>
                <c:pt idx="57">
                  <c:v>-802.50999999999976</c:v>
                </c:pt>
                <c:pt idx="58">
                  <c:v>-1529.2300000000005</c:v>
                </c:pt>
                <c:pt idx="59">
                  <c:v>115.80999999999949</c:v>
                </c:pt>
                <c:pt idx="60">
                  <c:v>-1011.4099999999999</c:v>
                </c:pt>
                <c:pt idx="61">
                  <c:v>2789.8</c:v>
                </c:pt>
                <c:pt idx="62">
                  <c:v>890.76000000000022</c:v>
                </c:pt>
                <c:pt idx="63">
                  <c:v>769.5</c:v>
                </c:pt>
                <c:pt idx="64">
                  <c:v>1485.77</c:v>
                </c:pt>
                <c:pt idx="65">
                  <c:v>-32.670000000000073</c:v>
                </c:pt>
                <c:pt idx="66">
                  <c:v>-237.27999999999997</c:v>
                </c:pt>
                <c:pt idx="67">
                  <c:v>-628.49</c:v>
                </c:pt>
                <c:pt idx="68">
                  <c:v>-481.29999999999973</c:v>
                </c:pt>
                <c:pt idx="69">
                  <c:v>-676.10000000000036</c:v>
                </c:pt>
                <c:pt idx="70">
                  <c:v>-1139.0499999999997</c:v>
                </c:pt>
                <c:pt idx="71">
                  <c:v>-520.08999999999924</c:v>
                </c:pt>
                <c:pt idx="72">
                  <c:v>60.320000000000164</c:v>
                </c:pt>
                <c:pt idx="73">
                  <c:v>778.49000000000024</c:v>
                </c:pt>
                <c:pt idx="74">
                  <c:v>-283.21000000000004</c:v>
                </c:pt>
                <c:pt idx="75">
                  <c:v>203.62999999999965</c:v>
                </c:pt>
                <c:pt idx="76">
                  <c:v>-183.40999999999985</c:v>
                </c:pt>
                <c:pt idx="77">
                  <c:v>-496.41000000000008</c:v>
                </c:pt>
                <c:pt idx="78">
                  <c:v>-761.83999999999992</c:v>
                </c:pt>
                <c:pt idx="79">
                  <c:v>-1132.1099999999999</c:v>
                </c:pt>
                <c:pt idx="80">
                  <c:v>-1167.47</c:v>
                </c:pt>
                <c:pt idx="81">
                  <c:v>-1075.9000000000001</c:v>
                </c:pt>
                <c:pt idx="82">
                  <c:v>-1378.0899999999997</c:v>
                </c:pt>
                <c:pt idx="83">
                  <c:v>-521.11999999999989</c:v>
                </c:pt>
                <c:pt idx="84">
                  <c:v>-513.73999999999978</c:v>
                </c:pt>
                <c:pt idx="85">
                  <c:v>1769.7699999999995</c:v>
                </c:pt>
                <c:pt idx="86">
                  <c:v>28.75</c:v>
                </c:pt>
                <c:pt idx="87">
                  <c:v>-301.67999999999984</c:v>
                </c:pt>
                <c:pt idx="88">
                  <c:v>-366.16999999999985</c:v>
                </c:pt>
                <c:pt idx="89">
                  <c:v>-745.76</c:v>
                </c:pt>
                <c:pt idx="90">
                  <c:v>-643.37000000000012</c:v>
                </c:pt>
                <c:pt idx="91">
                  <c:v>-1061.6000000000001</c:v>
                </c:pt>
                <c:pt idx="92">
                  <c:v>-667.8100000000004</c:v>
                </c:pt>
                <c:pt idx="93">
                  <c:v>-1582.0700000000006</c:v>
                </c:pt>
                <c:pt idx="94">
                  <c:v>-1477.8400000000001</c:v>
                </c:pt>
                <c:pt idx="95">
                  <c:v>307.2800000000002</c:v>
                </c:pt>
                <c:pt idx="96">
                  <c:v>407.80999999999995</c:v>
                </c:pt>
                <c:pt idx="97">
                  <c:v>2301.8100000000004</c:v>
                </c:pt>
                <c:pt idx="98">
                  <c:v>1444.98</c:v>
                </c:pt>
                <c:pt idx="99">
                  <c:v>841.04</c:v>
                </c:pt>
                <c:pt idx="100">
                  <c:v>309.17000000000007</c:v>
                </c:pt>
                <c:pt idx="101">
                  <c:v>-55.619999999999891</c:v>
                </c:pt>
                <c:pt idx="102">
                  <c:v>-422.57999999999993</c:v>
                </c:pt>
                <c:pt idx="103">
                  <c:v>-821.88999999999987</c:v>
                </c:pt>
                <c:pt idx="104">
                  <c:v>-979.42999999999984</c:v>
                </c:pt>
                <c:pt idx="105">
                  <c:v>-640.02</c:v>
                </c:pt>
                <c:pt idx="106">
                  <c:v>-319.34000000000015</c:v>
                </c:pt>
                <c:pt idx="107">
                  <c:v>-1091.3800000000001</c:v>
                </c:pt>
                <c:pt idx="108">
                  <c:v>218.27000000000044</c:v>
                </c:pt>
                <c:pt idx="109">
                  <c:v>-2.4099999999998545</c:v>
                </c:pt>
                <c:pt idx="110">
                  <c:v>1752.5300000000002</c:v>
                </c:pt>
                <c:pt idx="111">
                  <c:v>605.88000000000011</c:v>
                </c:pt>
                <c:pt idx="112">
                  <c:v>311.65000000000009</c:v>
                </c:pt>
                <c:pt idx="113">
                  <c:v>-96.529999999999973</c:v>
                </c:pt>
                <c:pt idx="114">
                  <c:v>-507.53</c:v>
                </c:pt>
                <c:pt idx="115">
                  <c:v>-861.61999999999989</c:v>
                </c:pt>
                <c:pt idx="116">
                  <c:v>-1184.4299999999998</c:v>
                </c:pt>
                <c:pt idx="117">
                  <c:v>-649.05000000000018</c:v>
                </c:pt>
                <c:pt idx="118">
                  <c:v>-219.02999999999975</c:v>
                </c:pt>
                <c:pt idx="119">
                  <c:v>-913.07999999999993</c:v>
                </c:pt>
                <c:pt idx="120">
                  <c:v>-134.03999999999996</c:v>
                </c:pt>
                <c:pt idx="121">
                  <c:v>757.98</c:v>
                </c:pt>
                <c:pt idx="122">
                  <c:v>-212.78999999999996</c:v>
                </c:pt>
                <c:pt idx="123">
                  <c:v>-445.17000000000007</c:v>
                </c:pt>
                <c:pt idx="124">
                  <c:v>-340.6400000000001</c:v>
                </c:pt>
                <c:pt idx="125">
                  <c:v>-756.99</c:v>
                </c:pt>
                <c:pt idx="126">
                  <c:v>-844.93000000000006</c:v>
                </c:pt>
                <c:pt idx="127">
                  <c:v>-1069.3900000000001</c:v>
                </c:pt>
                <c:pt idx="128">
                  <c:v>-26.869999999999891</c:v>
                </c:pt>
                <c:pt idx="129">
                  <c:v>-1174.2600000000002</c:v>
                </c:pt>
                <c:pt idx="130">
                  <c:v>-637.89000000000033</c:v>
                </c:pt>
                <c:pt idx="131">
                  <c:v>55.040000000000873</c:v>
                </c:pt>
                <c:pt idx="132">
                  <c:v>1682.3700000000008</c:v>
                </c:pt>
                <c:pt idx="133">
                  <c:v>1263.6100000000001</c:v>
                </c:pt>
                <c:pt idx="134">
                  <c:v>1248.6199999999999</c:v>
                </c:pt>
                <c:pt idx="135">
                  <c:v>408.90999999999985</c:v>
                </c:pt>
                <c:pt idx="136">
                  <c:v>170.66000000000008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1AE-4BF8-AA72-C03EEB1B40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2269962"/>
        <c:axId val="527769996"/>
      </c:scatterChart>
      <c:valAx>
        <c:axId val="148226996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sz="1000" b="0" i="0">
                    <a:solidFill>
                      <a:srgbClr val="000000"/>
                    </a:solidFill>
                    <a:latin typeface="Arial"/>
                  </a:defRPr>
                </a:pPr>
                <a:r>
                  <a:rPr lang="pt-BR" sz="1000" b="0" i="0">
                    <a:solidFill>
                      <a:srgbClr val="000000"/>
                    </a:solidFill>
                    <a:latin typeface="Arial"/>
                  </a:rPr>
                  <a:t>Período (mês/ano)</a:t>
                </a:r>
              </a:p>
            </c:rich>
          </c:tx>
          <c:overlay val="0"/>
        </c:title>
        <c:numFmt formatCode="mmm\-yy" sourceLinked="1"/>
        <c:majorTickMark val="out"/>
        <c:minorTickMark val="none"/>
        <c:tickLblPos val="nextTo"/>
        <c:spPr>
          <a:ln/>
        </c:spPr>
        <c:txPr>
          <a:bodyPr/>
          <a:lstStyle/>
          <a:p>
            <a:pPr lvl="0">
              <a:defRPr sz="1000" b="0" i="0">
                <a:solidFill>
                  <a:srgbClr val="000000"/>
                </a:solidFill>
                <a:latin typeface="Arial"/>
              </a:defRPr>
            </a:pPr>
            <a:endParaRPr lang="pt-BR"/>
          </a:p>
        </c:txPr>
        <c:crossAx val="527769996"/>
        <c:crosses val="autoZero"/>
        <c:crossBetween val="midCat"/>
      </c:valAx>
      <c:valAx>
        <c:axId val="52776999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 lvl="0">
                  <a:defRPr sz="1000" b="0" i="0">
                    <a:solidFill>
                      <a:srgbClr val="000000"/>
                    </a:solidFill>
                    <a:latin typeface="Arial"/>
                  </a:defRPr>
                </a:pPr>
                <a:r>
                  <a:rPr lang="pt-BR" sz="1000" b="0" i="0">
                    <a:solidFill>
                      <a:srgbClr val="000000"/>
                    </a:solidFill>
                    <a:latin typeface="Arial"/>
                  </a:rPr>
                  <a:t>MWm</a:t>
                </a:r>
              </a:p>
            </c:rich>
          </c:tx>
          <c:overlay val="0"/>
        </c:title>
        <c:numFmt formatCode="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000" b="0" i="0">
                <a:solidFill>
                  <a:srgbClr val="000000"/>
                </a:solidFill>
                <a:latin typeface="Arial"/>
              </a:defRPr>
            </a:pPr>
            <a:endParaRPr lang="pt-BR"/>
          </a:p>
        </c:txPr>
        <c:crossAx val="1482269962"/>
        <c:crosses val="autoZero"/>
        <c:crossBetween val="midCat"/>
      </c:valAx>
    </c:plotArea>
    <c:plotVisOnly val="1"/>
    <c:dispBlanksAs val="zero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title>
      <c:tx>
        <c:rich>
          <a:bodyPr/>
          <a:lstStyle/>
          <a:p>
            <a:pPr lvl="0">
              <a:defRPr sz="1200" b="0" i="0">
                <a:solidFill>
                  <a:srgbClr val="757575"/>
                </a:solidFill>
                <a:latin typeface="Arial"/>
              </a:defRPr>
            </a:pPr>
            <a:r>
              <a:rPr sz="1200" b="0" i="0">
                <a:solidFill>
                  <a:srgbClr val="757575"/>
                </a:solidFill>
                <a:latin typeface="Arial"/>
              </a:rPr>
              <a:t>Comparação ENA previstos - Bacia Grande (jul/2022 - mar/2023) 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v>ENA_RNA-MLP</c:v>
          </c:tx>
          <c:spPr>
            <a:ln w="9525" cmpd="sng">
              <a:solidFill>
                <a:srgbClr val="3366FF">
                  <a:alpha val="100000"/>
                </a:srgbClr>
              </a:solidFill>
            </a:ln>
          </c:spPr>
          <c:marker>
            <c:symbol val="circle"/>
            <c:size val="4"/>
            <c:spPr>
              <a:solidFill>
                <a:srgbClr val="3366FF">
                  <a:alpha val="100000"/>
                </a:srgbClr>
              </a:solidFill>
              <a:ln cmpd="sng">
                <a:solidFill>
                  <a:srgbClr val="3366FF">
                    <a:alpha val="100000"/>
                  </a:srgbClr>
                </a:solidFill>
              </a:ln>
            </c:spPr>
          </c:marker>
          <c:cat>
            <c:numRef>
              <c:f>TABELAS!$B$140:$B$148</c:f>
              <c:numCache>
                <c:formatCode>mmm\-yy</c:formatCode>
                <c:ptCount val="9"/>
                <c:pt idx="0">
                  <c:v>44743</c:v>
                </c:pt>
                <c:pt idx="1">
                  <c:v>44774</c:v>
                </c:pt>
                <c:pt idx="2">
                  <c:v>44805</c:v>
                </c:pt>
                <c:pt idx="3">
                  <c:v>44835</c:v>
                </c:pt>
                <c:pt idx="4">
                  <c:v>44866</c:v>
                </c:pt>
                <c:pt idx="5">
                  <c:v>44896</c:v>
                </c:pt>
                <c:pt idx="6">
                  <c:v>44927</c:v>
                </c:pt>
                <c:pt idx="7">
                  <c:v>44958</c:v>
                </c:pt>
                <c:pt idx="8">
                  <c:v>44986</c:v>
                </c:pt>
              </c:numCache>
            </c:numRef>
          </c:cat>
          <c:val>
            <c:numRef>
              <c:f>TABELAS!$I$140:$I$148</c:f>
              <c:numCache>
                <c:formatCode>0</c:formatCode>
                <c:ptCount val="9"/>
                <c:pt idx="0">
                  <c:v>1976.6</c:v>
                </c:pt>
                <c:pt idx="1">
                  <c:v>2074.4899999999998</c:v>
                </c:pt>
                <c:pt idx="2">
                  <c:v>2211.5100000000002</c:v>
                </c:pt>
                <c:pt idx="3">
                  <c:v>2611.36</c:v>
                </c:pt>
                <c:pt idx="4">
                  <c:v>3185.65</c:v>
                </c:pt>
                <c:pt idx="5">
                  <c:v>4045.97</c:v>
                </c:pt>
                <c:pt idx="6">
                  <c:v>6110.4</c:v>
                </c:pt>
                <c:pt idx="7">
                  <c:v>5808.66</c:v>
                </c:pt>
                <c:pt idx="8">
                  <c:v>4016.14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6B-4BFD-8E13-048F0901D546}"/>
            </c:ext>
          </c:extLst>
        </c:ser>
        <c:ser>
          <c:idx val="1"/>
          <c:order val="1"/>
          <c:tx>
            <c:v>ENA_Holt-Winters</c:v>
          </c:tx>
          <c:spPr>
            <a:ln w="9525" cmpd="sng">
              <a:solidFill>
                <a:srgbClr val="FF8001">
                  <a:alpha val="100000"/>
                </a:srgbClr>
              </a:solidFill>
            </a:ln>
          </c:spPr>
          <c:marker>
            <c:symbol val="circle"/>
            <c:size val="4"/>
            <c:spPr>
              <a:solidFill>
                <a:srgbClr val="FF8001">
                  <a:alpha val="100000"/>
                </a:srgbClr>
              </a:solidFill>
              <a:ln cmpd="sng">
                <a:solidFill>
                  <a:srgbClr val="FF8001">
                    <a:alpha val="100000"/>
                  </a:srgbClr>
                </a:solidFill>
              </a:ln>
            </c:spPr>
          </c:marker>
          <c:cat>
            <c:numRef>
              <c:f>TABELAS!$B$140:$B$148</c:f>
              <c:numCache>
                <c:formatCode>mmm\-yy</c:formatCode>
                <c:ptCount val="9"/>
                <c:pt idx="0">
                  <c:v>44743</c:v>
                </c:pt>
                <c:pt idx="1">
                  <c:v>44774</c:v>
                </c:pt>
                <c:pt idx="2">
                  <c:v>44805</c:v>
                </c:pt>
                <c:pt idx="3">
                  <c:v>44835</c:v>
                </c:pt>
                <c:pt idx="4">
                  <c:v>44866</c:v>
                </c:pt>
                <c:pt idx="5">
                  <c:v>44896</c:v>
                </c:pt>
                <c:pt idx="6">
                  <c:v>44927</c:v>
                </c:pt>
                <c:pt idx="7">
                  <c:v>44958</c:v>
                </c:pt>
                <c:pt idx="8">
                  <c:v>44986</c:v>
                </c:pt>
              </c:numCache>
            </c:numRef>
          </c:cat>
          <c:val>
            <c:numRef>
              <c:f>TABELAS!$J$140:$J$148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6B-4BFD-8E13-048F0901D546}"/>
            </c:ext>
          </c:extLst>
        </c:ser>
        <c:ser>
          <c:idx val="2"/>
          <c:order val="2"/>
          <c:tx>
            <c:v>ENA_MMC</c:v>
          </c:tx>
          <c:spPr>
            <a:ln w="9525" cmpd="sng">
              <a:solidFill>
                <a:srgbClr val="00B050">
                  <a:alpha val="100000"/>
                </a:srgbClr>
              </a:solidFill>
            </a:ln>
          </c:spPr>
          <c:marker>
            <c:symbol val="circle"/>
            <c:size val="4"/>
            <c:spPr>
              <a:solidFill>
                <a:srgbClr val="00B050">
                  <a:alpha val="100000"/>
                </a:srgbClr>
              </a:solidFill>
              <a:ln cmpd="sng">
                <a:solidFill>
                  <a:srgbClr val="00B050">
                    <a:alpha val="100000"/>
                  </a:srgbClr>
                </a:solidFill>
              </a:ln>
            </c:spPr>
          </c:marker>
          <c:cat>
            <c:numRef>
              <c:f>TABELAS!$B$140:$B$148</c:f>
              <c:numCache>
                <c:formatCode>mmm\-yy</c:formatCode>
                <c:ptCount val="9"/>
                <c:pt idx="0">
                  <c:v>44743</c:v>
                </c:pt>
                <c:pt idx="1">
                  <c:v>44774</c:v>
                </c:pt>
                <c:pt idx="2">
                  <c:v>44805</c:v>
                </c:pt>
                <c:pt idx="3">
                  <c:v>44835</c:v>
                </c:pt>
                <c:pt idx="4">
                  <c:v>44866</c:v>
                </c:pt>
                <c:pt idx="5">
                  <c:v>44896</c:v>
                </c:pt>
                <c:pt idx="6">
                  <c:v>44927</c:v>
                </c:pt>
                <c:pt idx="7">
                  <c:v>44958</c:v>
                </c:pt>
                <c:pt idx="8">
                  <c:v>44986</c:v>
                </c:pt>
              </c:numCache>
            </c:numRef>
          </c:cat>
          <c:val>
            <c:numRef>
              <c:f>TABELAS!$K$140:$K$148</c:f>
              <c:numCache>
                <c:formatCode>0</c:formatCode>
                <c:ptCount val="9"/>
                <c:pt idx="0">
                  <c:v>1933.3066323144637</c:v>
                </c:pt>
                <c:pt idx="1">
                  <c:v>1583.2549896423179</c:v>
                </c:pt>
                <c:pt idx="2">
                  <c:v>1393.5137721840197</c:v>
                </c:pt>
                <c:pt idx="3">
                  <c:v>1782.341916249351</c:v>
                </c:pt>
                <c:pt idx="4">
                  <c:v>2838.4466869128178</c:v>
                </c:pt>
                <c:pt idx="5">
                  <c:v>4869.9813163773952</c:v>
                </c:pt>
                <c:pt idx="6">
                  <c:v>6200.1360257799352</c:v>
                </c:pt>
                <c:pt idx="7">
                  <c:v>5657.4567490203763</c:v>
                </c:pt>
                <c:pt idx="8">
                  <c:v>5632.4927111786837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06B-4BFD-8E13-048F0901D546}"/>
            </c:ext>
          </c:extLst>
        </c:ser>
        <c:ser>
          <c:idx val="3"/>
          <c:order val="3"/>
          <c:tx>
            <c:v>ENA_Regressão Linear Simples</c:v>
          </c:tx>
          <c:spPr>
            <a:ln w="9525" cmpd="sng">
              <a:solidFill>
                <a:schemeClr val="accent3"/>
              </a:solidFill>
            </a:ln>
          </c:spPr>
          <c:marker>
            <c:symbol val="circle"/>
            <c:size val="4"/>
            <c:spPr>
              <a:solidFill>
                <a:schemeClr val="accent3"/>
              </a:solidFill>
              <a:ln cmpd="sng">
                <a:solidFill>
                  <a:schemeClr val="accent3"/>
                </a:solidFill>
              </a:ln>
            </c:spPr>
          </c:marker>
          <c:cat>
            <c:numRef>
              <c:f>TABELAS!$B$140:$B$148</c:f>
              <c:numCache>
                <c:formatCode>mmm\-yy</c:formatCode>
                <c:ptCount val="9"/>
                <c:pt idx="0">
                  <c:v>44743</c:v>
                </c:pt>
                <c:pt idx="1">
                  <c:v>44774</c:v>
                </c:pt>
                <c:pt idx="2">
                  <c:v>44805</c:v>
                </c:pt>
                <c:pt idx="3">
                  <c:v>44835</c:v>
                </c:pt>
                <c:pt idx="4">
                  <c:v>44866</c:v>
                </c:pt>
                <c:pt idx="5">
                  <c:v>44896</c:v>
                </c:pt>
                <c:pt idx="6">
                  <c:v>44927</c:v>
                </c:pt>
                <c:pt idx="7">
                  <c:v>44958</c:v>
                </c:pt>
                <c:pt idx="8">
                  <c:v>44986</c:v>
                </c:pt>
              </c:numCache>
            </c:numRef>
          </c:cat>
          <c:val>
            <c:numRef>
              <c:f>TABELAS!$L$140:$L$148</c:f>
              <c:numCache>
                <c:formatCode>0</c:formatCode>
                <c:ptCount val="9"/>
                <c:pt idx="0">
                  <c:v>1072.419971674004</c:v>
                </c:pt>
                <c:pt idx="1">
                  <c:v>1501.9840782809536</c:v>
                </c:pt>
                <c:pt idx="2">
                  <c:v>2020.6528138125645</c:v>
                </c:pt>
                <c:pt idx="3">
                  <c:v>3153.7445129739299</c:v>
                </c:pt>
                <c:pt idx="4">
                  <c:v>4204.3811823841161</c:v>
                </c:pt>
                <c:pt idx="5">
                  <c:v>5175.2226617125152</c:v>
                </c:pt>
                <c:pt idx="6">
                  <c:v>6465.2449013680607</c:v>
                </c:pt>
                <c:pt idx="7">
                  <c:v>6318.9537195514522</c:v>
                </c:pt>
                <c:pt idx="8">
                  <c:v>5148.6242650185868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06B-4BFD-8E13-048F0901D5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02237872"/>
        <c:axId val="1498575818"/>
      </c:lineChart>
      <c:dateAx>
        <c:axId val="13022378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mmm\-yy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Arial"/>
              </a:defRPr>
            </a:pPr>
            <a:endParaRPr lang="pt-BR"/>
          </a:p>
        </c:txPr>
        <c:crossAx val="1498575818"/>
        <c:crosses val="autoZero"/>
        <c:auto val="1"/>
        <c:lblOffset val="100"/>
        <c:baseTimeUnit val="months"/>
      </c:dateAx>
      <c:valAx>
        <c:axId val="149857581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 lvl="0">
                  <a:defRPr sz="1100" b="0" i="0">
                    <a:solidFill>
                      <a:srgbClr val="000000"/>
                    </a:solidFill>
                    <a:latin typeface="Arial"/>
                  </a:defRPr>
                </a:pPr>
                <a:r>
                  <a:rPr sz="1100" b="0" i="0">
                    <a:solidFill>
                      <a:srgbClr val="000000"/>
                    </a:solidFill>
                    <a:latin typeface="Arial"/>
                  </a:rPr>
                  <a:t>ENA Bacia do rio Grande (MWmed) </a:t>
                </a:r>
              </a:p>
            </c:rich>
          </c:tx>
          <c:overlay val="0"/>
        </c:title>
        <c:numFmt formatCode="#,##0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Arial"/>
              </a:defRPr>
            </a:pPr>
            <a:endParaRPr lang="pt-BR"/>
          </a:p>
        </c:txPr>
        <c:crossAx val="1302237872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Arial"/>
            </a:defRPr>
          </a:pPr>
          <a:endParaRPr lang="pt-BR"/>
        </a:p>
      </c:txPr>
    </c:legend>
    <c:plotVisOnly val="1"/>
    <c:dispBlanksAs val="zero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autoTitleDeleted val="1"/>
    <c:plotArea>
      <c:layout/>
      <c:lineChart>
        <c:grouping val="standard"/>
        <c:varyColors val="1"/>
        <c:ser>
          <c:idx val="0"/>
          <c:order val="0"/>
          <c:tx>
            <c:v>RNA_MLP</c:v>
          </c:tx>
          <c:spPr>
            <a:ln w="28575" cmpd="sng">
              <a:solidFill>
                <a:schemeClr val="accent6"/>
              </a:solidFill>
            </a:ln>
          </c:spPr>
          <c:marker>
            <c:symbol val="none"/>
          </c:marker>
          <c:cat>
            <c:strRef>
              <c:f>TABELAS!$O$109:$Z$109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TABELAS!$O$110:$Z$110</c:f>
              <c:numCache>
                <c:formatCode>#,##0.0</c:formatCode>
                <c:ptCount val="12"/>
                <c:pt idx="0">
                  <c:v>7204.8938461538455</c:v>
                </c:pt>
                <c:pt idx="1">
                  <c:v>6326.2769230769236</c:v>
                </c:pt>
                <c:pt idx="2">
                  <c:v>4542.9761538461535</c:v>
                </c:pt>
                <c:pt idx="3">
                  <c:v>2976.9424999999997</c:v>
                </c:pt>
                <c:pt idx="4">
                  <c:v>2238.4308333333329</c:v>
                </c:pt>
                <c:pt idx="5">
                  <c:v>2154.2916666666665</c:v>
                </c:pt>
                <c:pt idx="6">
                  <c:v>2058.2616666666668</c:v>
                </c:pt>
                <c:pt idx="7">
                  <c:v>2014.3783333333333</c:v>
                </c:pt>
                <c:pt idx="8">
                  <c:v>2126.2983333333327</c:v>
                </c:pt>
                <c:pt idx="9">
                  <c:v>2525.313333333333</c:v>
                </c:pt>
                <c:pt idx="10">
                  <c:v>3660.646666666667</c:v>
                </c:pt>
                <c:pt idx="11">
                  <c:v>5153.565833333334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E4-4DC0-8EE5-054A204CEFD9}"/>
            </c:ext>
          </c:extLst>
        </c:ser>
        <c:ser>
          <c:idx val="1"/>
          <c:order val="1"/>
          <c:tx>
            <c:v>HW</c:v>
          </c:tx>
          <c:spPr>
            <a:ln w="28575" cmpd="sng">
              <a:solidFill>
                <a:schemeClr val="accent5"/>
              </a:solidFill>
            </a:ln>
          </c:spPr>
          <c:marker>
            <c:symbol val="none"/>
          </c:marker>
          <c:cat>
            <c:strRef>
              <c:f>TABELAS!$O$109:$Z$109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TABELAS!$O$111:$Z$111</c:f>
              <c:numCache>
                <c:formatCode>#,##0.0</c:formatCode>
                <c:ptCount val="12"/>
                <c:pt idx="0">
                  <c:v>6654.1057224339993</c:v>
                </c:pt>
                <c:pt idx="1">
                  <c:v>6427.3764819672733</c:v>
                </c:pt>
                <c:pt idx="2">
                  <c:v>5674.573004122728</c:v>
                </c:pt>
                <c:pt idx="3">
                  <c:v>3410.2037209209088</c:v>
                </c:pt>
                <c:pt idx="4">
                  <c:v>2466.8613592227271</c:v>
                </c:pt>
                <c:pt idx="5">
                  <c:v>2331.3638605163637</c:v>
                </c:pt>
                <c:pt idx="6">
                  <c:v>1670.9125305570001</c:v>
                </c:pt>
                <c:pt idx="7">
                  <c:v>1337.1931750480001</c:v>
                </c:pt>
                <c:pt idx="8">
                  <c:v>1152.9424902610001</c:v>
                </c:pt>
                <c:pt idx="9">
                  <c:v>1523.6944199069999</c:v>
                </c:pt>
                <c:pt idx="10">
                  <c:v>2688.6098063569998</c:v>
                </c:pt>
                <c:pt idx="11">
                  <c:v>5117.5463636363629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E4-4DC0-8EE5-054A204CEFD9}"/>
            </c:ext>
          </c:extLst>
        </c:ser>
        <c:ser>
          <c:idx val="2"/>
          <c:order val="2"/>
          <c:tx>
            <c:v>MMC</c:v>
          </c:tx>
          <c:spPr>
            <a:ln w="28575" cmpd="sng">
              <a:solidFill>
                <a:schemeClr val="accent4"/>
              </a:solidFill>
            </a:ln>
          </c:spPr>
          <c:marker>
            <c:symbol val="none"/>
          </c:marker>
          <c:cat>
            <c:strRef>
              <c:f>TABELAS!$O$109:$Z$109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TABELAS!$O$112:$Z$112</c:f>
              <c:numCache>
                <c:formatCode>#,##0.0</c:formatCode>
                <c:ptCount val="12"/>
                <c:pt idx="0">
                  <c:v>6118.1478710643178</c:v>
                </c:pt>
                <c:pt idx="1">
                  <c:v>5565.8466685497124</c:v>
                </c:pt>
                <c:pt idx="2">
                  <c:v>5529.3071367820839</c:v>
                </c:pt>
                <c:pt idx="3">
                  <c:v>3616.541234311313</c:v>
                </c:pt>
                <c:pt idx="4">
                  <c:v>2676.6391427213803</c:v>
                </c:pt>
                <c:pt idx="5">
                  <c:v>2537.7489542902913</c:v>
                </c:pt>
                <c:pt idx="6">
                  <c:v>1982.3783368569227</c:v>
                </c:pt>
                <c:pt idx="7">
                  <c:v>1623.8275636277351</c:v>
                </c:pt>
                <c:pt idx="8">
                  <c:v>1426.7103768416257</c:v>
                </c:pt>
                <c:pt idx="9">
                  <c:v>1807.5346602774555</c:v>
                </c:pt>
                <c:pt idx="10">
                  <c:v>2864.5086603467225</c:v>
                </c:pt>
                <c:pt idx="11">
                  <c:v>4897.7856481715362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E4-4DC0-8EE5-054A204CEFD9}"/>
            </c:ext>
          </c:extLst>
        </c:ser>
        <c:ser>
          <c:idx val="3"/>
          <c:order val="3"/>
          <c:tx>
            <c:v>Regressão</c:v>
          </c:tx>
          <c:spPr>
            <a:ln w="28575" cmpd="sng">
              <a:solidFill>
                <a:schemeClr val="accent6"/>
              </a:solidFill>
            </a:ln>
          </c:spPr>
          <c:marker>
            <c:symbol val="none"/>
          </c:marker>
          <c:cat>
            <c:strRef>
              <c:f>TABELAS!$O$109:$Z$109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TABELAS!$O$113:$Z$113</c:f>
              <c:numCache>
                <c:formatCode>#,##0.0</c:formatCode>
                <c:ptCount val="12"/>
                <c:pt idx="0">
                  <c:v>6792.7632360434945</c:v>
                </c:pt>
                <c:pt idx="1">
                  <c:v>6256.5497888464661</c:v>
                </c:pt>
                <c:pt idx="2">
                  <c:v>5186.987337173292</c:v>
                </c:pt>
                <c:pt idx="3">
                  <c:v>3618.1081885887693</c:v>
                </c:pt>
                <c:pt idx="4">
                  <c:v>2067.6433146385052</c:v>
                </c:pt>
                <c:pt idx="5">
                  <c:v>1768.9654850962634</c:v>
                </c:pt>
                <c:pt idx="6">
                  <c:v>1411.5495295215958</c:v>
                </c:pt>
                <c:pt idx="7">
                  <c:v>1238.9924309697328</c:v>
                </c:pt>
                <c:pt idx="8">
                  <c:v>1662.7935516263315</c:v>
                </c:pt>
                <c:pt idx="9">
                  <c:v>2850.0794840515759</c:v>
                </c:pt>
                <c:pt idx="10">
                  <c:v>4575.761296223096</c:v>
                </c:pt>
                <c:pt idx="11">
                  <c:v>5918.8695026136074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2E4-4DC0-8EE5-054A204CEFD9}"/>
            </c:ext>
          </c:extLst>
        </c:ser>
        <c:ser>
          <c:idx val="4"/>
          <c:order val="4"/>
          <c:tx>
            <c:v>ENA observado</c:v>
          </c:tx>
          <c:spPr>
            <a:ln w="28575" cmpd="sng">
              <a:solidFill>
                <a:srgbClr val="C00000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TABELAS!$O$109:$Z$109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TABELAS!$O$114:$Z$114</c:f>
              <c:numCache>
                <c:formatCode>#,##0.0</c:formatCode>
                <c:ptCount val="12"/>
                <c:pt idx="0">
                  <c:v>7329.0666666666666</c:v>
                </c:pt>
                <c:pt idx="1">
                  <c:v>6212.6866666666656</c:v>
                </c:pt>
                <c:pt idx="2">
                  <c:v>5968.0950000000003</c:v>
                </c:pt>
                <c:pt idx="3">
                  <c:v>3892.8266666666664</c:v>
                </c:pt>
                <c:pt idx="4">
                  <c:v>2797.9983333333334</c:v>
                </c:pt>
                <c:pt idx="5">
                  <c:v>2649.0466666666666</c:v>
                </c:pt>
                <c:pt idx="6">
                  <c:v>1974.5527272727275</c:v>
                </c:pt>
                <c:pt idx="7">
                  <c:v>1590.4836363636364</c:v>
                </c:pt>
                <c:pt idx="8">
                  <c:v>1409.3318181818181</c:v>
                </c:pt>
                <c:pt idx="9">
                  <c:v>1806.8036363636363</c:v>
                </c:pt>
                <c:pt idx="10">
                  <c:v>2846</c:v>
                </c:pt>
                <c:pt idx="11">
                  <c:v>4660.7545454545461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2E4-4DC0-8EE5-054A204CEF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812649"/>
        <c:axId val="1876967825"/>
      </c:lineChart>
      <c:catAx>
        <c:axId val="7181264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1876967825"/>
        <c:crosses val="autoZero"/>
        <c:auto val="1"/>
        <c:lblAlgn val="ctr"/>
        <c:lblOffset val="100"/>
        <c:noMultiLvlLbl val="1"/>
      </c:catAx>
      <c:valAx>
        <c:axId val="187696782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#,##0.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71812649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pt-BR"/>
        </a:p>
      </c:txPr>
    </c:legend>
    <c:plotVisOnly val="1"/>
    <c:dispBlanksAs val="zero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title>
      <c:tx>
        <c:rich>
          <a:bodyPr/>
          <a:lstStyle/>
          <a:p>
            <a:pPr lvl="0">
              <a:defRPr sz="1200" b="0" i="0">
                <a:solidFill>
                  <a:srgbClr val="757575"/>
                </a:solidFill>
                <a:latin typeface="Arial"/>
              </a:defRPr>
            </a:pPr>
            <a:r>
              <a:rPr sz="1200" b="0" i="0">
                <a:solidFill>
                  <a:srgbClr val="757575"/>
                </a:solidFill>
                <a:latin typeface="Arial"/>
              </a:rPr>
              <a:t>Resíduos - Regressão Simples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Resíduos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'Regressão Simples'!$P$3:$P$140</c:f>
              <c:numCache>
                <c:formatCode>_-* #,##0_-;\-* #,##0_-;_-* "-"??_-;_-@</c:formatCode>
                <c:ptCount val="138"/>
                <c:pt idx="0">
                  <c:v>5698.8317106406812</c:v>
                </c:pt>
                <c:pt idx="1">
                  <c:v>-501.92207491949102</c:v>
                </c:pt>
                <c:pt idx="2">
                  <c:v>5321.9694663977443</c:v>
                </c:pt>
                <c:pt idx="3">
                  <c:v>815.19663994917482</c:v>
                </c:pt>
                <c:pt idx="4">
                  <c:v>2216.2201729666122</c:v>
                </c:pt>
                <c:pt idx="5">
                  <c:v>2440.0168630397438</c:v>
                </c:pt>
                <c:pt idx="6">
                  <c:v>1688.6512514684948</c:v>
                </c:pt>
                <c:pt idx="7">
                  <c:v>1363.3060200608179</c:v>
                </c:pt>
                <c:pt idx="8">
                  <c:v>730.00866551583522</c:v>
                </c:pt>
                <c:pt idx="9">
                  <c:v>-46.066258434140309</c:v>
                </c:pt>
                <c:pt idx="10">
                  <c:v>-1441.2910815558671</c:v>
                </c:pt>
                <c:pt idx="11">
                  <c:v>1506.6882639181913</c:v>
                </c:pt>
                <c:pt idx="12">
                  <c:v>4317.8358094026353</c:v>
                </c:pt>
                <c:pt idx="13">
                  <c:v>238.13792508050938</c:v>
                </c:pt>
                <c:pt idx="14">
                  <c:v>1238.4579539740125</c:v>
                </c:pt>
                <c:pt idx="15">
                  <c:v>1116.5446647100894</c:v>
                </c:pt>
                <c:pt idx="16">
                  <c:v>1826.2253423854536</c:v>
                </c:pt>
                <c:pt idx="17">
                  <c:v>1464.1162266902697</c:v>
                </c:pt>
                <c:pt idx="18">
                  <c:v>663.04738784393339</c:v>
                </c:pt>
                <c:pt idx="19">
                  <c:v>795.70724320331647</c:v>
                </c:pt>
                <c:pt idx="20">
                  <c:v>227.32846634581529</c:v>
                </c:pt>
                <c:pt idx="21">
                  <c:v>-516.76583943115452</c:v>
                </c:pt>
                <c:pt idx="22">
                  <c:v>-1280.5348311486669</c:v>
                </c:pt>
                <c:pt idx="23">
                  <c:v>-1871.1534220396607</c:v>
                </c:pt>
                <c:pt idx="24">
                  <c:v>1103.2632391399675</c:v>
                </c:pt>
                <c:pt idx="25">
                  <c:v>394.29737138281598</c:v>
                </c:pt>
                <c:pt idx="26">
                  <c:v>40.240350702561045</c:v>
                </c:pt>
                <c:pt idx="27">
                  <c:v>1668.9164333197232</c:v>
                </c:pt>
                <c:pt idx="28">
                  <c:v>945.51542503723431</c:v>
                </c:pt>
                <c:pt idx="29">
                  <c:v>1969.8425572627739</c:v>
                </c:pt>
                <c:pt idx="30">
                  <c:v>1294.581693620903</c:v>
                </c:pt>
                <c:pt idx="31">
                  <c:v>1000.7072432033167</c:v>
                </c:pt>
                <c:pt idx="32">
                  <c:v>366.80337709227774</c:v>
                </c:pt>
                <c:pt idx="33">
                  <c:v>-78.885655951125045</c:v>
                </c:pt>
                <c:pt idx="34">
                  <c:v>-1884.1315005588526</c:v>
                </c:pt>
                <c:pt idx="35">
                  <c:v>-896.98093442877325</c:v>
                </c:pt>
                <c:pt idx="36">
                  <c:v>-1696.3067113035845</c:v>
                </c:pt>
                <c:pt idx="37">
                  <c:v>-640.54780223785338</c:v>
                </c:pt>
                <c:pt idx="38">
                  <c:v>-523.21136835062271</c:v>
                </c:pt>
                <c:pt idx="39">
                  <c:v>-1175.5088807397351</c:v>
                </c:pt>
                <c:pt idx="40">
                  <c:v>-628.86463695160091</c:v>
                </c:pt>
                <c:pt idx="41">
                  <c:v>246.12563989724526</c:v>
                </c:pt>
                <c:pt idx="42">
                  <c:v>-192.43552125641781</c:v>
                </c:pt>
                <c:pt idx="43">
                  <c:v>-335.01391795034624</c:v>
                </c:pt>
                <c:pt idx="44">
                  <c:v>-597.14632290945326</c:v>
                </c:pt>
                <c:pt idx="45">
                  <c:v>-1286.5178642266892</c:v>
                </c:pt>
                <c:pt idx="46">
                  <c:v>-2074.4492609033077</c:v>
                </c:pt>
                <c:pt idx="47">
                  <c:v>-1966.4990336109099</c:v>
                </c:pt>
                <c:pt idx="48">
                  <c:v>-2502.1039468438503</c:v>
                </c:pt>
                <c:pt idx="49">
                  <c:v>-1119.6743270074226</c:v>
                </c:pt>
                <c:pt idx="50">
                  <c:v>-1410.5373476530576</c:v>
                </c:pt>
                <c:pt idx="51">
                  <c:v>-33.149661729825766</c:v>
                </c:pt>
                <c:pt idx="52">
                  <c:v>796.89850767170537</c:v>
                </c:pt>
                <c:pt idx="53">
                  <c:v>40.025342385453541</c:v>
                </c:pt>
                <c:pt idx="54">
                  <c:v>242.65525973367266</c:v>
                </c:pt>
                <c:pt idx="55">
                  <c:v>-20.16516175579045</c:v>
                </c:pt>
                <c:pt idx="56">
                  <c:v>-575.34976504455199</c:v>
                </c:pt>
                <c:pt idx="57">
                  <c:v>-2355.3096823927708</c:v>
                </c:pt>
                <c:pt idx="58">
                  <c:v>-1940.0159096505481</c:v>
                </c:pt>
                <c:pt idx="59">
                  <c:v>-1644.9928765725263</c:v>
                </c:pt>
                <c:pt idx="60">
                  <c:v>1694.327668894608</c:v>
                </c:pt>
                <c:pt idx="61">
                  <c:v>-413.28241375717243</c:v>
                </c:pt>
                <c:pt idx="62">
                  <c:v>1843.4018093680161</c:v>
                </c:pt>
                <c:pt idx="63">
                  <c:v>-56.783608006167924</c:v>
                </c:pt>
                <c:pt idx="64">
                  <c:v>1175.8093093247412</c:v>
                </c:pt>
                <c:pt idx="65">
                  <c:v>1345.3262060273246</c:v>
                </c:pt>
                <c:pt idx="66">
                  <c:v>218.25213577331078</c:v>
                </c:pt>
                <c:pt idx="67">
                  <c:v>454.91646221322617</c:v>
                </c:pt>
                <c:pt idx="68">
                  <c:v>-88.131512991239561</c:v>
                </c:pt>
                <c:pt idx="69">
                  <c:v>-813.89575677937364</c:v>
                </c:pt>
                <c:pt idx="70">
                  <c:v>-1752.5374303048384</c:v>
                </c:pt>
                <c:pt idx="71">
                  <c:v>-1950.2949633568965</c:v>
                </c:pt>
                <c:pt idx="72">
                  <c:v>-1213.6157443469865</c:v>
                </c:pt>
                <c:pt idx="73">
                  <c:v>-1064.3006575799263</c:v>
                </c:pt>
                <c:pt idx="74">
                  <c:v>-116.49162453652389</c:v>
                </c:pt>
                <c:pt idx="75">
                  <c:v>-969.88847991321745</c:v>
                </c:pt>
                <c:pt idx="76">
                  <c:v>-137.22495512633805</c:v>
                </c:pt>
                <c:pt idx="77">
                  <c:v>-234.86181050303139</c:v>
                </c:pt>
                <c:pt idx="78">
                  <c:v>206.00566056019056</c:v>
                </c:pt>
                <c:pt idx="79">
                  <c:v>168.51802419340697</c:v>
                </c:pt>
                <c:pt idx="80">
                  <c:v>-409.20594274588075</c:v>
                </c:pt>
                <c:pt idx="81">
                  <c:v>-1368.9381824014256</c:v>
                </c:pt>
                <c:pt idx="82">
                  <c:v>-2171.1035460173321</c:v>
                </c:pt>
                <c:pt idx="83">
                  <c:v>-2259.7413765811812</c:v>
                </c:pt>
                <c:pt idx="84">
                  <c:v>-594.22087243993701</c:v>
                </c:pt>
                <c:pt idx="85">
                  <c:v>-1502.8534013767157</c:v>
                </c:pt>
                <c:pt idx="86">
                  <c:v>772.55480935070591</c:v>
                </c:pt>
                <c:pt idx="87">
                  <c:v>-303.84575677937391</c:v>
                </c:pt>
                <c:pt idx="88">
                  <c:v>410.97485890715484</c:v>
                </c:pt>
                <c:pt idx="89">
                  <c:v>538.01002832599602</c:v>
                </c:pt>
                <c:pt idx="90">
                  <c:v>127.09243328510274</c:v>
                </c:pt>
                <c:pt idx="91">
                  <c:v>-123.02990968516838</c:v>
                </c:pt>
                <c:pt idx="92">
                  <c:v>-1206.4333931461572</c:v>
                </c:pt>
                <c:pt idx="93">
                  <c:v>-1669.4443889962586</c:v>
                </c:pt>
                <c:pt idx="94">
                  <c:v>-2037.8705129393102</c:v>
                </c:pt>
                <c:pt idx="95">
                  <c:v>-1627.1844798785978</c:v>
                </c:pt>
                <c:pt idx="96">
                  <c:v>-832.14430634447763</c:v>
                </c:pt>
                <c:pt idx="97">
                  <c:v>-728.72666997769375</c:v>
                </c:pt>
                <c:pt idx="98">
                  <c:v>1529.2782432552467</c:v>
                </c:pt>
                <c:pt idx="99">
                  <c:v>315.24928043123782</c:v>
                </c:pt>
                <c:pt idx="100">
                  <c:v>399.14506553660704</c:v>
                </c:pt>
                <c:pt idx="101">
                  <c:v>834.50968948831382</c:v>
                </c:pt>
                <c:pt idx="102">
                  <c:v>754.88724320331653</c:v>
                </c:pt>
                <c:pt idx="103">
                  <c:v>295.19445808063711</c:v>
                </c:pt>
                <c:pt idx="104">
                  <c:v>-604.41505844106405</c:v>
                </c:pt>
                <c:pt idx="105">
                  <c:v>-1202.4261782688368</c:v>
                </c:pt>
                <c:pt idx="106">
                  <c:v>-1592.5428063531326</c:v>
                </c:pt>
                <c:pt idx="107">
                  <c:v>-1342.8482112949287</c:v>
                </c:pt>
                <c:pt idx="108">
                  <c:v>-1085.8272650012768</c:v>
                </c:pt>
                <c:pt idx="109">
                  <c:v>2748.0690366777235</c:v>
                </c:pt>
                <c:pt idx="110">
                  <c:v>889.05921021184349</c:v>
                </c:pt>
                <c:pt idx="111">
                  <c:v>1391.1370490062509</c:v>
                </c:pt>
                <c:pt idx="112">
                  <c:v>832.88413990590016</c:v>
                </c:pt>
                <c:pt idx="113">
                  <c:v>698.32091263081247</c:v>
                </c:pt>
                <c:pt idx="114">
                  <c:v>833.82802419340692</c:v>
                </c:pt>
                <c:pt idx="115">
                  <c:v>422.82802419340692</c:v>
                </c:pt>
                <c:pt idx="116">
                  <c:v>-51.11275679668347</c:v>
                </c:pt>
                <c:pt idx="117">
                  <c:v>-885.37187249186695</c:v>
                </c:pt>
                <c:pt idx="118">
                  <c:v>-1172.4965171065191</c:v>
                </c:pt>
                <c:pt idx="119">
                  <c:v>-1053.2769674894853</c:v>
                </c:pt>
                <c:pt idx="120">
                  <c:v>-706.11844681788534</c:v>
                </c:pt>
                <c:pt idx="121">
                  <c:v>-1043.5841823668061</c:v>
                </c:pt>
                <c:pt idx="122">
                  <c:v>-371.75071956876218</c:v>
                </c:pt>
                <c:pt idx="123">
                  <c:v>-317.88700058481754</c:v>
                </c:pt>
                <c:pt idx="124">
                  <c:v>257.24566056019057</c:v>
                </c:pt>
                <c:pt idx="125">
                  <c:v>366.89525973367267</c:v>
                </c:pt>
                <c:pt idx="126">
                  <c:v>17.340048988941135</c:v>
                </c:pt>
                <c:pt idx="127">
                  <c:v>106.42642088733555</c:v>
                </c:pt>
                <c:pt idx="128">
                  <c:v>-222.5655625823083</c:v>
                </c:pt>
                <c:pt idx="129">
                  <c:v>-948.74761627134603</c:v>
                </c:pt>
                <c:pt idx="130">
                  <c:v>-2051.7809757546629</c:v>
                </c:pt>
                <c:pt idx="131">
                  <c:v>-1476.6273683160025</c:v>
                </c:pt>
                <c:pt idx="132">
                  <c:v>1924.2016978227321</c:v>
                </c:pt>
                <c:pt idx="133">
                  <c:v>3170.4336606294301</c:v>
                </c:pt>
                <c:pt idx="134">
                  <c:v>121.95809861462931</c:v>
                </c:pt>
                <c:pt idx="135">
                  <c:v>846.64105727142896</c:v>
                </c:pt>
                <c:pt idx="136">
                  <c:v>669.43133412027555</c:v>
                </c:pt>
                <c:pt idx="137">
                  <c:v>852.64726386626171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A6D3-46D4-8739-56BF4569F3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75477315"/>
        <c:axId val="1590260349"/>
      </c:barChart>
      <c:catAx>
        <c:axId val="187547731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1590260349"/>
        <c:crosses val="autoZero"/>
        <c:auto val="1"/>
        <c:lblAlgn val="ctr"/>
        <c:lblOffset val="100"/>
        <c:noMultiLvlLbl val="1"/>
      </c:catAx>
      <c:valAx>
        <c:axId val="1590260349"/>
        <c:scaling>
          <c:orientation val="minMax"/>
          <c:min val="-700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_-* #,##0_-;\-* #,##0_-;_-* &quot;-&quot;??_-;_-@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1875477315"/>
        <c:crosses val="autoZero"/>
        <c:crossBetween val="between"/>
      </c:valAx>
    </c:plotArea>
    <c:plotVisOnly val="1"/>
    <c:dispBlanksAs val="zero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title>
      <c:tx>
        <c:rich>
          <a:bodyPr/>
          <a:lstStyle/>
          <a:p>
            <a:pPr lvl="0">
              <a:defRPr sz="1200" b="0" i="0">
                <a:solidFill>
                  <a:srgbClr val="757575"/>
                </a:solidFill>
                <a:latin typeface="Arial"/>
              </a:defRPr>
            </a:pPr>
            <a:r>
              <a:rPr sz="1200" b="0" i="0">
                <a:solidFill>
                  <a:srgbClr val="757575"/>
                </a:solidFill>
                <a:latin typeface="Arial"/>
              </a:rPr>
              <a:t>Resíduos - MMC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'Média Móvel Centrada - IS'!$S$9:$S$140</c:f>
              <c:numCache>
                <c:formatCode>0</c:formatCode>
                <c:ptCount val="132"/>
                <c:pt idx="0">
                  <c:v>-188.68841413527753</c:v>
                </c:pt>
                <c:pt idx="1">
                  <c:v>-189.5149694863112</c:v>
                </c:pt>
                <c:pt idx="2">
                  <c:v>-373.41433974418965</c:v>
                </c:pt>
                <c:pt idx="3">
                  <c:v>28.083672023467898</c:v>
                </c:pt>
                <c:pt idx="4">
                  <c:v>-1019.6991316264925</c:v>
                </c:pt>
                <c:pt idx="5">
                  <c:v>932.3580575590031</c:v>
                </c:pt>
                <c:pt idx="6">
                  <c:v>4645.6115818776325</c:v>
                </c:pt>
                <c:pt idx="7">
                  <c:v>-944.28255315366732</c:v>
                </c:pt>
                <c:pt idx="8">
                  <c:v>-2857.0409192527068</c:v>
                </c:pt>
                <c:pt idx="9">
                  <c:v>-963.51445868181418</c:v>
                </c:pt>
                <c:pt idx="10">
                  <c:v>125.9493794978639</c:v>
                </c:pt>
                <c:pt idx="11">
                  <c:v>764.70703248379505</c:v>
                </c:pt>
                <c:pt idx="12">
                  <c:v>711.4791871000325</c:v>
                </c:pt>
                <c:pt idx="13">
                  <c:v>145.16035962414207</c:v>
                </c:pt>
                <c:pt idx="14">
                  <c:v>-85.936238451724194</c:v>
                </c:pt>
                <c:pt idx="15">
                  <c:v>-628.22194858511307</c:v>
                </c:pt>
                <c:pt idx="16">
                  <c:v>-1106.419128768523</c:v>
                </c:pt>
                <c:pt idx="17">
                  <c:v>-2602.59274186524</c:v>
                </c:pt>
                <c:pt idx="18">
                  <c:v>786.08183911857122</c:v>
                </c:pt>
                <c:pt idx="19">
                  <c:v>1828.2623858791603</c:v>
                </c:pt>
                <c:pt idx="20">
                  <c:v>-309.73300189316615</c:v>
                </c:pt>
                <c:pt idx="21">
                  <c:v>1183.4382005690713</c:v>
                </c:pt>
                <c:pt idx="22">
                  <c:v>-15.599055342371685</c:v>
                </c:pt>
                <c:pt idx="23">
                  <c:v>575.19838754748707</c:v>
                </c:pt>
                <c:pt idx="24">
                  <c:v>372.70899162976184</c:v>
                </c:pt>
                <c:pt idx="25">
                  <c:v>376.39109374111376</c:v>
                </c:pt>
                <c:pt idx="26">
                  <c:v>596.25337093974667</c:v>
                </c:pt>
                <c:pt idx="27">
                  <c:v>1287.744089408284</c:v>
                </c:pt>
                <c:pt idx="28">
                  <c:v>627.53301771101451</c:v>
                </c:pt>
                <c:pt idx="29">
                  <c:v>1548.2509480915996</c:v>
                </c:pt>
                <c:pt idx="30">
                  <c:v>-1378.4017224170334</c:v>
                </c:pt>
                <c:pt idx="31">
                  <c:v>-2092.8521729883519</c:v>
                </c:pt>
                <c:pt idx="32">
                  <c:v>-1539.1717470226149</c:v>
                </c:pt>
                <c:pt idx="33">
                  <c:v>-53.211137830996449</c:v>
                </c:pt>
                <c:pt idx="34">
                  <c:v>-42.587326390665567</c:v>
                </c:pt>
                <c:pt idx="35">
                  <c:v>24.319951969617932</c:v>
                </c:pt>
                <c:pt idx="36">
                  <c:v>320.92071105212926</c:v>
                </c:pt>
                <c:pt idx="37">
                  <c:v>367.27063090324316</c:v>
                </c:pt>
                <c:pt idx="38">
                  <c:v>89.953974134329201</c:v>
                </c:pt>
                <c:pt idx="39">
                  <c:v>-426.16137538932537</c:v>
                </c:pt>
                <c:pt idx="40">
                  <c:v>-294.40300415654133</c:v>
                </c:pt>
                <c:pt idx="41">
                  <c:v>264.86276557608699</c:v>
                </c:pt>
                <c:pt idx="42">
                  <c:v>-2115.1930626546191</c:v>
                </c:pt>
                <c:pt idx="43">
                  <c:v>-230.77464821979675</c:v>
                </c:pt>
                <c:pt idx="44">
                  <c:v>852.34522785198487</c:v>
                </c:pt>
                <c:pt idx="45">
                  <c:v>946.85706751353837</c:v>
                </c:pt>
                <c:pt idx="46">
                  <c:v>538.81826930026727</c:v>
                </c:pt>
                <c:pt idx="47">
                  <c:v>66.178555103546614</c:v>
                </c:pt>
                <c:pt idx="48">
                  <c:v>-109.68693716019084</c:v>
                </c:pt>
                <c:pt idx="49">
                  <c:v>-448.17668318825486</c:v>
                </c:pt>
                <c:pt idx="50">
                  <c:v>665.06901845553898</c:v>
                </c:pt>
                <c:pt idx="51">
                  <c:v>-938.51658105257457</c:v>
                </c:pt>
                <c:pt idx="52">
                  <c:v>-335.9841405872321</c:v>
                </c:pt>
                <c:pt idx="53">
                  <c:v>-576.05278108335915</c:v>
                </c:pt>
                <c:pt idx="54">
                  <c:v>2224.601786667431</c:v>
                </c:pt>
                <c:pt idx="55">
                  <c:v>5.3749256649416566</c:v>
                </c:pt>
                <c:pt idx="56">
                  <c:v>871.23376702940186</c:v>
                </c:pt>
                <c:pt idx="57">
                  <c:v>-473.83690903329989</c:v>
                </c:pt>
                <c:pt idx="58">
                  <c:v>-421.66061819336164</c:v>
                </c:pt>
                <c:pt idx="59">
                  <c:v>695.43700193144878</c:v>
                </c:pt>
                <c:pt idx="60">
                  <c:v>-62.312799333042221</c:v>
                </c:pt>
                <c:pt idx="61">
                  <c:v>122.80955908152919</c:v>
                </c:pt>
                <c:pt idx="62">
                  <c:v>89.192486545164684</c:v>
                </c:pt>
                <c:pt idx="63">
                  <c:v>353.85641457891666</c:v>
                </c:pt>
                <c:pt idx="64">
                  <c:v>1132.7936210642456</c:v>
                </c:pt>
                <c:pt idx="65">
                  <c:v>-231.93432354037895</c:v>
                </c:pt>
                <c:pt idx="66">
                  <c:v>-327.60077232823733</c:v>
                </c:pt>
                <c:pt idx="67">
                  <c:v>-548.31718804641241</c:v>
                </c:pt>
                <c:pt idx="68">
                  <c:v>-844.37367692400676</c:v>
                </c:pt>
                <c:pt idx="69">
                  <c:v>-501.91621959288705</c:v>
                </c:pt>
                <c:pt idx="70">
                  <c:v>565.68324923538148</c:v>
                </c:pt>
                <c:pt idx="71">
                  <c:v>182.25304440869968</c:v>
                </c:pt>
                <c:pt idx="72">
                  <c:v>64.610436004527173</c:v>
                </c:pt>
                <c:pt idx="73">
                  <c:v>-21.960404600068614</c:v>
                </c:pt>
                <c:pt idx="74">
                  <c:v>-206.17472437239485</c:v>
                </c:pt>
                <c:pt idx="75">
                  <c:v>-209.51589559680383</c:v>
                </c:pt>
                <c:pt idx="76">
                  <c:v>70.319937062990448</c:v>
                </c:pt>
                <c:pt idx="77">
                  <c:v>-182.66696843555064</c:v>
                </c:pt>
                <c:pt idx="78">
                  <c:v>1349.1691742497842</c:v>
                </c:pt>
                <c:pt idx="79">
                  <c:v>-176.67589464434332</c:v>
                </c:pt>
                <c:pt idx="80">
                  <c:v>550.97343253279359</c:v>
                </c:pt>
                <c:pt idx="81">
                  <c:v>-434.54616812930044</c:v>
                </c:pt>
                <c:pt idx="82">
                  <c:v>-545.33238974843357</c:v>
                </c:pt>
                <c:pt idx="83">
                  <c:v>-659.44683610163861</c:v>
                </c:pt>
                <c:pt idx="84">
                  <c:v>-435.7517887486008</c:v>
                </c:pt>
                <c:pt idx="85">
                  <c:v>112.65044272035084</c:v>
                </c:pt>
                <c:pt idx="86">
                  <c:v>78.596366560131855</c:v>
                </c:pt>
                <c:pt idx="87">
                  <c:v>805.05622555693185</c:v>
                </c:pt>
                <c:pt idx="88">
                  <c:v>1520.4456381323143</c:v>
                </c:pt>
                <c:pt idx="89">
                  <c:v>39.311105367338314</c:v>
                </c:pt>
                <c:pt idx="90">
                  <c:v>-2457.9249608962191</c:v>
                </c:pt>
                <c:pt idx="91">
                  <c:v>-1557.4615926654396</c:v>
                </c:pt>
                <c:pt idx="92">
                  <c:v>1621.6644957663111</c:v>
                </c:pt>
                <c:pt idx="93">
                  <c:v>1183.3332080532905</c:v>
                </c:pt>
                <c:pt idx="94">
                  <c:v>639.04846844240183</c:v>
                </c:pt>
                <c:pt idx="95">
                  <c:v>-122.1565453800149</c:v>
                </c:pt>
                <c:pt idx="96">
                  <c:v>46.519018301565438</c:v>
                </c:pt>
                <c:pt idx="97">
                  <c:v>-126.59693694289058</c:v>
                </c:pt>
                <c:pt idx="98">
                  <c:v>-286.19697646089321</c:v>
                </c:pt>
                <c:pt idx="99">
                  <c:v>-702.04017059235639</c:v>
                </c:pt>
                <c:pt idx="100">
                  <c:v>-923.12125636744486</c:v>
                </c:pt>
                <c:pt idx="101">
                  <c:v>-1465.058271036839</c:v>
                </c:pt>
                <c:pt idx="102">
                  <c:v>-1586.9516892879737</c:v>
                </c:pt>
                <c:pt idx="103">
                  <c:v>5324.4103818580134</c:v>
                </c:pt>
                <c:pt idx="104">
                  <c:v>1698.7021529153744</c:v>
                </c:pt>
                <c:pt idx="105">
                  <c:v>-26.412860203515265</c:v>
                </c:pt>
                <c:pt idx="106">
                  <c:v>-319.17324431461793</c:v>
                </c:pt>
                <c:pt idx="107">
                  <c:v>-524.39491858257816</c:v>
                </c:pt>
                <c:pt idx="108">
                  <c:v>-370.46400727887749</c:v>
                </c:pt>
                <c:pt idx="109">
                  <c:v>-247.96961876916839</c:v>
                </c:pt>
                <c:pt idx="110">
                  <c:v>-177.06642714139048</c:v>
                </c:pt>
                <c:pt idx="111">
                  <c:v>-570.8303592805737</c:v>
                </c:pt>
                <c:pt idx="112">
                  <c:v>-415.50084260285894</c:v>
                </c:pt>
                <c:pt idx="113">
                  <c:v>941.16278972050759</c:v>
                </c:pt>
                <c:pt idx="114">
                  <c:v>1286.5254244587331</c:v>
                </c:pt>
                <c:pt idx="115">
                  <c:v>354.19983176009555</c:v>
                </c:pt>
                <c:pt idx="116">
                  <c:v>-20.039950030998625</c:v>
                </c:pt>
                <c:pt idx="117">
                  <c:v>-805.36507973453672</c:v>
                </c:pt>
                <c:pt idx="118">
                  <c:v>-708.84361925023586</c:v>
                </c:pt>
                <c:pt idx="119">
                  <c:v>-537.5434592186848</c:v>
                </c:pt>
                <c:pt idx="120">
                  <c:v>-484.48780740063376</c:v>
                </c:pt>
                <c:pt idx="121">
                  <c:v>-497.41924697418608</c:v>
                </c:pt>
                <c:pt idx="122">
                  <c:v>-614.63726037980973</c:v>
                </c:pt>
                <c:pt idx="123">
                  <c:v>967.31192184903034</c:v>
                </c:pt>
                <c:pt idx="124">
                  <c:v>514.3780528906741</c:v>
                </c:pt>
                <c:pt idx="125">
                  <c:v>-1302.7870420342124</c:v>
                </c:pt>
                <c:pt idx="126">
                  <c:v>3791.8639742200648</c:v>
                </c:pt>
                <c:pt idx="127">
                  <c:v>5281.5432509796237</c:v>
                </c:pt>
                <c:pt idx="128">
                  <c:v>-654.49271117868375</c:v>
                </c:pt>
                <c:pt idx="129">
                  <c:v>68.820779646010124</c:v>
                </c:pt>
                <c:pt idx="130">
                  <c:v>-135.67368317140972</c:v>
                </c:pt>
                <c:pt idx="131">
                  <c:v>-382.95071135488297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7046-4D1A-8531-7BBCDD5081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22605007"/>
        <c:axId val="1385444901"/>
      </c:barChart>
      <c:catAx>
        <c:axId val="82260500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Arial"/>
              </a:defRPr>
            </a:pPr>
            <a:endParaRPr lang="pt-BR"/>
          </a:p>
        </c:txPr>
        <c:crossAx val="1385444901"/>
        <c:crosses val="autoZero"/>
        <c:auto val="1"/>
        <c:lblAlgn val="ctr"/>
        <c:lblOffset val="100"/>
        <c:noMultiLvlLbl val="1"/>
      </c:catAx>
      <c:valAx>
        <c:axId val="1385444901"/>
        <c:scaling>
          <c:orientation val="minMax"/>
          <c:min val="-700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Arial"/>
              </a:defRPr>
            </a:pPr>
            <a:endParaRPr lang="pt-BR"/>
          </a:p>
        </c:txPr>
        <c:crossAx val="822605007"/>
        <c:crosses val="autoZero"/>
        <c:crossBetween val="between"/>
      </c:valAx>
    </c:plotArea>
    <c:plotVisOnly val="1"/>
    <c:dispBlanksAs val="zero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title>
      <c:tx>
        <c:rich>
          <a:bodyPr/>
          <a:lstStyle/>
          <a:p>
            <a:pPr lvl="0">
              <a:defRPr sz="1200" b="0" i="0">
                <a:solidFill>
                  <a:srgbClr val="000000"/>
                </a:solidFill>
                <a:latin typeface="Arial"/>
              </a:defRPr>
            </a:pPr>
            <a:r>
              <a:rPr sz="1200" b="0" i="0">
                <a:solidFill>
                  <a:srgbClr val="000000"/>
                </a:solidFill>
                <a:latin typeface="Arial"/>
              </a:rPr>
              <a:t>Resíduos - Holt-Winters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Resíduos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Hibrido!$P$16:$P$140</c:f>
              <c:numCache>
                <c:formatCode>#,##0</c:formatCode>
                <c:ptCount val="125"/>
                <c:pt idx="0">
                  <c:v>-1609.8907146399997</c:v>
                </c:pt>
                <c:pt idx="1">
                  <c:v>-2645.2632446300004</c:v>
                </c:pt>
                <c:pt idx="2">
                  <c:v>-744.25732340000013</c:v>
                </c:pt>
                <c:pt idx="3">
                  <c:v>336.16859935000002</c:v>
                </c:pt>
                <c:pt idx="4">
                  <c:v>982.70642785999917</c:v>
                </c:pt>
                <c:pt idx="5">
                  <c:v>926.56082605000029</c:v>
                </c:pt>
                <c:pt idx="6">
                  <c:v>341.5875355300002</c:v>
                </c:pt>
                <c:pt idx="7">
                  <c:v>113.96955079999998</c:v>
                </c:pt>
                <c:pt idx="8">
                  <c:v>-415.90421906999995</c:v>
                </c:pt>
                <c:pt idx="9">
                  <c:v>-898.04090447999943</c:v>
                </c:pt>
                <c:pt idx="10">
                  <c:v>-2614.743873639999</c:v>
                </c:pt>
                <c:pt idx="11">
                  <c:v>-865.1669289299989</c:v>
                </c:pt>
                <c:pt idx="12">
                  <c:v>-1059.1568704800011</c:v>
                </c:pt>
                <c:pt idx="13">
                  <c:v>-1162.9068250599994</c:v>
                </c:pt>
                <c:pt idx="14">
                  <c:v>1365.5375598200008</c:v>
                </c:pt>
                <c:pt idx="15">
                  <c:v>202.30197286000021</c:v>
                </c:pt>
                <c:pt idx="16">
                  <c:v>787.1481970599998</c:v>
                </c:pt>
                <c:pt idx="17">
                  <c:v>576.54855829000007</c:v>
                </c:pt>
                <c:pt idx="18">
                  <c:v>572.81753552999999</c:v>
                </c:pt>
                <c:pt idx="19">
                  <c:v>800.57261548999986</c:v>
                </c:pt>
                <c:pt idx="20">
                  <c:v>1506.98769687</c:v>
                </c:pt>
                <c:pt idx="21">
                  <c:v>752.69124360999967</c:v>
                </c:pt>
                <c:pt idx="22">
                  <c:v>1228.0653121399996</c:v>
                </c:pt>
                <c:pt idx="23">
                  <c:v>-1241.1534487200001</c:v>
                </c:pt>
                <c:pt idx="24">
                  <c:v>-1876.8975556599999</c:v>
                </c:pt>
                <c:pt idx="25">
                  <c:v>-1320.9081762400001</c:v>
                </c:pt>
                <c:pt idx="26">
                  <c:v>163.72868737999988</c:v>
                </c:pt>
                <c:pt idx="27">
                  <c:v>169.99720955000021</c:v>
                </c:pt>
                <c:pt idx="28">
                  <c:v>220.24073921000013</c:v>
                </c:pt>
                <c:pt idx="29">
                  <c:v>522.64156589999993</c:v>
                </c:pt>
                <c:pt idx="30">
                  <c:v>569.46768751000013</c:v>
                </c:pt>
                <c:pt idx="31">
                  <c:v>291.43234940000002</c:v>
                </c:pt>
                <c:pt idx="32">
                  <c:v>-216.74687654999991</c:v>
                </c:pt>
                <c:pt idx="33">
                  <c:v>-79.977636949999805</c:v>
                </c:pt>
                <c:pt idx="34">
                  <c:v>279.48178221000035</c:v>
                </c:pt>
                <c:pt idx="35">
                  <c:v>-1946.2080052099996</c:v>
                </c:pt>
                <c:pt idx="36">
                  <c:v>-78.050480569999763</c:v>
                </c:pt>
                <c:pt idx="37">
                  <c:v>592.5616199000001</c:v>
                </c:pt>
                <c:pt idx="38">
                  <c:v>1161.4092091499997</c:v>
                </c:pt>
                <c:pt idx="39">
                  <c:v>744.59256469999991</c:v>
                </c:pt>
                <c:pt idx="40">
                  <c:v>276.39859935000004</c:v>
                </c:pt>
                <c:pt idx="41">
                  <c:v>89.237143179999975</c:v>
                </c:pt>
                <c:pt idx="42">
                  <c:v>-252.51346128</c:v>
                </c:pt>
                <c:pt idx="43">
                  <c:v>883.49332512999968</c:v>
                </c:pt>
                <c:pt idx="44">
                  <c:v>-721.41840675000003</c:v>
                </c:pt>
                <c:pt idx="45">
                  <c:v>-200.50977173999945</c:v>
                </c:pt>
                <c:pt idx="46">
                  <c:v>-1230.3638564099992</c:v>
                </c:pt>
                <c:pt idx="47">
                  <c:v>276.2651795899983</c:v>
                </c:pt>
                <c:pt idx="48">
                  <c:v>-1144.5035124599999</c:v>
                </c:pt>
                <c:pt idx="49">
                  <c:v>771.82715871999972</c:v>
                </c:pt>
                <c:pt idx="50">
                  <c:v>-272.49346692999916</c:v>
                </c:pt>
                <c:pt idx="51">
                  <c:v>-215.66448850000006</c:v>
                </c:pt>
                <c:pt idx="52">
                  <c:v>912.05633453999963</c:v>
                </c:pt>
                <c:pt idx="53">
                  <c:v>147.10312345000011</c:v>
                </c:pt>
                <c:pt idx="54">
                  <c:v>322.10678405999988</c:v>
                </c:pt>
                <c:pt idx="55">
                  <c:v>292.09591051999996</c:v>
                </c:pt>
                <c:pt idx="56">
                  <c:v>572.63031180000007</c:v>
                </c:pt>
                <c:pt idx="57">
                  <c:v>1140.0318406299998</c:v>
                </c:pt>
                <c:pt idx="58">
                  <c:v>-427.02876380999942</c:v>
                </c:pt>
                <c:pt idx="59">
                  <c:v>-601.9667209700001</c:v>
                </c:pt>
                <c:pt idx="60">
                  <c:v>-486.15751527999964</c:v>
                </c:pt>
                <c:pt idx="61">
                  <c:v>-637.76941415999954</c:v>
                </c:pt>
                <c:pt idx="62">
                  <c:v>-285.06531435999977</c:v>
                </c:pt>
                <c:pt idx="63">
                  <c:v>784.50958288999982</c:v>
                </c:pt>
                <c:pt idx="64">
                  <c:v>397.48149476999993</c:v>
                </c:pt>
                <c:pt idx="65">
                  <c:v>263.66051890999984</c:v>
                </c:pt>
                <c:pt idx="66">
                  <c:v>171.52549370999986</c:v>
                </c:pt>
                <c:pt idx="67">
                  <c:v>-7.613941630000113</c:v>
                </c:pt>
                <c:pt idx="68">
                  <c:v>7.9213989100001072</c:v>
                </c:pt>
                <c:pt idx="69">
                  <c:v>238.69083182000031</c:v>
                </c:pt>
                <c:pt idx="70">
                  <c:v>-328.85585734000006</c:v>
                </c:pt>
                <c:pt idx="71">
                  <c:v>666.42947989999993</c:v>
                </c:pt>
                <c:pt idx="72">
                  <c:v>-243.67144516999997</c:v>
                </c:pt>
                <c:pt idx="73">
                  <c:v>745.4014671599989</c:v>
                </c:pt>
                <c:pt idx="74">
                  <c:v>-215.77968820000024</c:v>
                </c:pt>
                <c:pt idx="75">
                  <c:v>-346.52639298000008</c:v>
                </c:pt>
                <c:pt idx="76">
                  <c:v>-465.31938134000006</c:v>
                </c:pt>
                <c:pt idx="77">
                  <c:v>-240.84917281999969</c:v>
                </c:pt>
                <c:pt idx="78">
                  <c:v>316.0239414199998</c:v>
                </c:pt>
                <c:pt idx="79">
                  <c:v>295.27941713999985</c:v>
                </c:pt>
                <c:pt idx="80">
                  <c:v>998.7501923599998</c:v>
                </c:pt>
                <c:pt idx="81">
                  <c:v>1089.8307364100001</c:v>
                </c:pt>
                <c:pt idx="82">
                  <c:v>-592.70574022999972</c:v>
                </c:pt>
                <c:pt idx="83">
                  <c:v>-2326.0915198299999</c:v>
                </c:pt>
                <c:pt idx="84">
                  <c:v>-1474.4532140600004</c:v>
                </c:pt>
                <c:pt idx="85">
                  <c:v>1400.2248561999995</c:v>
                </c:pt>
                <c:pt idx="86">
                  <c:v>1329.0280958100002</c:v>
                </c:pt>
                <c:pt idx="87">
                  <c:v>858.30796059999966</c:v>
                </c:pt>
                <c:pt idx="88">
                  <c:v>81.09724967999955</c:v>
                </c:pt>
                <c:pt idx="89">
                  <c:v>242.9475355300001</c:v>
                </c:pt>
                <c:pt idx="90">
                  <c:v>72.079911669999774</c:v>
                </c:pt>
                <c:pt idx="91">
                  <c:v>-76.080906529999993</c:v>
                </c:pt>
                <c:pt idx="92">
                  <c:v>-484.3356566299999</c:v>
                </c:pt>
                <c:pt idx="93">
                  <c:v>-722.36707230000002</c:v>
                </c:pt>
                <c:pt idx="94">
                  <c:v>-1504.5509578800002</c:v>
                </c:pt>
                <c:pt idx="95">
                  <c:v>-2322.4041148699998</c:v>
                </c:pt>
                <c:pt idx="96">
                  <c:v>2003.9447316599999</c:v>
                </c:pt>
                <c:pt idx="97">
                  <c:v>328.4842818699999</c:v>
                </c:pt>
                <c:pt idx="98">
                  <c:v>192.5523573800001</c:v>
                </c:pt>
                <c:pt idx="99">
                  <c:v>-109.25094126000022</c:v>
                </c:pt>
                <c:pt idx="100">
                  <c:v>-317.95166236999967</c:v>
                </c:pt>
                <c:pt idx="101">
                  <c:v>-176.97450629000014</c:v>
                </c:pt>
                <c:pt idx="102">
                  <c:v>-54.484506290000354</c:v>
                </c:pt>
                <c:pt idx="103">
                  <c:v>19.35753552999995</c:v>
                </c:pt>
                <c:pt idx="104">
                  <c:v>-362.45276522999984</c:v>
                </c:pt>
                <c:pt idx="105">
                  <c:v>-196.38673030000018</c:v>
                </c:pt>
                <c:pt idx="106">
                  <c:v>761.87565112999982</c:v>
                </c:pt>
                <c:pt idx="107">
                  <c:v>413.9820079000001</c:v>
                </c:pt>
                <c:pt idx="108">
                  <c:v>227.90328849999969</c:v>
                </c:pt>
                <c:pt idx="109">
                  <c:v>125.6580958100003</c:v>
                </c:pt>
                <c:pt idx="110">
                  <c:v>-589.28007542999967</c:v>
                </c:pt>
                <c:pt idx="111">
                  <c:v>-509.78948109000021</c:v>
                </c:pt>
                <c:pt idx="112">
                  <c:v>-338.61285681999993</c:v>
                </c:pt>
                <c:pt idx="113">
                  <c:v>-287.18089777</c:v>
                </c:pt>
                <c:pt idx="114">
                  <c:v>-304.45267233999994</c:v>
                </c:pt>
                <c:pt idx="115">
                  <c:v>-419.10075846000018</c:v>
                </c:pt>
                <c:pt idx="116">
                  <c:v>1171.4341252200002</c:v>
                </c:pt>
                <c:pt idx="117">
                  <c:v>365.27939973000002</c:v>
                </c:pt>
                <c:pt idx="118">
                  <c:v>-1478.9699838899996</c:v>
                </c:pt>
                <c:pt idx="119">
                  <c:v>1557.3468467999992</c:v>
                </c:pt>
                <c:pt idx="120">
                  <c:v>3415.9219865199993</c:v>
                </c:pt>
                <c:pt idx="121">
                  <c:v>-528.35286491999977</c:v>
                </c:pt>
                <c:pt idx="122">
                  <c:v>287.97902864999969</c:v>
                </c:pt>
                <c:pt idx="123">
                  <c:v>73.538462429999981</c:v>
                </c:pt>
                <c:pt idx="124">
                  <c:v>-183.40760761999991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6D44-4471-A0FE-ACFAA9C592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6038357"/>
        <c:axId val="1291842312"/>
      </c:barChart>
      <c:catAx>
        <c:axId val="14603835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1000" b="0" i="0">
                <a:solidFill>
                  <a:srgbClr val="000000"/>
                </a:solidFill>
                <a:latin typeface="Arial"/>
              </a:defRPr>
            </a:pPr>
            <a:endParaRPr lang="pt-BR"/>
          </a:p>
        </c:txPr>
        <c:crossAx val="1291842312"/>
        <c:crosses val="autoZero"/>
        <c:auto val="1"/>
        <c:lblAlgn val="ctr"/>
        <c:lblOffset val="100"/>
        <c:noMultiLvlLbl val="1"/>
      </c:catAx>
      <c:valAx>
        <c:axId val="1291842312"/>
        <c:scaling>
          <c:orientation val="minMax"/>
          <c:max val="7000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#,##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000" b="0" i="0">
                <a:solidFill>
                  <a:srgbClr val="000000"/>
                </a:solidFill>
                <a:latin typeface="Arial"/>
              </a:defRPr>
            </a:pPr>
            <a:endParaRPr lang="pt-BR"/>
          </a:p>
        </c:txPr>
        <c:crossAx val="146038357"/>
        <c:crosses val="autoZero"/>
        <c:crossBetween val="between"/>
      </c:valAx>
    </c:plotArea>
    <c:plotVisOnly val="1"/>
    <c:dispBlanksAs val="zero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title>
      <c:tx>
        <c:rich>
          <a:bodyPr/>
          <a:lstStyle/>
          <a:p>
            <a:pPr lvl="0">
              <a:defRPr sz="1000" b="0" i="0">
                <a:solidFill>
                  <a:srgbClr val="000000"/>
                </a:solidFill>
                <a:latin typeface="Arial"/>
              </a:defRPr>
            </a:pPr>
            <a:r>
              <a:rPr sz="1000" b="0" i="0">
                <a:solidFill>
                  <a:srgbClr val="000000"/>
                </a:solidFill>
                <a:latin typeface="Arial"/>
              </a:rPr>
              <a:t>ENA observado vs. previsto pelo modelo RNA-MLP (jan/2011 a mar/2023) 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v>ENA_Grande</c:v>
          </c:tx>
          <c:spPr>
            <a:ln w="9525" cmpd="sng">
              <a:solidFill>
                <a:srgbClr val="C00000">
                  <a:alpha val="100000"/>
                </a:srgbClr>
              </a:solidFill>
            </a:ln>
          </c:spPr>
          <c:marker>
            <c:symbol val="circle"/>
            <c:size val="4"/>
            <c:spPr>
              <a:solidFill>
                <a:srgbClr val="C00000">
                  <a:alpha val="100000"/>
                </a:srgbClr>
              </a:solidFill>
              <a:ln cmpd="sng">
                <a:solidFill>
                  <a:srgbClr val="C00000">
                    <a:alpha val="100000"/>
                  </a:srgbClr>
                </a:solidFill>
              </a:ln>
            </c:spPr>
          </c:marker>
          <c:cat>
            <c:numRef>
              <c:f>TABELAS!$B$2:$B$148</c:f>
              <c:numCache>
                <c:formatCode>mmm\-yy</c:formatCode>
                <c:ptCount val="147"/>
                <c:pt idx="0">
                  <c:v>40544</c:v>
                </c:pt>
                <c:pt idx="1">
                  <c:v>40575</c:v>
                </c:pt>
                <c:pt idx="2">
                  <c:v>40603</c:v>
                </c:pt>
                <c:pt idx="3">
                  <c:v>40634</c:v>
                </c:pt>
                <c:pt idx="4">
                  <c:v>40664</c:v>
                </c:pt>
                <c:pt idx="5">
                  <c:v>40695</c:v>
                </c:pt>
                <c:pt idx="6">
                  <c:v>40725</c:v>
                </c:pt>
                <c:pt idx="7">
                  <c:v>40756</c:v>
                </c:pt>
                <c:pt idx="8">
                  <c:v>40787</c:v>
                </c:pt>
                <c:pt idx="9">
                  <c:v>40817</c:v>
                </c:pt>
                <c:pt idx="10">
                  <c:v>40848</c:v>
                </c:pt>
                <c:pt idx="11">
                  <c:v>40878</c:v>
                </c:pt>
                <c:pt idx="12">
                  <c:v>40909</c:v>
                </c:pt>
                <c:pt idx="13">
                  <c:v>40940</c:v>
                </c:pt>
                <c:pt idx="14">
                  <c:v>40969</c:v>
                </c:pt>
                <c:pt idx="15">
                  <c:v>41000</c:v>
                </c:pt>
                <c:pt idx="16">
                  <c:v>41030</c:v>
                </c:pt>
                <c:pt idx="17">
                  <c:v>41061</c:v>
                </c:pt>
                <c:pt idx="18">
                  <c:v>41091</c:v>
                </c:pt>
                <c:pt idx="19">
                  <c:v>41122</c:v>
                </c:pt>
                <c:pt idx="20">
                  <c:v>41153</c:v>
                </c:pt>
                <c:pt idx="21">
                  <c:v>41183</c:v>
                </c:pt>
                <c:pt idx="22">
                  <c:v>41214</c:v>
                </c:pt>
                <c:pt idx="23">
                  <c:v>41244</c:v>
                </c:pt>
                <c:pt idx="24">
                  <c:v>41275</c:v>
                </c:pt>
                <c:pt idx="25">
                  <c:v>41306</c:v>
                </c:pt>
                <c:pt idx="26">
                  <c:v>41334</c:v>
                </c:pt>
                <c:pt idx="27">
                  <c:v>41365</c:v>
                </c:pt>
                <c:pt idx="28">
                  <c:v>41395</c:v>
                </c:pt>
                <c:pt idx="29">
                  <c:v>41426</c:v>
                </c:pt>
                <c:pt idx="30">
                  <c:v>41456</c:v>
                </c:pt>
                <c:pt idx="31">
                  <c:v>41487</c:v>
                </c:pt>
                <c:pt idx="32">
                  <c:v>41518</c:v>
                </c:pt>
                <c:pt idx="33">
                  <c:v>41548</c:v>
                </c:pt>
                <c:pt idx="34">
                  <c:v>41579</c:v>
                </c:pt>
                <c:pt idx="35">
                  <c:v>41609</c:v>
                </c:pt>
                <c:pt idx="36">
                  <c:v>41640</c:v>
                </c:pt>
                <c:pt idx="37">
                  <c:v>41671</c:v>
                </c:pt>
                <c:pt idx="38">
                  <c:v>41699</c:v>
                </c:pt>
                <c:pt idx="39">
                  <c:v>41730</c:v>
                </c:pt>
                <c:pt idx="40">
                  <c:v>41760</c:v>
                </c:pt>
                <c:pt idx="41">
                  <c:v>41791</c:v>
                </c:pt>
                <c:pt idx="42">
                  <c:v>41821</c:v>
                </c:pt>
                <c:pt idx="43">
                  <c:v>41852</c:v>
                </c:pt>
                <c:pt idx="44">
                  <c:v>41883</c:v>
                </c:pt>
                <c:pt idx="45">
                  <c:v>41913</c:v>
                </c:pt>
                <c:pt idx="46">
                  <c:v>41944</c:v>
                </c:pt>
                <c:pt idx="47">
                  <c:v>41974</c:v>
                </c:pt>
                <c:pt idx="48">
                  <c:v>42005</c:v>
                </c:pt>
                <c:pt idx="49">
                  <c:v>42036</c:v>
                </c:pt>
                <c:pt idx="50">
                  <c:v>42064</c:v>
                </c:pt>
                <c:pt idx="51">
                  <c:v>42095</c:v>
                </c:pt>
                <c:pt idx="52">
                  <c:v>42125</c:v>
                </c:pt>
                <c:pt idx="53">
                  <c:v>42156</c:v>
                </c:pt>
                <c:pt idx="54">
                  <c:v>42186</c:v>
                </c:pt>
                <c:pt idx="55">
                  <c:v>42217</c:v>
                </c:pt>
                <c:pt idx="56">
                  <c:v>42248</c:v>
                </c:pt>
                <c:pt idx="57">
                  <c:v>42278</c:v>
                </c:pt>
                <c:pt idx="58">
                  <c:v>42309</c:v>
                </c:pt>
                <c:pt idx="59">
                  <c:v>42339</c:v>
                </c:pt>
                <c:pt idx="60">
                  <c:v>42370</c:v>
                </c:pt>
                <c:pt idx="61">
                  <c:v>42401</c:v>
                </c:pt>
                <c:pt idx="62">
                  <c:v>42430</c:v>
                </c:pt>
                <c:pt idx="63">
                  <c:v>42461</c:v>
                </c:pt>
                <c:pt idx="64">
                  <c:v>42491</c:v>
                </c:pt>
                <c:pt idx="65">
                  <c:v>42522</c:v>
                </c:pt>
                <c:pt idx="66">
                  <c:v>42552</c:v>
                </c:pt>
                <c:pt idx="67">
                  <c:v>42583</c:v>
                </c:pt>
                <c:pt idx="68">
                  <c:v>42614</c:v>
                </c:pt>
                <c:pt idx="69">
                  <c:v>42644</c:v>
                </c:pt>
                <c:pt idx="70">
                  <c:v>42675</c:v>
                </c:pt>
                <c:pt idx="71">
                  <c:v>42705</c:v>
                </c:pt>
                <c:pt idx="72">
                  <c:v>42736</c:v>
                </c:pt>
                <c:pt idx="73">
                  <c:v>42767</c:v>
                </c:pt>
                <c:pt idx="74">
                  <c:v>42795</c:v>
                </c:pt>
                <c:pt idx="75">
                  <c:v>42826</c:v>
                </c:pt>
                <c:pt idx="76">
                  <c:v>42856</c:v>
                </c:pt>
                <c:pt idx="77">
                  <c:v>42887</c:v>
                </c:pt>
                <c:pt idx="78">
                  <c:v>42917</c:v>
                </c:pt>
                <c:pt idx="79">
                  <c:v>42948</c:v>
                </c:pt>
                <c:pt idx="80">
                  <c:v>42979</c:v>
                </c:pt>
                <c:pt idx="81">
                  <c:v>43009</c:v>
                </c:pt>
                <c:pt idx="82">
                  <c:v>43040</c:v>
                </c:pt>
                <c:pt idx="83">
                  <c:v>43070</c:v>
                </c:pt>
                <c:pt idx="84">
                  <c:v>43101</c:v>
                </c:pt>
                <c:pt idx="85">
                  <c:v>43132</c:v>
                </c:pt>
                <c:pt idx="86">
                  <c:v>43160</c:v>
                </c:pt>
                <c:pt idx="87">
                  <c:v>43191</c:v>
                </c:pt>
                <c:pt idx="88">
                  <c:v>43221</c:v>
                </c:pt>
                <c:pt idx="89">
                  <c:v>43252</c:v>
                </c:pt>
                <c:pt idx="90">
                  <c:v>43282</c:v>
                </c:pt>
                <c:pt idx="91">
                  <c:v>43313</c:v>
                </c:pt>
                <c:pt idx="92">
                  <c:v>43344</c:v>
                </c:pt>
                <c:pt idx="93">
                  <c:v>43374</c:v>
                </c:pt>
                <c:pt idx="94">
                  <c:v>43405</c:v>
                </c:pt>
                <c:pt idx="95">
                  <c:v>43435</c:v>
                </c:pt>
                <c:pt idx="96">
                  <c:v>43466</c:v>
                </c:pt>
                <c:pt idx="97">
                  <c:v>43497</c:v>
                </c:pt>
                <c:pt idx="98">
                  <c:v>43525</c:v>
                </c:pt>
                <c:pt idx="99">
                  <c:v>43556</c:v>
                </c:pt>
                <c:pt idx="100">
                  <c:v>43586</c:v>
                </c:pt>
                <c:pt idx="101">
                  <c:v>43617</c:v>
                </c:pt>
                <c:pt idx="102">
                  <c:v>43647</c:v>
                </c:pt>
                <c:pt idx="103">
                  <c:v>43678</c:v>
                </c:pt>
                <c:pt idx="104">
                  <c:v>43709</c:v>
                </c:pt>
                <c:pt idx="105">
                  <c:v>43739</c:v>
                </c:pt>
                <c:pt idx="106">
                  <c:v>43770</c:v>
                </c:pt>
                <c:pt idx="107">
                  <c:v>43800</c:v>
                </c:pt>
                <c:pt idx="108">
                  <c:v>43831</c:v>
                </c:pt>
                <c:pt idx="109">
                  <c:v>43862</c:v>
                </c:pt>
                <c:pt idx="110">
                  <c:v>43891</c:v>
                </c:pt>
                <c:pt idx="111">
                  <c:v>43922</c:v>
                </c:pt>
                <c:pt idx="112">
                  <c:v>43952</c:v>
                </c:pt>
                <c:pt idx="113">
                  <c:v>43983</c:v>
                </c:pt>
                <c:pt idx="114">
                  <c:v>44013</c:v>
                </c:pt>
                <c:pt idx="115">
                  <c:v>44044</c:v>
                </c:pt>
                <c:pt idx="116">
                  <c:v>44075</c:v>
                </c:pt>
                <c:pt idx="117">
                  <c:v>44105</c:v>
                </c:pt>
                <c:pt idx="118">
                  <c:v>44136</c:v>
                </c:pt>
                <c:pt idx="119">
                  <c:v>44166</c:v>
                </c:pt>
                <c:pt idx="120">
                  <c:v>44197</c:v>
                </c:pt>
                <c:pt idx="121">
                  <c:v>44228</c:v>
                </c:pt>
                <c:pt idx="122">
                  <c:v>44256</c:v>
                </c:pt>
                <c:pt idx="123">
                  <c:v>44287</c:v>
                </c:pt>
                <c:pt idx="124">
                  <c:v>44317</c:v>
                </c:pt>
                <c:pt idx="125">
                  <c:v>44348</c:v>
                </c:pt>
                <c:pt idx="126">
                  <c:v>44378</c:v>
                </c:pt>
                <c:pt idx="127">
                  <c:v>44409</c:v>
                </c:pt>
                <c:pt idx="128">
                  <c:v>44440</c:v>
                </c:pt>
                <c:pt idx="129">
                  <c:v>44470</c:v>
                </c:pt>
                <c:pt idx="130">
                  <c:v>44501</c:v>
                </c:pt>
                <c:pt idx="131">
                  <c:v>44531</c:v>
                </c:pt>
                <c:pt idx="132">
                  <c:v>44562</c:v>
                </c:pt>
                <c:pt idx="133">
                  <c:v>44593</c:v>
                </c:pt>
                <c:pt idx="134">
                  <c:v>44621</c:v>
                </c:pt>
                <c:pt idx="135">
                  <c:v>44652</c:v>
                </c:pt>
                <c:pt idx="136">
                  <c:v>44682</c:v>
                </c:pt>
                <c:pt idx="137">
                  <c:v>44713</c:v>
                </c:pt>
                <c:pt idx="138">
                  <c:v>44743</c:v>
                </c:pt>
                <c:pt idx="139">
                  <c:v>44774</c:v>
                </c:pt>
                <c:pt idx="140">
                  <c:v>44805</c:v>
                </c:pt>
                <c:pt idx="141">
                  <c:v>44835</c:v>
                </c:pt>
                <c:pt idx="142">
                  <c:v>44866</c:v>
                </c:pt>
                <c:pt idx="143">
                  <c:v>44896</c:v>
                </c:pt>
                <c:pt idx="144">
                  <c:v>44927</c:v>
                </c:pt>
                <c:pt idx="145">
                  <c:v>44958</c:v>
                </c:pt>
                <c:pt idx="146">
                  <c:v>44986</c:v>
                </c:pt>
              </c:numCache>
            </c:numRef>
          </c:cat>
          <c:val>
            <c:numRef>
              <c:f>TABELAS!$H$2:$H$148</c:f>
              <c:numCache>
                <c:formatCode>0</c:formatCode>
                <c:ptCount val="147"/>
                <c:pt idx="0">
                  <c:v>14513.38</c:v>
                </c:pt>
                <c:pt idx="1">
                  <c:v>6176.11</c:v>
                </c:pt>
                <c:pt idx="2">
                  <c:v>11527.88</c:v>
                </c:pt>
                <c:pt idx="3">
                  <c:v>6808.32</c:v>
                </c:pt>
                <c:pt idx="4">
                  <c:v>4452.32</c:v>
                </c:pt>
                <c:pt idx="5">
                  <c:v>3791.72</c:v>
                </c:pt>
                <c:pt idx="6">
                  <c:v>2947.26</c:v>
                </c:pt>
                <c:pt idx="7">
                  <c:v>2369.23</c:v>
                </c:pt>
                <c:pt idx="8">
                  <c:v>1779.82</c:v>
                </c:pt>
                <c:pt idx="9">
                  <c:v>2581.0300000000002</c:v>
                </c:pt>
                <c:pt idx="10">
                  <c:v>2930.66</c:v>
                </c:pt>
                <c:pt idx="11">
                  <c:v>7692.65</c:v>
                </c:pt>
                <c:pt idx="12">
                  <c:v>13283.33</c:v>
                </c:pt>
                <c:pt idx="13">
                  <c:v>6916.17</c:v>
                </c:pt>
                <c:pt idx="14">
                  <c:v>4930.82</c:v>
                </c:pt>
                <c:pt idx="15">
                  <c:v>4090.75</c:v>
                </c:pt>
                <c:pt idx="16">
                  <c:v>3816.29</c:v>
                </c:pt>
                <c:pt idx="17">
                  <c:v>4132.4399999999996</c:v>
                </c:pt>
                <c:pt idx="18">
                  <c:v>3018.84</c:v>
                </c:pt>
                <c:pt idx="19">
                  <c:v>1987.82</c:v>
                </c:pt>
                <c:pt idx="20">
                  <c:v>1605.63</c:v>
                </c:pt>
                <c:pt idx="21">
                  <c:v>1619.59</c:v>
                </c:pt>
                <c:pt idx="22">
                  <c:v>2531.52</c:v>
                </c:pt>
                <c:pt idx="23">
                  <c:v>3623.25</c:v>
                </c:pt>
                <c:pt idx="24">
                  <c:v>8698.94</c:v>
                </c:pt>
                <c:pt idx="25">
                  <c:v>9053.91</c:v>
                </c:pt>
                <c:pt idx="26">
                  <c:v>6924.41</c:v>
                </c:pt>
                <c:pt idx="27">
                  <c:v>5999.64</c:v>
                </c:pt>
                <c:pt idx="28">
                  <c:v>3600.54</c:v>
                </c:pt>
                <c:pt idx="29">
                  <c:v>4079.6</c:v>
                </c:pt>
                <c:pt idx="30">
                  <c:v>2892.32</c:v>
                </c:pt>
                <c:pt idx="31">
                  <c:v>2192.8200000000002</c:v>
                </c:pt>
                <c:pt idx="32">
                  <c:v>1992.47</c:v>
                </c:pt>
                <c:pt idx="33">
                  <c:v>2890</c:v>
                </c:pt>
                <c:pt idx="34">
                  <c:v>2978.56</c:v>
                </c:pt>
                <c:pt idx="35">
                  <c:v>5302.28</c:v>
                </c:pt>
                <c:pt idx="36">
                  <c:v>3079.94</c:v>
                </c:pt>
                <c:pt idx="37">
                  <c:v>1795.04</c:v>
                </c:pt>
                <c:pt idx="38">
                  <c:v>2185.0100000000002</c:v>
                </c:pt>
                <c:pt idx="39">
                  <c:v>2237.5700000000002</c:v>
                </c:pt>
                <c:pt idx="40">
                  <c:v>1527.44</c:v>
                </c:pt>
                <c:pt idx="41">
                  <c:v>1411.64</c:v>
                </c:pt>
                <c:pt idx="42">
                  <c:v>1285.6099999999999</c:v>
                </c:pt>
                <c:pt idx="43">
                  <c:v>1169.6300000000001</c:v>
                </c:pt>
                <c:pt idx="44">
                  <c:v>867.6</c:v>
                </c:pt>
                <c:pt idx="45">
                  <c:v>650.35</c:v>
                </c:pt>
                <c:pt idx="46">
                  <c:v>1498.22</c:v>
                </c:pt>
                <c:pt idx="47">
                  <c:v>3434.81</c:v>
                </c:pt>
                <c:pt idx="48">
                  <c:v>1988.21</c:v>
                </c:pt>
                <c:pt idx="49">
                  <c:v>3530.23</c:v>
                </c:pt>
                <c:pt idx="50">
                  <c:v>4682.33</c:v>
                </c:pt>
                <c:pt idx="51">
                  <c:v>3532.87</c:v>
                </c:pt>
                <c:pt idx="52">
                  <c:v>2507.6799999999998</c:v>
                </c:pt>
                <c:pt idx="53">
                  <c:v>2030.09</c:v>
                </c:pt>
                <c:pt idx="54">
                  <c:v>1567.76</c:v>
                </c:pt>
                <c:pt idx="55">
                  <c:v>1132.05</c:v>
                </c:pt>
                <c:pt idx="56">
                  <c:v>2159.4699999999998</c:v>
                </c:pt>
                <c:pt idx="57">
                  <c:v>1044.47</c:v>
                </c:pt>
                <c:pt idx="58">
                  <c:v>2849.53</c:v>
                </c:pt>
                <c:pt idx="59">
                  <c:v>5019.74</c:v>
                </c:pt>
                <c:pt idx="60">
                  <c:v>9529.39</c:v>
                </c:pt>
                <c:pt idx="61">
                  <c:v>6756.82</c:v>
                </c:pt>
                <c:pt idx="62">
                  <c:v>7590.49</c:v>
                </c:pt>
                <c:pt idx="63">
                  <c:v>3941.46</c:v>
                </c:pt>
                <c:pt idx="64">
                  <c:v>2899.89</c:v>
                </c:pt>
                <c:pt idx="65">
                  <c:v>3847.41</c:v>
                </c:pt>
                <c:pt idx="66">
                  <c:v>2155.12</c:v>
                </c:pt>
                <c:pt idx="67">
                  <c:v>1799.97</c:v>
                </c:pt>
                <c:pt idx="68">
                  <c:v>1456.41</c:v>
                </c:pt>
                <c:pt idx="69">
                  <c:v>1987.42</c:v>
                </c:pt>
                <c:pt idx="70">
                  <c:v>3675.37</c:v>
                </c:pt>
                <c:pt idx="71">
                  <c:v>4016.23</c:v>
                </c:pt>
                <c:pt idx="72">
                  <c:v>4905.8500000000004</c:v>
                </c:pt>
                <c:pt idx="73">
                  <c:v>4144.17</c:v>
                </c:pt>
                <c:pt idx="74">
                  <c:v>3748.76</c:v>
                </c:pt>
                <c:pt idx="75">
                  <c:v>2449.84</c:v>
                </c:pt>
                <c:pt idx="76">
                  <c:v>2677.39</c:v>
                </c:pt>
                <c:pt idx="77">
                  <c:v>2134.23</c:v>
                </c:pt>
                <c:pt idx="78">
                  <c:v>1537.76</c:v>
                </c:pt>
                <c:pt idx="79">
                  <c:v>1207.69</c:v>
                </c:pt>
                <c:pt idx="80">
                  <c:v>895.95</c:v>
                </c:pt>
                <c:pt idx="81">
                  <c:v>1226.24</c:v>
                </c:pt>
                <c:pt idx="82">
                  <c:v>2325.86</c:v>
                </c:pt>
                <c:pt idx="83">
                  <c:v>3600.39</c:v>
                </c:pt>
                <c:pt idx="84">
                  <c:v>6103.76</c:v>
                </c:pt>
                <c:pt idx="85">
                  <c:v>4157.79</c:v>
                </c:pt>
                <c:pt idx="86">
                  <c:v>4910.4399999999996</c:v>
                </c:pt>
                <c:pt idx="87">
                  <c:v>2497.4699999999998</c:v>
                </c:pt>
                <c:pt idx="88">
                  <c:v>1729.43</c:v>
                </c:pt>
                <c:pt idx="89">
                  <c:v>1610.43</c:v>
                </c:pt>
                <c:pt idx="90">
                  <c:v>1239.4100000000001</c:v>
                </c:pt>
                <c:pt idx="91">
                  <c:v>1448.11</c:v>
                </c:pt>
                <c:pt idx="92">
                  <c:v>1302.3</c:v>
                </c:pt>
                <c:pt idx="93">
                  <c:v>2481.7399999999998</c:v>
                </c:pt>
                <c:pt idx="94">
                  <c:v>4334.28</c:v>
                </c:pt>
                <c:pt idx="95">
                  <c:v>5010.95</c:v>
                </c:pt>
                <c:pt idx="96">
                  <c:v>3984</c:v>
                </c:pt>
                <c:pt idx="97">
                  <c:v>4380</c:v>
                </c:pt>
                <c:pt idx="98">
                  <c:v>7549</c:v>
                </c:pt>
                <c:pt idx="99">
                  <c:v>5025</c:v>
                </c:pt>
                <c:pt idx="100">
                  <c:v>3380</c:v>
                </c:pt>
                <c:pt idx="101">
                  <c:v>2399</c:v>
                </c:pt>
                <c:pt idx="102">
                  <c:v>1947</c:v>
                </c:pt>
                <c:pt idx="103">
                  <c:v>1607</c:v>
                </c:pt>
                <c:pt idx="104">
                  <c:v>1379</c:v>
                </c:pt>
                <c:pt idx="105">
                  <c:v>1426</c:v>
                </c:pt>
                <c:pt idx="106">
                  <c:v>2419</c:v>
                </c:pt>
                <c:pt idx="107">
                  <c:v>4238</c:v>
                </c:pt>
                <c:pt idx="108">
                  <c:v>5672</c:v>
                </c:pt>
                <c:pt idx="109">
                  <c:v>11933</c:v>
                </c:pt>
                <c:pt idx="110">
                  <c:v>8252</c:v>
                </c:pt>
                <c:pt idx="111">
                  <c:v>4239</c:v>
                </c:pt>
                <c:pt idx="112">
                  <c:v>2803</c:v>
                </c:pt>
                <c:pt idx="113">
                  <c:v>2449</c:v>
                </c:pt>
                <c:pt idx="114">
                  <c:v>1873</c:v>
                </c:pt>
                <c:pt idx="115">
                  <c:v>1462</c:v>
                </c:pt>
                <c:pt idx="116">
                  <c:v>1141</c:v>
                </c:pt>
                <c:pt idx="117">
                  <c:v>985</c:v>
                </c:pt>
                <c:pt idx="118">
                  <c:v>1948</c:v>
                </c:pt>
                <c:pt idx="119">
                  <c:v>4880</c:v>
                </c:pt>
                <c:pt idx="120">
                  <c:v>6198</c:v>
                </c:pt>
                <c:pt idx="121">
                  <c:v>4770</c:v>
                </c:pt>
                <c:pt idx="122">
                  <c:v>4338</c:v>
                </c:pt>
                <c:pt idx="123">
                  <c:v>2131</c:v>
                </c:pt>
                <c:pt idx="124">
                  <c:v>1589</c:v>
                </c:pt>
                <c:pt idx="125">
                  <c:v>1692</c:v>
                </c:pt>
                <c:pt idx="126">
                  <c:v>1256</c:v>
                </c:pt>
                <c:pt idx="127">
                  <c:v>1119</c:v>
                </c:pt>
                <c:pt idx="128">
                  <c:v>923</c:v>
                </c:pt>
                <c:pt idx="129">
                  <c:v>2983</c:v>
                </c:pt>
                <c:pt idx="130">
                  <c:v>3815</c:v>
                </c:pt>
                <c:pt idx="131">
                  <c:v>4450</c:v>
                </c:pt>
                <c:pt idx="132">
                  <c:v>9992</c:v>
                </c:pt>
                <c:pt idx="133">
                  <c:v>10939</c:v>
                </c:pt>
                <c:pt idx="134">
                  <c:v>4978</c:v>
                </c:pt>
                <c:pt idx="135">
                  <c:v>3761</c:v>
                </c:pt>
                <c:pt idx="136">
                  <c:v>2593</c:v>
                </c:pt>
                <c:pt idx="137">
                  <c:v>2211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15-442D-90F6-732F386C3B49}"/>
            </c:ext>
          </c:extLst>
        </c:ser>
        <c:ser>
          <c:idx val="1"/>
          <c:order val="1"/>
          <c:tx>
            <c:v>ENA_RNA-MLP</c:v>
          </c:tx>
          <c:spPr>
            <a:ln w="9525" cmpd="sng">
              <a:solidFill>
                <a:srgbClr val="3366FF">
                  <a:alpha val="100000"/>
                </a:srgbClr>
              </a:solidFill>
            </a:ln>
          </c:spPr>
          <c:marker>
            <c:symbol val="circle"/>
            <c:size val="4"/>
            <c:spPr>
              <a:solidFill>
                <a:srgbClr val="3366FF">
                  <a:alpha val="100000"/>
                </a:srgbClr>
              </a:solidFill>
              <a:ln cmpd="sng">
                <a:solidFill>
                  <a:srgbClr val="3366FF">
                    <a:alpha val="100000"/>
                  </a:srgbClr>
                </a:solidFill>
              </a:ln>
            </c:spPr>
          </c:marker>
          <c:cat>
            <c:numRef>
              <c:f>TABELAS!$B$2:$B$148</c:f>
              <c:numCache>
                <c:formatCode>mmm\-yy</c:formatCode>
                <c:ptCount val="147"/>
                <c:pt idx="0">
                  <c:v>40544</c:v>
                </c:pt>
                <c:pt idx="1">
                  <c:v>40575</c:v>
                </c:pt>
                <c:pt idx="2">
                  <c:v>40603</c:v>
                </c:pt>
                <c:pt idx="3">
                  <c:v>40634</c:v>
                </c:pt>
                <c:pt idx="4">
                  <c:v>40664</c:v>
                </c:pt>
                <c:pt idx="5">
                  <c:v>40695</c:v>
                </c:pt>
                <c:pt idx="6">
                  <c:v>40725</c:v>
                </c:pt>
                <c:pt idx="7">
                  <c:v>40756</c:v>
                </c:pt>
                <c:pt idx="8">
                  <c:v>40787</c:v>
                </c:pt>
                <c:pt idx="9">
                  <c:v>40817</c:v>
                </c:pt>
                <c:pt idx="10">
                  <c:v>40848</c:v>
                </c:pt>
                <c:pt idx="11">
                  <c:v>40878</c:v>
                </c:pt>
                <c:pt idx="12">
                  <c:v>40909</c:v>
                </c:pt>
                <c:pt idx="13">
                  <c:v>40940</c:v>
                </c:pt>
                <c:pt idx="14">
                  <c:v>40969</c:v>
                </c:pt>
                <c:pt idx="15">
                  <c:v>41000</c:v>
                </c:pt>
                <c:pt idx="16">
                  <c:v>41030</c:v>
                </c:pt>
                <c:pt idx="17">
                  <c:v>41061</c:v>
                </c:pt>
                <c:pt idx="18">
                  <c:v>41091</c:v>
                </c:pt>
                <c:pt idx="19">
                  <c:v>41122</c:v>
                </c:pt>
                <c:pt idx="20">
                  <c:v>41153</c:v>
                </c:pt>
                <c:pt idx="21">
                  <c:v>41183</c:v>
                </c:pt>
                <c:pt idx="22">
                  <c:v>41214</c:v>
                </c:pt>
                <c:pt idx="23">
                  <c:v>41244</c:v>
                </c:pt>
                <c:pt idx="24">
                  <c:v>41275</c:v>
                </c:pt>
                <c:pt idx="25">
                  <c:v>41306</c:v>
                </c:pt>
                <c:pt idx="26">
                  <c:v>41334</c:v>
                </c:pt>
                <c:pt idx="27">
                  <c:v>41365</c:v>
                </c:pt>
                <c:pt idx="28">
                  <c:v>41395</c:v>
                </c:pt>
                <c:pt idx="29">
                  <c:v>41426</c:v>
                </c:pt>
                <c:pt idx="30">
                  <c:v>41456</c:v>
                </c:pt>
                <c:pt idx="31">
                  <c:v>41487</c:v>
                </c:pt>
                <c:pt idx="32">
                  <c:v>41518</c:v>
                </c:pt>
                <c:pt idx="33">
                  <c:v>41548</c:v>
                </c:pt>
                <c:pt idx="34">
                  <c:v>41579</c:v>
                </c:pt>
                <c:pt idx="35">
                  <c:v>41609</c:v>
                </c:pt>
                <c:pt idx="36">
                  <c:v>41640</c:v>
                </c:pt>
                <c:pt idx="37">
                  <c:v>41671</c:v>
                </c:pt>
                <c:pt idx="38">
                  <c:v>41699</c:v>
                </c:pt>
                <c:pt idx="39">
                  <c:v>41730</c:v>
                </c:pt>
                <c:pt idx="40">
                  <c:v>41760</c:v>
                </c:pt>
                <c:pt idx="41">
                  <c:v>41791</c:v>
                </c:pt>
                <c:pt idx="42">
                  <c:v>41821</c:v>
                </c:pt>
                <c:pt idx="43">
                  <c:v>41852</c:v>
                </c:pt>
                <c:pt idx="44">
                  <c:v>41883</c:v>
                </c:pt>
                <c:pt idx="45">
                  <c:v>41913</c:v>
                </c:pt>
                <c:pt idx="46">
                  <c:v>41944</c:v>
                </c:pt>
                <c:pt idx="47">
                  <c:v>41974</c:v>
                </c:pt>
                <c:pt idx="48">
                  <c:v>42005</c:v>
                </c:pt>
                <c:pt idx="49">
                  <c:v>42036</c:v>
                </c:pt>
                <c:pt idx="50">
                  <c:v>42064</c:v>
                </c:pt>
                <c:pt idx="51">
                  <c:v>42095</c:v>
                </c:pt>
                <c:pt idx="52">
                  <c:v>42125</c:v>
                </c:pt>
                <c:pt idx="53">
                  <c:v>42156</c:v>
                </c:pt>
                <c:pt idx="54">
                  <c:v>42186</c:v>
                </c:pt>
                <c:pt idx="55">
                  <c:v>42217</c:v>
                </c:pt>
                <c:pt idx="56">
                  <c:v>42248</c:v>
                </c:pt>
                <c:pt idx="57">
                  <c:v>42278</c:v>
                </c:pt>
                <c:pt idx="58">
                  <c:v>42309</c:v>
                </c:pt>
                <c:pt idx="59">
                  <c:v>42339</c:v>
                </c:pt>
                <c:pt idx="60">
                  <c:v>42370</c:v>
                </c:pt>
                <c:pt idx="61">
                  <c:v>42401</c:v>
                </c:pt>
                <c:pt idx="62">
                  <c:v>42430</c:v>
                </c:pt>
                <c:pt idx="63">
                  <c:v>42461</c:v>
                </c:pt>
                <c:pt idx="64">
                  <c:v>42491</c:v>
                </c:pt>
                <c:pt idx="65">
                  <c:v>42522</c:v>
                </c:pt>
                <c:pt idx="66">
                  <c:v>42552</c:v>
                </c:pt>
                <c:pt idx="67">
                  <c:v>42583</c:v>
                </c:pt>
                <c:pt idx="68">
                  <c:v>42614</c:v>
                </c:pt>
                <c:pt idx="69">
                  <c:v>42644</c:v>
                </c:pt>
                <c:pt idx="70">
                  <c:v>42675</c:v>
                </c:pt>
                <c:pt idx="71">
                  <c:v>42705</c:v>
                </c:pt>
                <c:pt idx="72">
                  <c:v>42736</c:v>
                </c:pt>
                <c:pt idx="73">
                  <c:v>42767</c:v>
                </c:pt>
                <c:pt idx="74">
                  <c:v>42795</c:v>
                </c:pt>
                <c:pt idx="75">
                  <c:v>42826</c:v>
                </c:pt>
                <c:pt idx="76">
                  <c:v>42856</c:v>
                </c:pt>
                <c:pt idx="77">
                  <c:v>42887</c:v>
                </c:pt>
                <c:pt idx="78">
                  <c:v>42917</c:v>
                </c:pt>
                <c:pt idx="79">
                  <c:v>42948</c:v>
                </c:pt>
                <c:pt idx="80">
                  <c:v>42979</c:v>
                </c:pt>
                <c:pt idx="81">
                  <c:v>43009</c:v>
                </c:pt>
                <c:pt idx="82">
                  <c:v>43040</c:v>
                </c:pt>
                <c:pt idx="83">
                  <c:v>43070</c:v>
                </c:pt>
                <c:pt idx="84">
                  <c:v>43101</c:v>
                </c:pt>
                <c:pt idx="85">
                  <c:v>43132</c:v>
                </c:pt>
                <c:pt idx="86">
                  <c:v>43160</c:v>
                </c:pt>
                <c:pt idx="87">
                  <c:v>43191</c:v>
                </c:pt>
                <c:pt idx="88">
                  <c:v>43221</c:v>
                </c:pt>
                <c:pt idx="89">
                  <c:v>43252</c:v>
                </c:pt>
                <c:pt idx="90">
                  <c:v>43282</c:v>
                </c:pt>
                <c:pt idx="91">
                  <c:v>43313</c:v>
                </c:pt>
                <c:pt idx="92">
                  <c:v>43344</c:v>
                </c:pt>
                <c:pt idx="93">
                  <c:v>43374</c:v>
                </c:pt>
                <c:pt idx="94">
                  <c:v>43405</c:v>
                </c:pt>
                <c:pt idx="95">
                  <c:v>43435</c:v>
                </c:pt>
                <c:pt idx="96">
                  <c:v>43466</c:v>
                </c:pt>
                <c:pt idx="97">
                  <c:v>43497</c:v>
                </c:pt>
                <c:pt idx="98">
                  <c:v>43525</c:v>
                </c:pt>
                <c:pt idx="99">
                  <c:v>43556</c:v>
                </c:pt>
                <c:pt idx="100">
                  <c:v>43586</c:v>
                </c:pt>
                <c:pt idx="101">
                  <c:v>43617</c:v>
                </c:pt>
                <c:pt idx="102">
                  <c:v>43647</c:v>
                </c:pt>
                <c:pt idx="103">
                  <c:v>43678</c:v>
                </c:pt>
                <c:pt idx="104">
                  <c:v>43709</c:v>
                </c:pt>
                <c:pt idx="105">
                  <c:v>43739</c:v>
                </c:pt>
                <c:pt idx="106">
                  <c:v>43770</c:v>
                </c:pt>
                <c:pt idx="107">
                  <c:v>43800</c:v>
                </c:pt>
                <c:pt idx="108">
                  <c:v>43831</c:v>
                </c:pt>
                <c:pt idx="109">
                  <c:v>43862</c:v>
                </c:pt>
                <c:pt idx="110">
                  <c:v>43891</c:v>
                </c:pt>
                <c:pt idx="111">
                  <c:v>43922</c:v>
                </c:pt>
                <c:pt idx="112">
                  <c:v>43952</c:v>
                </c:pt>
                <c:pt idx="113">
                  <c:v>43983</c:v>
                </c:pt>
                <c:pt idx="114">
                  <c:v>44013</c:v>
                </c:pt>
                <c:pt idx="115">
                  <c:v>44044</c:v>
                </c:pt>
                <c:pt idx="116">
                  <c:v>44075</c:v>
                </c:pt>
                <c:pt idx="117">
                  <c:v>44105</c:v>
                </c:pt>
                <c:pt idx="118">
                  <c:v>44136</c:v>
                </c:pt>
                <c:pt idx="119">
                  <c:v>44166</c:v>
                </c:pt>
                <c:pt idx="120">
                  <c:v>44197</c:v>
                </c:pt>
                <c:pt idx="121">
                  <c:v>44228</c:v>
                </c:pt>
                <c:pt idx="122">
                  <c:v>44256</c:v>
                </c:pt>
                <c:pt idx="123">
                  <c:v>44287</c:v>
                </c:pt>
                <c:pt idx="124">
                  <c:v>44317</c:v>
                </c:pt>
                <c:pt idx="125">
                  <c:v>44348</c:v>
                </c:pt>
                <c:pt idx="126">
                  <c:v>44378</c:v>
                </c:pt>
                <c:pt idx="127">
                  <c:v>44409</c:v>
                </c:pt>
                <c:pt idx="128">
                  <c:v>44440</c:v>
                </c:pt>
                <c:pt idx="129">
                  <c:v>44470</c:v>
                </c:pt>
                <c:pt idx="130">
                  <c:v>44501</c:v>
                </c:pt>
                <c:pt idx="131">
                  <c:v>44531</c:v>
                </c:pt>
                <c:pt idx="132">
                  <c:v>44562</c:v>
                </c:pt>
                <c:pt idx="133">
                  <c:v>44593</c:v>
                </c:pt>
                <c:pt idx="134">
                  <c:v>44621</c:v>
                </c:pt>
                <c:pt idx="135">
                  <c:v>44652</c:v>
                </c:pt>
                <c:pt idx="136">
                  <c:v>44682</c:v>
                </c:pt>
                <c:pt idx="137">
                  <c:v>44713</c:v>
                </c:pt>
                <c:pt idx="138">
                  <c:v>44743</c:v>
                </c:pt>
                <c:pt idx="139">
                  <c:v>44774</c:v>
                </c:pt>
                <c:pt idx="140">
                  <c:v>44805</c:v>
                </c:pt>
                <c:pt idx="141">
                  <c:v>44835</c:v>
                </c:pt>
                <c:pt idx="142">
                  <c:v>44866</c:v>
                </c:pt>
                <c:pt idx="143">
                  <c:v>44896</c:v>
                </c:pt>
                <c:pt idx="144">
                  <c:v>44927</c:v>
                </c:pt>
                <c:pt idx="145">
                  <c:v>44958</c:v>
                </c:pt>
                <c:pt idx="146">
                  <c:v>44986</c:v>
                </c:pt>
              </c:numCache>
            </c:numRef>
          </c:cat>
          <c:val>
            <c:numRef>
              <c:f>TABELAS!$I$2:$I$148</c:f>
              <c:numCache>
                <c:formatCode>0</c:formatCode>
                <c:ptCount val="147"/>
                <c:pt idx="0">
                  <c:v>11264.72</c:v>
                </c:pt>
                <c:pt idx="1">
                  <c:v>6579.24</c:v>
                </c:pt>
                <c:pt idx="2">
                  <c:v>5587.66</c:v>
                </c:pt>
                <c:pt idx="3">
                  <c:v>5200.9399999999996</c:v>
                </c:pt>
                <c:pt idx="4">
                  <c:v>2275.63</c:v>
                </c:pt>
                <c:pt idx="5">
                  <c:v>2038.79</c:v>
                </c:pt>
                <c:pt idx="6">
                  <c:v>2017.48</c:v>
                </c:pt>
                <c:pt idx="7">
                  <c:v>1962.53</c:v>
                </c:pt>
                <c:pt idx="8">
                  <c:v>1971.79</c:v>
                </c:pt>
                <c:pt idx="9">
                  <c:v>2404.96</c:v>
                </c:pt>
                <c:pt idx="10">
                  <c:v>3305.61</c:v>
                </c:pt>
                <c:pt idx="11">
                  <c:v>5549.78</c:v>
                </c:pt>
                <c:pt idx="12">
                  <c:v>11462.85</c:v>
                </c:pt>
                <c:pt idx="13">
                  <c:v>6579.24</c:v>
                </c:pt>
                <c:pt idx="14">
                  <c:v>2872.69</c:v>
                </c:pt>
                <c:pt idx="15">
                  <c:v>2536.27</c:v>
                </c:pt>
                <c:pt idx="16">
                  <c:v>2202.77</c:v>
                </c:pt>
                <c:pt idx="17">
                  <c:v>2419.6799999999998</c:v>
                </c:pt>
                <c:pt idx="18">
                  <c:v>2313.35</c:v>
                </c:pt>
                <c:pt idx="19">
                  <c:v>2002.62</c:v>
                </c:pt>
                <c:pt idx="20">
                  <c:v>2044.99</c:v>
                </c:pt>
                <c:pt idx="21">
                  <c:v>2245.36</c:v>
                </c:pt>
                <c:pt idx="22">
                  <c:v>2939.44</c:v>
                </c:pt>
                <c:pt idx="23">
                  <c:v>4438.93</c:v>
                </c:pt>
                <c:pt idx="24">
                  <c:v>8836.7800000000007</c:v>
                </c:pt>
                <c:pt idx="25">
                  <c:v>11035.96</c:v>
                </c:pt>
                <c:pt idx="26">
                  <c:v>7062.97</c:v>
                </c:pt>
                <c:pt idx="27">
                  <c:v>3275.18</c:v>
                </c:pt>
                <c:pt idx="28">
                  <c:v>2414.9</c:v>
                </c:pt>
                <c:pt idx="29">
                  <c:v>2237.46</c:v>
                </c:pt>
                <c:pt idx="30">
                  <c:v>2098.11</c:v>
                </c:pt>
                <c:pt idx="31">
                  <c:v>2002.62</c:v>
                </c:pt>
                <c:pt idx="32">
                  <c:v>2105.14</c:v>
                </c:pt>
                <c:pt idx="33">
                  <c:v>2534.12</c:v>
                </c:pt>
                <c:pt idx="34">
                  <c:v>3720.74</c:v>
                </c:pt>
                <c:pt idx="35">
                  <c:v>5574.99</c:v>
                </c:pt>
                <c:pt idx="36">
                  <c:v>3639.83</c:v>
                </c:pt>
                <c:pt idx="37">
                  <c:v>2339.38</c:v>
                </c:pt>
                <c:pt idx="38">
                  <c:v>2434.14</c:v>
                </c:pt>
                <c:pt idx="39">
                  <c:v>2729.84</c:v>
                </c:pt>
                <c:pt idx="40">
                  <c:v>2251.34</c:v>
                </c:pt>
                <c:pt idx="41">
                  <c:v>1996.76</c:v>
                </c:pt>
                <c:pt idx="42">
                  <c:v>2068.69</c:v>
                </c:pt>
                <c:pt idx="43">
                  <c:v>2075.14</c:v>
                </c:pt>
                <c:pt idx="44">
                  <c:v>2065.4899999999998</c:v>
                </c:pt>
                <c:pt idx="45">
                  <c:v>2187.79</c:v>
                </c:pt>
                <c:pt idx="46">
                  <c:v>2809.37</c:v>
                </c:pt>
                <c:pt idx="47">
                  <c:v>4317.34</c:v>
                </c:pt>
                <c:pt idx="48">
                  <c:v>3396.5</c:v>
                </c:pt>
                <c:pt idx="49">
                  <c:v>3527.92</c:v>
                </c:pt>
                <c:pt idx="50">
                  <c:v>5377.45</c:v>
                </c:pt>
                <c:pt idx="51">
                  <c:v>2805.95</c:v>
                </c:pt>
                <c:pt idx="52">
                  <c:v>2126.9299999999998</c:v>
                </c:pt>
                <c:pt idx="53">
                  <c:v>2202.77</c:v>
                </c:pt>
                <c:pt idx="54">
                  <c:v>2032.64</c:v>
                </c:pt>
                <c:pt idx="55">
                  <c:v>1993.84</c:v>
                </c:pt>
                <c:pt idx="56">
                  <c:v>2443.9</c:v>
                </c:pt>
                <c:pt idx="57">
                  <c:v>2723.46</c:v>
                </c:pt>
                <c:pt idx="58">
                  <c:v>3652.04</c:v>
                </c:pt>
                <c:pt idx="59">
                  <c:v>6548.97</c:v>
                </c:pt>
                <c:pt idx="60">
                  <c:v>9413.58</c:v>
                </c:pt>
                <c:pt idx="61">
                  <c:v>7768.23</c:v>
                </c:pt>
                <c:pt idx="62">
                  <c:v>4800.6899999999996</c:v>
                </c:pt>
                <c:pt idx="63">
                  <c:v>3050.7</c:v>
                </c:pt>
                <c:pt idx="64">
                  <c:v>2130.39</c:v>
                </c:pt>
                <c:pt idx="65">
                  <c:v>2361.64</c:v>
                </c:pt>
                <c:pt idx="66">
                  <c:v>2187.79</c:v>
                </c:pt>
                <c:pt idx="67">
                  <c:v>2037.25</c:v>
                </c:pt>
                <c:pt idx="68">
                  <c:v>2084.9</c:v>
                </c:pt>
                <c:pt idx="69">
                  <c:v>2468.7199999999998</c:v>
                </c:pt>
                <c:pt idx="70">
                  <c:v>4351.47</c:v>
                </c:pt>
                <c:pt idx="71">
                  <c:v>5155.28</c:v>
                </c:pt>
                <c:pt idx="72">
                  <c:v>5425.94</c:v>
                </c:pt>
                <c:pt idx="73">
                  <c:v>4083.85</c:v>
                </c:pt>
                <c:pt idx="74">
                  <c:v>2970.27</c:v>
                </c:pt>
                <c:pt idx="75">
                  <c:v>2733.05</c:v>
                </c:pt>
                <c:pt idx="76">
                  <c:v>2473.7600000000002</c:v>
                </c:pt>
                <c:pt idx="77">
                  <c:v>2317.64</c:v>
                </c:pt>
                <c:pt idx="78">
                  <c:v>2034.17</c:v>
                </c:pt>
                <c:pt idx="79">
                  <c:v>1969.53</c:v>
                </c:pt>
                <c:pt idx="80">
                  <c:v>2028.06</c:v>
                </c:pt>
                <c:pt idx="81">
                  <c:v>2393.71</c:v>
                </c:pt>
                <c:pt idx="82">
                  <c:v>3401.76</c:v>
                </c:pt>
                <c:pt idx="83">
                  <c:v>4978.4799999999996</c:v>
                </c:pt>
                <c:pt idx="84">
                  <c:v>6624.88</c:v>
                </c:pt>
                <c:pt idx="85">
                  <c:v>4671.53</c:v>
                </c:pt>
                <c:pt idx="86">
                  <c:v>3140.67</c:v>
                </c:pt>
                <c:pt idx="87">
                  <c:v>2468.7199999999998</c:v>
                </c:pt>
                <c:pt idx="88">
                  <c:v>2031.11</c:v>
                </c:pt>
                <c:pt idx="89">
                  <c:v>1976.6</c:v>
                </c:pt>
                <c:pt idx="90">
                  <c:v>1985.17</c:v>
                </c:pt>
                <c:pt idx="91">
                  <c:v>2091.48</c:v>
                </c:pt>
                <c:pt idx="92">
                  <c:v>2363.9</c:v>
                </c:pt>
                <c:pt idx="93">
                  <c:v>3149.55</c:v>
                </c:pt>
                <c:pt idx="94">
                  <c:v>5916.35</c:v>
                </c:pt>
                <c:pt idx="95">
                  <c:v>6488.79</c:v>
                </c:pt>
                <c:pt idx="96">
                  <c:v>3676.72</c:v>
                </c:pt>
                <c:pt idx="97">
                  <c:v>3972.19</c:v>
                </c:pt>
                <c:pt idx="98">
                  <c:v>5247.19</c:v>
                </c:pt>
                <c:pt idx="99">
                  <c:v>3580.02</c:v>
                </c:pt>
                <c:pt idx="100">
                  <c:v>2538.96</c:v>
                </c:pt>
                <c:pt idx="101">
                  <c:v>2089.83</c:v>
                </c:pt>
                <c:pt idx="102">
                  <c:v>2002.62</c:v>
                </c:pt>
                <c:pt idx="103">
                  <c:v>2029.58</c:v>
                </c:pt>
                <c:pt idx="104">
                  <c:v>2200.89</c:v>
                </c:pt>
                <c:pt idx="105">
                  <c:v>2405.4299999999998</c:v>
                </c:pt>
                <c:pt idx="106">
                  <c:v>3059.02</c:v>
                </c:pt>
                <c:pt idx="107">
                  <c:v>4557.34</c:v>
                </c:pt>
                <c:pt idx="108">
                  <c:v>6763.38</c:v>
                </c:pt>
                <c:pt idx="109">
                  <c:v>11714.73</c:v>
                </c:pt>
                <c:pt idx="110">
                  <c:v>8254.41</c:v>
                </c:pt>
                <c:pt idx="111">
                  <c:v>2486.4699999999998</c:v>
                </c:pt>
                <c:pt idx="112">
                  <c:v>2197.12</c:v>
                </c:pt>
                <c:pt idx="113">
                  <c:v>2137.35</c:v>
                </c:pt>
                <c:pt idx="114">
                  <c:v>1969.53</c:v>
                </c:pt>
                <c:pt idx="115">
                  <c:v>1969.53</c:v>
                </c:pt>
                <c:pt idx="116">
                  <c:v>2002.62</c:v>
                </c:pt>
                <c:pt idx="117">
                  <c:v>2169.4299999999998</c:v>
                </c:pt>
                <c:pt idx="118">
                  <c:v>2597.0500000000002</c:v>
                </c:pt>
                <c:pt idx="119">
                  <c:v>5099.03</c:v>
                </c:pt>
                <c:pt idx="120">
                  <c:v>7111.08</c:v>
                </c:pt>
                <c:pt idx="121">
                  <c:v>4904.04</c:v>
                </c:pt>
                <c:pt idx="122">
                  <c:v>3580.02</c:v>
                </c:pt>
                <c:pt idx="123">
                  <c:v>2343.79</c:v>
                </c:pt>
                <c:pt idx="124">
                  <c:v>2034.17</c:v>
                </c:pt>
                <c:pt idx="125">
                  <c:v>2032.64</c:v>
                </c:pt>
                <c:pt idx="126">
                  <c:v>2012.99</c:v>
                </c:pt>
                <c:pt idx="127">
                  <c:v>1963.93</c:v>
                </c:pt>
                <c:pt idx="128">
                  <c:v>1992.39</c:v>
                </c:pt>
                <c:pt idx="129">
                  <c:v>3009.87</c:v>
                </c:pt>
                <c:pt idx="130">
                  <c:v>4989.26</c:v>
                </c:pt>
                <c:pt idx="131">
                  <c:v>5087.8900000000003</c:v>
                </c:pt>
                <c:pt idx="132">
                  <c:v>9936.9599999999991</c:v>
                </c:pt>
                <c:pt idx="133">
                  <c:v>9256.6299999999992</c:v>
                </c:pt>
                <c:pt idx="134">
                  <c:v>3714.39</c:v>
                </c:pt>
                <c:pt idx="135">
                  <c:v>2512.38</c:v>
                </c:pt>
                <c:pt idx="136">
                  <c:v>2184.09</c:v>
                </c:pt>
                <c:pt idx="137">
                  <c:v>2040.34</c:v>
                </c:pt>
                <c:pt idx="138">
                  <c:v>1976.6</c:v>
                </c:pt>
                <c:pt idx="139">
                  <c:v>2074.4899999999998</c:v>
                </c:pt>
                <c:pt idx="140">
                  <c:v>2211.5100000000002</c:v>
                </c:pt>
                <c:pt idx="141">
                  <c:v>2611.36</c:v>
                </c:pt>
                <c:pt idx="142">
                  <c:v>3185.65</c:v>
                </c:pt>
                <c:pt idx="143">
                  <c:v>4045.97</c:v>
                </c:pt>
                <c:pt idx="144">
                  <c:v>6110.4</c:v>
                </c:pt>
                <c:pt idx="145">
                  <c:v>5808.66</c:v>
                </c:pt>
                <c:pt idx="146">
                  <c:v>4016.14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15-442D-90F6-732F386C3B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51403580"/>
        <c:axId val="407768906"/>
      </c:lineChart>
      <c:dateAx>
        <c:axId val="10514035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mmm\-yy" sourceLinked="1"/>
        <c:majorTickMark val="out"/>
        <c:minorTickMark val="none"/>
        <c:tickLblPos val="nextTo"/>
        <c:txPr>
          <a:bodyPr/>
          <a:lstStyle/>
          <a:p>
            <a:pPr lvl="0">
              <a:defRPr sz="1000" b="0" i="0">
                <a:solidFill>
                  <a:srgbClr val="000000"/>
                </a:solidFill>
                <a:latin typeface="Arial"/>
              </a:defRPr>
            </a:pPr>
            <a:endParaRPr lang="pt-BR"/>
          </a:p>
        </c:txPr>
        <c:crossAx val="407768906"/>
        <c:crosses val="autoZero"/>
        <c:auto val="1"/>
        <c:lblOffset val="100"/>
        <c:baseTimeUnit val="months"/>
      </c:dateAx>
      <c:valAx>
        <c:axId val="40776890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 lvl="0">
                  <a:defRPr sz="1000" b="0" i="0">
                    <a:solidFill>
                      <a:srgbClr val="000000"/>
                    </a:solidFill>
                    <a:latin typeface="Arial"/>
                  </a:defRPr>
                </a:pPr>
                <a:r>
                  <a:rPr sz="1000" b="0" i="0">
                    <a:solidFill>
                      <a:srgbClr val="000000"/>
                    </a:solidFill>
                    <a:latin typeface="Arial"/>
                  </a:rPr>
                  <a:t>MWm</a:t>
                </a:r>
              </a:p>
            </c:rich>
          </c:tx>
          <c:overlay val="0"/>
        </c:title>
        <c:numFmt formatCode="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000" b="0" i="0">
                <a:solidFill>
                  <a:srgbClr val="000000"/>
                </a:solidFill>
                <a:latin typeface="Arial"/>
              </a:defRPr>
            </a:pPr>
            <a:endParaRPr lang="pt-BR"/>
          </a:p>
        </c:txPr>
        <c:crossAx val="1051403580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1000" b="0" i="0">
              <a:solidFill>
                <a:srgbClr val="000000"/>
              </a:solidFill>
              <a:latin typeface="Arial"/>
            </a:defRPr>
          </a:pPr>
          <a:endParaRPr lang="pt-BR"/>
        </a:p>
      </c:txPr>
    </c:legend>
    <c:plotVisOnly val="1"/>
    <c:dispBlanksAs val="zero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title>
      <c:tx>
        <c:rich>
          <a:bodyPr/>
          <a:lstStyle/>
          <a:p>
            <a:pPr lvl="0">
              <a:defRPr sz="1100" b="0" i="0">
                <a:solidFill>
                  <a:srgbClr val="000000"/>
                </a:solidFill>
                <a:latin typeface="Arial"/>
              </a:defRPr>
            </a:pPr>
            <a:r>
              <a:rPr sz="1100" b="0" i="0">
                <a:solidFill>
                  <a:srgbClr val="000000"/>
                </a:solidFill>
                <a:latin typeface="Arial"/>
              </a:rPr>
              <a:t>ENA observado vs. previsto pelo método Holt-Winters (jan/2011 a mar/2023) 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v>ENA_Grande</c:v>
          </c:tx>
          <c:spPr>
            <a:ln w="9525" cmpd="sng">
              <a:solidFill>
                <a:srgbClr val="C00000">
                  <a:alpha val="100000"/>
                </a:srgbClr>
              </a:solidFill>
            </a:ln>
          </c:spPr>
          <c:marker>
            <c:symbol val="circle"/>
            <c:size val="4"/>
            <c:spPr>
              <a:solidFill>
                <a:srgbClr val="C00000">
                  <a:alpha val="100000"/>
                </a:srgbClr>
              </a:solidFill>
              <a:ln cmpd="sng">
                <a:solidFill>
                  <a:srgbClr val="C00000">
                    <a:alpha val="100000"/>
                  </a:srgbClr>
                </a:solidFill>
              </a:ln>
            </c:spPr>
          </c:marker>
          <c:cat>
            <c:numRef>
              <c:f>TABELAS!$B$2:$B$148</c:f>
              <c:numCache>
                <c:formatCode>mmm\-yy</c:formatCode>
                <c:ptCount val="147"/>
                <c:pt idx="0">
                  <c:v>40544</c:v>
                </c:pt>
                <c:pt idx="1">
                  <c:v>40575</c:v>
                </c:pt>
                <c:pt idx="2">
                  <c:v>40603</c:v>
                </c:pt>
                <c:pt idx="3">
                  <c:v>40634</c:v>
                </c:pt>
                <c:pt idx="4">
                  <c:v>40664</c:v>
                </c:pt>
                <c:pt idx="5">
                  <c:v>40695</c:v>
                </c:pt>
                <c:pt idx="6">
                  <c:v>40725</c:v>
                </c:pt>
                <c:pt idx="7">
                  <c:v>40756</c:v>
                </c:pt>
                <c:pt idx="8">
                  <c:v>40787</c:v>
                </c:pt>
                <c:pt idx="9">
                  <c:v>40817</c:v>
                </c:pt>
                <c:pt idx="10">
                  <c:v>40848</c:v>
                </c:pt>
                <c:pt idx="11">
                  <c:v>40878</c:v>
                </c:pt>
                <c:pt idx="12">
                  <c:v>40909</c:v>
                </c:pt>
                <c:pt idx="13">
                  <c:v>40940</c:v>
                </c:pt>
                <c:pt idx="14">
                  <c:v>40969</c:v>
                </c:pt>
                <c:pt idx="15">
                  <c:v>41000</c:v>
                </c:pt>
                <c:pt idx="16">
                  <c:v>41030</c:v>
                </c:pt>
                <c:pt idx="17">
                  <c:v>41061</c:v>
                </c:pt>
                <c:pt idx="18">
                  <c:v>41091</c:v>
                </c:pt>
                <c:pt idx="19">
                  <c:v>41122</c:v>
                </c:pt>
                <c:pt idx="20">
                  <c:v>41153</c:v>
                </c:pt>
                <c:pt idx="21">
                  <c:v>41183</c:v>
                </c:pt>
                <c:pt idx="22">
                  <c:v>41214</c:v>
                </c:pt>
                <c:pt idx="23">
                  <c:v>41244</c:v>
                </c:pt>
                <c:pt idx="24">
                  <c:v>41275</c:v>
                </c:pt>
                <c:pt idx="25">
                  <c:v>41306</c:v>
                </c:pt>
                <c:pt idx="26">
                  <c:v>41334</c:v>
                </c:pt>
                <c:pt idx="27">
                  <c:v>41365</c:v>
                </c:pt>
                <c:pt idx="28">
                  <c:v>41395</c:v>
                </c:pt>
                <c:pt idx="29">
                  <c:v>41426</c:v>
                </c:pt>
                <c:pt idx="30">
                  <c:v>41456</c:v>
                </c:pt>
                <c:pt idx="31">
                  <c:v>41487</c:v>
                </c:pt>
                <c:pt idx="32">
                  <c:v>41518</c:v>
                </c:pt>
                <c:pt idx="33">
                  <c:v>41548</c:v>
                </c:pt>
                <c:pt idx="34">
                  <c:v>41579</c:v>
                </c:pt>
                <c:pt idx="35">
                  <c:v>41609</c:v>
                </c:pt>
                <c:pt idx="36">
                  <c:v>41640</c:v>
                </c:pt>
                <c:pt idx="37">
                  <c:v>41671</c:v>
                </c:pt>
                <c:pt idx="38">
                  <c:v>41699</c:v>
                </c:pt>
                <c:pt idx="39">
                  <c:v>41730</c:v>
                </c:pt>
                <c:pt idx="40">
                  <c:v>41760</c:v>
                </c:pt>
                <c:pt idx="41">
                  <c:v>41791</c:v>
                </c:pt>
                <c:pt idx="42">
                  <c:v>41821</c:v>
                </c:pt>
                <c:pt idx="43">
                  <c:v>41852</c:v>
                </c:pt>
                <c:pt idx="44">
                  <c:v>41883</c:v>
                </c:pt>
                <c:pt idx="45">
                  <c:v>41913</c:v>
                </c:pt>
                <c:pt idx="46">
                  <c:v>41944</c:v>
                </c:pt>
                <c:pt idx="47">
                  <c:v>41974</c:v>
                </c:pt>
                <c:pt idx="48">
                  <c:v>42005</c:v>
                </c:pt>
                <c:pt idx="49">
                  <c:v>42036</c:v>
                </c:pt>
                <c:pt idx="50">
                  <c:v>42064</c:v>
                </c:pt>
                <c:pt idx="51">
                  <c:v>42095</c:v>
                </c:pt>
                <c:pt idx="52">
                  <c:v>42125</c:v>
                </c:pt>
                <c:pt idx="53">
                  <c:v>42156</c:v>
                </c:pt>
                <c:pt idx="54">
                  <c:v>42186</c:v>
                </c:pt>
                <c:pt idx="55">
                  <c:v>42217</c:v>
                </c:pt>
                <c:pt idx="56">
                  <c:v>42248</c:v>
                </c:pt>
                <c:pt idx="57">
                  <c:v>42278</c:v>
                </c:pt>
                <c:pt idx="58">
                  <c:v>42309</c:v>
                </c:pt>
                <c:pt idx="59">
                  <c:v>42339</c:v>
                </c:pt>
                <c:pt idx="60">
                  <c:v>42370</c:v>
                </c:pt>
                <c:pt idx="61">
                  <c:v>42401</c:v>
                </c:pt>
                <c:pt idx="62">
                  <c:v>42430</c:v>
                </c:pt>
                <c:pt idx="63">
                  <c:v>42461</c:v>
                </c:pt>
                <c:pt idx="64">
                  <c:v>42491</c:v>
                </c:pt>
                <c:pt idx="65">
                  <c:v>42522</c:v>
                </c:pt>
                <c:pt idx="66">
                  <c:v>42552</c:v>
                </c:pt>
                <c:pt idx="67">
                  <c:v>42583</c:v>
                </c:pt>
                <c:pt idx="68">
                  <c:v>42614</c:v>
                </c:pt>
                <c:pt idx="69">
                  <c:v>42644</c:v>
                </c:pt>
                <c:pt idx="70">
                  <c:v>42675</c:v>
                </c:pt>
                <c:pt idx="71">
                  <c:v>42705</c:v>
                </c:pt>
                <c:pt idx="72">
                  <c:v>42736</c:v>
                </c:pt>
                <c:pt idx="73">
                  <c:v>42767</c:v>
                </c:pt>
                <c:pt idx="74">
                  <c:v>42795</c:v>
                </c:pt>
                <c:pt idx="75">
                  <c:v>42826</c:v>
                </c:pt>
                <c:pt idx="76">
                  <c:v>42856</c:v>
                </c:pt>
                <c:pt idx="77">
                  <c:v>42887</c:v>
                </c:pt>
                <c:pt idx="78">
                  <c:v>42917</c:v>
                </c:pt>
                <c:pt idx="79">
                  <c:v>42948</c:v>
                </c:pt>
                <c:pt idx="80">
                  <c:v>42979</c:v>
                </c:pt>
                <c:pt idx="81">
                  <c:v>43009</c:v>
                </c:pt>
                <c:pt idx="82">
                  <c:v>43040</c:v>
                </c:pt>
                <c:pt idx="83">
                  <c:v>43070</c:v>
                </c:pt>
                <c:pt idx="84">
                  <c:v>43101</c:v>
                </c:pt>
                <c:pt idx="85">
                  <c:v>43132</c:v>
                </c:pt>
                <c:pt idx="86">
                  <c:v>43160</c:v>
                </c:pt>
                <c:pt idx="87">
                  <c:v>43191</c:v>
                </c:pt>
                <c:pt idx="88">
                  <c:v>43221</c:v>
                </c:pt>
                <c:pt idx="89">
                  <c:v>43252</c:v>
                </c:pt>
                <c:pt idx="90">
                  <c:v>43282</c:v>
                </c:pt>
                <c:pt idx="91">
                  <c:v>43313</c:v>
                </c:pt>
                <c:pt idx="92">
                  <c:v>43344</c:v>
                </c:pt>
                <c:pt idx="93">
                  <c:v>43374</c:v>
                </c:pt>
                <c:pt idx="94">
                  <c:v>43405</c:v>
                </c:pt>
                <c:pt idx="95">
                  <c:v>43435</c:v>
                </c:pt>
                <c:pt idx="96">
                  <c:v>43466</c:v>
                </c:pt>
                <c:pt idx="97">
                  <c:v>43497</c:v>
                </c:pt>
                <c:pt idx="98">
                  <c:v>43525</c:v>
                </c:pt>
                <c:pt idx="99">
                  <c:v>43556</c:v>
                </c:pt>
                <c:pt idx="100">
                  <c:v>43586</c:v>
                </c:pt>
                <c:pt idx="101">
                  <c:v>43617</c:v>
                </c:pt>
                <c:pt idx="102">
                  <c:v>43647</c:v>
                </c:pt>
                <c:pt idx="103">
                  <c:v>43678</c:v>
                </c:pt>
                <c:pt idx="104">
                  <c:v>43709</c:v>
                </c:pt>
                <c:pt idx="105">
                  <c:v>43739</c:v>
                </c:pt>
                <c:pt idx="106">
                  <c:v>43770</c:v>
                </c:pt>
                <c:pt idx="107">
                  <c:v>43800</c:v>
                </c:pt>
                <c:pt idx="108">
                  <c:v>43831</c:v>
                </c:pt>
                <c:pt idx="109">
                  <c:v>43862</c:v>
                </c:pt>
                <c:pt idx="110">
                  <c:v>43891</c:v>
                </c:pt>
                <c:pt idx="111">
                  <c:v>43922</c:v>
                </c:pt>
                <c:pt idx="112">
                  <c:v>43952</c:v>
                </c:pt>
                <c:pt idx="113">
                  <c:v>43983</c:v>
                </c:pt>
                <c:pt idx="114">
                  <c:v>44013</c:v>
                </c:pt>
                <c:pt idx="115">
                  <c:v>44044</c:v>
                </c:pt>
                <c:pt idx="116">
                  <c:v>44075</c:v>
                </c:pt>
                <c:pt idx="117">
                  <c:v>44105</c:v>
                </c:pt>
                <c:pt idx="118">
                  <c:v>44136</c:v>
                </c:pt>
                <c:pt idx="119">
                  <c:v>44166</c:v>
                </c:pt>
                <c:pt idx="120">
                  <c:v>44197</c:v>
                </c:pt>
                <c:pt idx="121">
                  <c:v>44228</c:v>
                </c:pt>
                <c:pt idx="122">
                  <c:v>44256</c:v>
                </c:pt>
                <c:pt idx="123">
                  <c:v>44287</c:v>
                </c:pt>
                <c:pt idx="124">
                  <c:v>44317</c:v>
                </c:pt>
                <c:pt idx="125">
                  <c:v>44348</c:v>
                </c:pt>
                <c:pt idx="126">
                  <c:v>44378</c:v>
                </c:pt>
                <c:pt idx="127">
                  <c:v>44409</c:v>
                </c:pt>
                <c:pt idx="128">
                  <c:v>44440</c:v>
                </c:pt>
                <c:pt idx="129">
                  <c:v>44470</c:v>
                </c:pt>
                <c:pt idx="130">
                  <c:v>44501</c:v>
                </c:pt>
                <c:pt idx="131">
                  <c:v>44531</c:v>
                </c:pt>
                <c:pt idx="132">
                  <c:v>44562</c:v>
                </c:pt>
                <c:pt idx="133">
                  <c:v>44593</c:v>
                </c:pt>
                <c:pt idx="134">
                  <c:v>44621</c:v>
                </c:pt>
                <c:pt idx="135">
                  <c:v>44652</c:v>
                </c:pt>
                <c:pt idx="136">
                  <c:v>44682</c:v>
                </c:pt>
                <c:pt idx="137">
                  <c:v>44713</c:v>
                </c:pt>
                <c:pt idx="138">
                  <c:v>44743</c:v>
                </c:pt>
                <c:pt idx="139">
                  <c:v>44774</c:v>
                </c:pt>
                <c:pt idx="140">
                  <c:v>44805</c:v>
                </c:pt>
                <c:pt idx="141">
                  <c:v>44835</c:v>
                </c:pt>
                <c:pt idx="142">
                  <c:v>44866</c:v>
                </c:pt>
                <c:pt idx="143">
                  <c:v>44896</c:v>
                </c:pt>
                <c:pt idx="144">
                  <c:v>44927</c:v>
                </c:pt>
                <c:pt idx="145">
                  <c:v>44958</c:v>
                </c:pt>
                <c:pt idx="146">
                  <c:v>44986</c:v>
                </c:pt>
              </c:numCache>
            </c:numRef>
          </c:cat>
          <c:val>
            <c:numRef>
              <c:f>TABELAS!$H$2:$H$148</c:f>
              <c:numCache>
                <c:formatCode>0</c:formatCode>
                <c:ptCount val="147"/>
                <c:pt idx="0">
                  <c:v>14513.38</c:v>
                </c:pt>
                <c:pt idx="1">
                  <c:v>6176.11</c:v>
                </c:pt>
                <c:pt idx="2">
                  <c:v>11527.88</c:v>
                </c:pt>
                <c:pt idx="3">
                  <c:v>6808.32</c:v>
                </c:pt>
                <c:pt idx="4">
                  <c:v>4452.32</c:v>
                </c:pt>
                <c:pt idx="5">
                  <c:v>3791.72</c:v>
                </c:pt>
                <c:pt idx="6">
                  <c:v>2947.26</c:v>
                </c:pt>
                <c:pt idx="7">
                  <c:v>2369.23</c:v>
                </c:pt>
                <c:pt idx="8">
                  <c:v>1779.82</c:v>
                </c:pt>
                <c:pt idx="9">
                  <c:v>2581.0300000000002</c:v>
                </c:pt>
                <c:pt idx="10">
                  <c:v>2930.66</c:v>
                </c:pt>
                <c:pt idx="11">
                  <c:v>7692.65</c:v>
                </c:pt>
                <c:pt idx="12">
                  <c:v>13283.33</c:v>
                </c:pt>
                <c:pt idx="13">
                  <c:v>6916.17</c:v>
                </c:pt>
                <c:pt idx="14">
                  <c:v>4930.82</c:v>
                </c:pt>
                <c:pt idx="15">
                  <c:v>4090.75</c:v>
                </c:pt>
                <c:pt idx="16">
                  <c:v>3816.29</c:v>
                </c:pt>
                <c:pt idx="17">
                  <c:v>4132.4399999999996</c:v>
                </c:pt>
                <c:pt idx="18">
                  <c:v>3018.84</c:v>
                </c:pt>
                <c:pt idx="19">
                  <c:v>1987.82</c:v>
                </c:pt>
                <c:pt idx="20">
                  <c:v>1605.63</c:v>
                </c:pt>
                <c:pt idx="21">
                  <c:v>1619.59</c:v>
                </c:pt>
                <c:pt idx="22">
                  <c:v>2531.52</c:v>
                </c:pt>
                <c:pt idx="23">
                  <c:v>3623.25</c:v>
                </c:pt>
                <c:pt idx="24">
                  <c:v>8698.94</c:v>
                </c:pt>
                <c:pt idx="25">
                  <c:v>9053.91</c:v>
                </c:pt>
                <c:pt idx="26">
                  <c:v>6924.41</c:v>
                </c:pt>
                <c:pt idx="27">
                  <c:v>5999.64</c:v>
                </c:pt>
                <c:pt idx="28">
                  <c:v>3600.54</c:v>
                </c:pt>
                <c:pt idx="29">
                  <c:v>4079.6</c:v>
                </c:pt>
                <c:pt idx="30">
                  <c:v>2892.32</c:v>
                </c:pt>
                <c:pt idx="31">
                  <c:v>2192.8200000000002</c:v>
                </c:pt>
                <c:pt idx="32">
                  <c:v>1992.47</c:v>
                </c:pt>
                <c:pt idx="33">
                  <c:v>2890</c:v>
                </c:pt>
                <c:pt idx="34">
                  <c:v>2978.56</c:v>
                </c:pt>
                <c:pt idx="35">
                  <c:v>5302.28</c:v>
                </c:pt>
                <c:pt idx="36">
                  <c:v>3079.94</c:v>
                </c:pt>
                <c:pt idx="37">
                  <c:v>1795.04</c:v>
                </c:pt>
                <c:pt idx="38">
                  <c:v>2185.0100000000002</c:v>
                </c:pt>
                <c:pt idx="39">
                  <c:v>2237.5700000000002</c:v>
                </c:pt>
                <c:pt idx="40">
                  <c:v>1527.44</c:v>
                </c:pt>
                <c:pt idx="41">
                  <c:v>1411.64</c:v>
                </c:pt>
                <c:pt idx="42">
                  <c:v>1285.6099999999999</c:v>
                </c:pt>
                <c:pt idx="43">
                  <c:v>1169.6300000000001</c:v>
                </c:pt>
                <c:pt idx="44">
                  <c:v>867.6</c:v>
                </c:pt>
                <c:pt idx="45">
                  <c:v>650.35</c:v>
                </c:pt>
                <c:pt idx="46">
                  <c:v>1498.22</c:v>
                </c:pt>
                <c:pt idx="47">
                  <c:v>3434.81</c:v>
                </c:pt>
                <c:pt idx="48">
                  <c:v>1988.21</c:v>
                </c:pt>
                <c:pt idx="49">
                  <c:v>3530.23</c:v>
                </c:pt>
                <c:pt idx="50">
                  <c:v>4682.33</c:v>
                </c:pt>
                <c:pt idx="51">
                  <c:v>3532.87</c:v>
                </c:pt>
                <c:pt idx="52">
                  <c:v>2507.6799999999998</c:v>
                </c:pt>
                <c:pt idx="53">
                  <c:v>2030.09</c:v>
                </c:pt>
                <c:pt idx="54">
                  <c:v>1567.76</c:v>
                </c:pt>
                <c:pt idx="55">
                  <c:v>1132.05</c:v>
                </c:pt>
                <c:pt idx="56">
                  <c:v>2159.4699999999998</c:v>
                </c:pt>
                <c:pt idx="57">
                  <c:v>1044.47</c:v>
                </c:pt>
                <c:pt idx="58">
                  <c:v>2849.53</c:v>
                </c:pt>
                <c:pt idx="59">
                  <c:v>5019.74</c:v>
                </c:pt>
                <c:pt idx="60">
                  <c:v>9529.39</c:v>
                </c:pt>
                <c:pt idx="61">
                  <c:v>6756.82</c:v>
                </c:pt>
                <c:pt idx="62">
                  <c:v>7590.49</c:v>
                </c:pt>
                <c:pt idx="63">
                  <c:v>3941.46</c:v>
                </c:pt>
                <c:pt idx="64">
                  <c:v>2899.89</c:v>
                </c:pt>
                <c:pt idx="65">
                  <c:v>3847.41</c:v>
                </c:pt>
                <c:pt idx="66">
                  <c:v>2155.12</c:v>
                </c:pt>
                <c:pt idx="67">
                  <c:v>1799.97</c:v>
                </c:pt>
                <c:pt idx="68">
                  <c:v>1456.41</c:v>
                </c:pt>
                <c:pt idx="69">
                  <c:v>1987.42</c:v>
                </c:pt>
                <c:pt idx="70">
                  <c:v>3675.37</c:v>
                </c:pt>
                <c:pt idx="71">
                  <c:v>4016.23</c:v>
                </c:pt>
                <c:pt idx="72">
                  <c:v>4905.8500000000004</c:v>
                </c:pt>
                <c:pt idx="73">
                  <c:v>4144.17</c:v>
                </c:pt>
                <c:pt idx="74">
                  <c:v>3748.76</c:v>
                </c:pt>
                <c:pt idx="75">
                  <c:v>2449.84</c:v>
                </c:pt>
                <c:pt idx="76">
                  <c:v>2677.39</c:v>
                </c:pt>
                <c:pt idx="77">
                  <c:v>2134.23</c:v>
                </c:pt>
                <c:pt idx="78">
                  <c:v>1537.76</c:v>
                </c:pt>
                <c:pt idx="79">
                  <c:v>1207.69</c:v>
                </c:pt>
                <c:pt idx="80">
                  <c:v>895.95</c:v>
                </c:pt>
                <c:pt idx="81">
                  <c:v>1226.24</c:v>
                </c:pt>
                <c:pt idx="82">
                  <c:v>2325.86</c:v>
                </c:pt>
                <c:pt idx="83">
                  <c:v>3600.39</c:v>
                </c:pt>
                <c:pt idx="84">
                  <c:v>6103.76</c:v>
                </c:pt>
                <c:pt idx="85">
                  <c:v>4157.79</c:v>
                </c:pt>
                <c:pt idx="86">
                  <c:v>4910.4399999999996</c:v>
                </c:pt>
                <c:pt idx="87">
                  <c:v>2497.4699999999998</c:v>
                </c:pt>
                <c:pt idx="88">
                  <c:v>1729.43</c:v>
                </c:pt>
                <c:pt idx="89">
                  <c:v>1610.43</c:v>
                </c:pt>
                <c:pt idx="90">
                  <c:v>1239.4100000000001</c:v>
                </c:pt>
                <c:pt idx="91">
                  <c:v>1448.11</c:v>
                </c:pt>
                <c:pt idx="92">
                  <c:v>1302.3</c:v>
                </c:pt>
                <c:pt idx="93">
                  <c:v>2481.7399999999998</c:v>
                </c:pt>
                <c:pt idx="94">
                  <c:v>4334.28</c:v>
                </c:pt>
                <c:pt idx="95">
                  <c:v>5010.95</c:v>
                </c:pt>
                <c:pt idx="96">
                  <c:v>3984</c:v>
                </c:pt>
                <c:pt idx="97">
                  <c:v>4380</c:v>
                </c:pt>
                <c:pt idx="98">
                  <c:v>7549</c:v>
                </c:pt>
                <c:pt idx="99">
                  <c:v>5025</c:v>
                </c:pt>
                <c:pt idx="100">
                  <c:v>3380</c:v>
                </c:pt>
                <c:pt idx="101">
                  <c:v>2399</c:v>
                </c:pt>
                <c:pt idx="102">
                  <c:v>1947</c:v>
                </c:pt>
                <c:pt idx="103">
                  <c:v>1607</c:v>
                </c:pt>
                <c:pt idx="104">
                  <c:v>1379</c:v>
                </c:pt>
                <c:pt idx="105">
                  <c:v>1426</c:v>
                </c:pt>
                <c:pt idx="106">
                  <c:v>2419</c:v>
                </c:pt>
                <c:pt idx="107">
                  <c:v>4238</c:v>
                </c:pt>
                <c:pt idx="108">
                  <c:v>5672</c:v>
                </c:pt>
                <c:pt idx="109">
                  <c:v>11933</c:v>
                </c:pt>
                <c:pt idx="110">
                  <c:v>8252</c:v>
                </c:pt>
                <c:pt idx="111">
                  <c:v>4239</c:v>
                </c:pt>
                <c:pt idx="112">
                  <c:v>2803</c:v>
                </c:pt>
                <c:pt idx="113">
                  <c:v>2449</c:v>
                </c:pt>
                <c:pt idx="114">
                  <c:v>1873</c:v>
                </c:pt>
                <c:pt idx="115">
                  <c:v>1462</c:v>
                </c:pt>
                <c:pt idx="116">
                  <c:v>1141</c:v>
                </c:pt>
                <c:pt idx="117">
                  <c:v>985</c:v>
                </c:pt>
                <c:pt idx="118">
                  <c:v>1948</c:v>
                </c:pt>
                <c:pt idx="119">
                  <c:v>4880</c:v>
                </c:pt>
                <c:pt idx="120">
                  <c:v>6198</c:v>
                </c:pt>
                <c:pt idx="121">
                  <c:v>4770</c:v>
                </c:pt>
                <c:pt idx="122">
                  <c:v>4338</c:v>
                </c:pt>
                <c:pt idx="123">
                  <c:v>2131</c:v>
                </c:pt>
                <c:pt idx="124">
                  <c:v>1589</c:v>
                </c:pt>
                <c:pt idx="125">
                  <c:v>1692</c:v>
                </c:pt>
                <c:pt idx="126">
                  <c:v>1256</c:v>
                </c:pt>
                <c:pt idx="127">
                  <c:v>1119</c:v>
                </c:pt>
                <c:pt idx="128">
                  <c:v>923</c:v>
                </c:pt>
                <c:pt idx="129">
                  <c:v>2983</c:v>
                </c:pt>
                <c:pt idx="130">
                  <c:v>3815</c:v>
                </c:pt>
                <c:pt idx="131">
                  <c:v>4450</c:v>
                </c:pt>
                <c:pt idx="132">
                  <c:v>9992</c:v>
                </c:pt>
                <c:pt idx="133">
                  <c:v>10939</c:v>
                </c:pt>
                <c:pt idx="134">
                  <c:v>4978</c:v>
                </c:pt>
                <c:pt idx="135">
                  <c:v>3761</c:v>
                </c:pt>
                <c:pt idx="136">
                  <c:v>2593</c:v>
                </c:pt>
                <c:pt idx="137">
                  <c:v>2211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08-454C-AA95-0255B3A238F5}"/>
            </c:ext>
          </c:extLst>
        </c:ser>
        <c:ser>
          <c:idx val="1"/>
          <c:order val="1"/>
          <c:tx>
            <c:v>ENA_Holt-Winters</c:v>
          </c:tx>
          <c:spPr>
            <a:ln w="9525" cmpd="sng">
              <a:solidFill>
                <a:srgbClr val="FF8001">
                  <a:alpha val="100000"/>
                </a:srgbClr>
              </a:solidFill>
            </a:ln>
          </c:spPr>
          <c:marker>
            <c:symbol val="circle"/>
            <c:size val="4"/>
            <c:spPr>
              <a:solidFill>
                <a:srgbClr val="FF8001">
                  <a:alpha val="100000"/>
                </a:srgbClr>
              </a:solidFill>
              <a:ln cmpd="sng">
                <a:solidFill>
                  <a:srgbClr val="FF8001">
                    <a:alpha val="100000"/>
                  </a:srgbClr>
                </a:solidFill>
              </a:ln>
            </c:spPr>
          </c:marker>
          <c:cat>
            <c:numRef>
              <c:f>TABELAS!$B$2:$B$148</c:f>
              <c:numCache>
                <c:formatCode>mmm\-yy</c:formatCode>
                <c:ptCount val="147"/>
                <c:pt idx="0">
                  <c:v>40544</c:v>
                </c:pt>
                <c:pt idx="1">
                  <c:v>40575</c:v>
                </c:pt>
                <c:pt idx="2">
                  <c:v>40603</c:v>
                </c:pt>
                <c:pt idx="3">
                  <c:v>40634</c:v>
                </c:pt>
                <c:pt idx="4">
                  <c:v>40664</c:v>
                </c:pt>
                <c:pt idx="5">
                  <c:v>40695</c:v>
                </c:pt>
                <c:pt idx="6">
                  <c:v>40725</c:v>
                </c:pt>
                <c:pt idx="7">
                  <c:v>40756</c:v>
                </c:pt>
                <c:pt idx="8">
                  <c:v>40787</c:v>
                </c:pt>
                <c:pt idx="9">
                  <c:v>40817</c:v>
                </c:pt>
                <c:pt idx="10">
                  <c:v>40848</c:v>
                </c:pt>
                <c:pt idx="11">
                  <c:v>40878</c:v>
                </c:pt>
                <c:pt idx="12">
                  <c:v>40909</c:v>
                </c:pt>
                <c:pt idx="13">
                  <c:v>40940</c:v>
                </c:pt>
                <c:pt idx="14">
                  <c:v>40969</c:v>
                </c:pt>
                <c:pt idx="15">
                  <c:v>41000</c:v>
                </c:pt>
                <c:pt idx="16">
                  <c:v>41030</c:v>
                </c:pt>
                <c:pt idx="17">
                  <c:v>41061</c:v>
                </c:pt>
                <c:pt idx="18">
                  <c:v>41091</c:v>
                </c:pt>
                <c:pt idx="19">
                  <c:v>41122</c:v>
                </c:pt>
                <c:pt idx="20">
                  <c:v>41153</c:v>
                </c:pt>
                <c:pt idx="21">
                  <c:v>41183</c:v>
                </c:pt>
                <c:pt idx="22">
                  <c:v>41214</c:v>
                </c:pt>
                <c:pt idx="23">
                  <c:v>41244</c:v>
                </c:pt>
                <c:pt idx="24">
                  <c:v>41275</c:v>
                </c:pt>
                <c:pt idx="25">
                  <c:v>41306</c:v>
                </c:pt>
                <c:pt idx="26">
                  <c:v>41334</c:v>
                </c:pt>
                <c:pt idx="27">
                  <c:v>41365</c:v>
                </c:pt>
                <c:pt idx="28">
                  <c:v>41395</c:v>
                </c:pt>
                <c:pt idx="29">
                  <c:v>41426</c:v>
                </c:pt>
                <c:pt idx="30">
                  <c:v>41456</c:v>
                </c:pt>
                <c:pt idx="31">
                  <c:v>41487</c:v>
                </c:pt>
                <c:pt idx="32">
                  <c:v>41518</c:v>
                </c:pt>
                <c:pt idx="33">
                  <c:v>41548</c:v>
                </c:pt>
                <c:pt idx="34">
                  <c:v>41579</c:v>
                </c:pt>
                <c:pt idx="35">
                  <c:v>41609</c:v>
                </c:pt>
                <c:pt idx="36">
                  <c:v>41640</c:v>
                </c:pt>
                <c:pt idx="37">
                  <c:v>41671</c:v>
                </c:pt>
                <c:pt idx="38">
                  <c:v>41699</c:v>
                </c:pt>
                <c:pt idx="39">
                  <c:v>41730</c:v>
                </c:pt>
                <c:pt idx="40">
                  <c:v>41760</c:v>
                </c:pt>
                <c:pt idx="41">
                  <c:v>41791</c:v>
                </c:pt>
                <c:pt idx="42">
                  <c:v>41821</c:v>
                </c:pt>
                <c:pt idx="43">
                  <c:v>41852</c:v>
                </c:pt>
                <c:pt idx="44">
                  <c:v>41883</c:v>
                </c:pt>
                <c:pt idx="45">
                  <c:v>41913</c:v>
                </c:pt>
                <c:pt idx="46">
                  <c:v>41944</c:v>
                </c:pt>
                <c:pt idx="47">
                  <c:v>41974</c:v>
                </c:pt>
                <c:pt idx="48">
                  <c:v>42005</c:v>
                </c:pt>
                <c:pt idx="49">
                  <c:v>42036</c:v>
                </c:pt>
                <c:pt idx="50">
                  <c:v>42064</c:v>
                </c:pt>
                <c:pt idx="51">
                  <c:v>42095</c:v>
                </c:pt>
                <c:pt idx="52">
                  <c:v>42125</c:v>
                </c:pt>
                <c:pt idx="53">
                  <c:v>42156</c:v>
                </c:pt>
                <c:pt idx="54">
                  <c:v>42186</c:v>
                </c:pt>
                <c:pt idx="55">
                  <c:v>42217</c:v>
                </c:pt>
                <c:pt idx="56">
                  <c:v>42248</c:v>
                </c:pt>
                <c:pt idx="57">
                  <c:v>42278</c:v>
                </c:pt>
                <c:pt idx="58">
                  <c:v>42309</c:v>
                </c:pt>
                <c:pt idx="59">
                  <c:v>42339</c:v>
                </c:pt>
                <c:pt idx="60">
                  <c:v>42370</c:v>
                </c:pt>
                <c:pt idx="61">
                  <c:v>42401</c:v>
                </c:pt>
                <c:pt idx="62">
                  <c:v>42430</c:v>
                </c:pt>
                <c:pt idx="63">
                  <c:v>42461</c:v>
                </c:pt>
                <c:pt idx="64">
                  <c:v>42491</c:v>
                </c:pt>
                <c:pt idx="65">
                  <c:v>42522</c:v>
                </c:pt>
                <c:pt idx="66">
                  <c:v>42552</c:v>
                </c:pt>
                <c:pt idx="67">
                  <c:v>42583</c:v>
                </c:pt>
                <c:pt idx="68">
                  <c:v>42614</c:v>
                </c:pt>
                <c:pt idx="69">
                  <c:v>42644</c:v>
                </c:pt>
                <c:pt idx="70">
                  <c:v>42675</c:v>
                </c:pt>
                <c:pt idx="71">
                  <c:v>42705</c:v>
                </c:pt>
                <c:pt idx="72">
                  <c:v>42736</c:v>
                </c:pt>
                <c:pt idx="73">
                  <c:v>42767</c:v>
                </c:pt>
                <c:pt idx="74">
                  <c:v>42795</c:v>
                </c:pt>
                <c:pt idx="75">
                  <c:v>42826</c:v>
                </c:pt>
                <c:pt idx="76">
                  <c:v>42856</c:v>
                </c:pt>
                <c:pt idx="77">
                  <c:v>42887</c:v>
                </c:pt>
                <c:pt idx="78">
                  <c:v>42917</c:v>
                </c:pt>
                <c:pt idx="79">
                  <c:v>42948</c:v>
                </c:pt>
                <c:pt idx="80">
                  <c:v>42979</c:v>
                </c:pt>
                <c:pt idx="81">
                  <c:v>43009</c:v>
                </c:pt>
                <c:pt idx="82">
                  <c:v>43040</c:v>
                </c:pt>
                <c:pt idx="83">
                  <c:v>43070</c:v>
                </c:pt>
                <c:pt idx="84">
                  <c:v>43101</c:v>
                </c:pt>
                <c:pt idx="85">
                  <c:v>43132</c:v>
                </c:pt>
                <c:pt idx="86">
                  <c:v>43160</c:v>
                </c:pt>
                <c:pt idx="87">
                  <c:v>43191</c:v>
                </c:pt>
                <c:pt idx="88">
                  <c:v>43221</c:v>
                </c:pt>
                <c:pt idx="89">
                  <c:v>43252</c:v>
                </c:pt>
                <c:pt idx="90">
                  <c:v>43282</c:v>
                </c:pt>
                <c:pt idx="91">
                  <c:v>43313</c:v>
                </c:pt>
                <c:pt idx="92">
                  <c:v>43344</c:v>
                </c:pt>
                <c:pt idx="93">
                  <c:v>43374</c:v>
                </c:pt>
                <c:pt idx="94">
                  <c:v>43405</c:v>
                </c:pt>
                <c:pt idx="95">
                  <c:v>43435</c:v>
                </c:pt>
                <c:pt idx="96">
                  <c:v>43466</c:v>
                </c:pt>
                <c:pt idx="97">
                  <c:v>43497</c:v>
                </c:pt>
                <c:pt idx="98">
                  <c:v>43525</c:v>
                </c:pt>
                <c:pt idx="99">
                  <c:v>43556</c:v>
                </c:pt>
                <c:pt idx="100">
                  <c:v>43586</c:v>
                </c:pt>
                <c:pt idx="101">
                  <c:v>43617</c:v>
                </c:pt>
                <c:pt idx="102">
                  <c:v>43647</c:v>
                </c:pt>
                <c:pt idx="103">
                  <c:v>43678</c:v>
                </c:pt>
                <c:pt idx="104">
                  <c:v>43709</c:v>
                </c:pt>
                <c:pt idx="105">
                  <c:v>43739</c:v>
                </c:pt>
                <c:pt idx="106">
                  <c:v>43770</c:v>
                </c:pt>
                <c:pt idx="107">
                  <c:v>43800</c:v>
                </c:pt>
                <c:pt idx="108">
                  <c:v>43831</c:v>
                </c:pt>
                <c:pt idx="109">
                  <c:v>43862</c:v>
                </c:pt>
                <c:pt idx="110">
                  <c:v>43891</c:v>
                </c:pt>
                <c:pt idx="111">
                  <c:v>43922</c:v>
                </c:pt>
                <c:pt idx="112">
                  <c:v>43952</c:v>
                </c:pt>
                <c:pt idx="113">
                  <c:v>43983</c:v>
                </c:pt>
                <c:pt idx="114">
                  <c:v>44013</c:v>
                </c:pt>
                <c:pt idx="115">
                  <c:v>44044</c:v>
                </c:pt>
                <c:pt idx="116">
                  <c:v>44075</c:v>
                </c:pt>
                <c:pt idx="117">
                  <c:v>44105</c:v>
                </c:pt>
                <c:pt idx="118">
                  <c:v>44136</c:v>
                </c:pt>
                <c:pt idx="119">
                  <c:v>44166</c:v>
                </c:pt>
                <c:pt idx="120">
                  <c:v>44197</c:v>
                </c:pt>
                <c:pt idx="121">
                  <c:v>44228</c:v>
                </c:pt>
                <c:pt idx="122">
                  <c:v>44256</c:v>
                </c:pt>
                <c:pt idx="123">
                  <c:v>44287</c:v>
                </c:pt>
                <c:pt idx="124">
                  <c:v>44317</c:v>
                </c:pt>
                <c:pt idx="125">
                  <c:v>44348</c:v>
                </c:pt>
                <c:pt idx="126">
                  <c:v>44378</c:v>
                </c:pt>
                <c:pt idx="127">
                  <c:v>44409</c:v>
                </c:pt>
                <c:pt idx="128">
                  <c:v>44440</c:v>
                </c:pt>
                <c:pt idx="129">
                  <c:v>44470</c:v>
                </c:pt>
                <c:pt idx="130">
                  <c:v>44501</c:v>
                </c:pt>
                <c:pt idx="131">
                  <c:v>44531</c:v>
                </c:pt>
                <c:pt idx="132">
                  <c:v>44562</c:v>
                </c:pt>
                <c:pt idx="133">
                  <c:v>44593</c:v>
                </c:pt>
                <c:pt idx="134">
                  <c:v>44621</c:v>
                </c:pt>
                <c:pt idx="135">
                  <c:v>44652</c:v>
                </c:pt>
                <c:pt idx="136">
                  <c:v>44682</c:v>
                </c:pt>
                <c:pt idx="137">
                  <c:v>44713</c:v>
                </c:pt>
                <c:pt idx="138">
                  <c:v>44743</c:v>
                </c:pt>
                <c:pt idx="139">
                  <c:v>44774</c:v>
                </c:pt>
                <c:pt idx="140">
                  <c:v>44805</c:v>
                </c:pt>
                <c:pt idx="141">
                  <c:v>44835</c:v>
                </c:pt>
                <c:pt idx="142">
                  <c:v>44866</c:v>
                </c:pt>
                <c:pt idx="143">
                  <c:v>44896</c:v>
                </c:pt>
                <c:pt idx="144">
                  <c:v>44927</c:v>
                </c:pt>
                <c:pt idx="145">
                  <c:v>44958</c:v>
                </c:pt>
                <c:pt idx="146">
                  <c:v>44986</c:v>
                </c:pt>
              </c:numCache>
            </c:numRef>
          </c:cat>
          <c:val>
            <c:numRef>
              <c:f>TABELAS!$J$2:$J$148</c:f>
              <c:numCache>
                <c:formatCode>0</c:formatCode>
                <c:ptCount val="147"/>
                <c:pt idx="13">
                  <c:v>8526.0607146399998</c:v>
                </c:pt>
                <c:pt idx="14">
                  <c:v>7576.0832446300001</c:v>
                </c:pt>
                <c:pt idx="15">
                  <c:v>4835.0073234000001</c:v>
                </c:pt>
                <c:pt idx="16">
                  <c:v>3480.1214006499999</c:v>
                </c:pt>
                <c:pt idx="17">
                  <c:v>3149.7335721400004</c:v>
                </c:pt>
                <c:pt idx="18">
                  <c:v>2092.2791739499999</c:v>
                </c:pt>
                <c:pt idx="19">
                  <c:v>1646.2324644699997</c:v>
                </c:pt>
                <c:pt idx="20">
                  <c:v>1491.6604492000001</c:v>
                </c:pt>
                <c:pt idx="21">
                  <c:v>2035.4942190699999</c:v>
                </c:pt>
                <c:pt idx="22">
                  <c:v>3429.5609044799994</c:v>
                </c:pt>
                <c:pt idx="23">
                  <c:v>6237.993873639999</c:v>
                </c:pt>
                <c:pt idx="24">
                  <c:v>9564.1069289299994</c:v>
                </c:pt>
                <c:pt idx="25">
                  <c:v>10113.066870480001</c:v>
                </c:pt>
                <c:pt idx="26">
                  <c:v>8087.3168250599992</c:v>
                </c:pt>
                <c:pt idx="27">
                  <c:v>4634.1024401799996</c:v>
                </c:pt>
                <c:pt idx="28">
                  <c:v>3398.2380271399998</c:v>
                </c:pt>
                <c:pt idx="29">
                  <c:v>3292.4518029400001</c:v>
                </c:pt>
                <c:pt idx="30">
                  <c:v>2315.7714417100001</c:v>
                </c:pt>
                <c:pt idx="31">
                  <c:v>1620.0024644700002</c:v>
                </c:pt>
                <c:pt idx="32">
                  <c:v>1191.8973845100002</c:v>
                </c:pt>
                <c:pt idx="33">
                  <c:v>1383.01230313</c:v>
                </c:pt>
                <c:pt idx="34">
                  <c:v>2225.8687563900003</c:v>
                </c:pt>
                <c:pt idx="35">
                  <c:v>4074.2146878600001</c:v>
                </c:pt>
                <c:pt idx="36">
                  <c:v>4321.0934487200002</c:v>
                </c:pt>
                <c:pt idx="37">
                  <c:v>3671.9375556599998</c:v>
                </c:pt>
                <c:pt idx="38">
                  <c:v>3505.9181762400003</c:v>
                </c:pt>
                <c:pt idx="39">
                  <c:v>2073.8413126200003</c:v>
                </c:pt>
                <c:pt idx="40">
                  <c:v>1357.4427904499998</c:v>
                </c:pt>
                <c:pt idx="41">
                  <c:v>1191.39926079</c:v>
                </c:pt>
                <c:pt idx="42">
                  <c:v>762.96843409999997</c:v>
                </c:pt>
                <c:pt idx="43">
                  <c:v>600.16231248999998</c:v>
                </c:pt>
                <c:pt idx="44">
                  <c:v>576.1676506</c:v>
                </c:pt>
                <c:pt idx="45">
                  <c:v>867.09687654999993</c:v>
                </c:pt>
                <c:pt idx="46">
                  <c:v>1578.1976369499998</c:v>
                </c:pt>
                <c:pt idx="47">
                  <c:v>3155.3282177899996</c:v>
                </c:pt>
                <c:pt idx="48">
                  <c:v>3934.4180052099996</c:v>
                </c:pt>
                <c:pt idx="49">
                  <c:v>3608.2804805699998</c:v>
                </c:pt>
                <c:pt idx="50">
                  <c:v>4089.7683800999998</c:v>
                </c:pt>
                <c:pt idx="51">
                  <c:v>2371.4607908500002</c:v>
                </c:pt>
                <c:pt idx="52">
                  <c:v>1763.0874352999999</c:v>
                </c:pt>
                <c:pt idx="53">
                  <c:v>1753.6914006499999</c:v>
                </c:pt>
                <c:pt idx="54">
                  <c:v>1478.52285682</c:v>
                </c:pt>
                <c:pt idx="55">
                  <c:v>1384.56346128</c:v>
                </c:pt>
                <c:pt idx="56">
                  <c:v>1275.9766748700001</c:v>
                </c:pt>
                <c:pt idx="57">
                  <c:v>1765.8884067500001</c:v>
                </c:pt>
                <c:pt idx="58">
                  <c:v>3050.0397717399997</c:v>
                </c:pt>
                <c:pt idx="59">
                  <c:v>6250.103856409999</c:v>
                </c:pt>
                <c:pt idx="60">
                  <c:v>9253.1248204100011</c:v>
                </c:pt>
                <c:pt idx="61">
                  <c:v>7901.3235124599996</c:v>
                </c:pt>
                <c:pt idx="62">
                  <c:v>6818.6628412800001</c:v>
                </c:pt>
                <c:pt idx="63">
                  <c:v>4213.9534669299992</c:v>
                </c:pt>
                <c:pt idx="64">
                  <c:v>3115.5544884999999</c:v>
                </c:pt>
                <c:pt idx="65">
                  <c:v>2935.3536654600002</c:v>
                </c:pt>
                <c:pt idx="66">
                  <c:v>2008.0168765499998</c:v>
                </c:pt>
                <c:pt idx="67">
                  <c:v>1477.8632159400001</c:v>
                </c:pt>
                <c:pt idx="68">
                  <c:v>1164.3140894800001</c:v>
                </c:pt>
                <c:pt idx="69">
                  <c:v>1414.7896882</c:v>
                </c:pt>
                <c:pt idx="70">
                  <c:v>2535.3381593700001</c:v>
                </c:pt>
                <c:pt idx="71">
                  <c:v>4443.2587638099994</c:v>
                </c:pt>
                <c:pt idx="72">
                  <c:v>5507.8167209700005</c:v>
                </c:pt>
                <c:pt idx="73">
                  <c:v>4630.3275152799997</c:v>
                </c:pt>
                <c:pt idx="74">
                  <c:v>4386.5294141599998</c:v>
                </c:pt>
                <c:pt idx="75">
                  <c:v>2734.9053143599999</c:v>
                </c:pt>
                <c:pt idx="76">
                  <c:v>1892.8804171100001</c:v>
                </c:pt>
                <c:pt idx="77">
                  <c:v>1736.7485052300001</c:v>
                </c:pt>
                <c:pt idx="78">
                  <c:v>1274.0994810900002</c:v>
                </c:pt>
                <c:pt idx="79">
                  <c:v>1036.1645062900002</c:v>
                </c:pt>
                <c:pt idx="80">
                  <c:v>903.56394163000016</c:v>
                </c:pt>
                <c:pt idx="81">
                  <c:v>1218.3186010899999</c:v>
                </c:pt>
                <c:pt idx="82">
                  <c:v>2087.1691681799998</c:v>
                </c:pt>
                <c:pt idx="83">
                  <c:v>3929.2458573399999</c:v>
                </c:pt>
                <c:pt idx="84">
                  <c:v>5437.3305201000003</c:v>
                </c:pt>
                <c:pt idx="85">
                  <c:v>4401.4614451699999</c:v>
                </c:pt>
                <c:pt idx="86">
                  <c:v>4165.0385328400007</c:v>
                </c:pt>
                <c:pt idx="87">
                  <c:v>2713.2496882</c:v>
                </c:pt>
                <c:pt idx="88">
                  <c:v>2075.9563929800001</c:v>
                </c:pt>
                <c:pt idx="89">
                  <c:v>2075.7493813400001</c:v>
                </c:pt>
                <c:pt idx="90">
                  <c:v>1480.2591728199998</c:v>
                </c:pt>
                <c:pt idx="91">
                  <c:v>1132.0860585800001</c:v>
                </c:pt>
                <c:pt idx="92">
                  <c:v>1007.0205828600001</c:v>
                </c:pt>
                <c:pt idx="93">
                  <c:v>1482.98980764</c:v>
                </c:pt>
                <c:pt idx="94">
                  <c:v>3244.4492635899996</c:v>
                </c:pt>
                <c:pt idx="95">
                  <c:v>5603.6557402299995</c:v>
                </c:pt>
                <c:pt idx="96">
                  <c:v>6310.0915198299999</c:v>
                </c:pt>
                <c:pt idx="97">
                  <c:v>5854.4532140600004</c:v>
                </c:pt>
                <c:pt idx="98">
                  <c:v>6148.7751438000005</c:v>
                </c:pt>
                <c:pt idx="99">
                  <c:v>3695.9719041899998</c:v>
                </c:pt>
                <c:pt idx="100">
                  <c:v>2521.6920394000003</c:v>
                </c:pt>
                <c:pt idx="101">
                  <c:v>2317.9027503200005</c:v>
                </c:pt>
                <c:pt idx="102">
                  <c:v>1704.0524644699999</c:v>
                </c:pt>
                <c:pt idx="103">
                  <c:v>1534.9200883300002</c:v>
                </c:pt>
                <c:pt idx="104">
                  <c:v>1455.08090653</c:v>
                </c:pt>
                <c:pt idx="105">
                  <c:v>1910.3356566299999</c:v>
                </c:pt>
                <c:pt idx="106">
                  <c:v>3141.3670723</c:v>
                </c:pt>
                <c:pt idx="107">
                  <c:v>5742.5509578800002</c:v>
                </c:pt>
                <c:pt idx="108">
                  <c:v>7994.4041148699998</c:v>
                </c:pt>
                <c:pt idx="109">
                  <c:v>9929.0552683400001</c:v>
                </c:pt>
                <c:pt idx="110">
                  <c:v>7923.5157181300001</c:v>
                </c:pt>
                <c:pt idx="111">
                  <c:v>4046.4476426199999</c:v>
                </c:pt>
                <c:pt idx="112">
                  <c:v>2912.2509412600002</c:v>
                </c:pt>
                <c:pt idx="113">
                  <c:v>2766.9516623699997</c:v>
                </c:pt>
                <c:pt idx="114">
                  <c:v>2049.9745062900001</c:v>
                </c:pt>
                <c:pt idx="115">
                  <c:v>1516.4845062900004</c:v>
                </c:pt>
                <c:pt idx="116">
                  <c:v>1121.64246447</c:v>
                </c:pt>
                <c:pt idx="117">
                  <c:v>1347.4527652299998</c:v>
                </c:pt>
                <c:pt idx="118">
                  <c:v>2144.3867303000002</c:v>
                </c:pt>
                <c:pt idx="119">
                  <c:v>4118.1243488700002</c:v>
                </c:pt>
                <c:pt idx="120">
                  <c:v>5784.0179920999999</c:v>
                </c:pt>
                <c:pt idx="121">
                  <c:v>4542.0967115000003</c:v>
                </c:pt>
                <c:pt idx="122">
                  <c:v>4212.3419041899997</c:v>
                </c:pt>
                <c:pt idx="123">
                  <c:v>2720.2800754299997</c:v>
                </c:pt>
                <c:pt idx="124">
                  <c:v>2098.7894810900002</c:v>
                </c:pt>
                <c:pt idx="125">
                  <c:v>2030.6128568199999</c:v>
                </c:pt>
                <c:pt idx="126">
                  <c:v>1543.18089777</c:v>
                </c:pt>
                <c:pt idx="127">
                  <c:v>1423.4526723399999</c:v>
                </c:pt>
                <c:pt idx="128">
                  <c:v>1342.1007584600002</c:v>
                </c:pt>
                <c:pt idx="129">
                  <c:v>1811.5658747799998</c:v>
                </c:pt>
                <c:pt idx="130">
                  <c:v>3449.72060027</c:v>
                </c:pt>
                <c:pt idx="131">
                  <c:v>5928.9699838899996</c:v>
                </c:pt>
                <c:pt idx="132">
                  <c:v>8434.6531532000008</c:v>
                </c:pt>
                <c:pt idx="133">
                  <c:v>7523.0780134800007</c:v>
                </c:pt>
                <c:pt idx="134">
                  <c:v>5506.3528649199998</c:v>
                </c:pt>
                <c:pt idx="135">
                  <c:v>3473.0209713500003</c:v>
                </c:pt>
                <c:pt idx="136">
                  <c:v>2519.46153757</c:v>
                </c:pt>
                <c:pt idx="137">
                  <c:v>2394.4076076199999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908-454C-AA95-0255B3A238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11457175"/>
        <c:axId val="1716400623"/>
      </c:lineChart>
      <c:dateAx>
        <c:axId val="131145717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mmm\-yy" sourceLinked="1"/>
        <c:majorTickMark val="out"/>
        <c:minorTickMark val="none"/>
        <c:tickLblPos val="nextTo"/>
        <c:txPr>
          <a:bodyPr/>
          <a:lstStyle/>
          <a:p>
            <a:pPr lvl="0">
              <a:defRPr sz="1000" b="0" i="0">
                <a:solidFill>
                  <a:srgbClr val="000000"/>
                </a:solidFill>
                <a:latin typeface="Arial"/>
              </a:defRPr>
            </a:pPr>
            <a:endParaRPr lang="pt-BR"/>
          </a:p>
        </c:txPr>
        <c:crossAx val="1716400623"/>
        <c:crosses val="autoZero"/>
        <c:auto val="1"/>
        <c:lblOffset val="100"/>
        <c:baseTimeUnit val="months"/>
      </c:dateAx>
      <c:valAx>
        <c:axId val="1716400623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 lvl="0">
                  <a:defRPr sz="1000" b="0" i="0">
                    <a:solidFill>
                      <a:srgbClr val="000000"/>
                    </a:solidFill>
                    <a:latin typeface="Arial"/>
                  </a:defRPr>
                </a:pPr>
                <a:r>
                  <a:rPr sz="1000" b="0" i="0">
                    <a:solidFill>
                      <a:srgbClr val="000000"/>
                    </a:solidFill>
                    <a:latin typeface="Arial"/>
                  </a:rPr>
                  <a:t>MWm</a:t>
                </a:r>
              </a:p>
            </c:rich>
          </c:tx>
          <c:overlay val="0"/>
        </c:title>
        <c:numFmt formatCode="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000" b="0" i="0">
                <a:solidFill>
                  <a:srgbClr val="000000"/>
                </a:solidFill>
                <a:latin typeface="Arial"/>
              </a:defRPr>
            </a:pPr>
            <a:endParaRPr lang="pt-BR"/>
          </a:p>
        </c:txPr>
        <c:crossAx val="1311457175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1000" b="0" i="0">
              <a:solidFill>
                <a:srgbClr val="000000"/>
              </a:solidFill>
              <a:latin typeface="Arial"/>
            </a:defRPr>
          </a:pPr>
          <a:endParaRPr lang="pt-BR"/>
        </a:p>
      </c:txPr>
    </c:legend>
    <c:plotVisOnly val="1"/>
    <c:dispBlanksAs val="zero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title>
      <c:tx>
        <c:rich>
          <a:bodyPr/>
          <a:lstStyle/>
          <a:p>
            <a:pPr lvl="0">
              <a:defRPr sz="1000" b="0" i="0">
                <a:solidFill>
                  <a:srgbClr val="000000"/>
                </a:solidFill>
                <a:latin typeface="Arial"/>
              </a:defRPr>
            </a:pPr>
            <a:r>
              <a:rPr sz="1000" b="0" i="0">
                <a:solidFill>
                  <a:srgbClr val="000000"/>
                </a:solidFill>
                <a:latin typeface="Arial"/>
              </a:rPr>
              <a:t>ENA observado vs. previsto pelo método MMC (jan/2011 a mar/2023) 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v>ENA_Grande</c:v>
          </c:tx>
          <c:spPr>
            <a:ln w="9525" cmpd="sng">
              <a:solidFill>
                <a:srgbClr val="C00000">
                  <a:alpha val="100000"/>
                </a:srgbClr>
              </a:solidFill>
            </a:ln>
          </c:spPr>
          <c:marker>
            <c:symbol val="circle"/>
            <c:size val="4"/>
            <c:spPr>
              <a:solidFill>
                <a:srgbClr val="C00000">
                  <a:alpha val="100000"/>
                </a:srgbClr>
              </a:solidFill>
              <a:ln cmpd="sng">
                <a:solidFill>
                  <a:srgbClr val="C00000">
                    <a:alpha val="100000"/>
                  </a:srgbClr>
                </a:solidFill>
              </a:ln>
            </c:spPr>
          </c:marker>
          <c:cat>
            <c:numRef>
              <c:f>TABELAS!$B$2:$B$148</c:f>
              <c:numCache>
                <c:formatCode>mmm\-yy</c:formatCode>
                <c:ptCount val="147"/>
                <c:pt idx="0">
                  <c:v>40544</c:v>
                </c:pt>
                <c:pt idx="1">
                  <c:v>40575</c:v>
                </c:pt>
                <c:pt idx="2">
                  <c:v>40603</c:v>
                </c:pt>
                <c:pt idx="3">
                  <c:v>40634</c:v>
                </c:pt>
                <c:pt idx="4">
                  <c:v>40664</c:v>
                </c:pt>
                <c:pt idx="5">
                  <c:v>40695</c:v>
                </c:pt>
                <c:pt idx="6">
                  <c:v>40725</c:v>
                </c:pt>
                <c:pt idx="7">
                  <c:v>40756</c:v>
                </c:pt>
                <c:pt idx="8">
                  <c:v>40787</c:v>
                </c:pt>
                <c:pt idx="9">
                  <c:v>40817</c:v>
                </c:pt>
                <c:pt idx="10">
                  <c:v>40848</c:v>
                </c:pt>
                <c:pt idx="11">
                  <c:v>40878</c:v>
                </c:pt>
                <c:pt idx="12">
                  <c:v>40909</c:v>
                </c:pt>
                <c:pt idx="13">
                  <c:v>40940</c:v>
                </c:pt>
                <c:pt idx="14">
                  <c:v>40969</c:v>
                </c:pt>
                <c:pt idx="15">
                  <c:v>41000</c:v>
                </c:pt>
                <c:pt idx="16">
                  <c:v>41030</c:v>
                </c:pt>
                <c:pt idx="17">
                  <c:v>41061</c:v>
                </c:pt>
                <c:pt idx="18">
                  <c:v>41091</c:v>
                </c:pt>
                <c:pt idx="19">
                  <c:v>41122</c:v>
                </c:pt>
                <c:pt idx="20">
                  <c:v>41153</c:v>
                </c:pt>
                <c:pt idx="21">
                  <c:v>41183</c:v>
                </c:pt>
                <c:pt idx="22">
                  <c:v>41214</c:v>
                </c:pt>
                <c:pt idx="23">
                  <c:v>41244</c:v>
                </c:pt>
                <c:pt idx="24">
                  <c:v>41275</c:v>
                </c:pt>
                <c:pt idx="25">
                  <c:v>41306</c:v>
                </c:pt>
                <c:pt idx="26">
                  <c:v>41334</c:v>
                </c:pt>
                <c:pt idx="27">
                  <c:v>41365</c:v>
                </c:pt>
                <c:pt idx="28">
                  <c:v>41395</c:v>
                </c:pt>
                <c:pt idx="29">
                  <c:v>41426</c:v>
                </c:pt>
                <c:pt idx="30">
                  <c:v>41456</c:v>
                </c:pt>
                <c:pt idx="31">
                  <c:v>41487</c:v>
                </c:pt>
                <c:pt idx="32">
                  <c:v>41518</c:v>
                </c:pt>
                <c:pt idx="33">
                  <c:v>41548</c:v>
                </c:pt>
                <c:pt idx="34">
                  <c:v>41579</c:v>
                </c:pt>
                <c:pt idx="35">
                  <c:v>41609</c:v>
                </c:pt>
                <c:pt idx="36">
                  <c:v>41640</c:v>
                </c:pt>
                <c:pt idx="37">
                  <c:v>41671</c:v>
                </c:pt>
                <c:pt idx="38">
                  <c:v>41699</c:v>
                </c:pt>
                <c:pt idx="39">
                  <c:v>41730</c:v>
                </c:pt>
                <c:pt idx="40">
                  <c:v>41760</c:v>
                </c:pt>
                <c:pt idx="41">
                  <c:v>41791</c:v>
                </c:pt>
                <c:pt idx="42">
                  <c:v>41821</c:v>
                </c:pt>
                <c:pt idx="43">
                  <c:v>41852</c:v>
                </c:pt>
                <c:pt idx="44">
                  <c:v>41883</c:v>
                </c:pt>
                <c:pt idx="45">
                  <c:v>41913</c:v>
                </c:pt>
                <c:pt idx="46">
                  <c:v>41944</c:v>
                </c:pt>
                <c:pt idx="47">
                  <c:v>41974</c:v>
                </c:pt>
                <c:pt idx="48">
                  <c:v>42005</c:v>
                </c:pt>
                <c:pt idx="49">
                  <c:v>42036</c:v>
                </c:pt>
                <c:pt idx="50">
                  <c:v>42064</c:v>
                </c:pt>
                <c:pt idx="51">
                  <c:v>42095</c:v>
                </c:pt>
                <c:pt idx="52">
                  <c:v>42125</c:v>
                </c:pt>
                <c:pt idx="53">
                  <c:v>42156</c:v>
                </c:pt>
                <c:pt idx="54">
                  <c:v>42186</c:v>
                </c:pt>
                <c:pt idx="55">
                  <c:v>42217</c:v>
                </c:pt>
                <c:pt idx="56">
                  <c:v>42248</c:v>
                </c:pt>
                <c:pt idx="57">
                  <c:v>42278</c:v>
                </c:pt>
                <c:pt idx="58">
                  <c:v>42309</c:v>
                </c:pt>
                <c:pt idx="59">
                  <c:v>42339</c:v>
                </c:pt>
                <c:pt idx="60">
                  <c:v>42370</c:v>
                </c:pt>
                <c:pt idx="61">
                  <c:v>42401</c:v>
                </c:pt>
                <c:pt idx="62">
                  <c:v>42430</c:v>
                </c:pt>
                <c:pt idx="63">
                  <c:v>42461</c:v>
                </c:pt>
                <c:pt idx="64">
                  <c:v>42491</c:v>
                </c:pt>
                <c:pt idx="65">
                  <c:v>42522</c:v>
                </c:pt>
                <c:pt idx="66">
                  <c:v>42552</c:v>
                </c:pt>
                <c:pt idx="67">
                  <c:v>42583</c:v>
                </c:pt>
                <c:pt idx="68">
                  <c:v>42614</c:v>
                </c:pt>
                <c:pt idx="69">
                  <c:v>42644</c:v>
                </c:pt>
                <c:pt idx="70">
                  <c:v>42675</c:v>
                </c:pt>
                <c:pt idx="71">
                  <c:v>42705</c:v>
                </c:pt>
                <c:pt idx="72">
                  <c:v>42736</c:v>
                </c:pt>
                <c:pt idx="73">
                  <c:v>42767</c:v>
                </c:pt>
                <c:pt idx="74">
                  <c:v>42795</c:v>
                </c:pt>
                <c:pt idx="75">
                  <c:v>42826</c:v>
                </c:pt>
                <c:pt idx="76">
                  <c:v>42856</c:v>
                </c:pt>
                <c:pt idx="77">
                  <c:v>42887</c:v>
                </c:pt>
                <c:pt idx="78">
                  <c:v>42917</c:v>
                </c:pt>
                <c:pt idx="79">
                  <c:v>42948</c:v>
                </c:pt>
                <c:pt idx="80">
                  <c:v>42979</c:v>
                </c:pt>
                <c:pt idx="81">
                  <c:v>43009</c:v>
                </c:pt>
                <c:pt idx="82">
                  <c:v>43040</c:v>
                </c:pt>
                <c:pt idx="83">
                  <c:v>43070</c:v>
                </c:pt>
                <c:pt idx="84">
                  <c:v>43101</c:v>
                </c:pt>
                <c:pt idx="85">
                  <c:v>43132</c:v>
                </c:pt>
                <c:pt idx="86">
                  <c:v>43160</c:v>
                </c:pt>
                <c:pt idx="87">
                  <c:v>43191</c:v>
                </c:pt>
                <c:pt idx="88">
                  <c:v>43221</c:v>
                </c:pt>
                <c:pt idx="89">
                  <c:v>43252</c:v>
                </c:pt>
                <c:pt idx="90">
                  <c:v>43282</c:v>
                </c:pt>
                <c:pt idx="91">
                  <c:v>43313</c:v>
                </c:pt>
                <c:pt idx="92">
                  <c:v>43344</c:v>
                </c:pt>
                <c:pt idx="93">
                  <c:v>43374</c:v>
                </c:pt>
                <c:pt idx="94">
                  <c:v>43405</c:v>
                </c:pt>
                <c:pt idx="95">
                  <c:v>43435</c:v>
                </c:pt>
                <c:pt idx="96">
                  <c:v>43466</c:v>
                </c:pt>
                <c:pt idx="97">
                  <c:v>43497</c:v>
                </c:pt>
                <c:pt idx="98">
                  <c:v>43525</c:v>
                </c:pt>
                <c:pt idx="99">
                  <c:v>43556</c:v>
                </c:pt>
                <c:pt idx="100">
                  <c:v>43586</c:v>
                </c:pt>
                <c:pt idx="101">
                  <c:v>43617</c:v>
                </c:pt>
                <c:pt idx="102">
                  <c:v>43647</c:v>
                </c:pt>
                <c:pt idx="103">
                  <c:v>43678</c:v>
                </c:pt>
                <c:pt idx="104">
                  <c:v>43709</c:v>
                </c:pt>
                <c:pt idx="105">
                  <c:v>43739</c:v>
                </c:pt>
                <c:pt idx="106">
                  <c:v>43770</c:v>
                </c:pt>
                <c:pt idx="107">
                  <c:v>43800</c:v>
                </c:pt>
                <c:pt idx="108">
                  <c:v>43831</c:v>
                </c:pt>
                <c:pt idx="109">
                  <c:v>43862</c:v>
                </c:pt>
                <c:pt idx="110">
                  <c:v>43891</c:v>
                </c:pt>
                <c:pt idx="111">
                  <c:v>43922</c:v>
                </c:pt>
                <c:pt idx="112">
                  <c:v>43952</c:v>
                </c:pt>
                <c:pt idx="113">
                  <c:v>43983</c:v>
                </c:pt>
                <c:pt idx="114">
                  <c:v>44013</c:v>
                </c:pt>
                <c:pt idx="115">
                  <c:v>44044</c:v>
                </c:pt>
                <c:pt idx="116">
                  <c:v>44075</c:v>
                </c:pt>
                <c:pt idx="117">
                  <c:v>44105</c:v>
                </c:pt>
                <c:pt idx="118">
                  <c:v>44136</c:v>
                </c:pt>
                <c:pt idx="119">
                  <c:v>44166</c:v>
                </c:pt>
                <c:pt idx="120">
                  <c:v>44197</c:v>
                </c:pt>
                <c:pt idx="121">
                  <c:v>44228</c:v>
                </c:pt>
                <c:pt idx="122">
                  <c:v>44256</c:v>
                </c:pt>
                <c:pt idx="123">
                  <c:v>44287</c:v>
                </c:pt>
                <c:pt idx="124">
                  <c:v>44317</c:v>
                </c:pt>
                <c:pt idx="125">
                  <c:v>44348</c:v>
                </c:pt>
                <c:pt idx="126">
                  <c:v>44378</c:v>
                </c:pt>
                <c:pt idx="127">
                  <c:v>44409</c:v>
                </c:pt>
                <c:pt idx="128">
                  <c:v>44440</c:v>
                </c:pt>
                <c:pt idx="129">
                  <c:v>44470</c:v>
                </c:pt>
                <c:pt idx="130">
                  <c:v>44501</c:v>
                </c:pt>
                <c:pt idx="131">
                  <c:v>44531</c:v>
                </c:pt>
                <c:pt idx="132">
                  <c:v>44562</c:v>
                </c:pt>
                <c:pt idx="133">
                  <c:v>44593</c:v>
                </c:pt>
                <c:pt idx="134">
                  <c:v>44621</c:v>
                </c:pt>
                <c:pt idx="135">
                  <c:v>44652</c:v>
                </c:pt>
                <c:pt idx="136">
                  <c:v>44682</c:v>
                </c:pt>
                <c:pt idx="137">
                  <c:v>44713</c:v>
                </c:pt>
                <c:pt idx="138">
                  <c:v>44743</c:v>
                </c:pt>
                <c:pt idx="139">
                  <c:v>44774</c:v>
                </c:pt>
                <c:pt idx="140">
                  <c:v>44805</c:v>
                </c:pt>
                <c:pt idx="141">
                  <c:v>44835</c:v>
                </c:pt>
                <c:pt idx="142">
                  <c:v>44866</c:v>
                </c:pt>
                <c:pt idx="143">
                  <c:v>44896</c:v>
                </c:pt>
                <c:pt idx="144">
                  <c:v>44927</c:v>
                </c:pt>
                <c:pt idx="145">
                  <c:v>44958</c:v>
                </c:pt>
                <c:pt idx="146">
                  <c:v>44986</c:v>
                </c:pt>
              </c:numCache>
            </c:numRef>
          </c:cat>
          <c:val>
            <c:numRef>
              <c:f>TABELAS!$H$2:$H$148</c:f>
              <c:numCache>
                <c:formatCode>0</c:formatCode>
                <c:ptCount val="147"/>
                <c:pt idx="0">
                  <c:v>14513.38</c:v>
                </c:pt>
                <c:pt idx="1">
                  <c:v>6176.11</c:v>
                </c:pt>
                <c:pt idx="2">
                  <c:v>11527.88</c:v>
                </c:pt>
                <c:pt idx="3">
                  <c:v>6808.32</c:v>
                </c:pt>
                <c:pt idx="4">
                  <c:v>4452.32</c:v>
                </c:pt>
                <c:pt idx="5">
                  <c:v>3791.72</c:v>
                </c:pt>
                <c:pt idx="6">
                  <c:v>2947.26</c:v>
                </c:pt>
                <c:pt idx="7">
                  <c:v>2369.23</c:v>
                </c:pt>
                <c:pt idx="8">
                  <c:v>1779.82</c:v>
                </c:pt>
                <c:pt idx="9">
                  <c:v>2581.0300000000002</c:v>
                </c:pt>
                <c:pt idx="10">
                  <c:v>2930.66</c:v>
                </c:pt>
                <c:pt idx="11">
                  <c:v>7692.65</c:v>
                </c:pt>
                <c:pt idx="12">
                  <c:v>13283.33</c:v>
                </c:pt>
                <c:pt idx="13">
                  <c:v>6916.17</c:v>
                </c:pt>
                <c:pt idx="14">
                  <c:v>4930.82</c:v>
                </c:pt>
                <c:pt idx="15">
                  <c:v>4090.75</c:v>
                </c:pt>
                <c:pt idx="16">
                  <c:v>3816.29</c:v>
                </c:pt>
                <c:pt idx="17">
                  <c:v>4132.4399999999996</c:v>
                </c:pt>
                <c:pt idx="18">
                  <c:v>3018.84</c:v>
                </c:pt>
                <c:pt idx="19">
                  <c:v>1987.82</c:v>
                </c:pt>
                <c:pt idx="20">
                  <c:v>1605.63</c:v>
                </c:pt>
                <c:pt idx="21">
                  <c:v>1619.59</c:v>
                </c:pt>
                <c:pt idx="22">
                  <c:v>2531.52</c:v>
                </c:pt>
                <c:pt idx="23">
                  <c:v>3623.25</c:v>
                </c:pt>
                <c:pt idx="24">
                  <c:v>8698.94</c:v>
                </c:pt>
                <c:pt idx="25">
                  <c:v>9053.91</c:v>
                </c:pt>
                <c:pt idx="26">
                  <c:v>6924.41</c:v>
                </c:pt>
                <c:pt idx="27">
                  <c:v>5999.64</c:v>
                </c:pt>
                <c:pt idx="28">
                  <c:v>3600.54</c:v>
                </c:pt>
                <c:pt idx="29">
                  <c:v>4079.6</c:v>
                </c:pt>
                <c:pt idx="30">
                  <c:v>2892.32</c:v>
                </c:pt>
                <c:pt idx="31">
                  <c:v>2192.8200000000002</c:v>
                </c:pt>
                <c:pt idx="32">
                  <c:v>1992.47</c:v>
                </c:pt>
                <c:pt idx="33">
                  <c:v>2890</c:v>
                </c:pt>
                <c:pt idx="34">
                  <c:v>2978.56</c:v>
                </c:pt>
                <c:pt idx="35">
                  <c:v>5302.28</c:v>
                </c:pt>
                <c:pt idx="36">
                  <c:v>3079.94</c:v>
                </c:pt>
                <c:pt idx="37">
                  <c:v>1795.04</c:v>
                </c:pt>
                <c:pt idx="38">
                  <c:v>2185.0100000000002</c:v>
                </c:pt>
                <c:pt idx="39">
                  <c:v>2237.5700000000002</c:v>
                </c:pt>
                <c:pt idx="40">
                  <c:v>1527.44</c:v>
                </c:pt>
                <c:pt idx="41">
                  <c:v>1411.64</c:v>
                </c:pt>
                <c:pt idx="42">
                  <c:v>1285.6099999999999</c:v>
                </c:pt>
                <c:pt idx="43">
                  <c:v>1169.6300000000001</c:v>
                </c:pt>
                <c:pt idx="44">
                  <c:v>867.6</c:v>
                </c:pt>
                <c:pt idx="45">
                  <c:v>650.35</c:v>
                </c:pt>
                <c:pt idx="46">
                  <c:v>1498.22</c:v>
                </c:pt>
                <c:pt idx="47">
                  <c:v>3434.81</c:v>
                </c:pt>
                <c:pt idx="48">
                  <c:v>1988.21</c:v>
                </c:pt>
                <c:pt idx="49">
                  <c:v>3530.23</c:v>
                </c:pt>
                <c:pt idx="50">
                  <c:v>4682.33</c:v>
                </c:pt>
                <c:pt idx="51">
                  <c:v>3532.87</c:v>
                </c:pt>
                <c:pt idx="52">
                  <c:v>2507.6799999999998</c:v>
                </c:pt>
                <c:pt idx="53">
                  <c:v>2030.09</c:v>
                </c:pt>
                <c:pt idx="54">
                  <c:v>1567.76</c:v>
                </c:pt>
                <c:pt idx="55">
                  <c:v>1132.05</c:v>
                </c:pt>
                <c:pt idx="56">
                  <c:v>2159.4699999999998</c:v>
                </c:pt>
                <c:pt idx="57">
                  <c:v>1044.47</c:v>
                </c:pt>
                <c:pt idx="58">
                  <c:v>2849.53</c:v>
                </c:pt>
                <c:pt idx="59">
                  <c:v>5019.74</c:v>
                </c:pt>
                <c:pt idx="60">
                  <c:v>9529.39</c:v>
                </c:pt>
                <c:pt idx="61">
                  <c:v>6756.82</c:v>
                </c:pt>
                <c:pt idx="62">
                  <c:v>7590.49</c:v>
                </c:pt>
                <c:pt idx="63">
                  <c:v>3941.46</c:v>
                </c:pt>
                <c:pt idx="64">
                  <c:v>2899.89</c:v>
                </c:pt>
                <c:pt idx="65">
                  <c:v>3847.41</c:v>
                </c:pt>
                <c:pt idx="66">
                  <c:v>2155.12</c:v>
                </c:pt>
                <c:pt idx="67">
                  <c:v>1799.97</c:v>
                </c:pt>
                <c:pt idx="68">
                  <c:v>1456.41</c:v>
                </c:pt>
                <c:pt idx="69">
                  <c:v>1987.42</c:v>
                </c:pt>
                <c:pt idx="70">
                  <c:v>3675.37</c:v>
                </c:pt>
                <c:pt idx="71">
                  <c:v>4016.23</c:v>
                </c:pt>
                <c:pt idx="72">
                  <c:v>4905.8500000000004</c:v>
                </c:pt>
                <c:pt idx="73">
                  <c:v>4144.17</c:v>
                </c:pt>
                <c:pt idx="74">
                  <c:v>3748.76</c:v>
                </c:pt>
                <c:pt idx="75">
                  <c:v>2449.84</c:v>
                </c:pt>
                <c:pt idx="76">
                  <c:v>2677.39</c:v>
                </c:pt>
                <c:pt idx="77">
                  <c:v>2134.23</c:v>
                </c:pt>
                <c:pt idx="78">
                  <c:v>1537.76</c:v>
                </c:pt>
                <c:pt idx="79">
                  <c:v>1207.69</c:v>
                </c:pt>
                <c:pt idx="80">
                  <c:v>895.95</c:v>
                </c:pt>
                <c:pt idx="81">
                  <c:v>1226.24</c:v>
                </c:pt>
                <c:pt idx="82">
                  <c:v>2325.86</c:v>
                </c:pt>
                <c:pt idx="83">
                  <c:v>3600.39</c:v>
                </c:pt>
                <c:pt idx="84">
                  <c:v>6103.76</c:v>
                </c:pt>
                <c:pt idx="85">
                  <c:v>4157.79</c:v>
                </c:pt>
                <c:pt idx="86">
                  <c:v>4910.4399999999996</c:v>
                </c:pt>
                <c:pt idx="87">
                  <c:v>2497.4699999999998</c:v>
                </c:pt>
                <c:pt idx="88">
                  <c:v>1729.43</c:v>
                </c:pt>
                <c:pt idx="89">
                  <c:v>1610.43</c:v>
                </c:pt>
                <c:pt idx="90">
                  <c:v>1239.4100000000001</c:v>
                </c:pt>
                <c:pt idx="91">
                  <c:v>1448.11</c:v>
                </c:pt>
                <c:pt idx="92">
                  <c:v>1302.3</c:v>
                </c:pt>
                <c:pt idx="93">
                  <c:v>2481.7399999999998</c:v>
                </c:pt>
                <c:pt idx="94">
                  <c:v>4334.28</c:v>
                </c:pt>
                <c:pt idx="95">
                  <c:v>5010.95</c:v>
                </c:pt>
                <c:pt idx="96">
                  <c:v>3984</c:v>
                </c:pt>
                <c:pt idx="97">
                  <c:v>4380</c:v>
                </c:pt>
                <c:pt idx="98">
                  <c:v>7549</c:v>
                </c:pt>
                <c:pt idx="99">
                  <c:v>5025</c:v>
                </c:pt>
                <c:pt idx="100">
                  <c:v>3380</c:v>
                </c:pt>
                <c:pt idx="101">
                  <c:v>2399</c:v>
                </c:pt>
                <c:pt idx="102">
                  <c:v>1947</c:v>
                </c:pt>
                <c:pt idx="103">
                  <c:v>1607</c:v>
                </c:pt>
                <c:pt idx="104">
                  <c:v>1379</c:v>
                </c:pt>
                <c:pt idx="105">
                  <c:v>1426</c:v>
                </c:pt>
                <c:pt idx="106">
                  <c:v>2419</c:v>
                </c:pt>
                <c:pt idx="107">
                  <c:v>4238</c:v>
                </c:pt>
                <c:pt idx="108">
                  <c:v>5672</c:v>
                </c:pt>
                <c:pt idx="109">
                  <c:v>11933</c:v>
                </c:pt>
                <c:pt idx="110">
                  <c:v>8252</c:v>
                </c:pt>
                <c:pt idx="111">
                  <c:v>4239</c:v>
                </c:pt>
                <c:pt idx="112">
                  <c:v>2803</c:v>
                </c:pt>
                <c:pt idx="113">
                  <c:v>2449</c:v>
                </c:pt>
                <c:pt idx="114">
                  <c:v>1873</c:v>
                </c:pt>
                <c:pt idx="115">
                  <c:v>1462</c:v>
                </c:pt>
                <c:pt idx="116">
                  <c:v>1141</c:v>
                </c:pt>
                <c:pt idx="117">
                  <c:v>985</c:v>
                </c:pt>
                <c:pt idx="118">
                  <c:v>1948</c:v>
                </c:pt>
                <c:pt idx="119">
                  <c:v>4880</c:v>
                </c:pt>
                <c:pt idx="120">
                  <c:v>6198</c:v>
                </c:pt>
                <c:pt idx="121">
                  <c:v>4770</c:v>
                </c:pt>
                <c:pt idx="122">
                  <c:v>4338</c:v>
                </c:pt>
                <c:pt idx="123">
                  <c:v>2131</c:v>
                </c:pt>
                <c:pt idx="124">
                  <c:v>1589</c:v>
                </c:pt>
                <c:pt idx="125">
                  <c:v>1692</c:v>
                </c:pt>
                <c:pt idx="126">
                  <c:v>1256</c:v>
                </c:pt>
                <c:pt idx="127">
                  <c:v>1119</c:v>
                </c:pt>
                <c:pt idx="128">
                  <c:v>923</c:v>
                </c:pt>
                <c:pt idx="129">
                  <c:v>2983</c:v>
                </c:pt>
                <c:pt idx="130">
                  <c:v>3815</c:v>
                </c:pt>
                <c:pt idx="131">
                  <c:v>4450</c:v>
                </c:pt>
                <c:pt idx="132">
                  <c:v>9992</c:v>
                </c:pt>
                <c:pt idx="133">
                  <c:v>10939</c:v>
                </c:pt>
                <c:pt idx="134">
                  <c:v>4978</c:v>
                </c:pt>
                <c:pt idx="135">
                  <c:v>3761</c:v>
                </c:pt>
                <c:pt idx="136">
                  <c:v>2593</c:v>
                </c:pt>
                <c:pt idx="137">
                  <c:v>2211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6E4-40D6-899D-F1567FEF9D7D}"/>
            </c:ext>
          </c:extLst>
        </c:ser>
        <c:ser>
          <c:idx val="1"/>
          <c:order val="1"/>
          <c:tx>
            <c:v>ENA_MMC</c:v>
          </c:tx>
          <c:spPr>
            <a:ln w="9525" cmpd="sng">
              <a:solidFill>
                <a:srgbClr val="00B050">
                  <a:alpha val="100000"/>
                </a:srgbClr>
              </a:solidFill>
            </a:ln>
          </c:spPr>
          <c:marker>
            <c:symbol val="circle"/>
            <c:size val="3"/>
            <c:spPr>
              <a:solidFill>
                <a:srgbClr val="00B050">
                  <a:alpha val="100000"/>
                </a:srgbClr>
              </a:solidFill>
              <a:ln cmpd="sng">
                <a:solidFill>
                  <a:srgbClr val="00B050">
                    <a:alpha val="100000"/>
                  </a:srgbClr>
                </a:solidFill>
              </a:ln>
            </c:spPr>
          </c:marker>
          <c:cat>
            <c:numRef>
              <c:f>TABELAS!$B$2:$B$148</c:f>
              <c:numCache>
                <c:formatCode>mmm\-yy</c:formatCode>
                <c:ptCount val="147"/>
                <c:pt idx="0">
                  <c:v>40544</c:v>
                </c:pt>
                <c:pt idx="1">
                  <c:v>40575</c:v>
                </c:pt>
                <c:pt idx="2">
                  <c:v>40603</c:v>
                </c:pt>
                <c:pt idx="3">
                  <c:v>40634</c:v>
                </c:pt>
                <c:pt idx="4">
                  <c:v>40664</c:v>
                </c:pt>
                <c:pt idx="5">
                  <c:v>40695</c:v>
                </c:pt>
                <c:pt idx="6">
                  <c:v>40725</c:v>
                </c:pt>
                <c:pt idx="7">
                  <c:v>40756</c:v>
                </c:pt>
                <c:pt idx="8">
                  <c:v>40787</c:v>
                </c:pt>
                <c:pt idx="9">
                  <c:v>40817</c:v>
                </c:pt>
                <c:pt idx="10">
                  <c:v>40848</c:v>
                </c:pt>
                <c:pt idx="11">
                  <c:v>40878</c:v>
                </c:pt>
                <c:pt idx="12">
                  <c:v>40909</c:v>
                </c:pt>
                <c:pt idx="13">
                  <c:v>40940</c:v>
                </c:pt>
                <c:pt idx="14">
                  <c:v>40969</c:v>
                </c:pt>
                <c:pt idx="15">
                  <c:v>41000</c:v>
                </c:pt>
                <c:pt idx="16">
                  <c:v>41030</c:v>
                </c:pt>
                <c:pt idx="17">
                  <c:v>41061</c:v>
                </c:pt>
                <c:pt idx="18">
                  <c:v>41091</c:v>
                </c:pt>
                <c:pt idx="19">
                  <c:v>41122</c:v>
                </c:pt>
                <c:pt idx="20">
                  <c:v>41153</c:v>
                </c:pt>
                <c:pt idx="21">
                  <c:v>41183</c:v>
                </c:pt>
                <c:pt idx="22">
                  <c:v>41214</c:v>
                </c:pt>
                <c:pt idx="23">
                  <c:v>41244</c:v>
                </c:pt>
                <c:pt idx="24">
                  <c:v>41275</c:v>
                </c:pt>
                <c:pt idx="25">
                  <c:v>41306</c:v>
                </c:pt>
                <c:pt idx="26">
                  <c:v>41334</c:v>
                </c:pt>
                <c:pt idx="27">
                  <c:v>41365</c:v>
                </c:pt>
                <c:pt idx="28">
                  <c:v>41395</c:v>
                </c:pt>
                <c:pt idx="29">
                  <c:v>41426</c:v>
                </c:pt>
                <c:pt idx="30">
                  <c:v>41456</c:v>
                </c:pt>
                <c:pt idx="31">
                  <c:v>41487</c:v>
                </c:pt>
                <c:pt idx="32">
                  <c:v>41518</c:v>
                </c:pt>
                <c:pt idx="33">
                  <c:v>41548</c:v>
                </c:pt>
                <c:pt idx="34">
                  <c:v>41579</c:v>
                </c:pt>
                <c:pt idx="35">
                  <c:v>41609</c:v>
                </c:pt>
                <c:pt idx="36">
                  <c:v>41640</c:v>
                </c:pt>
                <c:pt idx="37">
                  <c:v>41671</c:v>
                </c:pt>
                <c:pt idx="38">
                  <c:v>41699</c:v>
                </c:pt>
                <c:pt idx="39">
                  <c:v>41730</c:v>
                </c:pt>
                <c:pt idx="40">
                  <c:v>41760</c:v>
                </c:pt>
                <c:pt idx="41">
                  <c:v>41791</c:v>
                </c:pt>
                <c:pt idx="42">
                  <c:v>41821</c:v>
                </c:pt>
                <c:pt idx="43">
                  <c:v>41852</c:v>
                </c:pt>
                <c:pt idx="44">
                  <c:v>41883</c:v>
                </c:pt>
                <c:pt idx="45">
                  <c:v>41913</c:v>
                </c:pt>
                <c:pt idx="46">
                  <c:v>41944</c:v>
                </c:pt>
                <c:pt idx="47">
                  <c:v>41974</c:v>
                </c:pt>
                <c:pt idx="48">
                  <c:v>42005</c:v>
                </c:pt>
                <c:pt idx="49">
                  <c:v>42036</c:v>
                </c:pt>
                <c:pt idx="50">
                  <c:v>42064</c:v>
                </c:pt>
                <c:pt idx="51">
                  <c:v>42095</c:v>
                </c:pt>
                <c:pt idx="52">
                  <c:v>42125</c:v>
                </c:pt>
                <c:pt idx="53">
                  <c:v>42156</c:v>
                </c:pt>
                <c:pt idx="54">
                  <c:v>42186</c:v>
                </c:pt>
                <c:pt idx="55">
                  <c:v>42217</c:v>
                </c:pt>
                <c:pt idx="56">
                  <c:v>42248</c:v>
                </c:pt>
                <c:pt idx="57">
                  <c:v>42278</c:v>
                </c:pt>
                <c:pt idx="58">
                  <c:v>42309</c:v>
                </c:pt>
                <c:pt idx="59">
                  <c:v>42339</c:v>
                </c:pt>
                <c:pt idx="60">
                  <c:v>42370</c:v>
                </c:pt>
                <c:pt idx="61">
                  <c:v>42401</c:v>
                </c:pt>
                <c:pt idx="62">
                  <c:v>42430</c:v>
                </c:pt>
                <c:pt idx="63">
                  <c:v>42461</c:v>
                </c:pt>
                <c:pt idx="64">
                  <c:v>42491</c:v>
                </c:pt>
                <c:pt idx="65">
                  <c:v>42522</c:v>
                </c:pt>
                <c:pt idx="66">
                  <c:v>42552</c:v>
                </c:pt>
                <c:pt idx="67">
                  <c:v>42583</c:v>
                </c:pt>
                <c:pt idx="68">
                  <c:v>42614</c:v>
                </c:pt>
                <c:pt idx="69">
                  <c:v>42644</c:v>
                </c:pt>
                <c:pt idx="70">
                  <c:v>42675</c:v>
                </c:pt>
                <c:pt idx="71">
                  <c:v>42705</c:v>
                </c:pt>
                <c:pt idx="72">
                  <c:v>42736</c:v>
                </c:pt>
                <c:pt idx="73">
                  <c:v>42767</c:v>
                </c:pt>
                <c:pt idx="74">
                  <c:v>42795</c:v>
                </c:pt>
                <c:pt idx="75">
                  <c:v>42826</c:v>
                </c:pt>
                <c:pt idx="76">
                  <c:v>42856</c:v>
                </c:pt>
                <c:pt idx="77">
                  <c:v>42887</c:v>
                </c:pt>
                <c:pt idx="78">
                  <c:v>42917</c:v>
                </c:pt>
                <c:pt idx="79">
                  <c:v>42948</c:v>
                </c:pt>
                <c:pt idx="80">
                  <c:v>42979</c:v>
                </c:pt>
                <c:pt idx="81">
                  <c:v>43009</c:v>
                </c:pt>
                <c:pt idx="82">
                  <c:v>43040</c:v>
                </c:pt>
                <c:pt idx="83">
                  <c:v>43070</c:v>
                </c:pt>
                <c:pt idx="84">
                  <c:v>43101</c:v>
                </c:pt>
                <c:pt idx="85">
                  <c:v>43132</c:v>
                </c:pt>
                <c:pt idx="86">
                  <c:v>43160</c:v>
                </c:pt>
                <c:pt idx="87">
                  <c:v>43191</c:v>
                </c:pt>
                <c:pt idx="88">
                  <c:v>43221</c:v>
                </c:pt>
                <c:pt idx="89">
                  <c:v>43252</c:v>
                </c:pt>
                <c:pt idx="90">
                  <c:v>43282</c:v>
                </c:pt>
                <c:pt idx="91">
                  <c:v>43313</c:v>
                </c:pt>
                <c:pt idx="92">
                  <c:v>43344</c:v>
                </c:pt>
                <c:pt idx="93">
                  <c:v>43374</c:v>
                </c:pt>
                <c:pt idx="94">
                  <c:v>43405</c:v>
                </c:pt>
                <c:pt idx="95">
                  <c:v>43435</c:v>
                </c:pt>
                <c:pt idx="96">
                  <c:v>43466</c:v>
                </c:pt>
                <c:pt idx="97">
                  <c:v>43497</c:v>
                </c:pt>
                <c:pt idx="98">
                  <c:v>43525</c:v>
                </c:pt>
                <c:pt idx="99">
                  <c:v>43556</c:v>
                </c:pt>
                <c:pt idx="100">
                  <c:v>43586</c:v>
                </c:pt>
                <c:pt idx="101">
                  <c:v>43617</c:v>
                </c:pt>
                <c:pt idx="102">
                  <c:v>43647</c:v>
                </c:pt>
                <c:pt idx="103">
                  <c:v>43678</c:v>
                </c:pt>
                <c:pt idx="104">
                  <c:v>43709</c:v>
                </c:pt>
                <c:pt idx="105">
                  <c:v>43739</c:v>
                </c:pt>
                <c:pt idx="106">
                  <c:v>43770</c:v>
                </c:pt>
                <c:pt idx="107">
                  <c:v>43800</c:v>
                </c:pt>
                <c:pt idx="108">
                  <c:v>43831</c:v>
                </c:pt>
                <c:pt idx="109">
                  <c:v>43862</c:v>
                </c:pt>
                <c:pt idx="110">
                  <c:v>43891</c:v>
                </c:pt>
                <c:pt idx="111">
                  <c:v>43922</c:v>
                </c:pt>
                <c:pt idx="112">
                  <c:v>43952</c:v>
                </c:pt>
                <c:pt idx="113">
                  <c:v>43983</c:v>
                </c:pt>
                <c:pt idx="114">
                  <c:v>44013</c:v>
                </c:pt>
                <c:pt idx="115">
                  <c:v>44044</c:v>
                </c:pt>
                <c:pt idx="116">
                  <c:v>44075</c:v>
                </c:pt>
                <c:pt idx="117">
                  <c:v>44105</c:v>
                </c:pt>
                <c:pt idx="118">
                  <c:v>44136</c:v>
                </c:pt>
                <c:pt idx="119">
                  <c:v>44166</c:v>
                </c:pt>
                <c:pt idx="120">
                  <c:v>44197</c:v>
                </c:pt>
                <c:pt idx="121">
                  <c:v>44228</c:v>
                </c:pt>
                <c:pt idx="122">
                  <c:v>44256</c:v>
                </c:pt>
                <c:pt idx="123">
                  <c:v>44287</c:v>
                </c:pt>
                <c:pt idx="124">
                  <c:v>44317</c:v>
                </c:pt>
                <c:pt idx="125">
                  <c:v>44348</c:v>
                </c:pt>
                <c:pt idx="126">
                  <c:v>44378</c:v>
                </c:pt>
                <c:pt idx="127">
                  <c:v>44409</c:v>
                </c:pt>
                <c:pt idx="128">
                  <c:v>44440</c:v>
                </c:pt>
                <c:pt idx="129">
                  <c:v>44470</c:v>
                </c:pt>
                <c:pt idx="130">
                  <c:v>44501</c:v>
                </c:pt>
                <c:pt idx="131">
                  <c:v>44531</c:v>
                </c:pt>
                <c:pt idx="132">
                  <c:v>44562</c:v>
                </c:pt>
                <c:pt idx="133">
                  <c:v>44593</c:v>
                </c:pt>
                <c:pt idx="134">
                  <c:v>44621</c:v>
                </c:pt>
                <c:pt idx="135">
                  <c:v>44652</c:v>
                </c:pt>
                <c:pt idx="136">
                  <c:v>44682</c:v>
                </c:pt>
                <c:pt idx="137">
                  <c:v>44713</c:v>
                </c:pt>
                <c:pt idx="138">
                  <c:v>44743</c:v>
                </c:pt>
                <c:pt idx="139">
                  <c:v>44774</c:v>
                </c:pt>
                <c:pt idx="140">
                  <c:v>44805</c:v>
                </c:pt>
                <c:pt idx="141">
                  <c:v>44835</c:v>
                </c:pt>
                <c:pt idx="142">
                  <c:v>44866</c:v>
                </c:pt>
                <c:pt idx="143">
                  <c:v>44896</c:v>
                </c:pt>
                <c:pt idx="144">
                  <c:v>44927</c:v>
                </c:pt>
                <c:pt idx="145">
                  <c:v>44958</c:v>
                </c:pt>
                <c:pt idx="146">
                  <c:v>44986</c:v>
                </c:pt>
              </c:numCache>
            </c:numRef>
          </c:cat>
          <c:val>
            <c:numRef>
              <c:f>TABELAS!$K$2:$K$148</c:f>
              <c:numCache>
                <c:formatCode>0</c:formatCode>
                <c:ptCount val="147"/>
                <c:pt idx="6">
                  <c:v>3135.9484141352777</c:v>
                </c:pt>
                <c:pt idx="7">
                  <c:v>2558.7449694863112</c:v>
                </c:pt>
                <c:pt idx="8">
                  <c:v>2153.2343397441896</c:v>
                </c:pt>
                <c:pt idx="9">
                  <c:v>2552.9463279765323</c:v>
                </c:pt>
                <c:pt idx="10">
                  <c:v>3950.3591316264924</c:v>
                </c:pt>
                <c:pt idx="11">
                  <c:v>6760.2919424409965</c:v>
                </c:pt>
                <c:pt idx="12">
                  <c:v>8637.7184181223674</c:v>
                </c:pt>
                <c:pt idx="13">
                  <c:v>7860.4525531536674</c:v>
                </c:pt>
                <c:pt idx="14">
                  <c:v>7787.8609192527065</c:v>
                </c:pt>
                <c:pt idx="15">
                  <c:v>5054.2644586818142</c:v>
                </c:pt>
                <c:pt idx="16">
                  <c:v>3690.3406205021361</c:v>
                </c:pt>
                <c:pt idx="17">
                  <c:v>3367.7329675162046</c:v>
                </c:pt>
                <c:pt idx="18">
                  <c:v>2307.3608128999676</c:v>
                </c:pt>
                <c:pt idx="19">
                  <c:v>1842.6596403758579</c:v>
                </c:pt>
                <c:pt idx="20">
                  <c:v>1691.5662384517243</c:v>
                </c:pt>
                <c:pt idx="21">
                  <c:v>2247.811948585113</c:v>
                </c:pt>
                <c:pt idx="22">
                  <c:v>3637.939128768523</c:v>
                </c:pt>
                <c:pt idx="23">
                  <c:v>6225.84274186524</c:v>
                </c:pt>
                <c:pt idx="24">
                  <c:v>7912.8581608814293</c:v>
                </c:pt>
                <c:pt idx="25">
                  <c:v>7225.6476141208395</c:v>
                </c:pt>
                <c:pt idx="26">
                  <c:v>7234.143001893166</c:v>
                </c:pt>
                <c:pt idx="27">
                  <c:v>4816.201799430929</c:v>
                </c:pt>
                <c:pt idx="28">
                  <c:v>3616.1390553423716</c:v>
                </c:pt>
                <c:pt idx="29">
                  <c:v>3504.4016124525128</c:v>
                </c:pt>
                <c:pt idx="30">
                  <c:v>2519.6110083702383</c:v>
                </c:pt>
                <c:pt idx="31">
                  <c:v>1816.4289062588864</c:v>
                </c:pt>
                <c:pt idx="32">
                  <c:v>1396.2166290602534</c:v>
                </c:pt>
                <c:pt idx="33">
                  <c:v>1602.255910591716</c:v>
                </c:pt>
                <c:pt idx="34">
                  <c:v>2351.0269822889854</c:v>
                </c:pt>
                <c:pt idx="35">
                  <c:v>3754.0290519084001</c:v>
                </c:pt>
                <c:pt idx="36">
                  <c:v>4458.3417224170335</c:v>
                </c:pt>
                <c:pt idx="37">
                  <c:v>3887.8921729883518</c:v>
                </c:pt>
                <c:pt idx="38">
                  <c:v>3724.1817470226151</c:v>
                </c:pt>
                <c:pt idx="39">
                  <c:v>2290.7811378309966</c:v>
                </c:pt>
                <c:pt idx="40">
                  <c:v>1570.0273263906656</c:v>
                </c:pt>
                <c:pt idx="41">
                  <c:v>1387.3200480303822</c:v>
                </c:pt>
                <c:pt idx="42">
                  <c:v>964.68928894787064</c:v>
                </c:pt>
                <c:pt idx="43">
                  <c:v>802.35936909675695</c:v>
                </c:pt>
                <c:pt idx="44">
                  <c:v>777.64602586567082</c:v>
                </c:pt>
                <c:pt idx="45">
                  <c:v>1076.5113753893254</c:v>
                </c:pt>
                <c:pt idx="46">
                  <c:v>1792.6230041565414</c:v>
                </c:pt>
                <c:pt idx="47">
                  <c:v>3169.947234423913</c:v>
                </c:pt>
                <c:pt idx="48">
                  <c:v>4103.4030626546191</c:v>
                </c:pt>
                <c:pt idx="49">
                  <c:v>3761.0046482197968</c:v>
                </c:pt>
                <c:pt idx="50">
                  <c:v>3829.9847721480151</c:v>
                </c:pt>
                <c:pt idx="51">
                  <c:v>2586.0129324864615</c:v>
                </c:pt>
                <c:pt idx="52">
                  <c:v>1968.8617306997326</c:v>
                </c:pt>
                <c:pt idx="53">
                  <c:v>1963.9114448964533</c:v>
                </c:pt>
                <c:pt idx="54">
                  <c:v>1677.4469371601908</c:v>
                </c:pt>
                <c:pt idx="55">
                  <c:v>1580.2266831882548</c:v>
                </c:pt>
                <c:pt idx="56">
                  <c:v>1494.4009815444608</c:v>
                </c:pt>
                <c:pt idx="57">
                  <c:v>1982.9865810525746</c:v>
                </c:pt>
                <c:pt idx="58">
                  <c:v>3185.5141405872323</c:v>
                </c:pt>
                <c:pt idx="59">
                  <c:v>5595.7927810833589</c:v>
                </c:pt>
                <c:pt idx="60">
                  <c:v>7304.7882133325684</c:v>
                </c:pt>
                <c:pt idx="61">
                  <c:v>6751.4450743350581</c:v>
                </c:pt>
                <c:pt idx="62">
                  <c:v>6719.2562329705979</c:v>
                </c:pt>
                <c:pt idx="63">
                  <c:v>4415.2969090332999</c:v>
                </c:pt>
                <c:pt idx="64">
                  <c:v>3321.5506181933615</c:v>
                </c:pt>
                <c:pt idx="65">
                  <c:v>3151.9729980685511</c:v>
                </c:pt>
                <c:pt idx="66">
                  <c:v>2217.4327993330421</c:v>
                </c:pt>
                <c:pt idx="67">
                  <c:v>1677.1604409184708</c:v>
                </c:pt>
                <c:pt idx="68">
                  <c:v>1367.2175134548354</c:v>
                </c:pt>
                <c:pt idx="69">
                  <c:v>1633.5635854210834</c:v>
                </c:pt>
                <c:pt idx="70">
                  <c:v>2542.5763789357543</c:v>
                </c:pt>
                <c:pt idx="71">
                  <c:v>4248.164323540379</c:v>
                </c:pt>
                <c:pt idx="72">
                  <c:v>5233.4507723282377</c:v>
                </c:pt>
                <c:pt idx="73">
                  <c:v>4692.4871880464125</c:v>
                </c:pt>
                <c:pt idx="74">
                  <c:v>4593.133676924007</c:v>
                </c:pt>
                <c:pt idx="75">
                  <c:v>2951.7562195928872</c:v>
                </c:pt>
                <c:pt idx="76">
                  <c:v>2111.7067507646184</c:v>
                </c:pt>
                <c:pt idx="77">
                  <c:v>1951.9769555913003</c:v>
                </c:pt>
                <c:pt idx="78">
                  <c:v>1473.1495639954728</c:v>
                </c:pt>
                <c:pt idx="79">
                  <c:v>1229.6504046000687</c:v>
                </c:pt>
                <c:pt idx="80">
                  <c:v>1102.1247243723949</c:v>
                </c:pt>
                <c:pt idx="81">
                  <c:v>1435.7558955968038</c:v>
                </c:pt>
                <c:pt idx="82">
                  <c:v>2255.5400629370097</c:v>
                </c:pt>
                <c:pt idx="83">
                  <c:v>3783.0569684355505</c:v>
                </c:pt>
                <c:pt idx="84">
                  <c:v>4754.590825750216</c:v>
                </c:pt>
                <c:pt idx="85">
                  <c:v>4334.4658946443433</c:v>
                </c:pt>
                <c:pt idx="86">
                  <c:v>4359.466567467206</c:v>
                </c:pt>
                <c:pt idx="87">
                  <c:v>2932.0161681293002</c:v>
                </c:pt>
                <c:pt idx="88">
                  <c:v>2274.7623897484336</c:v>
                </c:pt>
                <c:pt idx="89">
                  <c:v>2269.8768361016387</c:v>
                </c:pt>
                <c:pt idx="90">
                  <c:v>1675.1617887486009</c:v>
                </c:pt>
                <c:pt idx="91">
                  <c:v>1335.4595572796491</c:v>
                </c:pt>
                <c:pt idx="92">
                  <c:v>1223.7036334398681</c:v>
                </c:pt>
                <c:pt idx="93">
                  <c:v>1676.6837744430679</c:v>
                </c:pt>
                <c:pt idx="94">
                  <c:v>2813.8343618676854</c:v>
                </c:pt>
                <c:pt idx="95">
                  <c:v>4971.6388946326615</c:v>
                </c:pt>
                <c:pt idx="96">
                  <c:v>6441.9249608962191</c:v>
                </c:pt>
                <c:pt idx="97">
                  <c:v>5937.4615926654396</c:v>
                </c:pt>
                <c:pt idx="98">
                  <c:v>5927.3355042336889</c:v>
                </c:pt>
                <c:pt idx="99">
                  <c:v>3841.6667919467095</c:v>
                </c:pt>
                <c:pt idx="100">
                  <c:v>2740.9515315575982</c:v>
                </c:pt>
                <c:pt idx="101">
                  <c:v>2521.1565453800149</c:v>
                </c:pt>
                <c:pt idx="102">
                  <c:v>1900.4809816984346</c:v>
                </c:pt>
                <c:pt idx="103">
                  <c:v>1733.5969369428906</c:v>
                </c:pt>
                <c:pt idx="104">
                  <c:v>1665.1969764608932</c:v>
                </c:pt>
                <c:pt idx="105">
                  <c:v>2128.0401705923564</c:v>
                </c:pt>
                <c:pt idx="106">
                  <c:v>3342.1212563674449</c:v>
                </c:pt>
                <c:pt idx="107">
                  <c:v>5703.058271036839</c:v>
                </c:pt>
                <c:pt idx="108">
                  <c:v>7258.9516892879737</c:v>
                </c:pt>
                <c:pt idx="109">
                  <c:v>6608.5896181419866</c:v>
                </c:pt>
                <c:pt idx="110">
                  <c:v>6553.2978470846256</c:v>
                </c:pt>
                <c:pt idx="111">
                  <c:v>4265.4128602035153</c:v>
                </c:pt>
                <c:pt idx="112">
                  <c:v>3122.1732443146179</c:v>
                </c:pt>
                <c:pt idx="113">
                  <c:v>2973.3949185825782</c:v>
                </c:pt>
                <c:pt idx="114">
                  <c:v>2243.4640072788775</c:v>
                </c:pt>
                <c:pt idx="115">
                  <c:v>1709.9696187691684</c:v>
                </c:pt>
                <c:pt idx="116">
                  <c:v>1318.0664271413905</c:v>
                </c:pt>
                <c:pt idx="117">
                  <c:v>1555.8303592805737</c:v>
                </c:pt>
                <c:pt idx="118">
                  <c:v>2363.5008426028589</c:v>
                </c:pt>
                <c:pt idx="119">
                  <c:v>3938.8372102794924</c:v>
                </c:pt>
                <c:pt idx="120">
                  <c:v>4911.4745755412669</c:v>
                </c:pt>
                <c:pt idx="121">
                  <c:v>4415.8001682399045</c:v>
                </c:pt>
                <c:pt idx="122">
                  <c:v>4358.0399500309986</c:v>
                </c:pt>
                <c:pt idx="123">
                  <c:v>2936.3650797345367</c:v>
                </c:pt>
                <c:pt idx="124">
                  <c:v>2297.8436192502359</c:v>
                </c:pt>
                <c:pt idx="125">
                  <c:v>2229.5434592186848</c:v>
                </c:pt>
                <c:pt idx="126">
                  <c:v>1740.4878074006338</c:v>
                </c:pt>
                <c:pt idx="127">
                  <c:v>1616.4192469741861</c:v>
                </c:pt>
                <c:pt idx="128">
                  <c:v>1537.6372603798097</c:v>
                </c:pt>
                <c:pt idx="129">
                  <c:v>2015.6880781509697</c:v>
                </c:pt>
                <c:pt idx="130">
                  <c:v>3300.6219471093259</c:v>
                </c:pt>
                <c:pt idx="131">
                  <c:v>5752.7870420342124</c:v>
                </c:pt>
                <c:pt idx="132">
                  <c:v>6200.1360257799352</c:v>
                </c:pt>
                <c:pt idx="133">
                  <c:v>5657.4567490203763</c:v>
                </c:pt>
                <c:pt idx="134">
                  <c:v>5632.4927111786837</c:v>
                </c:pt>
                <c:pt idx="135">
                  <c:v>3692.1792203539899</c:v>
                </c:pt>
                <c:pt idx="136">
                  <c:v>2728.6736831714097</c:v>
                </c:pt>
                <c:pt idx="137">
                  <c:v>2593.950711354883</c:v>
                </c:pt>
                <c:pt idx="138">
                  <c:v>1933.3066323144637</c:v>
                </c:pt>
                <c:pt idx="139">
                  <c:v>1583.2549896423179</c:v>
                </c:pt>
                <c:pt idx="140">
                  <c:v>1393.5137721840197</c:v>
                </c:pt>
                <c:pt idx="141">
                  <c:v>1782.341916249351</c:v>
                </c:pt>
                <c:pt idx="142">
                  <c:v>2838.4466869128178</c:v>
                </c:pt>
                <c:pt idx="143">
                  <c:v>4869.9813163773952</c:v>
                </c:pt>
                <c:pt idx="144">
                  <c:v>6200.1360257799352</c:v>
                </c:pt>
                <c:pt idx="145">
                  <c:v>5657.4567490203763</c:v>
                </c:pt>
                <c:pt idx="146">
                  <c:v>5632.4927111786837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E4-40D6-899D-F1567FEF9D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3931220"/>
        <c:axId val="727570893"/>
      </c:lineChart>
      <c:dateAx>
        <c:axId val="21239312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mmm\-yy" sourceLinked="1"/>
        <c:majorTickMark val="out"/>
        <c:minorTickMark val="none"/>
        <c:tickLblPos val="nextTo"/>
        <c:txPr>
          <a:bodyPr/>
          <a:lstStyle/>
          <a:p>
            <a:pPr lvl="0">
              <a:defRPr sz="1000" b="0" i="0">
                <a:solidFill>
                  <a:srgbClr val="000000"/>
                </a:solidFill>
                <a:latin typeface="Arial"/>
              </a:defRPr>
            </a:pPr>
            <a:endParaRPr lang="pt-BR"/>
          </a:p>
        </c:txPr>
        <c:crossAx val="727570893"/>
        <c:crosses val="autoZero"/>
        <c:auto val="1"/>
        <c:lblOffset val="100"/>
        <c:baseTimeUnit val="months"/>
      </c:dateAx>
      <c:valAx>
        <c:axId val="727570893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 lvl="0">
                  <a:defRPr sz="1000" b="0" i="0">
                    <a:solidFill>
                      <a:srgbClr val="000000"/>
                    </a:solidFill>
                    <a:latin typeface="Arial"/>
                  </a:defRPr>
                </a:pPr>
                <a:r>
                  <a:rPr sz="1000" b="0" i="0">
                    <a:solidFill>
                      <a:srgbClr val="000000"/>
                    </a:solidFill>
                    <a:latin typeface="Arial"/>
                  </a:rPr>
                  <a:t>MWm</a:t>
                </a:r>
              </a:p>
            </c:rich>
          </c:tx>
          <c:overlay val="0"/>
        </c:title>
        <c:numFmt formatCode="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000" b="0" i="0">
                <a:solidFill>
                  <a:srgbClr val="000000"/>
                </a:solidFill>
                <a:latin typeface="Arial"/>
              </a:defRPr>
            </a:pPr>
            <a:endParaRPr lang="pt-BR"/>
          </a:p>
        </c:txPr>
        <c:crossAx val="2123931220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1000" b="0" i="0">
              <a:solidFill>
                <a:srgbClr val="000000"/>
              </a:solidFill>
              <a:latin typeface="Arial"/>
            </a:defRPr>
          </a:pPr>
          <a:endParaRPr lang="pt-BR"/>
        </a:p>
      </c:txPr>
    </c:legend>
    <c:plotVisOnly val="1"/>
    <c:dispBlanksAs val="zero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title>
      <c:tx>
        <c:rich>
          <a:bodyPr/>
          <a:lstStyle/>
          <a:p>
            <a:pPr lvl="0">
              <a:defRPr sz="1000" b="0" i="0">
                <a:solidFill>
                  <a:srgbClr val="000000"/>
                </a:solidFill>
                <a:latin typeface="Arial"/>
              </a:defRPr>
            </a:pPr>
            <a:r>
              <a:rPr sz="1000" b="0" i="0">
                <a:solidFill>
                  <a:srgbClr val="000000"/>
                </a:solidFill>
                <a:latin typeface="Arial"/>
              </a:rPr>
              <a:t>ENA observado vs. previsto pelo método Regressão Linear Simples (jan/2011 a mar/2023) </a:t>
            </a:r>
          </a:p>
        </c:rich>
      </c:tx>
      <c:overlay val="0"/>
    </c:title>
    <c:autoTitleDeleted val="0"/>
    <c:plotArea>
      <c:layout>
        <c:manualLayout>
          <c:xMode val="edge"/>
          <c:yMode val="edge"/>
          <c:x val="8.6520501875691075E-2"/>
          <c:y val="0.12193977402244859"/>
          <c:w val="0.90856396735971456"/>
          <c:h val="0.68417398339495672"/>
        </c:manualLayout>
      </c:layout>
      <c:lineChart>
        <c:grouping val="standard"/>
        <c:varyColors val="1"/>
        <c:ser>
          <c:idx val="0"/>
          <c:order val="0"/>
          <c:tx>
            <c:v>ENA_Grande</c:v>
          </c:tx>
          <c:spPr>
            <a:ln w="9525" cmpd="sng">
              <a:solidFill>
                <a:srgbClr val="C00000">
                  <a:alpha val="100000"/>
                </a:srgbClr>
              </a:solidFill>
            </a:ln>
          </c:spPr>
          <c:marker>
            <c:symbol val="circle"/>
            <c:size val="4"/>
            <c:spPr>
              <a:solidFill>
                <a:srgbClr val="C00000">
                  <a:alpha val="100000"/>
                </a:srgbClr>
              </a:solidFill>
              <a:ln cmpd="sng">
                <a:solidFill>
                  <a:srgbClr val="C00000">
                    <a:alpha val="100000"/>
                  </a:srgbClr>
                </a:solidFill>
              </a:ln>
            </c:spPr>
          </c:marker>
          <c:cat>
            <c:numRef>
              <c:f>TABELAS!$B$2:$B$148</c:f>
              <c:numCache>
                <c:formatCode>mmm\-yy</c:formatCode>
                <c:ptCount val="147"/>
                <c:pt idx="0">
                  <c:v>40544</c:v>
                </c:pt>
                <c:pt idx="1">
                  <c:v>40575</c:v>
                </c:pt>
                <c:pt idx="2">
                  <c:v>40603</c:v>
                </c:pt>
                <c:pt idx="3">
                  <c:v>40634</c:v>
                </c:pt>
                <c:pt idx="4">
                  <c:v>40664</c:v>
                </c:pt>
                <c:pt idx="5">
                  <c:v>40695</c:v>
                </c:pt>
                <c:pt idx="6">
                  <c:v>40725</c:v>
                </c:pt>
                <c:pt idx="7">
                  <c:v>40756</c:v>
                </c:pt>
                <c:pt idx="8">
                  <c:v>40787</c:v>
                </c:pt>
                <c:pt idx="9">
                  <c:v>40817</c:v>
                </c:pt>
                <c:pt idx="10">
                  <c:v>40848</c:v>
                </c:pt>
                <c:pt idx="11">
                  <c:v>40878</c:v>
                </c:pt>
                <c:pt idx="12">
                  <c:v>40909</c:v>
                </c:pt>
                <c:pt idx="13">
                  <c:v>40940</c:v>
                </c:pt>
                <c:pt idx="14">
                  <c:v>40969</c:v>
                </c:pt>
                <c:pt idx="15">
                  <c:v>41000</c:v>
                </c:pt>
                <c:pt idx="16">
                  <c:v>41030</c:v>
                </c:pt>
                <c:pt idx="17">
                  <c:v>41061</c:v>
                </c:pt>
                <c:pt idx="18">
                  <c:v>41091</c:v>
                </c:pt>
                <c:pt idx="19">
                  <c:v>41122</c:v>
                </c:pt>
                <c:pt idx="20">
                  <c:v>41153</c:v>
                </c:pt>
                <c:pt idx="21">
                  <c:v>41183</c:v>
                </c:pt>
                <c:pt idx="22">
                  <c:v>41214</c:v>
                </c:pt>
                <c:pt idx="23">
                  <c:v>41244</c:v>
                </c:pt>
                <c:pt idx="24">
                  <c:v>41275</c:v>
                </c:pt>
                <c:pt idx="25">
                  <c:v>41306</c:v>
                </c:pt>
                <c:pt idx="26">
                  <c:v>41334</c:v>
                </c:pt>
                <c:pt idx="27">
                  <c:v>41365</c:v>
                </c:pt>
                <c:pt idx="28">
                  <c:v>41395</c:v>
                </c:pt>
                <c:pt idx="29">
                  <c:v>41426</c:v>
                </c:pt>
                <c:pt idx="30">
                  <c:v>41456</c:v>
                </c:pt>
                <c:pt idx="31">
                  <c:v>41487</c:v>
                </c:pt>
                <c:pt idx="32">
                  <c:v>41518</c:v>
                </c:pt>
                <c:pt idx="33">
                  <c:v>41548</c:v>
                </c:pt>
                <c:pt idx="34">
                  <c:v>41579</c:v>
                </c:pt>
                <c:pt idx="35">
                  <c:v>41609</c:v>
                </c:pt>
                <c:pt idx="36">
                  <c:v>41640</c:v>
                </c:pt>
                <c:pt idx="37">
                  <c:v>41671</c:v>
                </c:pt>
                <c:pt idx="38">
                  <c:v>41699</c:v>
                </c:pt>
                <c:pt idx="39">
                  <c:v>41730</c:v>
                </c:pt>
                <c:pt idx="40">
                  <c:v>41760</c:v>
                </c:pt>
                <c:pt idx="41">
                  <c:v>41791</c:v>
                </c:pt>
                <c:pt idx="42">
                  <c:v>41821</c:v>
                </c:pt>
                <c:pt idx="43">
                  <c:v>41852</c:v>
                </c:pt>
                <c:pt idx="44">
                  <c:v>41883</c:v>
                </c:pt>
                <c:pt idx="45">
                  <c:v>41913</c:v>
                </c:pt>
                <c:pt idx="46">
                  <c:v>41944</c:v>
                </c:pt>
                <c:pt idx="47">
                  <c:v>41974</c:v>
                </c:pt>
                <c:pt idx="48">
                  <c:v>42005</c:v>
                </c:pt>
                <c:pt idx="49">
                  <c:v>42036</c:v>
                </c:pt>
                <c:pt idx="50">
                  <c:v>42064</c:v>
                </c:pt>
                <c:pt idx="51">
                  <c:v>42095</c:v>
                </c:pt>
                <c:pt idx="52">
                  <c:v>42125</c:v>
                </c:pt>
                <c:pt idx="53">
                  <c:v>42156</c:v>
                </c:pt>
                <c:pt idx="54">
                  <c:v>42186</c:v>
                </c:pt>
                <c:pt idx="55">
                  <c:v>42217</c:v>
                </c:pt>
                <c:pt idx="56">
                  <c:v>42248</c:v>
                </c:pt>
                <c:pt idx="57">
                  <c:v>42278</c:v>
                </c:pt>
                <c:pt idx="58">
                  <c:v>42309</c:v>
                </c:pt>
                <c:pt idx="59">
                  <c:v>42339</c:v>
                </c:pt>
                <c:pt idx="60">
                  <c:v>42370</c:v>
                </c:pt>
                <c:pt idx="61">
                  <c:v>42401</c:v>
                </c:pt>
                <c:pt idx="62">
                  <c:v>42430</c:v>
                </c:pt>
                <c:pt idx="63">
                  <c:v>42461</c:v>
                </c:pt>
                <c:pt idx="64">
                  <c:v>42491</c:v>
                </c:pt>
                <c:pt idx="65">
                  <c:v>42522</c:v>
                </c:pt>
                <c:pt idx="66">
                  <c:v>42552</c:v>
                </c:pt>
                <c:pt idx="67">
                  <c:v>42583</c:v>
                </c:pt>
                <c:pt idx="68">
                  <c:v>42614</c:v>
                </c:pt>
                <c:pt idx="69">
                  <c:v>42644</c:v>
                </c:pt>
                <c:pt idx="70">
                  <c:v>42675</c:v>
                </c:pt>
                <c:pt idx="71">
                  <c:v>42705</c:v>
                </c:pt>
                <c:pt idx="72">
                  <c:v>42736</c:v>
                </c:pt>
                <c:pt idx="73">
                  <c:v>42767</c:v>
                </c:pt>
                <c:pt idx="74">
                  <c:v>42795</c:v>
                </c:pt>
                <c:pt idx="75">
                  <c:v>42826</c:v>
                </c:pt>
                <c:pt idx="76">
                  <c:v>42856</c:v>
                </c:pt>
                <c:pt idx="77">
                  <c:v>42887</c:v>
                </c:pt>
                <c:pt idx="78">
                  <c:v>42917</c:v>
                </c:pt>
                <c:pt idx="79">
                  <c:v>42948</c:v>
                </c:pt>
                <c:pt idx="80">
                  <c:v>42979</c:v>
                </c:pt>
                <c:pt idx="81">
                  <c:v>43009</c:v>
                </c:pt>
                <c:pt idx="82">
                  <c:v>43040</c:v>
                </c:pt>
                <c:pt idx="83">
                  <c:v>43070</c:v>
                </c:pt>
                <c:pt idx="84">
                  <c:v>43101</c:v>
                </c:pt>
                <c:pt idx="85">
                  <c:v>43132</c:v>
                </c:pt>
                <c:pt idx="86">
                  <c:v>43160</c:v>
                </c:pt>
                <c:pt idx="87">
                  <c:v>43191</c:v>
                </c:pt>
                <c:pt idx="88">
                  <c:v>43221</c:v>
                </c:pt>
                <c:pt idx="89">
                  <c:v>43252</c:v>
                </c:pt>
                <c:pt idx="90">
                  <c:v>43282</c:v>
                </c:pt>
                <c:pt idx="91">
                  <c:v>43313</c:v>
                </c:pt>
                <c:pt idx="92">
                  <c:v>43344</c:v>
                </c:pt>
                <c:pt idx="93">
                  <c:v>43374</c:v>
                </c:pt>
                <c:pt idx="94">
                  <c:v>43405</c:v>
                </c:pt>
                <c:pt idx="95">
                  <c:v>43435</c:v>
                </c:pt>
                <c:pt idx="96">
                  <c:v>43466</c:v>
                </c:pt>
                <c:pt idx="97">
                  <c:v>43497</c:v>
                </c:pt>
                <c:pt idx="98">
                  <c:v>43525</c:v>
                </c:pt>
                <c:pt idx="99">
                  <c:v>43556</c:v>
                </c:pt>
                <c:pt idx="100">
                  <c:v>43586</c:v>
                </c:pt>
                <c:pt idx="101">
                  <c:v>43617</c:v>
                </c:pt>
                <c:pt idx="102">
                  <c:v>43647</c:v>
                </c:pt>
                <c:pt idx="103">
                  <c:v>43678</c:v>
                </c:pt>
                <c:pt idx="104">
                  <c:v>43709</c:v>
                </c:pt>
                <c:pt idx="105">
                  <c:v>43739</c:v>
                </c:pt>
                <c:pt idx="106">
                  <c:v>43770</c:v>
                </c:pt>
                <c:pt idx="107">
                  <c:v>43800</c:v>
                </c:pt>
                <c:pt idx="108">
                  <c:v>43831</c:v>
                </c:pt>
                <c:pt idx="109">
                  <c:v>43862</c:v>
                </c:pt>
                <c:pt idx="110">
                  <c:v>43891</c:v>
                </c:pt>
                <c:pt idx="111">
                  <c:v>43922</c:v>
                </c:pt>
                <c:pt idx="112">
                  <c:v>43952</c:v>
                </c:pt>
                <c:pt idx="113">
                  <c:v>43983</c:v>
                </c:pt>
                <c:pt idx="114">
                  <c:v>44013</c:v>
                </c:pt>
                <c:pt idx="115">
                  <c:v>44044</c:v>
                </c:pt>
                <c:pt idx="116">
                  <c:v>44075</c:v>
                </c:pt>
                <c:pt idx="117">
                  <c:v>44105</c:v>
                </c:pt>
                <c:pt idx="118">
                  <c:v>44136</c:v>
                </c:pt>
                <c:pt idx="119">
                  <c:v>44166</c:v>
                </c:pt>
                <c:pt idx="120">
                  <c:v>44197</c:v>
                </c:pt>
                <c:pt idx="121">
                  <c:v>44228</c:v>
                </c:pt>
                <c:pt idx="122">
                  <c:v>44256</c:v>
                </c:pt>
                <c:pt idx="123">
                  <c:v>44287</c:v>
                </c:pt>
                <c:pt idx="124">
                  <c:v>44317</c:v>
                </c:pt>
                <c:pt idx="125">
                  <c:v>44348</c:v>
                </c:pt>
                <c:pt idx="126">
                  <c:v>44378</c:v>
                </c:pt>
                <c:pt idx="127">
                  <c:v>44409</c:v>
                </c:pt>
                <c:pt idx="128">
                  <c:v>44440</c:v>
                </c:pt>
                <c:pt idx="129">
                  <c:v>44470</c:v>
                </c:pt>
                <c:pt idx="130">
                  <c:v>44501</c:v>
                </c:pt>
                <c:pt idx="131">
                  <c:v>44531</c:v>
                </c:pt>
                <c:pt idx="132">
                  <c:v>44562</c:v>
                </c:pt>
                <c:pt idx="133">
                  <c:v>44593</c:v>
                </c:pt>
                <c:pt idx="134">
                  <c:v>44621</c:v>
                </c:pt>
                <c:pt idx="135">
                  <c:v>44652</c:v>
                </c:pt>
                <c:pt idx="136">
                  <c:v>44682</c:v>
                </c:pt>
                <c:pt idx="137">
                  <c:v>44713</c:v>
                </c:pt>
                <c:pt idx="138">
                  <c:v>44743</c:v>
                </c:pt>
                <c:pt idx="139">
                  <c:v>44774</c:v>
                </c:pt>
                <c:pt idx="140">
                  <c:v>44805</c:v>
                </c:pt>
                <c:pt idx="141">
                  <c:v>44835</c:v>
                </c:pt>
                <c:pt idx="142">
                  <c:v>44866</c:v>
                </c:pt>
                <c:pt idx="143">
                  <c:v>44896</c:v>
                </c:pt>
                <c:pt idx="144">
                  <c:v>44927</c:v>
                </c:pt>
                <c:pt idx="145">
                  <c:v>44958</c:v>
                </c:pt>
                <c:pt idx="146">
                  <c:v>44986</c:v>
                </c:pt>
              </c:numCache>
            </c:numRef>
          </c:cat>
          <c:val>
            <c:numRef>
              <c:f>TABELAS!$H$2:$H$148</c:f>
              <c:numCache>
                <c:formatCode>0</c:formatCode>
                <c:ptCount val="147"/>
                <c:pt idx="0">
                  <c:v>14513.38</c:v>
                </c:pt>
                <c:pt idx="1">
                  <c:v>6176.11</c:v>
                </c:pt>
                <c:pt idx="2">
                  <c:v>11527.88</c:v>
                </c:pt>
                <c:pt idx="3">
                  <c:v>6808.32</c:v>
                </c:pt>
                <c:pt idx="4">
                  <c:v>4452.32</c:v>
                </c:pt>
                <c:pt idx="5">
                  <c:v>3791.72</c:v>
                </c:pt>
                <c:pt idx="6">
                  <c:v>2947.26</c:v>
                </c:pt>
                <c:pt idx="7">
                  <c:v>2369.23</c:v>
                </c:pt>
                <c:pt idx="8">
                  <c:v>1779.82</c:v>
                </c:pt>
                <c:pt idx="9">
                  <c:v>2581.0300000000002</c:v>
                </c:pt>
                <c:pt idx="10">
                  <c:v>2930.66</c:v>
                </c:pt>
                <c:pt idx="11">
                  <c:v>7692.65</c:v>
                </c:pt>
                <c:pt idx="12">
                  <c:v>13283.33</c:v>
                </c:pt>
                <c:pt idx="13">
                  <c:v>6916.17</c:v>
                </c:pt>
                <c:pt idx="14">
                  <c:v>4930.82</c:v>
                </c:pt>
                <c:pt idx="15">
                  <c:v>4090.75</c:v>
                </c:pt>
                <c:pt idx="16">
                  <c:v>3816.29</c:v>
                </c:pt>
                <c:pt idx="17">
                  <c:v>4132.4399999999996</c:v>
                </c:pt>
                <c:pt idx="18">
                  <c:v>3018.84</c:v>
                </c:pt>
                <c:pt idx="19">
                  <c:v>1987.82</c:v>
                </c:pt>
                <c:pt idx="20">
                  <c:v>1605.63</c:v>
                </c:pt>
                <c:pt idx="21">
                  <c:v>1619.59</c:v>
                </c:pt>
                <c:pt idx="22">
                  <c:v>2531.52</c:v>
                </c:pt>
                <c:pt idx="23">
                  <c:v>3623.25</c:v>
                </c:pt>
                <c:pt idx="24">
                  <c:v>8698.94</c:v>
                </c:pt>
                <c:pt idx="25">
                  <c:v>9053.91</c:v>
                </c:pt>
                <c:pt idx="26">
                  <c:v>6924.41</c:v>
                </c:pt>
                <c:pt idx="27">
                  <c:v>5999.64</c:v>
                </c:pt>
                <c:pt idx="28">
                  <c:v>3600.54</c:v>
                </c:pt>
                <c:pt idx="29">
                  <c:v>4079.6</c:v>
                </c:pt>
                <c:pt idx="30">
                  <c:v>2892.32</c:v>
                </c:pt>
                <c:pt idx="31">
                  <c:v>2192.8200000000002</c:v>
                </c:pt>
                <c:pt idx="32">
                  <c:v>1992.47</c:v>
                </c:pt>
                <c:pt idx="33">
                  <c:v>2890</c:v>
                </c:pt>
                <c:pt idx="34">
                  <c:v>2978.56</c:v>
                </c:pt>
                <c:pt idx="35">
                  <c:v>5302.28</c:v>
                </c:pt>
                <c:pt idx="36">
                  <c:v>3079.94</c:v>
                </c:pt>
                <c:pt idx="37">
                  <c:v>1795.04</c:v>
                </c:pt>
                <c:pt idx="38">
                  <c:v>2185.0100000000002</c:v>
                </c:pt>
                <c:pt idx="39">
                  <c:v>2237.5700000000002</c:v>
                </c:pt>
                <c:pt idx="40">
                  <c:v>1527.44</c:v>
                </c:pt>
                <c:pt idx="41">
                  <c:v>1411.64</c:v>
                </c:pt>
                <c:pt idx="42">
                  <c:v>1285.6099999999999</c:v>
                </c:pt>
                <c:pt idx="43">
                  <c:v>1169.6300000000001</c:v>
                </c:pt>
                <c:pt idx="44">
                  <c:v>867.6</c:v>
                </c:pt>
                <c:pt idx="45">
                  <c:v>650.35</c:v>
                </c:pt>
                <c:pt idx="46">
                  <c:v>1498.22</c:v>
                </c:pt>
                <c:pt idx="47">
                  <c:v>3434.81</c:v>
                </c:pt>
                <c:pt idx="48">
                  <c:v>1988.21</c:v>
                </c:pt>
                <c:pt idx="49">
                  <c:v>3530.23</c:v>
                </c:pt>
                <c:pt idx="50">
                  <c:v>4682.33</c:v>
                </c:pt>
                <c:pt idx="51">
                  <c:v>3532.87</c:v>
                </c:pt>
                <c:pt idx="52">
                  <c:v>2507.6799999999998</c:v>
                </c:pt>
                <c:pt idx="53">
                  <c:v>2030.09</c:v>
                </c:pt>
                <c:pt idx="54">
                  <c:v>1567.76</c:v>
                </c:pt>
                <c:pt idx="55">
                  <c:v>1132.05</c:v>
                </c:pt>
                <c:pt idx="56">
                  <c:v>2159.4699999999998</c:v>
                </c:pt>
                <c:pt idx="57">
                  <c:v>1044.47</c:v>
                </c:pt>
                <c:pt idx="58">
                  <c:v>2849.53</c:v>
                </c:pt>
                <c:pt idx="59">
                  <c:v>5019.74</c:v>
                </c:pt>
                <c:pt idx="60">
                  <c:v>9529.39</c:v>
                </c:pt>
                <c:pt idx="61">
                  <c:v>6756.82</c:v>
                </c:pt>
                <c:pt idx="62">
                  <c:v>7590.49</c:v>
                </c:pt>
                <c:pt idx="63">
                  <c:v>3941.46</c:v>
                </c:pt>
                <c:pt idx="64">
                  <c:v>2899.89</c:v>
                </c:pt>
                <c:pt idx="65">
                  <c:v>3847.41</c:v>
                </c:pt>
                <c:pt idx="66">
                  <c:v>2155.12</c:v>
                </c:pt>
                <c:pt idx="67">
                  <c:v>1799.97</c:v>
                </c:pt>
                <c:pt idx="68">
                  <c:v>1456.41</c:v>
                </c:pt>
                <c:pt idx="69">
                  <c:v>1987.42</c:v>
                </c:pt>
                <c:pt idx="70">
                  <c:v>3675.37</c:v>
                </c:pt>
                <c:pt idx="71">
                  <c:v>4016.23</c:v>
                </c:pt>
                <c:pt idx="72">
                  <c:v>4905.8500000000004</c:v>
                </c:pt>
                <c:pt idx="73">
                  <c:v>4144.17</c:v>
                </c:pt>
                <c:pt idx="74">
                  <c:v>3748.76</c:v>
                </c:pt>
                <c:pt idx="75">
                  <c:v>2449.84</c:v>
                </c:pt>
                <c:pt idx="76">
                  <c:v>2677.39</c:v>
                </c:pt>
                <c:pt idx="77">
                  <c:v>2134.23</c:v>
                </c:pt>
                <c:pt idx="78">
                  <c:v>1537.76</c:v>
                </c:pt>
                <c:pt idx="79">
                  <c:v>1207.69</c:v>
                </c:pt>
                <c:pt idx="80">
                  <c:v>895.95</c:v>
                </c:pt>
                <c:pt idx="81">
                  <c:v>1226.24</c:v>
                </c:pt>
                <c:pt idx="82">
                  <c:v>2325.86</c:v>
                </c:pt>
                <c:pt idx="83">
                  <c:v>3600.39</c:v>
                </c:pt>
                <c:pt idx="84">
                  <c:v>6103.76</c:v>
                </c:pt>
                <c:pt idx="85">
                  <c:v>4157.79</c:v>
                </c:pt>
                <c:pt idx="86">
                  <c:v>4910.4399999999996</c:v>
                </c:pt>
                <c:pt idx="87">
                  <c:v>2497.4699999999998</c:v>
                </c:pt>
                <c:pt idx="88">
                  <c:v>1729.43</c:v>
                </c:pt>
                <c:pt idx="89">
                  <c:v>1610.43</c:v>
                </c:pt>
                <c:pt idx="90">
                  <c:v>1239.4100000000001</c:v>
                </c:pt>
                <c:pt idx="91">
                  <c:v>1448.11</c:v>
                </c:pt>
                <c:pt idx="92">
                  <c:v>1302.3</c:v>
                </c:pt>
                <c:pt idx="93">
                  <c:v>2481.7399999999998</c:v>
                </c:pt>
                <c:pt idx="94">
                  <c:v>4334.28</c:v>
                </c:pt>
                <c:pt idx="95">
                  <c:v>5010.95</c:v>
                </c:pt>
                <c:pt idx="96">
                  <c:v>3984</c:v>
                </c:pt>
                <c:pt idx="97">
                  <c:v>4380</c:v>
                </c:pt>
                <c:pt idx="98">
                  <c:v>7549</c:v>
                </c:pt>
                <c:pt idx="99">
                  <c:v>5025</c:v>
                </c:pt>
                <c:pt idx="100">
                  <c:v>3380</c:v>
                </c:pt>
                <c:pt idx="101">
                  <c:v>2399</c:v>
                </c:pt>
                <c:pt idx="102">
                  <c:v>1947</c:v>
                </c:pt>
                <c:pt idx="103">
                  <c:v>1607</c:v>
                </c:pt>
                <c:pt idx="104">
                  <c:v>1379</c:v>
                </c:pt>
                <c:pt idx="105">
                  <c:v>1426</c:v>
                </c:pt>
                <c:pt idx="106">
                  <c:v>2419</c:v>
                </c:pt>
                <c:pt idx="107">
                  <c:v>4238</c:v>
                </c:pt>
                <c:pt idx="108">
                  <c:v>5672</c:v>
                </c:pt>
                <c:pt idx="109">
                  <c:v>11933</c:v>
                </c:pt>
                <c:pt idx="110">
                  <c:v>8252</c:v>
                </c:pt>
                <c:pt idx="111">
                  <c:v>4239</c:v>
                </c:pt>
                <c:pt idx="112">
                  <c:v>2803</c:v>
                </c:pt>
                <c:pt idx="113">
                  <c:v>2449</c:v>
                </c:pt>
                <c:pt idx="114">
                  <c:v>1873</c:v>
                </c:pt>
                <c:pt idx="115">
                  <c:v>1462</c:v>
                </c:pt>
                <c:pt idx="116">
                  <c:v>1141</c:v>
                </c:pt>
                <c:pt idx="117">
                  <c:v>985</c:v>
                </c:pt>
                <c:pt idx="118">
                  <c:v>1948</c:v>
                </c:pt>
                <c:pt idx="119">
                  <c:v>4880</c:v>
                </c:pt>
                <c:pt idx="120">
                  <c:v>6198</c:v>
                </c:pt>
                <c:pt idx="121">
                  <c:v>4770</c:v>
                </c:pt>
                <c:pt idx="122">
                  <c:v>4338</c:v>
                </c:pt>
                <c:pt idx="123">
                  <c:v>2131</c:v>
                </c:pt>
                <c:pt idx="124">
                  <c:v>1589</c:v>
                </c:pt>
                <c:pt idx="125">
                  <c:v>1692</c:v>
                </c:pt>
                <c:pt idx="126">
                  <c:v>1256</c:v>
                </c:pt>
                <c:pt idx="127">
                  <c:v>1119</c:v>
                </c:pt>
                <c:pt idx="128">
                  <c:v>923</c:v>
                </c:pt>
                <c:pt idx="129">
                  <c:v>2983</c:v>
                </c:pt>
                <c:pt idx="130">
                  <c:v>3815</c:v>
                </c:pt>
                <c:pt idx="131">
                  <c:v>4450</c:v>
                </c:pt>
                <c:pt idx="132">
                  <c:v>9992</c:v>
                </c:pt>
                <c:pt idx="133">
                  <c:v>10939</c:v>
                </c:pt>
                <c:pt idx="134">
                  <c:v>4978</c:v>
                </c:pt>
                <c:pt idx="135">
                  <c:v>3761</c:v>
                </c:pt>
                <c:pt idx="136">
                  <c:v>2593</c:v>
                </c:pt>
                <c:pt idx="137">
                  <c:v>2211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AA-4E24-B133-A424826E567B}"/>
            </c:ext>
          </c:extLst>
        </c:ser>
        <c:ser>
          <c:idx val="1"/>
          <c:order val="1"/>
          <c:tx>
            <c:v>ENA_Regressão Linear Simples</c:v>
          </c:tx>
          <c:spPr>
            <a:ln w="9525" cmpd="sng">
              <a:solidFill>
                <a:srgbClr val="4D4D4D">
                  <a:alpha val="100000"/>
                </a:srgbClr>
              </a:solidFill>
            </a:ln>
          </c:spPr>
          <c:marker>
            <c:symbol val="circle"/>
            <c:size val="3"/>
            <c:spPr>
              <a:solidFill>
                <a:srgbClr val="4D4D4D">
                  <a:alpha val="100000"/>
                </a:srgbClr>
              </a:solidFill>
              <a:ln cmpd="sng">
                <a:solidFill>
                  <a:srgbClr val="4D4D4D">
                    <a:alpha val="100000"/>
                  </a:srgbClr>
                </a:solidFill>
              </a:ln>
            </c:spPr>
          </c:marker>
          <c:cat>
            <c:numRef>
              <c:f>TABELAS!$B$2:$B$148</c:f>
              <c:numCache>
                <c:formatCode>mmm\-yy</c:formatCode>
                <c:ptCount val="147"/>
                <c:pt idx="0">
                  <c:v>40544</c:v>
                </c:pt>
                <c:pt idx="1">
                  <c:v>40575</c:v>
                </c:pt>
                <c:pt idx="2">
                  <c:v>40603</c:v>
                </c:pt>
                <c:pt idx="3">
                  <c:v>40634</c:v>
                </c:pt>
                <c:pt idx="4">
                  <c:v>40664</c:v>
                </c:pt>
                <c:pt idx="5">
                  <c:v>40695</c:v>
                </c:pt>
                <c:pt idx="6">
                  <c:v>40725</c:v>
                </c:pt>
                <c:pt idx="7">
                  <c:v>40756</c:v>
                </c:pt>
                <c:pt idx="8">
                  <c:v>40787</c:v>
                </c:pt>
                <c:pt idx="9">
                  <c:v>40817</c:v>
                </c:pt>
                <c:pt idx="10">
                  <c:v>40848</c:v>
                </c:pt>
                <c:pt idx="11">
                  <c:v>40878</c:v>
                </c:pt>
                <c:pt idx="12">
                  <c:v>40909</c:v>
                </c:pt>
                <c:pt idx="13">
                  <c:v>40940</c:v>
                </c:pt>
                <c:pt idx="14">
                  <c:v>40969</c:v>
                </c:pt>
                <c:pt idx="15">
                  <c:v>41000</c:v>
                </c:pt>
                <c:pt idx="16">
                  <c:v>41030</c:v>
                </c:pt>
                <c:pt idx="17">
                  <c:v>41061</c:v>
                </c:pt>
                <c:pt idx="18">
                  <c:v>41091</c:v>
                </c:pt>
                <c:pt idx="19">
                  <c:v>41122</c:v>
                </c:pt>
                <c:pt idx="20">
                  <c:v>41153</c:v>
                </c:pt>
                <c:pt idx="21">
                  <c:v>41183</c:v>
                </c:pt>
                <c:pt idx="22">
                  <c:v>41214</c:v>
                </c:pt>
                <c:pt idx="23">
                  <c:v>41244</c:v>
                </c:pt>
                <c:pt idx="24">
                  <c:v>41275</c:v>
                </c:pt>
                <c:pt idx="25">
                  <c:v>41306</c:v>
                </c:pt>
                <c:pt idx="26">
                  <c:v>41334</c:v>
                </c:pt>
                <c:pt idx="27">
                  <c:v>41365</c:v>
                </c:pt>
                <c:pt idx="28">
                  <c:v>41395</c:v>
                </c:pt>
                <c:pt idx="29">
                  <c:v>41426</c:v>
                </c:pt>
                <c:pt idx="30">
                  <c:v>41456</c:v>
                </c:pt>
                <c:pt idx="31">
                  <c:v>41487</c:v>
                </c:pt>
                <c:pt idx="32">
                  <c:v>41518</c:v>
                </c:pt>
                <c:pt idx="33">
                  <c:v>41548</c:v>
                </c:pt>
                <c:pt idx="34">
                  <c:v>41579</c:v>
                </c:pt>
                <c:pt idx="35">
                  <c:v>41609</c:v>
                </c:pt>
                <c:pt idx="36">
                  <c:v>41640</c:v>
                </c:pt>
                <c:pt idx="37">
                  <c:v>41671</c:v>
                </c:pt>
                <c:pt idx="38">
                  <c:v>41699</c:v>
                </c:pt>
                <c:pt idx="39">
                  <c:v>41730</c:v>
                </c:pt>
                <c:pt idx="40">
                  <c:v>41760</c:v>
                </c:pt>
                <c:pt idx="41">
                  <c:v>41791</c:v>
                </c:pt>
                <c:pt idx="42">
                  <c:v>41821</c:v>
                </c:pt>
                <c:pt idx="43">
                  <c:v>41852</c:v>
                </c:pt>
                <c:pt idx="44">
                  <c:v>41883</c:v>
                </c:pt>
                <c:pt idx="45">
                  <c:v>41913</c:v>
                </c:pt>
                <c:pt idx="46">
                  <c:v>41944</c:v>
                </c:pt>
                <c:pt idx="47">
                  <c:v>41974</c:v>
                </c:pt>
                <c:pt idx="48">
                  <c:v>42005</c:v>
                </c:pt>
                <c:pt idx="49">
                  <c:v>42036</c:v>
                </c:pt>
                <c:pt idx="50">
                  <c:v>42064</c:v>
                </c:pt>
                <c:pt idx="51">
                  <c:v>42095</c:v>
                </c:pt>
                <c:pt idx="52">
                  <c:v>42125</c:v>
                </c:pt>
                <c:pt idx="53">
                  <c:v>42156</c:v>
                </c:pt>
                <c:pt idx="54">
                  <c:v>42186</c:v>
                </c:pt>
                <c:pt idx="55">
                  <c:v>42217</c:v>
                </c:pt>
                <c:pt idx="56">
                  <c:v>42248</c:v>
                </c:pt>
                <c:pt idx="57">
                  <c:v>42278</c:v>
                </c:pt>
                <c:pt idx="58">
                  <c:v>42309</c:v>
                </c:pt>
                <c:pt idx="59">
                  <c:v>42339</c:v>
                </c:pt>
                <c:pt idx="60">
                  <c:v>42370</c:v>
                </c:pt>
                <c:pt idx="61">
                  <c:v>42401</c:v>
                </c:pt>
                <c:pt idx="62">
                  <c:v>42430</c:v>
                </c:pt>
                <c:pt idx="63">
                  <c:v>42461</c:v>
                </c:pt>
                <c:pt idx="64">
                  <c:v>42491</c:v>
                </c:pt>
                <c:pt idx="65">
                  <c:v>42522</c:v>
                </c:pt>
                <c:pt idx="66">
                  <c:v>42552</c:v>
                </c:pt>
                <c:pt idx="67">
                  <c:v>42583</c:v>
                </c:pt>
                <c:pt idx="68">
                  <c:v>42614</c:v>
                </c:pt>
                <c:pt idx="69">
                  <c:v>42644</c:v>
                </c:pt>
                <c:pt idx="70">
                  <c:v>42675</c:v>
                </c:pt>
                <c:pt idx="71">
                  <c:v>42705</c:v>
                </c:pt>
                <c:pt idx="72">
                  <c:v>42736</c:v>
                </c:pt>
                <c:pt idx="73">
                  <c:v>42767</c:v>
                </c:pt>
                <c:pt idx="74">
                  <c:v>42795</c:v>
                </c:pt>
                <c:pt idx="75">
                  <c:v>42826</c:v>
                </c:pt>
                <c:pt idx="76">
                  <c:v>42856</c:v>
                </c:pt>
                <c:pt idx="77">
                  <c:v>42887</c:v>
                </c:pt>
                <c:pt idx="78">
                  <c:v>42917</c:v>
                </c:pt>
                <c:pt idx="79">
                  <c:v>42948</c:v>
                </c:pt>
                <c:pt idx="80">
                  <c:v>42979</c:v>
                </c:pt>
                <c:pt idx="81">
                  <c:v>43009</c:v>
                </c:pt>
                <c:pt idx="82">
                  <c:v>43040</c:v>
                </c:pt>
                <c:pt idx="83">
                  <c:v>43070</c:v>
                </c:pt>
                <c:pt idx="84">
                  <c:v>43101</c:v>
                </c:pt>
                <c:pt idx="85">
                  <c:v>43132</c:v>
                </c:pt>
                <c:pt idx="86">
                  <c:v>43160</c:v>
                </c:pt>
                <c:pt idx="87">
                  <c:v>43191</c:v>
                </c:pt>
                <c:pt idx="88">
                  <c:v>43221</c:v>
                </c:pt>
                <c:pt idx="89">
                  <c:v>43252</c:v>
                </c:pt>
                <c:pt idx="90">
                  <c:v>43282</c:v>
                </c:pt>
                <c:pt idx="91">
                  <c:v>43313</c:v>
                </c:pt>
                <c:pt idx="92">
                  <c:v>43344</c:v>
                </c:pt>
                <c:pt idx="93">
                  <c:v>43374</c:v>
                </c:pt>
                <c:pt idx="94">
                  <c:v>43405</c:v>
                </c:pt>
                <c:pt idx="95">
                  <c:v>43435</c:v>
                </c:pt>
                <c:pt idx="96">
                  <c:v>43466</c:v>
                </c:pt>
                <c:pt idx="97">
                  <c:v>43497</c:v>
                </c:pt>
                <c:pt idx="98">
                  <c:v>43525</c:v>
                </c:pt>
                <c:pt idx="99">
                  <c:v>43556</c:v>
                </c:pt>
                <c:pt idx="100">
                  <c:v>43586</c:v>
                </c:pt>
                <c:pt idx="101">
                  <c:v>43617</c:v>
                </c:pt>
                <c:pt idx="102">
                  <c:v>43647</c:v>
                </c:pt>
                <c:pt idx="103">
                  <c:v>43678</c:v>
                </c:pt>
                <c:pt idx="104">
                  <c:v>43709</c:v>
                </c:pt>
                <c:pt idx="105">
                  <c:v>43739</c:v>
                </c:pt>
                <c:pt idx="106">
                  <c:v>43770</c:v>
                </c:pt>
                <c:pt idx="107">
                  <c:v>43800</c:v>
                </c:pt>
                <c:pt idx="108">
                  <c:v>43831</c:v>
                </c:pt>
                <c:pt idx="109">
                  <c:v>43862</c:v>
                </c:pt>
                <c:pt idx="110">
                  <c:v>43891</c:v>
                </c:pt>
                <c:pt idx="111">
                  <c:v>43922</c:v>
                </c:pt>
                <c:pt idx="112">
                  <c:v>43952</c:v>
                </c:pt>
                <c:pt idx="113">
                  <c:v>43983</c:v>
                </c:pt>
                <c:pt idx="114">
                  <c:v>44013</c:v>
                </c:pt>
                <c:pt idx="115">
                  <c:v>44044</c:v>
                </c:pt>
                <c:pt idx="116">
                  <c:v>44075</c:v>
                </c:pt>
                <c:pt idx="117">
                  <c:v>44105</c:v>
                </c:pt>
                <c:pt idx="118">
                  <c:v>44136</c:v>
                </c:pt>
                <c:pt idx="119">
                  <c:v>44166</c:v>
                </c:pt>
                <c:pt idx="120">
                  <c:v>44197</c:v>
                </c:pt>
                <c:pt idx="121">
                  <c:v>44228</c:v>
                </c:pt>
                <c:pt idx="122">
                  <c:v>44256</c:v>
                </c:pt>
                <c:pt idx="123">
                  <c:v>44287</c:v>
                </c:pt>
                <c:pt idx="124">
                  <c:v>44317</c:v>
                </c:pt>
                <c:pt idx="125">
                  <c:v>44348</c:v>
                </c:pt>
                <c:pt idx="126">
                  <c:v>44378</c:v>
                </c:pt>
                <c:pt idx="127">
                  <c:v>44409</c:v>
                </c:pt>
                <c:pt idx="128">
                  <c:v>44440</c:v>
                </c:pt>
                <c:pt idx="129">
                  <c:v>44470</c:v>
                </c:pt>
                <c:pt idx="130">
                  <c:v>44501</c:v>
                </c:pt>
                <c:pt idx="131">
                  <c:v>44531</c:v>
                </c:pt>
                <c:pt idx="132">
                  <c:v>44562</c:v>
                </c:pt>
                <c:pt idx="133">
                  <c:v>44593</c:v>
                </c:pt>
                <c:pt idx="134">
                  <c:v>44621</c:v>
                </c:pt>
                <c:pt idx="135">
                  <c:v>44652</c:v>
                </c:pt>
                <c:pt idx="136">
                  <c:v>44682</c:v>
                </c:pt>
                <c:pt idx="137">
                  <c:v>44713</c:v>
                </c:pt>
                <c:pt idx="138">
                  <c:v>44743</c:v>
                </c:pt>
                <c:pt idx="139">
                  <c:v>44774</c:v>
                </c:pt>
                <c:pt idx="140">
                  <c:v>44805</c:v>
                </c:pt>
                <c:pt idx="141">
                  <c:v>44835</c:v>
                </c:pt>
                <c:pt idx="142">
                  <c:v>44866</c:v>
                </c:pt>
                <c:pt idx="143">
                  <c:v>44896</c:v>
                </c:pt>
                <c:pt idx="144">
                  <c:v>44927</c:v>
                </c:pt>
                <c:pt idx="145">
                  <c:v>44958</c:v>
                </c:pt>
                <c:pt idx="146">
                  <c:v>44986</c:v>
                </c:pt>
              </c:numCache>
            </c:numRef>
          </c:cat>
          <c:val>
            <c:numRef>
              <c:f>TABELAS!$L$2:$L$148</c:f>
              <c:numCache>
                <c:formatCode>0</c:formatCode>
                <c:ptCount val="147"/>
                <c:pt idx="0">
                  <c:v>8814.548289359318</c:v>
                </c:pt>
                <c:pt idx="1">
                  <c:v>6678.0320749194907</c:v>
                </c:pt>
                <c:pt idx="2">
                  <c:v>6205.9105336022549</c:v>
                </c:pt>
                <c:pt idx="3">
                  <c:v>5993.1233600508249</c:v>
                </c:pt>
                <c:pt idx="4">
                  <c:v>2236.0998270333876</c:v>
                </c:pt>
                <c:pt idx="5">
                  <c:v>1351.7031369602562</c:v>
                </c:pt>
                <c:pt idx="6">
                  <c:v>1258.6087485315054</c:v>
                </c:pt>
                <c:pt idx="7">
                  <c:v>1005.9239799391822</c:v>
                </c:pt>
                <c:pt idx="8">
                  <c:v>1049.8113344841647</c:v>
                </c:pt>
                <c:pt idx="9">
                  <c:v>2627.0962584341405</c:v>
                </c:pt>
                <c:pt idx="10">
                  <c:v>4371.9510815558669</c:v>
                </c:pt>
                <c:pt idx="11">
                  <c:v>6185.9617360818083</c:v>
                </c:pt>
                <c:pt idx="12">
                  <c:v>8965.4941905973646</c:v>
                </c:pt>
                <c:pt idx="13">
                  <c:v>6678.0320749194907</c:v>
                </c:pt>
                <c:pt idx="14">
                  <c:v>3692.3620460259872</c:v>
                </c:pt>
                <c:pt idx="15">
                  <c:v>2974.2053352899106</c:v>
                </c:pt>
                <c:pt idx="16">
                  <c:v>1990.0646576145464</c:v>
                </c:pt>
                <c:pt idx="17">
                  <c:v>2668.3237733097299</c:v>
                </c:pt>
                <c:pt idx="18">
                  <c:v>2355.7926121560668</c:v>
                </c:pt>
                <c:pt idx="19">
                  <c:v>1192.1127567966835</c:v>
                </c:pt>
                <c:pt idx="20">
                  <c:v>1378.3015336541848</c:v>
                </c:pt>
                <c:pt idx="21">
                  <c:v>2136.3558394311544</c:v>
                </c:pt>
                <c:pt idx="22">
                  <c:v>3812.0548311486668</c:v>
                </c:pt>
                <c:pt idx="23">
                  <c:v>5494.4034220396607</c:v>
                </c:pt>
                <c:pt idx="24">
                  <c:v>7595.676760860033</c:v>
                </c:pt>
                <c:pt idx="25">
                  <c:v>8659.6126286171839</c:v>
                </c:pt>
                <c:pt idx="26">
                  <c:v>6884.1696492974388</c:v>
                </c:pt>
                <c:pt idx="27">
                  <c:v>4330.7235666802771</c:v>
                </c:pt>
                <c:pt idx="28">
                  <c:v>2655.0245749627657</c:v>
                </c:pt>
                <c:pt idx="29">
                  <c:v>2109.757442737226</c:v>
                </c:pt>
                <c:pt idx="30">
                  <c:v>1597.7383063790971</c:v>
                </c:pt>
                <c:pt idx="31">
                  <c:v>1192.1127567966835</c:v>
                </c:pt>
                <c:pt idx="32">
                  <c:v>1625.6666229077223</c:v>
                </c:pt>
                <c:pt idx="33">
                  <c:v>2968.885655951125</c:v>
                </c:pt>
                <c:pt idx="34">
                  <c:v>4862.6915005588526</c:v>
                </c:pt>
                <c:pt idx="35">
                  <c:v>6199.260934428773</c:v>
                </c:pt>
                <c:pt idx="36">
                  <c:v>4776.2467113035846</c:v>
                </c:pt>
                <c:pt idx="37">
                  <c:v>2435.5878022378533</c:v>
                </c:pt>
                <c:pt idx="38">
                  <c:v>2708.2213683506229</c:v>
                </c:pt>
                <c:pt idx="39">
                  <c:v>3413.0788807397353</c:v>
                </c:pt>
                <c:pt idx="40">
                  <c:v>2156.304636951601</c:v>
                </c:pt>
                <c:pt idx="41">
                  <c:v>1165.5143601027548</c:v>
                </c:pt>
                <c:pt idx="42">
                  <c:v>1478.0455212564177</c:v>
                </c:pt>
                <c:pt idx="43">
                  <c:v>1504.6439179503463</c:v>
                </c:pt>
                <c:pt idx="44">
                  <c:v>1464.7463229094533</c:v>
                </c:pt>
                <c:pt idx="45">
                  <c:v>1936.8678642266891</c:v>
                </c:pt>
                <c:pt idx="46">
                  <c:v>3572.669260903308</c:v>
                </c:pt>
                <c:pt idx="47">
                  <c:v>5401.3090336109099</c:v>
                </c:pt>
                <c:pt idx="48">
                  <c:v>4490.3139468438503</c:v>
                </c:pt>
                <c:pt idx="49">
                  <c:v>4649.9043270074226</c:v>
                </c:pt>
                <c:pt idx="50">
                  <c:v>6092.8673476530575</c:v>
                </c:pt>
                <c:pt idx="51">
                  <c:v>3566.0196617298257</c:v>
                </c:pt>
                <c:pt idx="52">
                  <c:v>1710.7814923282945</c:v>
                </c:pt>
                <c:pt idx="53">
                  <c:v>1990.0646576145464</c:v>
                </c:pt>
                <c:pt idx="54">
                  <c:v>1325.1047402663273</c:v>
                </c:pt>
                <c:pt idx="55">
                  <c:v>1152.2151617557904</c:v>
                </c:pt>
                <c:pt idx="56">
                  <c:v>2734.8197650445518</c:v>
                </c:pt>
                <c:pt idx="57">
                  <c:v>3399.7796823927711</c:v>
                </c:pt>
                <c:pt idx="58">
                  <c:v>4789.5459096505483</c:v>
                </c:pt>
                <c:pt idx="59">
                  <c:v>6664.732876572526</c:v>
                </c:pt>
                <c:pt idx="60">
                  <c:v>7835.0623311053914</c:v>
                </c:pt>
                <c:pt idx="61">
                  <c:v>7170.1024137571721</c:v>
                </c:pt>
                <c:pt idx="62">
                  <c:v>5747.0881906319837</c:v>
                </c:pt>
                <c:pt idx="63">
                  <c:v>3998.243608006168</c:v>
                </c:pt>
                <c:pt idx="64">
                  <c:v>1724.0806906752587</c:v>
                </c:pt>
                <c:pt idx="65">
                  <c:v>2502.0837939726753</c:v>
                </c:pt>
                <c:pt idx="66">
                  <c:v>1936.8678642266891</c:v>
                </c:pt>
                <c:pt idx="67">
                  <c:v>1345.0535377867739</c:v>
                </c:pt>
                <c:pt idx="68">
                  <c:v>1544.5415129912396</c:v>
                </c:pt>
                <c:pt idx="69">
                  <c:v>2801.3157567793737</c:v>
                </c:pt>
                <c:pt idx="70">
                  <c:v>5427.9074303048383</c:v>
                </c:pt>
                <c:pt idx="71">
                  <c:v>5966.5249633568965</c:v>
                </c:pt>
                <c:pt idx="72">
                  <c:v>6119.4657443469869</c:v>
                </c:pt>
                <c:pt idx="73">
                  <c:v>5208.4706575799264</c:v>
                </c:pt>
                <c:pt idx="74">
                  <c:v>3865.2516245365241</c:v>
                </c:pt>
                <c:pt idx="75">
                  <c:v>3419.7284799132176</c:v>
                </c:pt>
                <c:pt idx="76">
                  <c:v>2814.6149551263379</c:v>
                </c:pt>
                <c:pt idx="77">
                  <c:v>2369.0918105030314</c:v>
                </c:pt>
                <c:pt idx="78">
                  <c:v>1331.7543394398094</c:v>
                </c:pt>
                <c:pt idx="79">
                  <c:v>1039.1719758065931</c:v>
                </c:pt>
                <c:pt idx="80">
                  <c:v>1305.1559427458808</c:v>
                </c:pt>
                <c:pt idx="81">
                  <c:v>2595.1781824014256</c:v>
                </c:pt>
                <c:pt idx="82">
                  <c:v>4496.9635460173322</c:v>
                </c:pt>
                <c:pt idx="83">
                  <c:v>5860.131376581181</c:v>
                </c:pt>
                <c:pt idx="84">
                  <c:v>6697.9808724399372</c:v>
                </c:pt>
                <c:pt idx="85">
                  <c:v>5660.6434013767157</c:v>
                </c:pt>
                <c:pt idx="86">
                  <c:v>4137.8851906492937</c:v>
                </c:pt>
                <c:pt idx="87">
                  <c:v>2801.3157567793737</c:v>
                </c:pt>
                <c:pt idx="88">
                  <c:v>1318.4551410928452</c:v>
                </c:pt>
                <c:pt idx="89">
                  <c:v>1072.419971674004</c:v>
                </c:pt>
                <c:pt idx="90">
                  <c:v>1112.3175667148973</c:v>
                </c:pt>
                <c:pt idx="91">
                  <c:v>1571.1399096851683</c:v>
                </c:pt>
                <c:pt idx="92">
                  <c:v>2508.7333931461571</c:v>
                </c:pt>
                <c:pt idx="93">
                  <c:v>4151.1843889962583</c:v>
                </c:pt>
                <c:pt idx="94">
                  <c:v>6372.1505129393099</c:v>
                </c:pt>
                <c:pt idx="95">
                  <c:v>6638.1344798785976</c:v>
                </c:pt>
                <c:pt idx="96">
                  <c:v>4816.1443063444776</c:v>
                </c:pt>
                <c:pt idx="97">
                  <c:v>5108.7266699776937</c:v>
                </c:pt>
                <c:pt idx="98">
                  <c:v>6019.7217567447533</c:v>
                </c:pt>
                <c:pt idx="99">
                  <c:v>4709.7507195687622</c:v>
                </c:pt>
                <c:pt idx="100">
                  <c:v>2980.854934463393</c:v>
                </c:pt>
                <c:pt idx="101">
                  <c:v>1564.4903105116862</c:v>
                </c:pt>
                <c:pt idx="102">
                  <c:v>1192.1127567966835</c:v>
                </c:pt>
                <c:pt idx="103">
                  <c:v>1311.8055419193629</c:v>
                </c:pt>
                <c:pt idx="104">
                  <c:v>1983.415058441064</c:v>
                </c:pt>
                <c:pt idx="105">
                  <c:v>2628.4261782688368</c:v>
                </c:pt>
                <c:pt idx="106">
                  <c:v>4011.5428063531326</c:v>
                </c:pt>
                <c:pt idx="107">
                  <c:v>5580.8482112949287</c:v>
                </c:pt>
                <c:pt idx="108">
                  <c:v>6757.8272650012768</c:v>
                </c:pt>
                <c:pt idx="109">
                  <c:v>9184.9309633222765</c:v>
                </c:pt>
                <c:pt idx="110">
                  <c:v>7362.9407897881565</c:v>
                </c:pt>
                <c:pt idx="111">
                  <c:v>2847.8629509937491</c:v>
                </c:pt>
                <c:pt idx="112">
                  <c:v>1970.1158600940998</c:v>
                </c:pt>
                <c:pt idx="113">
                  <c:v>1750.6790873691875</c:v>
                </c:pt>
                <c:pt idx="114">
                  <c:v>1039.1719758065931</c:v>
                </c:pt>
                <c:pt idx="115">
                  <c:v>1039.1719758065931</c:v>
                </c:pt>
                <c:pt idx="116">
                  <c:v>1192.1127567966835</c:v>
                </c:pt>
                <c:pt idx="117">
                  <c:v>1870.371872491867</c:v>
                </c:pt>
                <c:pt idx="118">
                  <c:v>3120.4965171065191</c:v>
                </c:pt>
                <c:pt idx="119">
                  <c:v>5933.2769674894853</c:v>
                </c:pt>
                <c:pt idx="120">
                  <c:v>6904.1184468178853</c:v>
                </c:pt>
                <c:pt idx="121">
                  <c:v>5813.5841823668061</c:v>
                </c:pt>
                <c:pt idx="122">
                  <c:v>4709.7507195687622</c:v>
                </c:pt>
                <c:pt idx="123">
                  <c:v>2448.8870005848175</c:v>
                </c:pt>
                <c:pt idx="124">
                  <c:v>1331.7543394398094</c:v>
                </c:pt>
                <c:pt idx="125">
                  <c:v>1325.1047402663273</c:v>
                </c:pt>
                <c:pt idx="126">
                  <c:v>1238.6599510110589</c:v>
                </c:pt>
                <c:pt idx="127">
                  <c:v>1012.5735791126644</c:v>
                </c:pt>
                <c:pt idx="128">
                  <c:v>1145.5655625823083</c:v>
                </c:pt>
                <c:pt idx="129">
                  <c:v>3931.747616271346</c:v>
                </c:pt>
                <c:pt idx="130">
                  <c:v>5866.7809757546629</c:v>
                </c:pt>
                <c:pt idx="131">
                  <c:v>5926.6273683160025</c:v>
                </c:pt>
                <c:pt idx="132">
                  <c:v>8067.7983021772679</c:v>
                </c:pt>
                <c:pt idx="133">
                  <c:v>7768.5663393705699</c:v>
                </c:pt>
                <c:pt idx="134">
                  <c:v>4856.0419013853707</c:v>
                </c:pt>
                <c:pt idx="135">
                  <c:v>2914.358942728571</c:v>
                </c:pt>
                <c:pt idx="136">
                  <c:v>1923.5686658797244</c:v>
                </c:pt>
                <c:pt idx="137">
                  <c:v>1358.3527361337383</c:v>
                </c:pt>
                <c:pt idx="138">
                  <c:v>1072.419971674004</c:v>
                </c:pt>
                <c:pt idx="139">
                  <c:v>1501.9840782809536</c:v>
                </c:pt>
                <c:pt idx="140">
                  <c:v>2020.6528138125645</c:v>
                </c:pt>
                <c:pt idx="141">
                  <c:v>3153.7445129739299</c:v>
                </c:pt>
                <c:pt idx="142">
                  <c:v>4204.3811823841161</c:v>
                </c:pt>
                <c:pt idx="143">
                  <c:v>5175.2226617125152</c:v>
                </c:pt>
                <c:pt idx="144">
                  <c:v>6465.2449013680607</c:v>
                </c:pt>
                <c:pt idx="145">
                  <c:v>6318.9537195514522</c:v>
                </c:pt>
                <c:pt idx="146">
                  <c:v>5148.6242650185868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FAA-4E24-B133-A424826E56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4001002"/>
        <c:axId val="90484184"/>
      </c:lineChart>
      <c:dateAx>
        <c:axId val="65400100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mmm\-yy" sourceLinked="1"/>
        <c:majorTickMark val="out"/>
        <c:minorTickMark val="none"/>
        <c:tickLblPos val="nextTo"/>
        <c:txPr>
          <a:bodyPr/>
          <a:lstStyle/>
          <a:p>
            <a:pPr lvl="0">
              <a:defRPr sz="1000" b="0" i="0">
                <a:solidFill>
                  <a:srgbClr val="000000"/>
                </a:solidFill>
                <a:latin typeface="Arial"/>
              </a:defRPr>
            </a:pPr>
            <a:endParaRPr lang="pt-BR"/>
          </a:p>
        </c:txPr>
        <c:crossAx val="90484184"/>
        <c:crosses val="autoZero"/>
        <c:auto val="1"/>
        <c:lblOffset val="100"/>
        <c:baseTimeUnit val="months"/>
      </c:dateAx>
      <c:valAx>
        <c:axId val="9048418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 lvl="0">
                  <a:defRPr sz="1000" b="0" i="0">
                    <a:solidFill>
                      <a:srgbClr val="000000"/>
                    </a:solidFill>
                    <a:latin typeface="Arial"/>
                  </a:defRPr>
                </a:pPr>
                <a:r>
                  <a:rPr sz="1000" b="0" i="0">
                    <a:solidFill>
                      <a:srgbClr val="000000"/>
                    </a:solidFill>
                    <a:latin typeface="Arial"/>
                  </a:rPr>
                  <a:t>MWm</a:t>
                </a:r>
              </a:p>
            </c:rich>
          </c:tx>
          <c:overlay val="0"/>
        </c:title>
        <c:numFmt formatCode="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000" b="0" i="0">
                <a:solidFill>
                  <a:srgbClr val="000000"/>
                </a:solidFill>
                <a:latin typeface="Arial"/>
              </a:defRPr>
            </a:pPr>
            <a:endParaRPr lang="pt-BR"/>
          </a:p>
        </c:txPr>
        <c:crossAx val="654001002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1000" b="0" i="0">
              <a:solidFill>
                <a:srgbClr val="000000"/>
              </a:solidFill>
              <a:latin typeface="Arial"/>
            </a:defRPr>
          </a:pPr>
          <a:endParaRPr lang="pt-BR"/>
        </a:p>
      </c:txPr>
    </c:legend>
    <c:plotVisOnly val="1"/>
    <c:dispBlanksAs val="zero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title>
      <c:tx>
        <c:rich>
          <a:bodyPr/>
          <a:lstStyle/>
          <a:p>
            <a:pPr lvl="0">
              <a:defRPr sz="1000" b="0" i="0">
                <a:solidFill>
                  <a:srgbClr val="000000"/>
                </a:solidFill>
                <a:latin typeface="Arial"/>
              </a:defRPr>
            </a:pPr>
            <a:r>
              <a:rPr lang="pt-BR" sz="1000" b="0" i="0">
                <a:solidFill>
                  <a:srgbClr val="000000"/>
                </a:solidFill>
                <a:latin typeface="Arial"/>
              </a:rPr>
              <a:t>Resíduos - Previsão MMC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'Média Móvel Centrada - IS'!$B$9:$B$140</c:f>
              <c:numCache>
                <c:formatCode>mmm\-yy</c:formatCode>
                <c:ptCount val="132"/>
                <c:pt idx="0">
                  <c:v>40725</c:v>
                </c:pt>
                <c:pt idx="1">
                  <c:v>40756</c:v>
                </c:pt>
                <c:pt idx="2">
                  <c:v>40787</c:v>
                </c:pt>
                <c:pt idx="3">
                  <c:v>40817</c:v>
                </c:pt>
                <c:pt idx="4">
                  <c:v>40848</c:v>
                </c:pt>
                <c:pt idx="5">
                  <c:v>40878</c:v>
                </c:pt>
                <c:pt idx="6">
                  <c:v>40909</c:v>
                </c:pt>
                <c:pt idx="7">
                  <c:v>40940</c:v>
                </c:pt>
                <c:pt idx="8">
                  <c:v>40969</c:v>
                </c:pt>
                <c:pt idx="9">
                  <c:v>41000</c:v>
                </c:pt>
                <c:pt idx="10">
                  <c:v>41030</c:v>
                </c:pt>
                <c:pt idx="11">
                  <c:v>41061</c:v>
                </c:pt>
                <c:pt idx="12">
                  <c:v>41091</c:v>
                </c:pt>
                <c:pt idx="13">
                  <c:v>41122</c:v>
                </c:pt>
                <c:pt idx="14">
                  <c:v>41153</c:v>
                </c:pt>
                <c:pt idx="15">
                  <c:v>41183</c:v>
                </c:pt>
                <c:pt idx="16">
                  <c:v>41214</c:v>
                </c:pt>
                <c:pt idx="17">
                  <c:v>41244</c:v>
                </c:pt>
                <c:pt idx="18">
                  <c:v>41275</c:v>
                </c:pt>
                <c:pt idx="19">
                  <c:v>41306</c:v>
                </c:pt>
                <c:pt idx="20">
                  <c:v>41334</c:v>
                </c:pt>
                <c:pt idx="21">
                  <c:v>41365</c:v>
                </c:pt>
                <c:pt idx="22">
                  <c:v>41395</c:v>
                </c:pt>
                <c:pt idx="23">
                  <c:v>41426</c:v>
                </c:pt>
                <c:pt idx="24">
                  <c:v>41456</c:v>
                </c:pt>
                <c:pt idx="25">
                  <c:v>41487</c:v>
                </c:pt>
                <c:pt idx="26">
                  <c:v>41518</c:v>
                </c:pt>
                <c:pt idx="27">
                  <c:v>41548</c:v>
                </c:pt>
                <c:pt idx="28">
                  <c:v>41579</c:v>
                </c:pt>
                <c:pt idx="29">
                  <c:v>41609</c:v>
                </c:pt>
                <c:pt idx="30">
                  <c:v>41640</c:v>
                </c:pt>
                <c:pt idx="31">
                  <c:v>41671</c:v>
                </c:pt>
                <c:pt idx="32">
                  <c:v>41699</c:v>
                </c:pt>
                <c:pt idx="33">
                  <c:v>41730</c:v>
                </c:pt>
                <c:pt idx="34">
                  <c:v>41760</c:v>
                </c:pt>
                <c:pt idx="35">
                  <c:v>41791</c:v>
                </c:pt>
                <c:pt idx="36">
                  <c:v>41821</c:v>
                </c:pt>
                <c:pt idx="37">
                  <c:v>41852</c:v>
                </c:pt>
                <c:pt idx="38">
                  <c:v>41883</c:v>
                </c:pt>
                <c:pt idx="39">
                  <c:v>41913</c:v>
                </c:pt>
                <c:pt idx="40">
                  <c:v>41944</c:v>
                </c:pt>
                <c:pt idx="41">
                  <c:v>41974</c:v>
                </c:pt>
                <c:pt idx="42">
                  <c:v>42005</c:v>
                </c:pt>
                <c:pt idx="43">
                  <c:v>42036</c:v>
                </c:pt>
                <c:pt idx="44">
                  <c:v>42064</c:v>
                </c:pt>
                <c:pt idx="45">
                  <c:v>42095</c:v>
                </c:pt>
                <c:pt idx="46">
                  <c:v>42125</c:v>
                </c:pt>
                <c:pt idx="47">
                  <c:v>42156</c:v>
                </c:pt>
                <c:pt idx="48">
                  <c:v>42186</c:v>
                </c:pt>
                <c:pt idx="49">
                  <c:v>42217</c:v>
                </c:pt>
                <c:pt idx="50">
                  <c:v>42248</c:v>
                </c:pt>
                <c:pt idx="51">
                  <c:v>42278</c:v>
                </c:pt>
                <c:pt idx="52">
                  <c:v>42309</c:v>
                </c:pt>
                <c:pt idx="53">
                  <c:v>42339</c:v>
                </c:pt>
                <c:pt idx="54">
                  <c:v>42370</c:v>
                </c:pt>
                <c:pt idx="55">
                  <c:v>42401</c:v>
                </c:pt>
                <c:pt idx="56">
                  <c:v>42430</c:v>
                </c:pt>
                <c:pt idx="57">
                  <c:v>42461</c:v>
                </c:pt>
                <c:pt idx="58">
                  <c:v>42491</c:v>
                </c:pt>
                <c:pt idx="59">
                  <c:v>42522</c:v>
                </c:pt>
                <c:pt idx="60">
                  <c:v>42552</c:v>
                </c:pt>
                <c:pt idx="61">
                  <c:v>42583</c:v>
                </c:pt>
                <c:pt idx="62">
                  <c:v>42614</c:v>
                </c:pt>
                <c:pt idx="63">
                  <c:v>42644</c:v>
                </c:pt>
                <c:pt idx="64">
                  <c:v>42675</c:v>
                </c:pt>
                <c:pt idx="65">
                  <c:v>42705</c:v>
                </c:pt>
                <c:pt idx="66">
                  <c:v>42736</c:v>
                </c:pt>
                <c:pt idx="67">
                  <c:v>42767</c:v>
                </c:pt>
                <c:pt idx="68">
                  <c:v>42795</c:v>
                </c:pt>
                <c:pt idx="69">
                  <c:v>42826</c:v>
                </c:pt>
                <c:pt idx="70">
                  <c:v>42856</c:v>
                </c:pt>
                <c:pt idx="71">
                  <c:v>42887</c:v>
                </c:pt>
                <c:pt idx="72">
                  <c:v>42917</c:v>
                </c:pt>
                <c:pt idx="73">
                  <c:v>42948</c:v>
                </c:pt>
                <c:pt idx="74">
                  <c:v>42979</c:v>
                </c:pt>
                <c:pt idx="75">
                  <c:v>43009</c:v>
                </c:pt>
                <c:pt idx="76">
                  <c:v>43040</c:v>
                </c:pt>
                <c:pt idx="77">
                  <c:v>43070</c:v>
                </c:pt>
                <c:pt idx="78">
                  <c:v>43101</c:v>
                </c:pt>
                <c:pt idx="79">
                  <c:v>43132</c:v>
                </c:pt>
                <c:pt idx="80">
                  <c:v>43160</c:v>
                </c:pt>
                <c:pt idx="81">
                  <c:v>43191</c:v>
                </c:pt>
                <c:pt idx="82">
                  <c:v>43221</c:v>
                </c:pt>
                <c:pt idx="83">
                  <c:v>43252</c:v>
                </c:pt>
                <c:pt idx="84">
                  <c:v>43282</c:v>
                </c:pt>
                <c:pt idx="85">
                  <c:v>43313</c:v>
                </c:pt>
                <c:pt idx="86">
                  <c:v>43344</c:v>
                </c:pt>
                <c:pt idx="87">
                  <c:v>43374</c:v>
                </c:pt>
                <c:pt idx="88">
                  <c:v>43405</c:v>
                </c:pt>
                <c:pt idx="89">
                  <c:v>43435</c:v>
                </c:pt>
                <c:pt idx="90">
                  <c:v>43466</c:v>
                </c:pt>
                <c:pt idx="91">
                  <c:v>43497</c:v>
                </c:pt>
                <c:pt idx="92">
                  <c:v>43525</c:v>
                </c:pt>
                <c:pt idx="93">
                  <c:v>43556</c:v>
                </c:pt>
                <c:pt idx="94">
                  <c:v>43586</c:v>
                </c:pt>
                <c:pt idx="95">
                  <c:v>43617</c:v>
                </c:pt>
                <c:pt idx="96">
                  <c:v>43647</c:v>
                </c:pt>
                <c:pt idx="97">
                  <c:v>43678</c:v>
                </c:pt>
                <c:pt idx="98">
                  <c:v>43709</c:v>
                </c:pt>
                <c:pt idx="99">
                  <c:v>43739</c:v>
                </c:pt>
                <c:pt idx="100">
                  <c:v>43770</c:v>
                </c:pt>
                <c:pt idx="101">
                  <c:v>43800</c:v>
                </c:pt>
                <c:pt idx="102">
                  <c:v>43831</c:v>
                </c:pt>
                <c:pt idx="103">
                  <c:v>43862</c:v>
                </c:pt>
                <c:pt idx="104">
                  <c:v>43891</c:v>
                </c:pt>
                <c:pt idx="105">
                  <c:v>43922</c:v>
                </c:pt>
                <c:pt idx="106">
                  <c:v>43952</c:v>
                </c:pt>
                <c:pt idx="107">
                  <c:v>43983</c:v>
                </c:pt>
                <c:pt idx="108">
                  <c:v>44013</c:v>
                </c:pt>
                <c:pt idx="109">
                  <c:v>44044</c:v>
                </c:pt>
                <c:pt idx="110">
                  <c:v>44075</c:v>
                </c:pt>
                <c:pt idx="111">
                  <c:v>44105</c:v>
                </c:pt>
                <c:pt idx="112">
                  <c:v>44136</c:v>
                </c:pt>
                <c:pt idx="113">
                  <c:v>44166</c:v>
                </c:pt>
                <c:pt idx="114">
                  <c:v>44197</c:v>
                </c:pt>
                <c:pt idx="115">
                  <c:v>44228</c:v>
                </c:pt>
                <c:pt idx="116">
                  <c:v>44256</c:v>
                </c:pt>
                <c:pt idx="117">
                  <c:v>44287</c:v>
                </c:pt>
                <c:pt idx="118">
                  <c:v>44317</c:v>
                </c:pt>
                <c:pt idx="119">
                  <c:v>44348</c:v>
                </c:pt>
                <c:pt idx="120">
                  <c:v>44378</c:v>
                </c:pt>
                <c:pt idx="121">
                  <c:v>44409</c:v>
                </c:pt>
                <c:pt idx="122">
                  <c:v>44440</c:v>
                </c:pt>
                <c:pt idx="123">
                  <c:v>44470</c:v>
                </c:pt>
                <c:pt idx="124">
                  <c:v>44501</c:v>
                </c:pt>
                <c:pt idx="125">
                  <c:v>44531</c:v>
                </c:pt>
                <c:pt idx="126">
                  <c:v>44562</c:v>
                </c:pt>
                <c:pt idx="127">
                  <c:v>44593</c:v>
                </c:pt>
                <c:pt idx="128">
                  <c:v>44621</c:v>
                </c:pt>
                <c:pt idx="129">
                  <c:v>44652</c:v>
                </c:pt>
                <c:pt idx="130">
                  <c:v>44682</c:v>
                </c:pt>
                <c:pt idx="131">
                  <c:v>44713</c:v>
                </c:pt>
              </c:numCache>
            </c:numRef>
          </c:xVal>
          <c:yVal>
            <c:numRef>
              <c:f>'Média Móvel Centrada - IS'!$S$9:$S$140</c:f>
              <c:numCache>
                <c:formatCode>0</c:formatCode>
                <c:ptCount val="132"/>
                <c:pt idx="0">
                  <c:v>-188.68841413527753</c:v>
                </c:pt>
                <c:pt idx="1">
                  <c:v>-189.5149694863112</c:v>
                </c:pt>
                <c:pt idx="2">
                  <c:v>-373.41433974418965</c:v>
                </c:pt>
                <c:pt idx="3">
                  <c:v>28.083672023467898</c:v>
                </c:pt>
                <c:pt idx="4">
                  <c:v>-1019.6991316264925</c:v>
                </c:pt>
                <c:pt idx="5">
                  <c:v>932.3580575590031</c:v>
                </c:pt>
                <c:pt idx="6">
                  <c:v>4645.6115818776325</c:v>
                </c:pt>
                <c:pt idx="7">
                  <c:v>-944.28255315366732</c:v>
                </c:pt>
                <c:pt idx="8">
                  <c:v>-2857.0409192527068</c:v>
                </c:pt>
                <c:pt idx="9">
                  <c:v>-963.51445868181418</c:v>
                </c:pt>
                <c:pt idx="10">
                  <c:v>125.9493794978639</c:v>
                </c:pt>
                <c:pt idx="11">
                  <c:v>764.70703248379505</c:v>
                </c:pt>
                <c:pt idx="12">
                  <c:v>711.4791871000325</c:v>
                </c:pt>
                <c:pt idx="13">
                  <c:v>145.16035962414207</c:v>
                </c:pt>
                <c:pt idx="14">
                  <c:v>-85.936238451724194</c:v>
                </c:pt>
                <c:pt idx="15">
                  <c:v>-628.22194858511307</c:v>
                </c:pt>
                <c:pt idx="16">
                  <c:v>-1106.419128768523</c:v>
                </c:pt>
                <c:pt idx="17">
                  <c:v>-2602.59274186524</c:v>
                </c:pt>
                <c:pt idx="18">
                  <c:v>786.08183911857122</c:v>
                </c:pt>
                <c:pt idx="19">
                  <c:v>1828.2623858791603</c:v>
                </c:pt>
                <c:pt idx="20">
                  <c:v>-309.73300189316615</c:v>
                </c:pt>
                <c:pt idx="21">
                  <c:v>1183.4382005690713</c:v>
                </c:pt>
                <c:pt idx="22">
                  <c:v>-15.599055342371685</c:v>
                </c:pt>
                <c:pt idx="23">
                  <c:v>575.19838754748707</c:v>
                </c:pt>
                <c:pt idx="24">
                  <c:v>372.70899162976184</c:v>
                </c:pt>
                <c:pt idx="25">
                  <c:v>376.39109374111376</c:v>
                </c:pt>
                <c:pt idx="26">
                  <c:v>596.25337093974667</c:v>
                </c:pt>
                <c:pt idx="27">
                  <c:v>1287.744089408284</c:v>
                </c:pt>
                <c:pt idx="28">
                  <c:v>627.53301771101451</c:v>
                </c:pt>
                <c:pt idx="29">
                  <c:v>1548.2509480915996</c:v>
                </c:pt>
                <c:pt idx="30">
                  <c:v>-1378.4017224170334</c:v>
                </c:pt>
                <c:pt idx="31">
                  <c:v>-2092.8521729883519</c:v>
                </c:pt>
                <c:pt idx="32">
                  <c:v>-1539.1717470226149</c:v>
                </c:pt>
                <c:pt idx="33">
                  <c:v>-53.211137830996449</c:v>
                </c:pt>
                <c:pt idx="34">
                  <c:v>-42.587326390665567</c:v>
                </c:pt>
                <c:pt idx="35">
                  <c:v>24.319951969617932</c:v>
                </c:pt>
                <c:pt idx="36">
                  <c:v>320.92071105212926</c:v>
                </c:pt>
                <c:pt idx="37">
                  <c:v>367.27063090324316</c:v>
                </c:pt>
                <c:pt idx="38">
                  <c:v>89.953974134329201</c:v>
                </c:pt>
                <c:pt idx="39">
                  <c:v>-426.16137538932537</c:v>
                </c:pt>
                <c:pt idx="40">
                  <c:v>-294.40300415654133</c:v>
                </c:pt>
                <c:pt idx="41">
                  <c:v>264.86276557608699</c:v>
                </c:pt>
                <c:pt idx="42">
                  <c:v>-2115.1930626546191</c:v>
                </c:pt>
                <c:pt idx="43">
                  <c:v>-230.77464821979675</c:v>
                </c:pt>
                <c:pt idx="44">
                  <c:v>852.34522785198487</c:v>
                </c:pt>
                <c:pt idx="45">
                  <c:v>946.85706751353837</c:v>
                </c:pt>
                <c:pt idx="46">
                  <c:v>538.81826930026727</c:v>
                </c:pt>
                <c:pt idx="47">
                  <c:v>66.178555103546614</c:v>
                </c:pt>
                <c:pt idx="48">
                  <c:v>-109.68693716019084</c:v>
                </c:pt>
                <c:pt idx="49">
                  <c:v>-448.17668318825486</c:v>
                </c:pt>
                <c:pt idx="50">
                  <c:v>665.06901845553898</c:v>
                </c:pt>
                <c:pt idx="51">
                  <c:v>-938.51658105257457</c:v>
                </c:pt>
                <c:pt idx="52">
                  <c:v>-335.9841405872321</c:v>
                </c:pt>
                <c:pt idx="53">
                  <c:v>-576.05278108335915</c:v>
                </c:pt>
                <c:pt idx="54">
                  <c:v>2224.601786667431</c:v>
                </c:pt>
                <c:pt idx="55">
                  <c:v>5.3749256649416566</c:v>
                </c:pt>
                <c:pt idx="56">
                  <c:v>871.23376702940186</c:v>
                </c:pt>
                <c:pt idx="57">
                  <c:v>-473.83690903329989</c:v>
                </c:pt>
                <c:pt idx="58">
                  <c:v>-421.66061819336164</c:v>
                </c:pt>
                <c:pt idx="59">
                  <c:v>695.43700193144878</c:v>
                </c:pt>
                <c:pt idx="60">
                  <c:v>-62.312799333042221</c:v>
                </c:pt>
                <c:pt idx="61">
                  <c:v>122.80955908152919</c:v>
                </c:pt>
                <c:pt idx="62">
                  <c:v>89.192486545164684</c:v>
                </c:pt>
                <c:pt idx="63">
                  <c:v>353.85641457891666</c:v>
                </c:pt>
                <c:pt idx="64">
                  <c:v>1132.7936210642456</c:v>
                </c:pt>
                <c:pt idx="65">
                  <c:v>-231.93432354037895</c:v>
                </c:pt>
                <c:pt idx="66">
                  <c:v>-327.60077232823733</c:v>
                </c:pt>
                <c:pt idx="67">
                  <c:v>-548.31718804641241</c:v>
                </c:pt>
                <c:pt idx="68">
                  <c:v>-844.37367692400676</c:v>
                </c:pt>
                <c:pt idx="69">
                  <c:v>-501.91621959288705</c:v>
                </c:pt>
                <c:pt idx="70">
                  <c:v>565.68324923538148</c:v>
                </c:pt>
                <c:pt idx="71">
                  <c:v>182.25304440869968</c:v>
                </c:pt>
                <c:pt idx="72">
                  <c:v>64.610436004527173</c:v>
                </c:pt>
                <c:pt idx="73">
                  <c:v>-21.960404600068614</c:v>
                </c:pt>
                <c:pt idx="74">
                  <c:v>-206.17472437239485</c:v>
                </c:pt>
                <c:pt idx="75">
                  <c:v>-209.51589559680383</c:v>
                </c:pt>
                <c:pt idx="76">
                  <c:v>70.319937062990448</c:v>
                </c:pt>
                <c:pt idx="77">
                  <c:v>-182.66696843555064</c:v>
                </c:pt>
                <c:pt idx="78">
                  <c:v>1349.1691742497842</c:v>
                </c:pt>
                <c:pt idx="79">
                  <c:v>-176.67589464434332</c:v>
                </c:pt>
                <c:pt idx="80">
                  <c:v>550.97343253279359</c:v>
                </c:pt>
                <c:pt idx="81">
                  <c:v>-434.54616812930044</c:v>
                </c:pt>
                <c:pt idx="82">
                  <c:v>-545.33238974843357</c:v>
                </c:pt>
                <c:pt idx="83">
                  <c:v>-659.44683610163861</c:v>
                </c:pt>
                <c:pt idx="84">
                  <c:v>-435.7517887486008</c:v>
                </c:pt>
                <c:pt idx="85">
                  <c:v>112.65044272035084</c:v>
                </c:pt>
                <c:pt idx="86">
                  <c:v>78.596366560131855</c:v>
                </c:pt>
                <c:pt idx="87">
                  <c:v>805.05622555693185</c:v>
                </c:pt>
                <c:pt idx="88">
                  <c:v>1520.4456381323143</c:v>
                </c:pt>
                <c:pt idx="89">
                  <c:v>39.311105367338314</c:v>
                </c:pt>
                <c:pt idx="90">
                  <c:v>-2457.9249608962191</c:v>
                </c:pt>
                <c:pt idx="91">
                  <c:v>-1557.4615926654396</c:v>
                </c:pt>
                <c:pt idx="92">
                  <c:v>1621.6644957663111</c:v>
                </c:pt>
                <c:pt idx="93">
                  <c:v>1183.3332080532905</c:v>
                </c:pt>
                <c:pt idx="94">
                  <c:v>639.04846844240183</c:v>
                </c:pt>
                <c:pt idx="95">
                  <c:v>-122.1565453800149</c:v>
                </c:pt>
                <c:pt idx="96">
                  <c:v>46.519018301565438</c:v>
                </c:pt>
                <c:pt idx="97">
                  <c:v>-126.59693694289058</c:v>
                </c:pt>
                <c:pt idx="98">
                  <c:v>-286.19697646089321</c:v>
                </c:pt>
                <c:pt idx="99">
                  <c:v>-702.04017059235639</c:v>
                </c:pt>
                <c:pt idx="100">
                  <c:v>-923.12125636744486</c:v>
                </c:pt>
                <c:pt idx="101">
                  <c:v>-1465.058271036839</c:v>
                </c:pt>
                <c:pt idx="102">
                  <c:v>-1586.9516892879737</c:v>
                </c:pt>
                <c:pt idx="103">
                  <c:v>5324.4103818580134</c:v>
                </c:pt>
                <c:pt idx="104">
                  <c:v>1698.7021529153744</c:v>
                </c:pt>
                <c:pt idx="105">
                  <c:v>-26.412860203515265</c:v>
                </c:pt>
                <c:pt idx="106">
                  <c:v>-319.17324431461793</c:v>
                </c:pt>
                <c:pt idx="107">
                  <c:v>-524.39491858257816</c:v>
                </c:pt>
                <c:pt idx="108">
                  <c:v>-370.46400727887749</c:v>
                </c:pt>
                <c:pt idx="109">
                  <c:v>-247.96961876916839</c:v>
                </c:pt>
                <c:pt idx="110">
                  <c:v>-177.06642714139048</c:v>
                </c:pt>
                <c:pt idx="111">
                  <c:v>-570.8303592805737</c:v>
                </c:pt>
                <c:pt idx="112">
                  <c:v>-415.50084260285894</c:v>
                </c:pt>
                <c:pt idx="113">
                  <c:v>941.16278972050759</c:v>
                </c:pt>
                <c:pt idx="114">
                  <c:v>1286.5254244587331</c:v>
                </c:pt>
                <c:pt idx="115">
                  <c:v>354.19983176009555</c:v>
                </c:pt>
                <c:pt idx="116">
                  <c:v>-20.039950030998625</c:v>
                </c:pt>
                <c:pt idx="117">
                  <c:v>-805.36507973453672</c:v>
                </c:pt>
                <c:pt idx="118">
                  <c:v>-708.84361925023586</c:v>
                </c:pt>
                <c:pt idx="119">
                  <c:v>-537.5434592186848</c:v>
                </c:pt>
                <c:pt idx="120">
                  <c:v>-484.48780740063376</c:v>
                </c:pt>
                <c:pt idx="121">
                  <c:v>-497.41924697418608</c:v>
                </c:pt>
                <c:pt idx="122">
                  <c:v>-614.63726037980973</c:v>
                </c:pt>
                <c:pt idx="123">
                  <c:v>967.31192184903034</c:v>
                </c:pt>
                <c:pt idx="124">
                  <c:v>514.3780528906741</c:v>
                </c:pt>
                <c:pt idx="125">
                  <c:v>-1302.7870420342124</c:v>
                </c:pt>
                <c:pt idx="126">
                  <c:v>3791.8639742200648</c:v>
                </c:pt>
                <c:pt idx="127">
                  <c:v>5281.5432509796237</c:v>
                </c:pt>
                <c:pt idx="128">
                  <c:v>-654.49271117868375</c:v>
                </c:pt>
                <c:pt idx="129">
                  <c:v>68.820779646010124</c:v>
                </c:pt>
                <c:pt idx="130">
                  <c:v>-135.67368317140972</c:v>
                </c:pt>
                <c:pt idx="131">
                  <c:v>-382.95071135488297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E5A-4FDB-82E4-B0D3DB9BE9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5234776"/>
        <c:axId val="224090047"/>
      </c:scatterChart>
      <c:valAx>
        <c:axId val="1595234776"/>
        <c:scaling>
          <c:orientation val="minMax"/>
          <c:max val="44713"/>
        </c:scaling>
        <c:delete val="0"/>
        <c:axPos val="b"/>
        <c:title>
          <c:tx>
            <c:rich>
              <a:bodyPr/>
              <a:lstStyle/>
              <a:p>
                <a:pPr lvl="0">
                  <a:defRPr sz="1000" b="0" i="0">
                    <a:solidFill>
                      <a:srgbClr val="000000"/>
                    </a:solidFill>
                    <a:latin typeface="Arial"/>
                  </a:defRPr>
                </a:pPr>
                <a:r>
                  <a:rPr lang="pt-BR" sz="1000" b="0" i="0">
                    <a:solidFill>
                      <a:srgbClr val="000000"/>
                    </a:solidFill>
                    <a:latin typeface="Arial"/>
                  </a:rPr>
                  <a:t>Período (mês/ano)</a:t>
                </a:r>
              </a:p>
            </c:rich>
          </c:tx>
          <c:overlay val="0"/>
        </c:title>
        <c:numFmt formatCode="mmm\-yy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000" b="0" i="0">
                <a:solidFill>
                  <a:srgbClr val="000000"/>
                </a:solidFill>
                <a:latin typeface="Arial"/>
              </a:defRPr>
            </a:pPr>
            <a:endParaRPr lang="pt-BR"/>
          </a:p>
        </c:txPr>
        <c:crossAx val="224090047"/>
        <c:crosses val="autoZero"/>
        <c:crossBetween val="midCat"/>
      </c:valAx>
      <c:valAx>
        <c:axId val="224090047"/>
        <c:scaling>
          <c:orientation val="minMax"/>
          <c:min val="-7000"/>
        </c:scaling>
        <c:delete val="0"/>
        <c:axPos val="l"/>
        <c:title>
          <c:tx>
            <c:rich>
              <a:bodyPr/>
              <a:lstStyle/>
              <a:p>
                <a:pPr lvl="0">
                  <a:defRPr sz="1000" b="0" i="0">
                    <a:solidFill>
                      <a:srgbClr val="000000"/>
                    </a:solidFill>
                    <a:latin typeface="Arial"/>
                  </a:defRPr>
                </a:pPr>
                <a:r>
                  <a:rPr lang="pt-BR" sz="1000" b="0" i="0">
                    <a:solidFill>
                      <a:srgbClr val="000000"/>
                    </a:solidFill>
                    <a:latin typeface="Arial"/>
                  </a:rPr>
                  <a:t>MWm</a:t>
                </a:r>
              </a:p>
            </c:rich>
          </c:tx>
          <c:overlay val="0"/>
        </c:title>
        <c:numFmt formatCode="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000" b="0" i="0">
                <a:solidFill>
                  <a:srgbClr val="000000"/>
                </a:solidFill>
                <a:latin typeface="Arial"/>
              </a:defRPr>
            </a:pPr>
            <a:endParaRPr lang="pt-BR"/>
          </a:p>
        </c:txPr>
        <c:crossAx val="1595234776"/>
        <c:crosses val="autoZero"/>
        <c:crossBetween val="midCat"/>
      </c:valAx>
    </c:plotArea>
    <c:plotVisOnly val="1"/>
    <c:dispBlanksAs val="zero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title>
      <c:tx>
        <c:rich>
          <a:bodyPr/>
          <a:lstStyle/>
          <a:p>
            <a:pPr lvl="0">
              <a:defRPr sz="1000" b="0" i="0">
                <a:solidFill>
                  <a:srgbClr val="000000"/>
                </a:solidFill>
                <a:latin typeface="Arial "/>
              </a:defRPr>
            </a:pPr>
            <a:r>
              <a:rPr lang="pt-BR" sz="1000" b="0" i="0">
                <a:solidFill>
                  <a:srgbClr val="000000"/>
                </a:solidFill>
                <a:latin typeface="Arial "/>
              </a:rPr>
              <a:t>Resíduos Holt-Winters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6 Holt-Winters  1.728,0  33,0% tendencia comprimento indice de sazonalidade Conteúdo 33,00% Resíduos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Hibrido!$A$16:$A$140</c:f>
              <c:numCache>
                <c:formatCode>mmm\-yy</c:formatCode>
                <c:ptCount val="125"/>
                <c:pt idx="0">
                  <c:v>40940</c:v>
                </c:pt>
                <c:pt idx="1">
                  <c:v>40969</c:v>
                </c:pt>
                <c:pt idx="2">
                  <c:v>41000</c:v>
                </c:pt>
                <c:pt idx="3">
                  <c:v>41030</c:v>
                </c:pt>
                <c:pt idx="4">
                  <c:v>41061</c:v>
                </c:pt>
                <c:pt idx="5">
                  <c:v>41091</c:v>
                </c:pt>
                <c:pt idx="6">
                  <c:v>41122</c:v>
                </c:pt>
                <c:pt idx="7">
                  <c:v>41153</c:v>
                </c:pt>
                <c:pt idx="8">
                  <c:v>41183</c:v>
                </c:pt>
                <c:pt idx="9">
                  <c:v>41214</c:v>
                </c:pt>
                <c:pt idx="10">
                  <c:v>41244</c:v>
                </c:pt>
                <c:pt idx="11">
                  <c:v>41275</c:v>
                </c:pt>
                <c:pt idx="12">
                  <c:v>41306</c:v>
                </c:pt>
                <c:pt idx="13">
                  <c:v>41334</c:v>
                </c:pt>
                <c:pt idx="14">
                  <c:v>41365</c:v>
                </c:pt>
                <c:pt idx="15">
                  <c:v>41395</c:v>
                </c:pt>
                <c:pt idx="16">
                  <c:v>41426</c:v>
                </c:pt>
                <c:pt idx="17">
                  <c:v>41456</c:v>
                </c:pt>
                <c:pt idx="18">
                  <c:v>41487</c:v>
                </c:pt>
                <c:pt idx="19">
                  <c:v>41518</c:v>
                </c:pt>
                <c:pt idx="20">
                  <c:v>41548</c:v>
                </c:pt>
                <c:pt idx="21">
                  <c:v>41579</c:v>
                </c:pt>
                <c:pt idx="22">
                  <c:v>41609</c:v>
                </c:pt>
                <c:pt idx="23">
                  <c:v>41640</c:v>
                </c:pt>
                <c:pt idx="24">
                  <c:v>41671</c:v>
                </c:pt>
                <c:pt idx="25">
                  <c:v>41699</c:v>
                </c:pt>
                <c:pt idx="26">
                  <c:v>41730</c:v>
                </c:pt>
                <c:pt idx="27">
                  <c:v>41760</c:v>
                </c:pt>
                <c:pt idx="28">
                  <c:v>41791</c:v>
                </c:pt>
                <c:pt idx="29">
                  <c:v>41821</c:v>
                </c:pt>
                <c:pt idx="30">
                  <c:v>41852</c:v>
                </c:pt>
                <c:pt idx="31">
                  <c:v>41883</c:v>
                </c:pt>
                <c:pt idx="32">
                  <c:v>41913</c:v>
                </c:pt>
                <c:pt idx="33">
                  <c:v>41944</c:v>
                </c:pt>
                <c:pt idx="34">
                  <c:v>41974</c:v>
                </c:pt>
                <c:pt idx="35">
                  <c:v>42005</c:v>
                </c:pt>
                <c:pt idx="36">
                  <c:v>42036</c:v>
                </c:pt>
                <c:pt idx="37">
                  <c:v>42064</c:v>
                </c:pt>
                <c:pt idx="38">
                  <c:v>42095</c:v>
                </c:pt>
                <c:pt idx="39">
                  <c:v>42125</c:v>
                </c:pt>
                <c:pt idx="40">
                  <c:v>42156</c:v>
                </c:pt>
                <c:pt idx="41">
                  <c:v>42186</c:v>
                </c:pt>
                <c:pt idx="42">
                  <c:v>42217</c:v>
                </c:pt>
                <c:pt idx="43">
                  <c:v>42248</c:v>
                </c:pt>
                <c:pt idx="44">
                  <c:v>42278</c:v>
                </c:pt>
                <c:pt idx="45">
                  <c:v>42309</c:v>
                </c:pt>
                <c:pt idx="46">
                  <c:v>42339</c:v>
                </c:pt>
                <c:pt idx="47">
                  <c:v>42370</c:v>
                </c:pt>
                <c:pt idx="48">
                  <c:v>42401</c:v>
                </c:pt>
                <c:pt idx="49">
                  <c:v>42430</c:v>
                </c:pt>
                <c:pt idx="50">
                  <c:v>42461</c:v>
                </c:pt>
                <c:pt idx="51">
                  <c:v>42491</c:v>
                </c:pt>
                <c:pt idx="52">
                  <c:v>42522</c:v>
                </c:pt>
                <c:pt idx="53">
                  <c:v>42552</c:v>
                </c:pt>
                <c:pt idx="54">
                  <c:v>42583</c:v>
                </c:pt>
                <c:pt idx="55">
                  <c:v>42614</c:v>
                </c:pt>
                <c:pt idx="56">
                  <c:v>42644</c:v>
                </c:pt>
                <c:pt idx="57">
                  <c:v>42675</c:v>
                </c:pt>
                <c:pt idx="58">
                  <c:v>42705</c:v>
                </c:pt>
                <c:pt idx="59">
                  <c:v>42736</c:v>
                </c:pt>
                <c:pt idx="60">
                  <c:v>42767</c:v>
                </c:pt>
                <c:pt idx="61">
                  <c:v>42795</c:v>
                </c:pt>
                <c:pt idx="62">
                  <c:v>42826</c:v>
                </c:pt>
                <c:pt idx="63">
                  <c:v>42856</c:v>
                </c:pt>
                <c:pt idx="64">
                  <c:v>42887</c:v>
                </c:pt>
                <c:pt idx="65">
                  <c:v>42917</c:v>
                </c:pt>
                <c:pt idx="66">
                  <c:v>42948</c:v>
                </c:pt>
                <c:pt idx="67">
                  <c:v>42979</c:v>
                </c:pt>
                <c:pt idx="68">
                  <c:v>43009</c:v>
                </c:pt>
                <c:pt idx="69">
                  <c:v>43040</c:v>
                </c:pt>
                <c:pt idx="70">
                  <c:v>43070</c:v>
                </c:pt>
                <c:pt idx="71">
                  <c:v>43101</c:v>
                </c:pt>
                <c:pt idx="72">
                  <c:v>43132</c:v>
                </c:pt>
                <c:pt idx="73">
                  <c:v>43160</c:v>
                </c:pt>
                <c:pt idx="74">
                  <c:v>43191</c:v>
                </c:pt>
                <c:pt idx="75">
                  <c:v>43221</c:v>
                </c:pt>
                <c:pt idx="76">
                  <c:v>43252</c:v>
                </c:pt>
                <c:pt idx="77">
                  <c:v>43282</c:v>
                </c:pt>
                <c:pt idx="78">
                  <c:v>43313</c:v>
                </c:pt>
                <c:pt idx="79">
                  <c:v>43344</c:v>
                </c:pt>
                <c:pt idx="80">
                  <c:v>43374</c:v>
                </c:pt>
                <c:pt idx="81">
                  <c:v>43405</c:v>
                </c:pt>
                <c:pt idx="82">
                  <c:v>43435</c:v>
                </c:pt>
                <c:pt idx="83">
                  <c:v>43466</c:v>
                </c:pt>
                <c:pt idx="84">
                  <c:v>43497</c:v>
                </c:pt>
                <c:pt idx="85">
                  <c:v>43525</c:v>
                </c:pt>
                <c:pt idx="86">
                  <c:v>43556</c:v>
                </c:pt>
                <c:pt idx="87">
                  <c:v>43586</c:v>
                </c:pt>
                <c:pt idx="88">
                  <c:v>43617</c:v>
                </c:pt>
                <c:pt idx="89">
                  <c:v>43647</c:v>
                </c:pt>
                <c:pt idx="90">
                  <c:v>43678</c:v>
                </c:pt>
                <c:pt idx="91">
                  <c:v>43709</c:v>
                </c:pt>
                <c:pt idx="92">
                  <c:v>43739</c:v>
                </c:pt>
                <c:pt idx="93">
                  <c:v>43770</c:v>
                </c:pt>
                <c:pt idx="94">
                  <c:v>43800</c:v>
                </c:pt>
                <c:pt idx="95">
                  <c:v>43831</c:v>
                </c:pt>
                <c:pt idx="96">
                  <c:v>43862</c:v>
                </c:pt>
                <c:pt idx="97">
                  <c:v>43891</c:v>
                </c:pt>
                <c:pt idx="98">
                  <c:v>43922</c:v>
                </c:pt>
                <c:pt idx="99">
                  <c:v>43952</c:v>
                </c:pt>
                <c:pt idx="100">
                  <c:v>43983</c:v>
                </c:pt>
                <c:pt idx="101">
                  <c:v>44013</c:v>
                </c:pt>
                <c:pt idx="102">
                  <c:v>44044</c:v>
                </c:pt>
                <c:pt idx="103">
                  <c:v>44075</c:v>
                </c:pt>
                <c:pt idx="104">
                  <c:v>44105</c:v>
                </c:pt>
                <c:pt idx="105">
                  <c:v>44136</c:v>
                </c:pt>
                <c:pt idx="106">
                  <c:v>44166</c:v>
                </c:pt>
                <c:pt idx="107">
                  <c:v>44197</c:v>
                </c:pt>
                <c:pt idx="108">
                  <c:v>44228</c:v>
                </c:pt>
                <c:pt idx="109">
                  <c:v>44256</c:v>
                </c:pt>
                <c:pt idx="110">
                  <c:v>44287</c:v>
                </c:pt>
                <c:pt idx="111">
                  <c:v>44317</c:v>
                </c:pt>
                <c:pt idx="112">
                  <c:v>44348</c:v>
                </c:pt>
                <c:pt idx="113">
                  <c:v>44378</c:v>
                </c:pt>
                <c:pt idx="114">
                  <c:v>44409</c:v>
                </c:pt>
                <c:pt idx="115">
                  <c:v>44440</c:v>
                </c:pt>
                <c:pt idx="116">
                  <c:v>44470</c:v>
                </c:pt>
                <c:pt idx="117">
                  <c:v>44501</c:v>
                </c:pt>
                <c:pt idx="118">
                  <c:v>44531</c:v>
                </c:pt>
                <c:pt idx="119">
                  <c:v>44562</c:v>
                </c:pt>
                <c:pt idx="120">
                  <c:v>44593</c:v>
                </c:pt>
                <c:pt idx="121">
                  <c:v>44621</c:v>
                </c:pt>
                <c:pt idx="122">
                  <c:v>44652</c:v>
                </c:pt>
                <c:pt idx="123">
                  <c:v>44682</c:v>
                </c:pt>
                <c:pt idx="124">
                  <c:v>44713</c:v>
                </c:pt>
              </c:numCache>
            </c:numRef>
          </c:xVal>
          <c:yVal>
            <c:numRef>
              <c:f>Hibrido!$P$16:$P$140</c:f>
              <c:numCache>
                <c:formatCode>#,##0</c:formatCode>
                <c:ptCount val="125"/>
                <c:pt idx="0">
                  <c:v>-1609.8907146399997</c:v>
                </c:pt>
                <c:pt idx="1">
                  <c:v>-2645.2632446300004</c:v>
                </c:pt>
                <c:pt idx="2">
                  <c:v>-744.25732340000013</c:v>
                </c:pt>
                <c:pt idx="3">
                  <c:v>336.16859935000002</c:v>
                </c:pt>
                <c:pt idx="4">
                  <c:v>982.70642785999917</c:v>
                </c:pt>
                <c:pt idx="5">
                  <c:v>926.56082605000029</c:v>
                </c:pt>
                <c:pt idx="6">
                  <c:v>341.5875355300002</c:v>
                </c:pt>
                <c:pt idx="7">
                  <c:v>113.96955079999998</c:v>
                </c:pt>
                <c:pt idx="8">
                  <c:v>-415.90421906999995</c:v>
                </c:pt>
                <c:pt idx="9">
                  <c:v>-898.04090447999943</c:v>
                </c:pt>
                <c:pt idx="10">
                  <c:v>-2614.743873639999</c:v>
                </c:pt>
                <c:pt idx="11">
                  <c:v>-865.1669289299989</c:v>
                </c:pt>
                <c:pt idx="12">
                  <c:v>-1059.1568704800011</c:v>
                </c:pt>
                <c:pt idx="13">
                  <c:v>-1162.9068250599994</c:v>
                </c:pt>
                <c:pt idx="14">
                  <c:v>1365.5375598200008</c:v>
                </c:pt>
                <c:pt idx="15">
                  <c:v>202.30197286000021</c:v>
                </c:pt>
                <c:pt idx="16">
                  <c:v>787.1481970599998</c:v>
                </c:pt>
                <c:pt idx="17">
                  <c:v>576.54855829000007</c:v>
                </c:pt>
                <c:pt idx="18">
                  <c:v>572.81753552999999</c:v>
                </c:pt>
                <c:pt idx="19">
                  <c:v>800.57261548999986</c:v>
                </c:pt>
                <c:pt idx="20">
                  <c:v>1506.98769687</c:v>
                </c:pt>
                <c:pt idx="21">
                  <c:v>752.69124360999967</c:v>
                </c:pt>
                <c:pt idx="22">
                  <c:v>1228.0653121399996</c:v>
                </c:pt>
                <c:pt idx="23">
                  <c:v>-1241.1534487200001</c:v>
                </c:pt>
                <c:pt idx="24">
                  <c:v>-1876.8975556599999</c:v>
                </c:pt>
                <c:pt idx="25">
                  <c:v>-1320.9081762400001</c:v>
                </c:pt>
                <c:pt idx="26">
                  <c:v>163.72868737999988</c:v>
                </c:pt>
                <c:pt idx="27">
                  <c:v>169.99720955000021</c:v>
                </c:pt>
                <c:pt idx="28">
                  <c:v>220.24073921000013</c:v>
                </c:pt>
                <c:pt idx="29">
                  <c:v>522.64156589999993</c:v>
                </c:pt>
                <c:pt idx="30">
                  <c:v>569.46768751000013</c:v>
                </c:pt>
                <c:pt idx="31">
                  <c:v>291.43234940000002</c:v>
                </c:pt>
                <c:pt idx="32">
                  <c:v>-216.74687654999991</c:v>
                </c:pt>
                <c:pt idx="33">
                  <c:v>-79.977636949999805</c:v>
                </c:pt>
                <c:pt idx="34">
                  <c:v>279.48178221000035</c:v>
                </c:pt>
                <c:pt idx="35">
                  <c:v>-1946.2080052099996</c:v>
                </c:pt>
                <c:pt idx="36">
                  <c:v>-78.050480569999763</c:v>
                </c:pt>
                <c:pt idx="37">
                  <c:v>592.5616199000001</c:v>
                </c:pt>
                <c:pt idx="38">
                  <c:v>1161.4092091499997</c:v>
                </c:pt>
                <c:pt idx="39">
                  <c:v>744.59256469999991</c:v>
                </c:pt>
                <c:pt idx="40">
                  <c:v>276.39859935000004</c:v>
                </c:pt>
                <c:pt idx="41">
                  <c:v>89.237143179999975</c:v>
                </c:pt>
                <c:pt idx="42">
                  <c:v>-252.51346128</c:v>
                </c:pt>
                <c:pt idx="43">
                  <c:v>883.49332512999968</c:v>
                </c:pt>
                <c:pt idx="44">
                  <c:v>-721.41840675000003</c:v>
                </c:pt>
                <c:pt idx="45">
                  <c:v>-200.50977173999945</c:v>
                </c:pt>
                <c:pt idx="46">
                  <c:v>-1230.3638564099992</c:v>
                </c:pt>
                <c:pt idx="47">
                  <c:v>276.2651795899983</c:v>
                </c:pt>
                <c:pt idx="48">
                  <c:v>-1144.5035124599999</c:v>
                </c:pt>
                <c:pt idx="49">
                  <c:v>771.82715871999972</c:v>
                </c:pt>
                <c:pt idx="50">
                  <c:v>-272.49346692999916</c:v>
                </c:pt>
                <c:pt idx="51">
                  <c:v>-215.66448850000006</c:v>
                </c:pt>
                <c:pt idx="52">
                  <c:v>912.05633453999963</c:v>
                </c:pt>
                <c:pt idx="53">
                  <c:v>147.10312345000011</c:v>
                </c:pt>
                <c:pt idx="54">
                  <c:v>322.10678405999988</c:v>
                </c:pt>
                <c:pt idx="55">
                  <c:v>292.09591051999996</c:v>
                </c:pt>
                <c:pt idx="56">
                  <c:v>572.63031180000007</c:v>
                </c:pt>
                <c:pt idx="57">
                  <c:v>1140.0318406299998</c:v>
                </c:pt>
                <c:pt idx="58">
                  <c:v>-427.02876380999942</c:v>
                </c:pt>
                <c:pt idx="59">
                  <c:v>-601.9667209700001</c:v>
                </c:pt>
                <c:pt idx="60">
                  <c:v>-486.15751527999964</c:v>
                </c:pt>
                <c:pt idx="61">
                  <c:v>-637.76941415999954</c:v>
                </c:pt>
                <c:pt idx="62">
                  <c:v>-285.06531435999977</c:v>
                </c:pt>
                <c:pt idx="63">
                  <c:v>784.50958288999982</c:v>
                </c:pt>
                <c:pt idx="64">
                  <c:v>397.48149476999993</c:v>
                </c:pt>
                <c:pt idx="65">
                  <c:v>263.66051890999984</c:v>
                </c:pt>
                <c:pt idx="66">
                  <c:v>171.52549370999986</c:v>
                </c:pt>
                <c:pt idx="67">
                  <c:v>-7.613941630000113</c:v>
                </c:pt>
                <c:pt idx="68">
                  <c:v>7.9213989100001072</c:v>
                </c:pt>
                <c:pt idx="69">
                  <c:v>238.69083182000031</c:v>
                </c:pt>
                <c:pt idx="70">
                  <c:v>-328.85585734000006</c:v>
                </c:pt>
                <c:pt idx="71">
                  <c:v>666.42947989999993</c:v>
                </c:pt>
                <c:pt idx="72">
                  <c:v>-243.67144516999997</c:v>
                </c:pt>
                <c:pt idx="73">
                  <c:v>745.4014671599989</c:v>
                </c:pt>
                <c:pt idx="74">
                  <c:v>-215.77968820000024</c:v>
                </c:pt>
                <c:pt idx="75">
                  <c:v>-346.52639298000008</c:v>
                </c:pt>
                <c:pt idx="76">
                  <c:v>-465.31938134000006</c:v>
                </c:pt>
                <c:pt idx="77">
                  <c:v>-240.84917281999969</c:v>
                </c:pt>
                <c:pt idx="78">
                  <c:v>316.0239414199998</c:v>
                </c:pt>
                <c:pt idx="79">
                  <c:v>295.27941713999985</c:v>
                </c:pt>
                <c:pt idx="80">
                  <c:v>998.7501923599998</c:v>
                </c:pt>
                <c:pt idx="81">
                  <c:v>1089.8307364100001</c:v>
                </c:pt>
                <c:pt idx="82">
                  <c:v>-592.70574022999972</c:v>
                </c:pt>
                <c:pt idx="83">
                  <c:v>-2326.0915198299999</c:v>
                </c:pt>
                <c:pt idx="84">
                  <c:v>-1474.4532140600004</c:v>
                </c:pt>
                <c:pt idx="85">
                  <c:v>1400.2248561999995</c:v>
                </c:pt>
                <c:pt idx="86">
                  <c:v>1329.0280958100002</c:v>
                </c:pt>
                <c:pt idx="87">
                  <c:v>858.30796059999966</c:v>
                </c:pt>
                <c:pt idx="88">
                  <c:v>81.09724967999955</c:v>
                </c:pt>
                <c:pt idx="89">
                  <c:v>242.9475355300001</c:v>
                </c:pt>
                <c:pt idx="90">
                  <c:v>72.079911669999774</c:v>
                </c:pt>
                <c:pt idx="91">
                  <c:v>-76.080906529999993</c:v>
                </c:pt>
                <c:pt idx="92">
                  <c:v>-484.3356566299999</c:v>
                </c:pt>
                <c:pt idx="93">
                  <c:v>-722.36707230000002</c:v>
                </c:pt>
                <c:pt idx="94">
                  <c:v>-1504.5509578800002</c:v>
                </c:pt>
                <c:pt idx="95">
                  <c:v>-2322.4041148699998</c:v>
                </c:pt>
                <c:pt idx="96">
                  <c:v>2003.9447316599999</c:v>
                </c:pt>
                <c:pt idx="97">
                  <c:v>328.4842818699999</c:v>
                </c:pt>
                <c:pt idx="98">
                  <c:v>192.5523573800001</c:v>
                </c:pt>
                <c:pt idx="99">
                  <c:v>-109.25094126000022</c:v>
                </c:pt>
                <c:pt idx="100">
                  <c:v>-317.95166236999967</c:v>
                </c:pt>
                <c:pt idx="101">
                  <c:v>-176.97450629000014</c:v>
                </c:pt>
                <c:pt idx="102">
                  <c:v>-54.484506290000354</c:v>
                </c:pt>
                <c:pt idx="103">
                  <c:v>19.35753552999995</c:v>
                </c:pt>
                <c:pt idx="104">
                  <c:v>-362.45276522999984</c:v>
                </c:pt>
                <c:pt idx="105">
                  <c:v>-196.38673030000018</c:v>
                </c:pt>
                <c:pt idx="106">
                  <c:v>761.87565112999982</c:v>
                </c:pt>
                <c:pt idx="107">
                  <c:v>413.9820079000001</c:v>
                </c:pt>
                <c:pt idx="108">
                  <c:v>227.90328849999969</c:v>
                </c:pt>
                <c:pt idx="109">
                  <c:v>125.6580958100003</c:v>
                </c:pt>
                <c:pt idx="110">
                  <c:v>-589.28007542999967</c:v>
                </c:pt>
                <c:pt idx="111">
                  <c:v>-509.78948109000021</c:v>
                </c:pt>
                <c:pt idx="112">
                  <c:v>-338.61285681999993</c:v>
                </c:pt>
                <c:pt idx="113">
                  <c:v>-287.18089777</c:v>
                </c:pt>
                <c:pt idx="114">
                  <c:v>-304.45267233999994</c:v>
                </c:pt>
                <c:pt idx="115">
                  <c:v>-419.10075846000018</c:v>
                </c:pt>
                <c:pt idx="116">
                  <c:v>1171.4341252200002</c:v>
                </c:pt>
                <c:pt idx="117">
                  <c:v>365.27939973000002</c:v>
                </c:pt>
                <c:pt idx="118">
                  <c:v>-1478.9699838899996</c:v>
                </c:pt>
                <c:pt idx="119">
                  <c:v>1557.3468467999992</c:v>
                </c:pt>
                <c:pt idx="120">
                  <c:v>3415.9219865199993</c:v>
                </c:pt>
                <c:pt idx="121">
                  <c:v>-528.35286491999977</c:v>
                </c:pt>
                <c:pt idx="122">
                  <c:v>287.97902864999969</c:v>
                </c:pt>
                <c:pt idx="123">
                  <c:v>73.538462429999981</c:v>
                </c:pt>
                <c:pt idx="124">
                  <c:v>-183.40760761999991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77C-4793-9C73-5923E7574F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8500522"/>
        <c:axId val="662317509"/>
      </c:scatterChart>
      <c:valAx>
        <c:axId val="1038500522"/>
        <c:scaling>
          <c:orientation val="minMax"/>
          <c:max val="44713"/>
        </c:scaling>
        <c:delete val="0"/>
        <c:axPos val="b"/>
        <c:title>
          <c:tx>
            <c:rich>
              <a:bodyPr/>
              <a:lstStyle/>
              <a:p>
                <a:pPr lvl="0">
                  <a:defRPr sz="1000" b="0" i="0">
                    <a:solidFill>
                      <a:srgbClr val="000000"/>
                    </a:solidFill>
                    <a:latin typeface="Arial "/>
                  </a:defRPr>
                </a:pPr>
                <a:r>
                  <a:rPr lang="pt-BR" sz="1000" b="0" i="0">
                    <a:solidFill>
                      <a:srgbClr val="000000"/>
                    </a:solidFill>
                    <a:latin typeface="Arial "/>
                  </a:rPr>
                  <a:t>Período (mês/ano)</a:t>
                </a:r>
              </a:p>
            </c:rich>
          </c:tx>
          <c:layout>
            <c:manualLayout>
              <c:xMode val="edge"/>
              <c:yMode val="edge"/>
              <c:x val="0.46314571573287322"/>
              <c:y val="0.87901481410085425"/>
            </c:manualLayout>
          </c:layout>
          <c:overlay val="0"/>
        </c:title>
        <c:numFmt formatCode="mmm\-yy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000" b="0" i="0">
                <a:solidFill>
                  <a:srgbClr val="000000"/>
                </a:solidFill>
                <a:latin typeface="Arial "/>
              </a:defRPr>
            </a:pPr>
            <a:endParaRPr lang="pt-BR"/>
          </a:p>
        </c:txPr>
        <c:crossAx val="662317509"/>
        <c:crosses val="autoZero"/>
        <c:crossBetween val="midCat"/>
      </c:valAx>
      <c:valAx>
        <c:axId val="662317509"/>
        <c:scaling>
          <c:orientation val="minMax"/>
          <c:max val="7000"/>
        </c:scaling>
        <c:delete val="0"/>
        <c:axPos val="l"/>
        <c:title>
          <c:tx>
            <c:rich>
              <a:bodyPr/>
              <a:lstStyle/>
              <a:p>
                <a:pPr lvl="0">
                  <a:defRPr sz="1000" b="0" i="0">
                    <a:solidFill>
                      <a:srgbClr val="000000"/>
                    </a:solidFill>
                    <a:latin typeface="Arial "/>
                  </a:defRPr>
                </a:pPr>
                <a:r>
                  <a:rPr lang="pt-BR" sz="1000" b="0" i="0">
                    <a:solidFill>
                      <a:srgbClr val="000000"/>
                    </a:solidFill>
                    <a:latin typeface="Arial "/>
                  </a:rPr>
                  <a:t>MWm</a:t>
                </a:r>
              </a:p>
            </c:rich>
          </c:tx>
          <c:overlay val="0"/>
        </c:title>
        <c:numFmt formatCode="#,##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000" b="0" i="0">
                <a:solidFill>
                  <a:srgbClr val="000000"/>
                </a:solidFill>
                <a:latin typeface="Arial "/>
              </a:defRPr>
            </a:pPr>
            <a:endParaRPr lang="pt-BR"/>
          </a:p>
        </c:txPr>
        <c:crossAx val="1038500522"/>
        <c:crosses val="autoZero"/>
        <c:crossBetween val="midCat"/>
      </c:valAx>
    </c:plotArea>
    <c:plotVisOnly val="1"/>
    <c:dispBlanksAs val="zero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title>
      <c:tx>
        <c:rich>
          <a:bodyPr/>
          <a:lstStyle/>
          <a:p>
            <a:pPr lvl="0">
              <a:defRPr sz="1000" b="0" i="0">
                <a:solidFill>
                  <a:srgbClr val="000000"/>
                </a:solidFill>
                <a:latin typeface="Arial"/>
              </a:defRPr>
            </a:pPr>
            <a:r>
              <a:rPr lang="pt-BR" sz="1000" b="0" i="0">
                <a:solidFill>
                  <a:srgbClr val="000000"/>
                </a:solidFill>
                <a:latin typeface="Arial"/>
              </a:rPr>
              <a:t>Resíduos - Regressão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Resíduos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'Regressão Simples'!$A$3:$A$140</c:f>
              <c:numCache>
                <c:formatCode>mmm\-yy</c:formatCode>
                <c:ptCount val="138"/>
                <c:pt idx="0">
                  <c:v>40544</c:v>
                </c:pt>
                <c:pt idx="1">
                  <c:v>40575</c:v>
                </c:pt>
                <c:pt idx="2">
                  <c:v>40603</c:v>
                </c:pt>
                <c:pt idx="3">
                  <c:v>40634</c:v>
                </c:pt>
                <c:pt idx="4">
                  <c:v>40664</c:v>
                </c:pt>
                <c:pt idx="5">
                  <c:v>40695</c:v>
                </c:pt>
                <c:pt idx="6">
                  <c:v>40725</c:v>
                </c:pt>
                <c:pt idx="7">
                  <c:v>40756</c:v>
                </c:pt>
                <c:pt idx="8">
                  <c:v>40787</c:v>
                </c:pt>
                <c:pt idx="9">
                  <c:v>40817</c:v>
                </c:pt>
                <c:pt idx="10">
                  <c:v>40848</c:v>
                </c:pt>
                <c:pt idx="11">
                  <c:v>40878</c:v>
                </c:pt>
                <c:pt idx="12">
                  <c:v>40909</c:v>
                </c:pt>
                <c:pt idx="13">
                  <c:v>40940</c:v>
                </c:pt>
                <c:pt idx="14">
                  <c:v>40969</c:v>
                </c:pt>
                <c:pt idx="15">
                  <c:v>41000</c:v>
                </c:pt>
                <c:pt idx="16">
                  <c:v>41030</c:v>
                </c:pt>
                <c:pt idx="17">
                  <c:v>41061</c:v>
                </c:pt>
                <c:pt idx="18">
                  <c:v>41091</c:v>
                </c:pt>
                <c:pt idx="19">
                  <c:v>41122</c:v>
                </c:pt>
                <c:pt idx="20">
                  <c:v>41153</c:v>
                </c:pt>
                <c:pt idx="21">
                  <c:v>41183</c:v>
                </c:pt>
                <c:pt idx="22">
                  <c:v>41214</c:v>
                </c:pt>
                <c:pt idx="23">
                  <c:v>41244</c:v>
                </c:pt>
                <c:pt idx="24">
                  <c:v>41275</c:v>
                </c:pt>
                <c:pt idx="25">
                  <c:v>41306</c:v>
                </c:pt>
                <c:pt idx="26">
                  <c:v>41334</c:v>
                </c:pt>
                <c:pt idx="27">
                  <c:v>41365</c:v>
                </c:pt>
                <c:pt idx="28">
                  <c:v>41395</c:v>
                </c:pt>
                <c:pt idx="29">
                  <c:v>41426</c:v>
                </c:pt>
                <c:pt idx="30">
                  <c:v>41456</c:v>
                </c:pt>
                <c:pt idx="31">
                  <c:v>41487</c:v>
                </c:pt>
                <c:pt idx="32">
                  <c:v>41518</c:v>
                </c:pt>
                <c:pt idx="33">
                  <c:v>41548</c:v>
                </c:pt>
                <c:pt idx="34">
                  <c:v>41579</c:v>
                </c:pt>
                <c:pt idx="35">
                  <c:v>41609</c:v>
                </c:pt>
                <c:pt idx="36">
                  <c:v>41640</c:v>
                </c:pt>
                <c:pt idx="37">
                  <c:v>41671</c:v>
                </c:pt>
                <c:pt idx="38">
                  <c:v>41699</c:v>
                </c:pt>
                <c:pt idx="39">
                  <c:v>41730</c:v>
                </c:pt>
                <c:pt idx="40">
                  <c:v>41760</c:v>
                </c:pt>
                <c:pt idx="41">
                  <c:v>41791</c:v>
                </c:pt>
                <c:pt idx="42">
                  <c:v>41821</c:v>
                </c:pt>
                <c:pt idx="43">
                  <c:v>41852</c:v>
                </c:pt>
                <c:pt idx="44">
                  <c:v>41883</c:v>
                </c:pt>
                <c:pt idx="45">
                  <c:v>41913</c:v>
                </c:pt>
                <c:pt idx="46">
                  <c:v>41944</c:v>
                </c:pt>
                <c:pt idx="47">
                  <c:v>41974</c:v>
                </c:pt>
                <c:pt idx="48">
                  <c:v>42005</c:v>
                </c:pt>
                <c:pt idx="49">
                  <c:v>42036</c:v>
                </c:pt>
                <c:pt idx="50">
                  <c:v>42064</c:v>
                </c:pt>
                <c:pt idx="51">
                  <c:v>42095</c:v>
                </c:pt>
                <c:pt idx="52">
                  <c:v>42125</c:v>
                </c:pt>
                <c:pt idx="53">
                  <c:v>42156</c:v>
                </c:pt>
                <c:pt idx="54">
                  <c:v>42186</c:v>
                </c:pt>
                <c:pt idx="55">
                  <c:v>42217</c:v>
                </c:pt>
                <c:pt idx="56">
                  <c:v>42248</c:v>
                </c:pt>
                <c:pt idx="57">
                  <c:v>42278</c:v>
                </c:pt>
                <c:pt idx="58">
                  <c:v>42309</c:v>
                </c:pt>
                <c:pt idx="59">
                  <c:v>42339</c:v>
                </c:pt>
                <c:pt idx="60">
                  <c:v>42370</c:v>
                </c:pt>
                <c:pt idx="61">
                  <c:v>42401</c:v>
                </c:pt>
                <c:pt idx="62">
                  <c:v>42430</c:v>
                </c:pt>
                <c:pt idx="63">
                  <c:v>42461</c:v>
                </c:pt>
                <c:pt idx="64">
                  <c:v>42491</c:v>
                </c:pt>
                <c:pt idx="65">
                  <c:v>42522</c:v>
                </c:pt>
                <c:pt idx="66">
                  <c:v>42552</c:v>
                </c:pt>
                <c:pt idx="67">
                  <c:v>42583</c:v>
                </c:pt>
                <c:pt idx="68">
                  <c:v>42614</c:v>
                </c:pt>
                <c:pt idx="69">
                  <c:v>42644</c:v>
                </c:pt>
                <c:pt idx="70">
                  <c:v>42675</c:v>
                </c:pt>
                <c:pt idx="71">
                  <c:v>42705</c:v>
                </c:pt>
                <c:pt idx="72">
                  <c:v>42736</c:v>
                </c:pt>
                <c:pt idx="73">
                  <c:v>42767</c:v>
                </c:pt>
                <c:pt idx="74">
                  <c:v>42795</c:v>
                </c:pt>
                <c:pt idx="75">
                  <c:v>42826</c:v>
                </c:pt>
                <c:pt idx="76">
                  <c:v>42856</c:v>
                </c:pt>
                <c:pt idx="77">
                  <c:v>42887</c:v>
                </c:pt>
                <c:pt idx="78">
                  <c:v>42917</c:v>
                </c:pt>
                <c:pt idx="79">
                  <c:v>42948</c:v>
                </c:pt>
                <c:pt idx="80">
                  <c:v>42979</c:v>
                </c:pt>
                <c:pt idx="81">
                  <c:v>43009</c:v>
                </c:pt>
                <c:pt idx="82">
                  <c:v>43040</c:v>
                </c:pt>
                <c:pt idx="83">
                  <c:v>43070</c:v>
                </c:pt>
                <c:pt idx="84">
                  <c:v>43101</c:v>
                </c:pt>
                <c:pt idx="85">
                  <c:v>43132</c:v>
                </c:pt>
                <c:pt idx="86">
                  <c:v>43160</c:v>
                </c:pt>
                <c:pt idx="87">
                  <c:v>43191</c:v>
                </c:pt>
                <c:pt idx="88">
                  <c:v>43221</c:v>
                </c:pt>
                <c:pt idx="89">
                  <c:v>43252</c:v>
                </c:pt>
                <c:pt idx="90">
                  <c:v>43282</c:v>
                </c:pt>
                <c:pt idx="91">
                  <c:v>43313</c:v>
                </c:pt>
                <c:pt idx="92">
                  <c:v>43344</c:v>
                </c:pt>
                <c:pt idx="93">
                  <c:v>43374</c:v>
                </c:pt>
                <c:pt idx="94">
                  <c:v>43405</c:v>
                </c:pt>
                <c:pt idx="95">
                  <c:v>43435</c:v>
                </c:pt>
                <c:pt idx="96">
                  <c:v>43466</c:v>
                </c:pt>
                <c:pt idx="97">
                  <c:v>43497</c:v>
                </c:pt>
                <c:pt idx="98">
                  <c:v>43525</c:v>
                </c:pt>
                <c:pt idx="99">
                  <c:v>43556</c:v>
                </c:pt>
                <c:pt idx="100">
                  <c:v>43586</c:v>
                </c:pt>
                <c:pt idx="101">
                  <c:v>43617</c:v>
                </c:pt>
                <c:pt idx="102">
                  <c:v>43647</c:v>
                </c:pt>
                <c:pt idx="103">
                  <c:v>43678</c:v>
                </c:pt>
                <c:pt idx="104">
                  <c:v>43709</c:v>
                </c:pt>
                <c:pt idx="105">
                  <c:v>43739</c:v>
                </c:pt>
                <c:pt idx="106">
                  <c:v>43770</c:v>
                </c:pt>
                <c:pt idx="107">
                  <c:v>43800</c:v>
                </c:pt>
                <c:pt idx="108">
                  <c:v>43831</c:v>
                </c:pt>
                <c:pt idx="109">
                  <c:v>43862</c:v>
                </c:pt>
                <c:pt idx="110">
                  <c:v>43891</c:v>
                </c:pt>
                <c:pt idx="111">
                  <c:v>43922</c:v>
                </c:pt>
                <c:pt idx="112">
                  <c:v>43952</c:v>
                </c:pt>
                <c:pt idx="113">
                  <c:v>43983</c:v>
                </c:pt>
                <c:pt idx="114">
                  <c:v>44013</c:v>
                </c:pt>
                <c:pt idx="115">
                  <c:v>44044</c:v>
                </c:pt>
                <c:pt idx="116">
                  <c:v>44075</c:v>
                </c:pt>
                <c:pt idx="117">
                  <c:v>44105</c:v>
                </c:pt>
                <c:pt idx="118">
                  <c:v>44136</c:v>
                </c:pt>
                <c:pt idx="119">
                  <c:v>44166</c:v>
                </c:pt>
                <c:pt idx="120">
                  <c:v>44197</c:v>
                </c:pt>
                <c:pt idx="121">
                  <c:v>44228</c:v>
                </c:pt>
                <c:pt idx="122">
                  <c:v>44256</c:v>
                </c:pt>
                <c:pt idx="123">
                  <c:v>44287</c:v>
                </c:pt>
                <c:pt idx="124">
                  <c:v>44317</c:v>
                </c:pt>
                <c:pt idx="125">
                  <c:v>44348</c:v>
                </c:pt>
                <c:pt idx="126">
                  <c:v>44378</c:v>
                </c:pt>
                <c:pt idx="127">
                  <c:v>44409</c:v>
                </c:pt>
                <c:pt idx="128">
                  <c:v>44440</c:v>
                </c:pt>
                <c:pt idx="129">
                  <c:v>44470</c:v>
                </c:pt>
                <c:pt idx="130">
                  <c:v>44501</c:v>
                </c:pt>
                <c:pt idx="131">
                  <c:v>44531</c:v>
                </c:pt>
                <c:pt idx="132">
                  <c:v>44562</c:v>
                </c:pt>
                <c:pt idx="133">
                  <c:v>44593</c:v>
                </c:pt>
                <c:pt idx="134">
                  <c:v>44621</c:v>
                </c:pt>
                <c:pt idx="135">
                  <c:v>44652</c:v>
                </c:pt>
                <c:pt idx="136">
                  <c:v>44682</c:v>
                </c:pt>
                <c:pt idx="137">
                  <c:v>44713</c:v>
                </c:pt>
              </c:numCache>
            </c:numRef>
          </c:xVal>
          <c:yVal>
            <c:numRef>
              <c:f>'Regressão Simples'!$P$3:$P$140</c:f>
              <c:numCache>
                <c:formatCode>_-* #,##0_-;\-* #,##0_-;_-* "-"??_-;_-@</c:formatCode>
                <c:ptCount val="138"/>
                <c:pt idx="0">
                  <c:v>5698.8317106406812</c:v>
                </c:pt>
                <c:pt idx="1">
                  <c:v>-501.92207491949102</c:v>
                </c:pt>
                <c:pt idx="2">
                  <c:v>5321.9694663977443</c:v>
                </c:pt>
                <c:pt idx="3">
                  <c:v>815.19663994917482</c:v>
                </c:pt>
                <c:pt idx="4">
                  <c:v>2216.2201729666122</c:v>
                </c:pt>
                <c:pt idx="5">
                  <c:v>2440.0168630397438</c:v>
                </c:pt>
                <c:pt idx="6">
                  <c:v>1688.6512514684948</c:v>
                </c:pt>
                <c:pt idx="7">
                  <c:v>1363.3060200608179</c:v>
                </c:pt>
                <c:pt idx="8">
                  <c:v>730.00866551583522</c:v>
                </c:pt>
                <c:pt idx="9">
                  <c:v>-46.066258434140309</c:v>
                </c:pt>
                <c:pt idx="10">
                  <c:v>-1441.2910815558671</c:v>
                </c:pt>
                <c:pt idx="11">
                  <c:v>1506.6882639181913</c:v>
                </c:pt>
                <c:pt idx="12">
                  <c:v>4317.8358094026353</c:v>
                </c:pt>
                <c:pt idx="13">
                  <c:v>238.13792508050938</c:v>
                </c:pt>
                <c:pt idx="14">
                  <c:v>1238.4579539740125</c:v>
                </c:pt>
                <c:pt idx="15">
                  <c:v>1116.5446647100894</c:v>
                </c:pt>
                <c:pt idx="16">
                  <c:v>1826.2253423854536</c:v>
                </c:pt>
                <c:pt idx="17">
                  <c:v>1464.1162266902697</c:v>
                </c:pt>
                <c:pt idx="18">
                  <c:v>663.04738784393339</c:v>
                </c:pt>
                <c:pt idx="19">
                  <c:v>795.70724320331647</c:v>
                </c:pt>
                <c:pt idx="20">
                  <c:v>227.32846634581529</c:v>
                </c:pt>
                <c:pt idx="21">
                  <c:v>-516.76583943115452</c:v>
                </c:pt>
                <c:pt idx="22">
                  <c:v>-1280.5348311486669</c:v>
                </c:pt>
                <c:pt idx="23">
                  <c:v>-1871.1534220396607</c:v>
                </c:pt>
                <c:pt idx="24">
                  <c:v>1103.2632391399675</c:v>
                </c:pt>
                <c:pt idx="25">
                  <c:v>394.29737138281598</c:v>
                </c:pt>
                <c:pt idx="26">
                  <c:v>40.240350702561045</c:v>
                </c:pt>
                <c:pt idx="27">
                  <c:v>1668.9164333197232</c:v>
                </c:pt>
                <c:pt idx="28">
                  <c:v>945.51542503723431</c:v>
                </c:pt>
                <c:pt idx="29">
                  <c:v>1969.8425572627739</c:v>
                </c:pt>
                <c:pt idx="30">
                  <c:v>1294.581693620903</c:v>
                </c:pt>
                <c:pt idx="31">
                  <c:v>1000.7072432033167</c:v>
                </c:pt>
                <c:pt idx="32">
                  <c:v>366.80337709227774</c:v>
                </c:pt>
                <c:pt idx="33">
                  <c:v>-78.885655951125045</c:v>
                </c:pt>
                <c:pt idx="34">
                  <c:v>-1884.1315005588526</c:v>
                </c:pt>
                <c:pt idx="35">
                  <c:v>-896.98093442877325</c:v>
                </c:pt>
                <c:pt idx="36">
                  <c:v>-1696.3067113035845</c:v>
                </c:pt>
                <c:pt idx="37">
                  <c:v>-640.54780223785338</c:v>
                </c:pt>
                <c:pt idx="38">
                  <c:v>-523.21136835062271</c:v>
                </c:pt>
                <c:pt idx="39">
                  <c:v>-1175.5088807397351</c:v>
                </c:pt>
                <c:pt idx="40">
                  <c:v>-628.86463695160091</c:v>
                </c:pt>
                <c:pt idx="41">
                  <c:v>246.12563989724526</c:v>
                </c:pt>
                <c:pt idx="42">
                  <c:v>-192.43552125641781</c:v>
                </c:pt>
                <c:pt idx="43">
                  <c:v>-335.01391795034624</c:v>
                </c:pt>
                <c:pt idx="44">
                  <c:v>-597.14632290945326</c:v>
                </c:pt>
                <c:pt idx="45">
                  <c:v>-1286.5178642266892</c:v>
                </c:pt>
                <c:pt idx="46">
                  <c:v>-2074.4492609033077</c:v>
                </c:pt>
                <c:pt idx="47">
                  <c:v>-1966.4990336109099</c:v>
                </c:pt>
                <c:pt idx="48">
                  <c:v>-2502.1039468438503</c:v>
                </c:pt>
                <c:pt idx="49">
                  <c:v>-1119.6743270074226</c:v>
                </c:pt>
                <c:pt idx="50">
                  <c:v>-1410.5373476530576</c:v>
                </c:pt>
                <c:pt idx="51">
                  <c:v>-33.149661729825766</c:v>
                </c:pt>
                <c:pt idx="52">
                  <c:v>796.89850767170537</c:v>
                </c:pt>
                <c:pt idx="53">
                  <c:v>40.025342385453541</c:v>
                </c:pt>
                <c:pt idx="54">
                  <c:v>242.65525973367266</c:v>
                </c:pt>
                <c:pt idx="55">
                  <c:v>-20.16516175579045</c:v>
                </c:pt>
                <c:pt idx="56">
                  <c:v>-575.34976504455199</c:v>
                </c:pt>
                <c:pt idx="57">
                  <c:v>-2355.3096823927708</c:v>
                </c:pt>
                <c:pt idx="58">
                  <c:v>-1940.0159096505481</c:v>
                </c:pt>
                <c:pt idx="59">
                  <c:v>-1644.9928765725263</c:v>
                </c:pt>
                <c:pt idx="60">
                  <c:v>1694.327668894608</c:v>
                </c:pt>
                <c:pt idx="61">
                  <c:v>-413.28241375717243</c:v>
                </c:pt>
                <c:pt idx="62">
                  <c:v>1843.4018093680161</c:v>
                </c:pt>
                <c:pt idx="63">
                  <c:v>-56.783608006167924</c:v>
                </c:pt>
                <c:pt idx="64">
                  <c:v>1175.8093093247412</c:v>
                </c:pt>
                <c:pt idx="65">
                  <c:v>1345.3262060273246</c:v>
                </c:pt>
                <c:pt idx="66">
                  <c:v>218.25213577331078</c:v>
                </c:pt>
                <c:pt idx="67">
                  <c:v>454.91646221322617</c:v>
                </c:pt>
                <c:pt idx="68">
                  <c:v>-88.131512991239561</c:v>
                </c:pt>
                <c:pt idx="69">
                  <c:v>-813.89575677937364</c:v>
                </c:pt>
                <c:pt idx="70">
                  <c:v>-1752.5374303048384</c:v>
                </c:pt>
                <c:pt idx="71">
                  <c:v>-1950.2949633568965</c:v>
                </c:pt>
                <c:pt idx="72">
                  <c:v>-1213.6157443469865</c:v>
                </c:pt>
                <c:pt idx="73">
                  <c:v>-1064.3006575799263</c:v>
                </c:pt>
                <c:pt idx="74">
                  <c:v>-116.49162453652389</c:v>
                </c:pt>
                <c:pt idx="75">
                  <c:v>-969.88847991321745</c:v>
                </c:pt>
                <c:pt idx="76">
                  <c:v>-137.22495512633805</c:v>
                </c:pt>
                <c:pt idx="77">
                  <c:v>-234.86181050303139</c:v>
                </c:pt>
                <c:pt idx="78">
                  <c:v>206.00566056019056</c:v>
                </c:pt>
                <c:pt idx="79">
                  <c:v>168.51802419340697</c:v>
                </c:pt>
                <c:pt idx="80">
                  <c:v>-409.20594274588075</c:v>
                </c:pt>
                <c:pt idx="81">
                  <c:v>-1368.9381824014256</c:v>
                </c:pt>
                <c:pt idx="82">
                  <c:v>-2171.1035460173321</c:v>
                </c:pt>
                <c:pt idx="83">
                  <c:v>-2259.7413765811812</c:v>
                </c:pt>
                <c:pt idx="84">
                  <c:v>-594.22087243993701</c:v>
                </c:pt>
                <c:pt idx="85">
                  <c:v>-1502.8534013767157</c:v>
                </c:pt>
                <c:pt idx="86">
                  <c:v>772.55480935070591</c:v>
                </c:pt>
                <c:pt idx="87">
                  <c:v>-303.84575677937391</c:v>
                </c:pt>
                <c:pt idx="88">
                  <c:v>410.97485890715484</c:v>
                </c:pt>
                <c:pt idx="89">
                  <c:v>538.01002832599602</c:v>
                </c:pt>
                <c:pt idx="90">
                  <c:v>127.09243328510274</c:v>
                </c:pt>
                <c:pt idx="91">
                  <c:v>-123.02990968516838</c:v>
                </c:pt>
                <c:pt idx="92">
                  <c:v>-1206.4333931461572</c:v>
                </c:pt>
                <c:pt idx="93">
                  <c:v>-1669.4443889962586</c:v>
                </c:pt>
                <c:pt idx="94">
                  <c:v>-2037.8705129393102</c:v>
                </c:pt>
                <c:pt idx="95">
                  <c:v>-1627.1844798785978</c:v>
                </c:pt>
                <c:pt idx="96">
                  <c:v>-832.14430634447763</c:v>
                </c:pt>
                <c:pt idx="97">
                  <c:v>-728.72666997769375</c:v>
                </c:pt>
                <c:pt idx="98">
                  <c:v>1529.2782432552467</c:v>
                </c:pt>
                <c:pt idx="99">
                  <c:v>315.24928043123782</c:v>
                </c:pt>
                <c:pt idx="100">
                  <c:v>399.14506553660704</c:v>
                </c:pt>
                <c:pt idx="101">
                  <c:v>834.50968948831382</c:v>
                </c:pt>
                <c:pt idx="102">
                  <c:v>754.88724320331653</c:v>
                </c:pt>
                <c:pt idx="103">
                  <c:v>295.19445808063711</c:v>
                </c:pt>
                <c:pt idx="104">
                  <c:v>-604.41505844106405</c:v>
                </c:pt>
                <c:pt idx="105">
                  <c:v>-1202.4261782688368</c:v>
                </c:pt>
                <c:pt idx="106">
                  <c:v>-1592.5428063531326</c:v>
                </c:pt>
                <c:pt idx="107">
                  <c:v>-1342.8482112949287</c:v>
                </c:pt>
                <c:pt idx="108">
                  <c:v>-1085.8272650012768</c:v>
                </c:pt>
                <c:pt idx="109">
                  <c:v>2748.0690366777235</c:v>
                </c:pt>
                <c:pt idx="110">
                  <c:v>889.05921021184349</c:v>
                </c:pt>
                <c:pt idx="111">
                  <c:v>1391.1370490062509</c:v>
                </c:pt>
                <c:pt idx="112">
                  <c:v>832.88413990590016</c:v>
                </c:pt>
                <c:pt idx="113">
                  <c:v>698.32091263081247</c:v>
                </c:pt>
                <c:pt idx="114">
                  <c:v>833.82802419340692</c:v>
                </c:pt>
                <c:pt idx="115">
                  <c:v>422.82802419340692</c:v>
                </c:pt>
                <c:pt idx="116">
                  <c:v>-51.11275679668347</c:v>
                </c:pt>
                <c:pt idx="117">
                  <c:v>-885.37187249186695</c:v>
                </c:pt>
                <c:pt idx="118">
                  <c:v>-1172.4965171065191</c:v>
                </c:pt>
                <c:pt idx="119">
                  <c:v>-1053.2769674894853</c:v>
                </c:pt>
                <c:pt idx="120">
                  <c:v>-706.11844681788534</c:v>
                </c:pt>
                <c:pt idx="121">
                  <c:v>-1043.5841823668061</c:v>
                </c:pt>
                <c:pt idx="122">
                  <c:v>-371.75071956876218</c:v>
                </c:pt>
                <c:pt idx="123">
                  <c:v>-317.88700058481754</c:v>
                </c:pt>
                <c:pt idx="124">
                  <c:v>257.24566056019057</c:v>
                </c:pt>
                <c:pt idx="125">
                  <c:v>366.89525973367267</c:v>
                </c:pt>
                <c:pt idx="126">
                  <c:v>17.340048988941135</c:v>
                </c:pt>
                <c:pt idx="127">
                  <c:v>106.42642088733555</c:v>
                </c:pt>
                <c:pt idx="128">
                  <c:v>-222.5655625823083</c:v>
                </c:pt>
                <c:pt idx="129">
                  <c:v>-948.74761627134603</c:v>
                </c:pt>
                <c:pt idx="130">
                  <c:v>-2051.7809757546629</c:v>
                </c:pt>
                <c:pt idx="131">
                  <c:v>-1476.6273683160025</c:v>
                </c:pt>
                <c:pt idx="132">
                  <c:v>1924.2016978227321</c:v>
                </c:pt>
                <c:pt idx="133">
                  <c:v>3170.4336606294301</c:v>
                </c:pt>
                <c:pt idx="134">
                  <c:v>121.95809861462931</c:v>
                </c:pt>
                <c:pt idx="135">
                  <c:v>846.64105727142896</c:v>
                </c:pt>
                <c:pt idx="136">
                  <c:v>669.43133412027555</c:v>
                </c:pt>
                <c:pt idx="137">
                  <c:v>852.64726386626171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E19-4B33-A365-FB6A99A6C2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9208743"/>
        <c:axId val="1062792167"/>
      </c:scatterChart>
      <c:valAx>
        <c:axId val="1649208743"/>
        <c:scaling>
          <c:orientation val="minMax"/>
          <c:max val="45000"/>
        </c:scaling>
        <c:delete val="0"/>
        <c:axPos val="b"/>
        <c:title>
          <c:tx>
            <c:rich>
              <a:bodyPr/>
              <a:lstStyle/>
              <a:p>
                <a:pPr lvl="0">
                  <a:defRPr sz="1000" b="0" i="0">
                    <a:solidFill>
                      <a:srgbClr val="000000"/>
                    </a:solidFill>
                    <a:latin typeface="Arial"/>
                  </a:defRPr>
                </a:pPr>
                <a:r>
                  <a:rPr lang="pt-BR" sz="1000" b="0" i="0">
                    <a:solidFill>
                      <a:srgbClr val="000000"/>
                    </a:solidFill>
                    <a:latin typeface="Arial"/>
                  </a:rPr>
                  <a:t>Período (mês/ano)</a:t>
                </a:r>
              </a:p>
            </c:rich>
          </c:tx>
          <c:overlay val="0"/>
        </c:title>
        <c:numFmt formatCode="mmm\-yy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000" b="0" i="0">
                <a:solidFill>
                  <a:srgbClr val="000000"/>
                </a:solidFill>
                <a:latin typeface="Arial"/>
              </a:defRPr>
            </a:pPr>
            <a:endParaRPr lang="pt-BR"/>
          </a:p>
        </c:txPr>
        <c:crossAx val="1062792167"/>
        <c:crosses val="autoZero"/>
        <c:crossBetween val="midCat"/>
      </c:valAx>
      <c:valAx>
        <c:axId val="1062792167"/>
        <c:scaling>
          <c:orientation val="minMax"/>
          <c:min val="-7000"/>
        </c:scaling>
        <c:delete val="0"/>
        <c:axPos val="l"/>
        <c:title>
          <c:tx>
            <c:rich>
              <a:bodyPr/>
              <a:lstStyle/>
              <a:p>
                <a:pPr lvl="0">
                  <a:defRPr sz="1000" b="0" i="0">
                    <a:solidFill>
                      <a:srgbClr val="000000"/>
                    </a:solidFill>
                    <a:latin typeface="Arial"/>
                  </a:defRPr>
                </a:pPr>
                <a:r>
                  <a:rPr lang="pt-BR" sz="1000" b="0" i="0">
                    <a:solidFill>
                      <a:srgbClr val="000000"/>
                    </a:solidFill>
                    <a:latin typeface="Arial"/>
                  </a:rPr>
                  <a:t>MWm</a:t>
                </a:r>
              </a:p>
            </c:rich>
          </c:tx>
          <c:overlay val="0"/>
        </c:title>
        <c:numFmt formatCode="_-* #,##0_-;\-* #,##0_-;_-* &quot;-&quot;??_-;_-@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000" b="0" i="0">
                <a:solidFill>
                  <a:srgbClr val="000000"/>
                </a:solidFill>
                <a:latin typeface="Arial"/>
              </a:defRPr>
            </a:pPr>
            <a:endParaRPr lang="pt-BR"/>
          </a:p>
        </c:txPr>
        <c:crossAx val="1649208743"/>
        <c:crosses val="autoZero"/>
        <c:crossBetween val="midCat"/>
      </c:valAx>
    </c:plotArea>
    <c:plotVisOnly val="1"/>
    <c:dispBlanksAs val="zero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autoTitleDeleted val="1"/>
    <c:plotArea>
      <c:layout/>
      <c:barChart>
        <c:barDir val="col"/>
        <c:grouping val="clustered"/>
        <c:varyColors val="1"/>
        <c:ser>
          <c:idx val="0"/>
          <c:order val="0"/>
          <c:tx>
            <c:v>Resíduo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'RNA - MLP (2)'!$I$2:$I$139</c:f>
              <c:numCache>
                <c:formatCode>0</c:formatCode>
                <c:ptCount val="138"/>
                <c:pt idx="0">
                  <c:v>3359.25</c:v>
                </c:pt>
                <c:pt idx="1">
                  <c:v>-633.63000000000011</c:v>
                </c:pt>
                <c:pt idx="2">
                  <c:v>5612.1399999999994</c:v>
                </c:pt>
                <c:pt idx="3">
                  <c:v>1262.7399999999998</c:v>
                </c:pt>
                <c:pt idx="4">
                  <c:v>2308.6699999999996</c:v>
                </c:pt>
                <c:pt idx="5">
                  <c:v>1929.8399999999997</c:v>
                </c:pt>
                <c:pt idx="6">
                  <c:v>1109.7300000000002</c:v>
                </c:pt>
                <c:pt idx="7">
                  <c:v>593.58999999999992</c:v>
                </c:pt>
                <c:pt idx="8">
                  <c:v>-6.1500000000000909</c:v>
                </c:pt>
                <c:pt idx="9">
                  <c:v>276.87000000000035</c:v>
                </c:pt>
                <c:pt idx="10">
                  <c:v>-520.21</c:v>
                </c:pt>
                <c:pt idx="11">
                  <c:v>1812.5299999999997</c:v>
                </c:pt>
                <c:pt idx="12">
                  <c:v>1876.67</c:v>
                </c:pt>
                <c:pt idx="13">
                  <c:v>106.43000000000029</c:v>
                </c:pt>
                <c:pt idx="14">
                  <c:v>2029.0299999999997</c:v>
                </c:pt>
                <c:pt idx="15">
                  <c:v>1620.5100000000002</c:v>
                </c:pt>
                <c:pt idx="16">
                  <c:v>1761.2599999999998</c:v>
                </c:pt>
                <c:pt idx="17">
                  <c:v>1809.7899999999995</c:v>
                </c:pt>
                <c:pt idx="18">
                  <c:v>828.77</c:v>
                </c:pt>
                <c:pt idx="19">
                  <c:v>167.15999999999985</c:v>
                </c:pt>
                <c:pt idx="20">
                  <c:v>-263.36999999999989</c:v>
                </c:pt>
                <c:pt idx="21">
                  <c:v>-487.06000000000017</c:v>
                </c:pt>
                <c:pt idx="22">
                  <c:v>-455.88999999999987</c:v>
                </c:pt>
                <c:pt idx="23">
                  <c:v>-1142.8599999999997</c:v>
                </c:pt>
                <c:pt idx="24">
                  <c:v>-34.559999999999491</c:v>
                </c:pt>
                <c:pt idx="25">
                  <c:v>-1825.4099999999999</c:v>
                </c:pt>
                <c:pt idx="26">
                  <c:v>-302.21000000000004</c:v>
                </c:pt>
                <c:pt idx="27">
                  <c:v>2586.7400000000002</c:v>
                </c:pt>
                <c:pt idx="28">
                  <c:v>1283.8899999999999</c:v>
                </c:pt>
                <c:pt idx="29">
                  <c:v>1982.56</c:v>
                </c:pt>
                <c:pt idx="30">
                  <c:v>961.68000000000006</c:v>
                </c:pt>
                <c:pt idx="31">
                  <c:v>372.16000000000008</c:v>
                </c:pt>
                <c:pt idx="32">
                  <c:v>53.600000000000136</c:v>
                </c:pt>
                <c:pt idx="33">
                  <c:v>422.48999999999978</c:v>
                </c:pt>
                <c:pt idx="34">
                  <c:v>-977.20000000000027</c:v>
                </c:pt>
                <c:pt idx="35">
                  <c:v>-601.57000000000062</c:v>
                </c:pt>
                <c:pt idx="36">
                  <c:v>-779.44999999999982</c:v>
                </c:pt>
                <c:pt idx="37">
                  <c:v>-427.27</c:v>
                </c:pt>
                <c:pt idx="38">
                  <c:v>-155.83999999999969</c:v>
                </c:pt>
                <c:pt idx="39">
                  <c:v>-480.60999999999967</c:v>
                </c:pt>
                <c:pt idx="40">
                  <c:v>-586.48999999999978</c:v>
                </c:pt>
                <c:pt idx="41">
                  <c:v>-402.39999999999986</c:v>
                </c:pt>
                <c:pt idx="42">
                  <c:v>-610.76</c:v>
                </c:pt>
                <c:pt idx="43">
                  <c:v>-734.20999999999981</c:v>
                </c:pt>
                <c:pt idx="44">
                  <c:v>-1025.06</c:v>
                </c:pt>
                <c:pt idx="45">
                  <c:v>-1386.65</c:v>
                </c:pt>
                <c:pt idx="46">
                  <c:v>-1322.2</c:v>
                </c:pt>
                <c:pt idx="47">
                  <c:v>-1199.6699999999996</c:v>
                </c:pt>
                <c:pt idx="48">
                  <c:v>-1575.3400000000001</c:v>
                </c:pt>
                <c:pt idx="49">
                  <c:v>-194.19000000000005</c:v>
                </c:pt>
                <c:pt idx="50">
                  <c:v>-1034.0500000000002</c:v>
                </c:pt>
                <c:pt idx="51">
                  <c:v>716.84999999999991</c:v>
                </c:pt>
                <c:pt idx="52">
                  <c:v>543.15999999999985</c:v>
                </c:pt>
                <c:pt idx="53">
                  <c:v>-24.940000000000282</c:v>
                </c:pt>
                <c:pt idx="54">
                  <c:v>-287.07999999999993</c:v>
                </c:pt>
                <c:pt idx="55">
                  <c:v>-678.7</c:v>
                </c:pt>
                <c:pt idx="56">
                  <c:v>-193.68000000000029</c:v>
                </c:pt>
                <c:pt idx="57">
                  <c:v>-1665.49</c:v>
                </c:pt>
                <c:pt idx="58">
                  <c:v>-1024.4699999999998</c:v>
                </c:pt>
                <c:pt idx="59">
                  <c:v>-1763.5900000000001</c:v>
                </c:pt>
                <c:pt idx="60">
                  <c:v>286.1299999999992</c:v>
                </c:pt>
                <c:pt idx="61">
                  <c:v>-1067.1300000000001</c:v>
                </c:pt>
                <c:pt idx="62">
                  <c:v>2445.12</c:v>
                </c:pt>
                <c:pt idx="63">
                  <c:v>811.90999999999985</c:v>
                </c:pt>
                <c:pt idx="64">
                  <c:v>931.29</c:v>
                </c:pt>
                <c:pt idx="65">
                  <c:v>1597.4099999999999</c:v>
                </c:pt>
                <c:pt idx="66">
                  <c:v>118.11999999999989</c:v>
                </c:pt>
                <c:pt idx="67">
                  <c:v>-60.149999999999864</c:v>
                </c:pt>
                <c:pt idx="68">
                  <c:v>-458.79999999999995</c:v>
                </c:pt>
                <c:pt idx="69">
                  <c:v>-397.07999999999993</c:v>
                </c:pt>
                <c:pt idx="70">
                  <c:v>-996.27999999999975</c:v>
                </c:pt>
                <c:pt idx="71">
                  <c:v>-1484.6299999999997</c:v>
                </c:pt>
                <c:pt idx="72">
                  <c:v>-856.88999999999942</c:v>
                </c:pt>
                <c:pt idx="73">
                  <c:v>-231.32999999999993</c:v>
                </c:pt>
                <c:pt idx="74">
                  <c:v>721.88000000000011</c:v>
                </c:pt>
                <c:pt idx="75">
                  <c:v>-272.46000000000004</c:v>
                </c:pt>
                <c:pt idx="76">
                  <c:v>286.50999999999976</c:v>
                </c:pt>
                <c:pt idx="77">
                  <c:v>-61.139999999999873</c:v>
                </c:pt>
                <c:pt idx="78">
                  <c:v>-318.82999999999993</c:v>
                </c:pt>
                <c:pt idx="79">
                  <c:v>-575.76</c:v>
                </c:pt>
                <c:pt idx="80">
                  <c:v>-953.64999999999986</c:v>
                </c:pt>
                <c:pt idx="81">
                  <c:v>-1063.8300000000002</c:v>
                </c:pt>
                <c:pt idx="82">
                  <c:v>-1244.1799999999998</c:v>
                </c:pt>
                <c:pt idx="83">
                  <c:v>-1725.1</c:v>
                </c:pt>
                <c:pt idx="84">
                  <c:v>-745.71</c:v>
                </c:pt>
                <c:pt idx="85">
                  <c:v>-854.19999999999982</c:v>
                </c:pt>
                <c:pt idx="86">
                  <c:v>1666.6899999999996</c:v>
                </c:pt>
                <c:pt idx="87">
                  <c:v>112.9699999999998</c:v>
                </c:pt>
                <c:pt idx="88">
                  <c:v>-123.65999999999985</c:v>
                </c:pt>
                <c:pt idx="89">
                  <c:v>-180.92999999999984</c:v>
                </c:pt>
                <c:pt idx="90">
                  <c:v>-561.56999999999994</c:v>
                </c:pt>
                <c:pt idx="91">
                  <c:v>-474.77000000000021</c:v>
                </c:pt>
                <c:pt idx="92">
                  <c:v>-950.51</c:v>
                </c:pt>
                <c:pt idx="93">
                  <c:v>-773.24000000000024</c:v>
                </c:pt>
                <c:pt idx="94">
                  <c:v>-1885.4300000000003</c:v>
                </c:pt>
                <c:pt idx="95">
                  <c:v>-1719.7600000000002</c:v>
                </c:pt>
                <c:pt idx="96">
                  <c:v>80.539999999999964</c:v>
                </c:pt>
                <c:pt idx="97">
                  <c:v>131.35000000000036</c:v>
                </c:pt>
                <c:pt idx="98">
                  <c:v>1958.3500000000004</c:v>
                </c:pt>
                <c:pt idx="99">
                  <c:v>1237.5</c:v>
                </c:pt>
                <c:pt idx="100">
                  <c:v>906.34000000000015</c:v>
                </c:pt>
                <c:pt idx="101">
                  <c:v>478.03999999999996</c:v>
                </c:pt>
                <c:pt idx="102">
                  <c:v>126.33999999999992</c:v>
                </c:pt>
                <c:pt idx="103">
                  <c:v>-244.33999999999992</c:v>
                </c:pt>
                <c:pt idx="104">
                  <c:v>-673.76000000000022</c:v>
                </c:pt>
                <c:pt idx="105">
                  <c:v>-878.75</c:v>
                </c:pt>
                <c:pt idx="106">
                  <c:v>-721.13999999999987</c:v>
                </c:pt>
                <c:pt idx="107">
                  <c:v>-654.22999999999956</c:v>
                </c:pt>
                <c:pt idx="108">
                  <c:v>-1297.4799999999996</c:v>
                </c:pt>
                <c:pt idx="109">
                  <c:v>181.53000000000065</c:v>
                </c:pt>
                <c:pt idx="110">
                  <c:v>17.219999999999345</c:v>
                </c:pt>
                <c:pt idx="111">
                  <c:v>1832.02</c:v>
                </c:pt>
                <c:pt idx="112">
                  <c:v>754.77</c:v>
                </c:pt>
                <c:pt idx="113">
                  <c:v>472.16000000000008</c:v>
                </c:pt>
                <c:pt idx="114">
                  <c:v>89.549999999999955</c:v>
                </c:pt>
                <c:pt idx="115">
                  <c:v>-321.45000000000005</c:v>
                </c:pt>
                <c:pt idx="116">
                  <c:v>-679.66000000000008</c:v>
                </c:pt>
                <c:pt idx="117">
                  <c:v>-1030</c:v>
                </c:pt>
                <c:pt idx="118">
                  <c:v>-599.82000000000016</c:v>
                </c:pt>
                <c:pt idx="119">
                  <c:v>-565.44999999999982</c:v>
                </c:pt>
                <c:pt idx="120">
                  <c:v>-1069.6499999999996</c:v>
                </c:pt>
                <c:pt idx="121">
                  <c:v>-480.53999999999996</c:v>
                </c:pt>
                <c:pt idx="122">
                  <c:v>550.5</c:v>
                </c:pt>
                <c:pt idx="123">
                  <c:v>-96.789999999999964</c:v>
                </c:pt>
                <c:pt idx="124">
                  <c:v>-267.58999999999992</c:v>
                </c:pt>
                <c:pt idx="125">
                  <c:v>-162.83999999999992</c:v>
                </c:pt>
                <c:pt idx="126">
                  <c:v>-576.43000000000006</c:v>
                </c:pt>
                <c:pt idx="127">
                  <c:v>-658.2</c:v>
                </c:pt>
                <c:pt idx="128">
                  <c:v>-886.1099999999999</c:v>
                </c:pt>
                <c:pt idx="129">
                  <c:v>-94.489999999999782</c:v>
                </c:pt>
                <c:pt idx="130">
                  <c:v>-1521.2799999999997</c:v>
                </c:pt>
                <c:pt idx="131">
                  <c:v>-984.43000000000029</c:v>
                </c:pt>
                <c:pt idx="132">
                  <c:v>262.98999999999978</c:v>
                </c:pt>
                <c:pt idx="133">
                  <c:v>1836.6100000000006</c:v>
                </c:pt>
                <c:pt idx="134">
                  <c:v>1029.77</c:v>
                </c:pt>
                <c:pt idx="135">
                  <c:v>1321.15</c:v>
                </c:pt>
                <c:pt idx="136">
                  <c:v>560.44000000000005</c:v>
                </c:pt>
                <c:pt idx="137">
                  <c:v>347.33999999999992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49B9-4235-8B34-969784EE97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41691730"/>
        <c:axId val="224599624"/>
      </c:barChart>
      <c:catAx>
        <c:axId val="174169173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224599624"/>
        <c:crosses val="autoZero"/>
        <c:auto val="1"/>
        <c:lblAlgn val="ctr"/>
        <c:lblOffset val="100"/>
        <c:noMultiLvlLbl val="1"/>
      </c:catAx>
      <c:valAx>
        <c:axId val="22459962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1741691730"/>
        <c:crosses val="autoZero"/>
        <c:crossBetween val="between"/>
      </c:valAx>
    </c:plotArea>
    <c:plotVisOnly val="1"/>
    <c:dispBlanksAs val="zero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autoTitleDeleted val="1"/>
    <c:plotArea>
      <c:layout/>
      <c:lineChart>
        <c:grouping val="standard"/>
        <c:varyColors val="1"/>
        <c:ser>
          <c:idx val="0"/>
          <c:order val="0"/>
          <c:tx>
            <c:v>ENA Observ</c:v>
          </c:tx>
          <c:spPr>
            <a:ln w="28575" cmpd="sng">
              <a:solidFill>
                <a:schemeClr val="accent1"/>
              </a:solidFill>
            </a:ln>
          </c:spPr>
          <c:marker>
            <c:symbol val="none"/>
          </c:marker>
          <c:val>
            <c:numRef>
              <c:f>'RNA - MLP (2)'!$D$2:$D$148</c:f>
              <c:numCache>
                <c:formatCode>_-* #,##0.00_-;\-* #,##0.00_-;_-* "-"??_-;_-@</c:formatCode>
                <c:ptCount val="147"/>
                <c:pt idx="0">
                  <c:v>14513.38</c:v>
                </c:pt>
                <c:pt idx="1">
                  <c:v>6176.11</c:v>
                </c:pt>
                <c:pt idx="2">
                  <c:v>11527.88</c:v>
                </c:pt>
                <c:pt idx="3">
                  <c:v>6808.32</c:v>
                </c:pt>
                <c:pt idx="4">
                  <c:v>4452.32</c:v>
                </c:pt>
                <c:pt idx="5">
                  <c:v>3791.72</c:v>
                </c:pt>
                <c:pt idx="6">
                  <c:v>2947.26</c:v>
                </c:pt>
                <c:pt idx="7">
                  <c:v>2369.23</c:v>
                </c:pt>
                <c:pt idx="8">
                  <c:v>1779.82</c:v>
                </c:pt>
                <c:pt idx="9">
                  <c:v>2581.0300000000002</c:v>
                </c:pt>
                <c:pt idx="10">
                  <c:v>2930.66</c:v>
                </c:pt>
                <c:pt idx="11">
                  <c:v>7692.65</c:v>
                </c:pt>
                <c:pt idx="12">
                  <c:v>13283.33</c:v>
                </c:pt>
                <c:pt idx="13">
                  <c:v>6916.17</c:v>
                </c:pt>
                <c:pt idx="14">
                  <c:v>4930.82</c:v>
                </c:pt>
                <c:pt idx="15">
                  <c:v>4090.75</c:v>
                </c:pt>
                <c:pt idx="16">
                  <c:v>3816.29</c:v>
                </c:pt>
                <c:pt idx="17">
                  <c:v>4132.4399999999996</c:v>
                </c:pt>
                <c:pt idx="18">
                  <c:v>3018.84</c:v>
                </c:pt>
                <c:pt idx="19">
                  <c:v>1987.82</c:v>
                </c:pt>
                <c:pt idx="20">
                  <c:v>1605.63</c:v>
                </c:pt>
                <c:pt idx="21">
                  <c:v>1619.59</c:v>
                </c:pt>
                <c:pt idx="22">
                  <c:v>2531.52</c:v>
                </c:pt>
                <c:pt idx="23">
                  <c:v>3623.25</c:v>
                </c:pt>
                <c:pt idx="24">
                  <c:v>8698.94</c:v>
                </c:pt>
                <c:pt idx="25">
                  <c:v>9053.91</c:v>
                </c:pt>
                <c:pt idx="26">
                  <c:v>6924.41</c:v>
                </c:pt>
                <c:pt idx="27">
                  <c:v>5999.64</c:v>
                </c:pt>
                <c:pt idx="28">
                  <c:v>3600.54</c:v>
                </c:pt>
                <c:pt idx="29">
                  <c:v>4079.6</c:v>
                </c:pt>
                <c:pt idx="30">
                  <c:v>2892.32</c:v>
                </c:pt>
                <c:pt idx="31">
                  <c:v>2192.8200000000002</c:v>
                </c:pt>
                <c:pt idx="32">
                  <c:v>1992.47</c:v>
                </c:pt>
                <c:pt idx="33">
                  <c:v>2890</c:v>
                </c:pt>
                <c:pt idx="34">
                  <c:v>2978.56</c:v>
                </c:pt>
                <c:pt idx="35">
                  <c:v>5302.28</c:v>
                </c:pt>
                <c:pt idx="36">
                  <c:v>3079.94</c:v>
                </c:pt>
                <c:pt idx="37">
                  <c:v>1795.04</c:v>
                </c:pt>
                <c:pt idx="38">
                  <c:v>2185.0100000000002</c:v>
                </c:pt>
                <c:pt idx="39">
                  <c:v>2237.5700000000002</c:v>
                </c:pt>
                <c:pt idx="40">
                  <c:v>1527.44</c:v>
                </c:pt>
                <c:pt idx="41">
                  <c:v>1411.64</c:v>
                </c:pt>
                <c:pt idx="42">
                  <c:v>1285.6099999999999</c:v>
                </c:pt>
                <c:pt idx="43">
                  <c:v>1169.6300000000001</c:v>
                </c:pt>
                <c:pt idx="44">
                  <c:v>867.6</c:v>
                </c:pt>
                <c:pt idx="45">
                  <c:v>650.35</c:v>
                </c:pt>
                <c:pt idx="46">
                  <c:v>1498.22</c:v>
                </c:pt>
                <c:pt idx="47">
                  <c:v>3434.81</c:v>
                </c:pt>
                <c:pt idx="48">
                  <c:v>1988.21</c:v>
                </c:pt>
                <c:pt idx="49">
                  <c:v>3530.23</c:v>
                </c:pt>
                <c:pt idx="50">
                  <c:v>4682.33</c:v>
                </c:pt>
                <c:pt idx="51">
                  <c:v>3532.87</c:v>
                </c:pt>
                <c:pt idx="52">
                  <c:v>2507.6799999999998</c:v>
                </c:pt>
                <c:pt idx="53">
                  <c:v>2030.09</c:v>
                </c:pt>
                <c:pt idx="54">
                  <c:v>1567.76</c:v>
                </c:pt>
                <c:pt idx="55">
                  <c:v>1132.05</c:v>
                </c:pt>
                <c:pt idx="56">
                  <c:v>2159.4699999999998</c:v>
                </c:pt>
                <c:pt idx="57">
                  <c:v>1044.47</c:v>
                </c:pt>
                <c:pt idx="58">
                  <c:v>2849.53</c:v>
                </c:pt>
                <c:pt idx="59">
                  <c:v>5019.74</c:v>
                </c:pt>
                <c:pt idx="60">
                  <c:v>9529.39</c:v>
                </c:pt>
                <c:pt idx="61">
                  <c:v>6756.82</c:v>
                </c:pt>
                <c:pt idx="62">
                  <c:v>7590.49</c:v>
                </c:pt>
                <c:pt idx="63">
                  <c:v>3941.46</c:v>
                </c:pt>
                <c:pt idx="64">
                  <c:v>2899.89</c:v>
                </c:pt>
                <c:pt idx="65">
                  <c:v>3847.41</c:v>
                </c:pt>
                <c:pt idx="66">
                  <c:v>2155.12</c:v>
                </c:pt>
                <c:pt idx="67">
                  <c:v>1799.97</c:v>
                </c:pt>
                <c:pt idx="68">
                  <c:v>1456.41</c:v>
                </c:pt>
                <c:pt idx="69">
                  <c:v>1987.42</c:v>
                </c:pt>
                <c:pt idx="70">
                  <c:v>3675.37</c:v>
                </c:pt>
                <c:pt idx="71">
                  <c:v>4016.23</c:v>
                </c:pt>
                <c:pt idx="72">
                  <c:v>4905.8500000000004</c:v>
                </c:pt>
                <c:pt idx="73">
                  <c:v>4144.17</c:v>
                </c:pt>
                <c:pt idx="74">
                  <c:v>3748.76</c:v>
                </c:pt>
                <c:pt idx="75">
                  <c:v>2449.84</c:v>
                </c:pt>
                <c:pt idx="76">
                  <c:v>2677.39</c:v>
                </c:pt>
                <c:pt idx="77">
                  <c:v>2134.23</c:v>
                </c:pt>
                <c:pt idx="78">
                  <c:v>1537.76</c:v>
                </c:pt>
                <c:pt idx="79">
                  <c:v>1207.69</c:v>
                </c:pt>
                <c:pt idx="80">
                  <c:v>895.95</c:v>
                </c:pt>
                <c:pt idx="81">
                  <c:v>1226.24</c:v>
                </c:pt>
                <c:pt idx="82">
                  <c:v>2325.86</c:v>
                </c:pt>
                <c:pt idx="83">
                  <c:v>3600.39</c:v>
                </c:pt>
                <c:pt idx="84">
                  <c:v>6103.76</c:v>
                </c:pt>
                <c:pt idx="85">
                  <c:v>4157.79</c:v>
                </c:pt>
                <c:pt idx="86">
                  <c:v>4910.4399999999996</c:v>
                </c:pt>
                <c:pt idx="87">
                  <c:v>2497.4699999999998</c:v>
                </c:pt>
                <c:pt idx="88">
                  <c:v>1729.43</c:v>
                </c:pt>
                <c:pt idx="89">
                  <c:v>1610.43</c:v>
                </c:pt>
                <c:pt idx="90">
                  <c:v>1239.4100000000001</c:v>
                </c:pt>
                <c:pt idx="91">
                  <c:v>1448.11</c:v>
                </c:pt>
                <c:pt idx="92">
                  <c:v>1302.3</c:v>
                </c:pt>
                <c:pt idx="93">
                  <c:v>2481.7399999999998</c:v>
                </c:pt>
                <c:pt idx="94">
                  <c:v>4334.28</c:v>
                </c:pt>
                <c:pt idx="95">
                  <c:v>5010.95</c:v>
                </c:pt>
                <c:pt idx="96">
                  <c:v>3984</c:v>
                </c:pt>
                <c:pt idx="97">
                  <c:v>4380</c:v>
                </c:pt>
                <c:pt idx="98">
                  <c:v>7549</c:v>
                </c:pt>
                <c:pt idx="99">
                  <c:v>5025</c:v>
                </c:pt>
                <c:pt idx="100">
                  <c:v>3380</c:v>
                </c:pt>
                <c:pt idx="101">
                  <c:v>2399</c:v>
                </c:pt>
                <c:pt idx="102">
                  <c:v>1947</c:v>
                </c:pt>
                <c:pt idx="103">
                  <c:v>1607</c:v>
                </c:pt>
                <c:pt idx="104">
                  <c:v>1379</c:v>
                </c:pt>
                <c:pt idx="105">
                  <c:v>1426</c:v>
                </c:pt>
                <c:pt idx="106">
                  <c:v>2419</c:v>
                </c:pt>
                <c:pt idx="107">
                  <c:v>4238</c:v>
                </c:pt>
                <c:pt idx="108">
                  <c:v>5672</c:v>
                </c:pt>
                <c:pt idx="109">
                  <c:v>11933</c:v>
                </c:pt>
                <c:pt idx="110">
                  <c:v>8252</c:v>
                </c:pt>
                <c:pt idx="111">
                  <c:v>4239</c:v>
                </c:pt>
                <c:pt idx="112">
                  <c:v>2803</c:v>
                </c:pt>
                <c:pt idx="113">
                  <c:v>2449</c:v>
                </c:pt>
                <c:pt idx="114">
                  <c:v>1873</c:v>
                </c:pt>
                <c:pt idx="115">
                  <c:v>1462</c:v>
                </c:pt>
                <c:pt idx="116">
                  <c:v>1141</c:v>
                </c:pt>
                <c:pt idx="117">
                  <c:v>985</c:v>
                </c:pt>
                <c:pt idx="118">
                  <c:v>1948</c:v>
                </c:pt>
                <c:pt idx="119">
                  <c:v>4880</c:v>
                </c:pt>
                <c:pt idx="120">
                  <c:v>6198</c:v>
                </c:pt>
                <c:pt idx="121">
                  <c:v>4770</c:v>
                </c:pt>
                <c:pt idx="122">
                  <c:v>4338</c:v>
                </c:pt>
                <c:pt idx="123">
                  <c:v>2131</c:v>
                </c:pt>
                <c:pt idx="124">
                  <c:v>1589</c:v>
                </c:pt>
                <c:pt idx="125">
                  <c:v>1692</c:v>
                </c:pt>
                <c:pt idx="126">
                  <c:v>1256</c:v>
                </c:pt>
                <c:pt idx="127">
                  <c:v>1119</c:v>
                </c:pt>
                <c:pt idx="128">
                  <c:v>923</c:v>
                </c:pt>
                <c:pt idx="129">
                  <c:v>2983</c:v>
                </c:pt>
                <c:pt idx="130">
                  <c:v>3815</c:v>
                </c:pt>
                <c:pt idx="131">
                  <c:v>4450</c:v>
                </c:pt>
                <c:pt idx="132">
                  <c:v>9992</c:v>
                </c:pt>
                <c:pt idx="133">
                  <c:v>10939</c:v>
                </c:pt>
                <c:pt idx="134">
                  <c:v>4978</c:v>
                </c:pt>
                <c:pt idx="135">
                  <c:v>3761</c:v>
                </c:pt>
                <c:pt idx="136">
                  <c:v>2593</c:v>
                </c:pt>
                <c:pt idx="137">
                  <c:v>2211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B2-4F03-BFAD-19D8FFF22F41}"/>
            </c:ext>
          </c:extLst>
        </c:ser>
        <c:ser>
          <c:idx val="1"/>
          <c:order val="1"/>
          <c:tx>
            <c:v>ENA MLP</c:v>
          </c:tx>
          <c:spPr>
            <a:ln w="28575" cmpd="sng">
              <a:solidFill>
                <a:schemeClr val="accent2"/>
              </a:solidFill>
            </a:ln>
          </c:spPr>
          <c:marker>
            <c:symbol val="none"/>
          </c:marker>
          <c:val>
            <c:numRef>
              <c:f>'RNA - MLP (2)'!$E$2:$E$148</c:f>
              <c:numCache>
                <c:formatCode>_-* #,##0.00_-;\-* #,##0.00_-;_-* "-"??_-;_-@</c:formatCode>
                <c:ptCount val="147"/>
                <c:pt idx="0">
                  <c:v>11154.13</c:v>
                </c:pt>
                <c:pt idx="1">
                  <c:v>6809.74</c:v>
                </c:pt>
                <c:pt idx="2">
                  <c:v>5915.74</c:v>
                </c:pt>
                <c:pt idx="3">
                  <c:v>5545.58</c:v>
                </c:pt>
                <c:pt idx="4">
                  <c:v>2143.65</c:v>
                </c:pt>
                <c:pt idx="5">
                  <c:v>1861.88</c:v>
                </c:pt>
                <c:pt idx="6">
                  <c:v>1837.53</c:v>
                </c:pt>
                <c:pt idx="7">
                  <c:v>1775.64</c:v>
                </c:pt>
                <c:pt idx="8">
                  <c:v>1785.97</c:v>
                </c:pt>
                <c:pt idx="9">
                  <c:v>2304.16</c:v>
                </c:pt>
                <c:pt idx="10">
                  <c:v>3450.87</c:v>
                </c:pt>
                <c:pt idx="11">
                  <c:v>5880.12</c:v>
                </c:pt>
                <c:pt idx="12">
                  <c:v>11406.66</c:v>
                </c:pt>
                <c:pt idx="13">
                  <c:v>6809.74</c:v>
                </c:pt>
                <c:pt idx="14">
                  <c:v>2901.79</c:v>
                </c:pt>
                <c:pt idx="15">
                  <c:v>2470.2399999999998</c:v>
                </c:pt>
                <c:pt idx="16">
                  <c:v>2055.0300000000002</c:v>
                </c:pt>
                <c:pt idx="17">
                  <c:v>2322.65</c:v>
                </c:pt>
                <c:pt idx="18">
                  <c:v>2190.0700000000002</c:v>
                </c:pt>
                <c:pt idx="19">
                  <c:v>1820.66</c:v>
                </c:pt>
                <c:pt idx="20">
                  <c:v>1869</c:v>
                </c:pt>
                <c:pt idx="21">
                  <c:v>2106.65</c:v>
                </c:pt>
                <c:pt idx="22">
                  <c:v>2987.41</c:v>
                </c:pt>
                <c:pt idx="23">
                  <c:v>4766.1099999999997</c:v>
                </c:pt>
                <c:pt idx="24">
                  <c:v>8733.5</c:v>
                </c:pt>
                <c:pt idx="25">
                  <c:v>10879.32</c:v>
                </c:pt>
                <c:pt idx="26">
                  <c:v>7226.62</c:v>
                </c:pt>
                <c:pt idx="27">
                  <c:v>3412.9</c:v>
                </c:pt>
                <c:pt idx="28">
                  <c:v>2316.65</c:v>
                </c:pt>
                <c:pt idx="29">
                  <c:v>2097.04</c:v>
                </c:pt>
                <c:pt idx="30">
                  <c:v>1930.64</c:v>
                </c:pt>
                <c:pt idx="31">
                  <c:v>1820.66</c:v>
                </c:pt>
                <c:pt idx="32">
                  <c:v>1938.87</c:v>
                </c:pt>
                <c:pt idx="33">
                  <c:v>2467.5100000000002</c:v>
                </c:pt>
                <c:pt idx="34">
                  <c:v>3955.76</c:v>
                </c:pt>
                <c:pt idx="35">
                  <c:v>5903.85</c:v>
                </c:pt>
                <c:pt idx="36">
                  <c:v>3859.39</c:v>
                </c:pt>
                <c:pt idx="37">
                  <c:v>2222.31</c:v>
                </c:pt>
                <c:pt idx="38">
                  <c:v>2340.85</c:v>
                </c:pt>
                <c:pt idx="39">
                  <c:v>2718.18</c:v>
                </c:pt>
                <c:pt idx="40">
                  <c:v>2113.9299999999998</c:v>
                </c:pt>
                <c:pt idx="41">
                  <c:v>1814.04</c:v>
                </c:pt>
                <c:pt idx="42">
                  <c:v>1896.37</c:v>
                </c:pt>
                <c:pt idx="43">
                  <c:v>1903.84</c:v>
                </c:pt>
                <c:pt idx="44">
                  <c:v>1892.66</c:v>
                </c:pt>
                <c:pt idx="45">
                  <c:v>2037</c:v>
                </c:pt>
                <c:pt idx="46">
                  <c:v>2820.42</c:v>
                </c:pt>
                <c:pt idx="47">
                  <c:v>4634.4799999999996</c:v>
                </c:pt>
                <c:pt idx="48">
                  <c:v>3563.55</c:v>
                </c:pt>
                <c:pt idx="49">
                  <c:v>3724.42</c:v>
                </c:pt>
                <c:pt idx="50">
                  <c:v>5716.38</c:v>
                </c:pt>
                <c:pt idx="51">
                  <c:v>2816.02</c:v>
                </c:pt>
                <c:pt idx="52">
                  <c:v>1964.52</c:v>
                </c:pt>
                <c:pt idx="53">
                  <c:v>2055.0300000000002</c:v>
                </c:pt>
                <c:pt idx="54">
                  <c:v>1854.84</c:v>
                </c:pt>
                <c:pt idx="55">
                  <c:v>1810.75</c:v>
                </c:pt>
                <c:pt idx="56">
                  <c:v>2353.15</c:v>
                </c:pt>
                <c:pt idx="57">
                  <c:v>2709.96</c:v>
                </c:pt>
                <c:pt idx="58">
                  <c:v>3874</c:v>
                </c:pt>
                <c:pt idx="59">
                  <c:v>6783.33</c:v>
                </c:pt>
                <c:pt idx="60">
                  <c:v>9243.26</c:v>
                </c:pt>
                <c:pt idx="61">
                  <c:v>7823.95</c:v>
                </c:pt>
                <c:pt idx="62">
                  <c:v>5145.37</c:v>
                </c:pt>
                <c:pt idx="63">
                  <c:v>3129.55</c:v>
                </c:pt>
                <c:pt idx="64">
                  <c:v>1968.6</c:v>
                </c:pt>
                <c:pt idx="65">
                  <c:v>2250</c:v>
                </c:pt>
                <c:pt idx="66">
                  <c:v>2037</c:v>
                </c:pt>
                <c:pt idx="67">
                  <c:v>1860.12</c:v>
                </c:pt>
                <c:pt idx="68">
                  <c:v>1915.21</c:v>
                </c:pt>
                <c:pt idx="69">
                  <c:v>2384.5</c:v>
                </c:pt>
                <c:pt idx="70">
                  <c:v>4671.6499999999996</c:v>
                </c:pt>
                <c:pt idx="71">
                  <c:v>5500.86</c:v>
                </c:pt>
                <c:pt idx="72">
                  <c:v>5762.74</c:v>
                </c:pt>
                <c:pt idx="73">
                  <c:v>4375.5</c:v>
                </c:pt>
                <c:pt idx="74">
                  <c:v>3026.88</c:v>
                </c:pt>
                <c:pt idx="75">
                  <c:v>2722.3</c:v>
                </c:pt>
                <c:pt idx="76">
                  <c:v>2390.88</c:v>
                </c:pt>
                <c:pt idx="77">
                  <c:v>2195.37</c:v>
                </c:pt>
                <c:pt idx="78">
                  <c:v>1856.59</c:v>
                </c:pt>
                <c:pt idx="79">
                  <c:v>1783.45</c:v>
                </c:pt>
                <c:pt idx="80">
                  <c:v>1849.6</c:v>
                </c:pt>
                <c:pt idx="81">
                  <c:v>2290.0700000000002</c:v>
                </c:pt>
                <c:pt idx="82">
                  <c:v>3570.04</c:v>
                </c:pt>
                <c:pt idx="83">
                  <c:v>5325.49</c:v>
                </c:pt>
                <c:pt idx="84">
                  <c:v>6849.47</c:v>
                </c:pt>
                <c:pt idx="85">
                  <c:v>5011.99</c:v>
                </c:pt>
                <c:pt idx="86">
                  <c:v>3243.75</c:v>
                </c:pt>
                <c:pt idx="87">
                  <c:v>2384.5</c:v>
                </c:pt>
                <c:pt idx="88">
                  <c:v>1853.09</c:v>
                </c:pt>
                <c:pt idx="89">
                  <c:v>1791.36</c:v>
                </c:pt>
                <c:pt idx="90">
                  <c:v>1800.98</c:v>
                </c:pt>
                <c:pt idx="91">
                  <c:v>1922.88</c:v>
                </c:pt>
                <c:pt idx="92">
                  <c:v>2252.81</c:v>
                </c:pt>
                <c:pt idx="93">
                  <c:v>3254.98</c:v>
                </c:pt>
                <c:pt idx="94">
                  <c:v>6219.71</c:v>
                </c:pt>
                <c:pt idx="95">
                  <c:v>6730.71</c:v>
                </c:pt>
                <c:pt idx="96">
                  <c:v>3903.46</c:v>
                </c:pt>
                <c:pt idx="97">
                  <c:v>4248.6499999999996</c:v>
                </c:pt>
                <c:pt idx="98">
                  <c:v>5590.65</c:v>
                </c:pt>
                <c:pt idx="99">
                  <c:v>3787.5</c:v>
                </c:pt>
                <c:pt idx="100">
                  <c:v>2473.66</c:v>
                </c:pt>
                <c:pt idx="101">
                  <c:v>1920.96</c:v>
                </c:pt>
                <c:pt idx="102">
                  <c:v>1820.66</c:v>
                </c:pt>
                <c:pt idx="103">
                  <c:v>1851.34</c:v>
                </c:pt>
                <c:pt idx="104">
                  <c:v>2052.7600000000002</c:v>
                </c:pt>
                <c:pt idx="105">
                  <c:v>2304.75</c:v>
                </c:pt>
                <c:pt idx="106">
                  <c:v>3140.14</c:v>
                </c:pt>
                <c:pt idx="107">
                  <c:v>4892.2299999999996</c:v>
                </c:pt>
                <c:pt idx="108">
                  <c:v>6969.48</c:v>
                </c:pt>
                <c:pt idx="109">
                  <c:v>11751.47</c:v>
                </c:pt>
                <c:pt idx="110">
                  <c:v>8234.7800000000007</c:v>
                </c:pt>
                <c:pt idx="111">
                  <c:v>2406.98</c:v>
                </c:pt>
                <c:pt idx="112">
                  <c:v>2048.23</c:v>
                </c:pt>
                <c:pt idx="113">
                  <c:v>1976.84</c:v>
                </c:pt>
                <c:pt idx="114">
                  <c:v>1783.45</c:v>
                </c:pt>
                <c:pt idx="115">
                  <c:v>1783.45</c:v>
                </c:pt>
                <c:pt idx="116">
                  <c:v>1820.66</c:v>
                </c:pt>
                <c:pt idx="117">
                  <c:v>2015</c:v>
                </c:pt>
                <c:pt idx="118">
                  <c:v>2547.8200000000002</c:v>
                </c:pt>
                <c:pt idx="119">
                  <c:v>5445.45</c:v>
                </c:pt>
                <c:pt idx="120">
                  <c:v>7267.65</c:v>
                </c:pt>
                <c:pt idx="121">
                  <c:v>5250.54</c:v>
                </c:pt>
                <c:pt idx="122">
                  <c:v>3787.5</c:v>
                </c:pt>
                <c:pt idx="123">
                  <c:v>2227.79</c:v>
                </c:pt>
                <c:pt idx="124">
                  <c:v>1856.59</c:v>
                </c:pt>
                <c:pt idx="125">
                  <c:v>1854.84</c:v>
                </c:pt>
                <c:pt idx="126">
                  <c:v>1832.43</c:v>
                </c:pt>
                <c:pt idx="127">
                  <c:v>1777.2</c:v>
                </c:pt>
                <c:pt idx="128">
                  <c:v>1809.11</c:v>
                </c:pt>
                <c:pt idx="129">
                  <c:v>3077.49</c:v>
                </c:pt>
                <c:pt idx="130">
                  <c:v>5336.28</c:v>
                </c:pt>
                <c:pt idx="131">
                  <c:v>5434.43</c:v>
                </c:pt>
                <c:pt idx="132">
                  <c:v>9729.01</c:v>
                </c:pt>
                <c:pt idx="133">
                  <c:v>9102.39</c:v>
                </c:pt>
                <c:pt idx="134">
                  <c:v>3948.23</c:v>
                </c:pt>
                <c:pt idx="135">
                  <c:v>2439.85</c:v>
                </c:pt>
                <c:pt idx="136">
                  <c:v>2032.56</c:v>
                </c:pt>
                <c:pt idx="137">
                  <c:v>1863.66</c:v>
                </c:pt>
                <c:pt idx="138">
                  <c:v>1791.36</c:v>
                </c:pt>
                <c:pt idx="139">
                  <c:v>1903.09</c:v>
                </c:pt>
                <c:pt idx="140">
                  <c:v>2065.58</c:v>
                </c:pt>
                <c:pt idx="141">
                  <c:v>2566.13</c:v>
                </c:pt>
                <c:pt idx="142">
                  <c:v>3300.54</c:v>
                </c:pt>
                <c:pt idx="143">
                  <c:v>4332.6899999999996</c:v>
                </c:pt>
                <c:pt idx="144">
                  <c:v>6395.27</c:v>
                </c:pt>
                <c:pt idx="145">
                  <c:v>6121.08</c:v>
                </c:pt>
                <c:pt idx="146">
                  <c:v>4298.82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B2-4F03-BFAD-19D8FFF22F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4697287"/>
        <c:axId val="1513649483"/>
      </c:lineChart>
      <c:catAx>
        <c:axId val="117469728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1513649483"/>
        <c:crosses val="autoZero"/>
        <c:auto val="1"/>
        <c:lblAlgn val="ctr"/>
        <c:lblOffset val="100"/>
        <c:noMultiLvlLbl val="1"/>
      </c:catAx>
      <c:valAx>
        <c:axId val="151364948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_-* #,##0.00_-;\-* #,##0.00_-;_-* &quot;-&quot;??_-;_-@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1174697287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pt-BR"/>
        </a:p>
      </c:txPr>
    </c:legend>
    <c:plotVisOnly val="1"/>
    <c:dispBlanksAs val="zero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autoTitleDeleted val="1"/>
    <c:plotArea>
      <c:layout/>
      <c:barChart>
        <c:barDir val="col"/>
        <c:grouping val="clustered"/>
        <c:varyColors val="1"/>
        <c:ser>
          <c:idx val="0"/>
          <c:order val="0"/>
          <c:tx>
            <c:v>Resíduo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'RNA - MLP (3)'!$I$2:$I$139</c:f>
              <c:numCache>
                <c:formatCode>0</c:formatCode>
                <c:ptCount val="138"/>
                <c:pt idx="0">
                  <c:v>3655.5499999999993</c:v>
                </c:pt>
                <c:pt idx="1">
                  <c:v>-481.07000000000062</c:v>
                </c:pt>
                <c:pt idx="2">
                  <c:v>5816.3499999999995</c:v>
                </c:pt>
                <c:pt idx="3">
                  <c:v>1487.3199999999997</c:v>
                </c:pt>
                <c:pt idx="4">
                  <c:v>2418.4699999999998</c:v>
                </c:pt>
                <c:pt idx="5">
                  <c:v>1987.6599999999999</c:v>
                </c:pt>
                <c:pt idx="6">
                  <c:v>1162.6900000000003</c:v>
                </c:pt>
                <c:pt idx="7">
                  <c:v>633.96</c:v>
                </c:pt>
                <c:pt idx="8">
                  <c:v>36.349999999999909</c:v>
                </c:pt>
                <c:pt idx="9">
                  <c:v>412.71000000000004</c:v>
                </c:pt>
                <c:pt idx="10">
                  <c:v>-270.45000000000027</c:v>
                </c:pt>
                <c:pt idx="11">
                  <c:v>2018.7799999999997</c:v>
                </c:pt>
                <c:pt idx="12">
                  <c:v>2217.2099999999991</c:v>
                </c:pt>
                <c:pt idx="13">
                  <c:v>258.98999999999978</c:v>
                </c:pt>
                <c:pt idx="14">
                  <c:v>2239.33</c:v>
                </c:pt>
                <c:pt idx="15">
                  <c:v>1780.5700000000002</c:v>
                </c:pt>
                <c:pt idx="16">
                  <c:v>1855.55</c:v>
                </c:pt>
                <c:pt idx="17">
                  <c:v>1948.4599999999996</c:v>
                </c:pt>
                <c:pt idx="18">
                  <c:v>946.36000000000013</c:v>
                </c:pt>
                <c:pt idx="19">
                  <c:v>216.73000000000002</c:v>
                </c:pt>
                <c:pt idx="20">
                  <c:v>-204.13999999999987</c:v>
                </c:pt>
                <c:pt idx="21">
                  <c:v>-383.6400000000001</c:v>
                </c:pt>
                <c:pt idx="22">
                  <c:v>-237.71000000000004</c:v>
                </c:pt>
                <c:pt idx="23">
                  <c:v>-885.46</c:v>
                </c:pt>
                <c:pt idx="24">
                  <c:v>62.210000000000946</c:v>
                </c:pt>
                <c:pt idx="25">
                  <c:v>-1571.8400000000001</c:v>
                </c:pt>
                <c:pt idx="26">
                  <c:v>-171.15000000000055</c:v>
                </c:pt>
                <c:pt idx="27">
                  <c:v>2834.57</c:v>
                </c:pt>
                <c:pt idx="28">
                  <c:v>1421.65</c:v>
                </c:pt>
                <c:pt idx="29">
                  <c:v>2084.3000000000002</c:v>
                </c:pt>
                <c:pt idx="30">
                  <c:v>1032.9100000000001</c:v>
                </c:pt>
                <c:pt idx="31">
                  <c:v>421.73000000000025</c:v>
                </c:pt>
                <c:pt idx="32">
                  <c:v>126.40000000000009</c:v>
                </c:pt>
                <c:pt idx="33">
                  <c:v>582.17000000000007</c:v>
                </c:pt>
                <c:pt idx="34">
                  <c:v>-712.0300000000002</c:v>
                </c:pt>
                <c:pt idx="35">
                  <c:v>-396.67000000000007</c:v>
                </c:pt>
                <c:pt idx="36">
                  <c:v>-515.86000000000013</c:v>
                </c:pt>
                <c:pt idx="37">
                  <c:v>-304.38999999999987</c:v>
                </c:pt>
                <c:pt idx="38">
                  <c:v>-14.409999999999854</c:v>
                </c:pt>
                <c:pt idx="39">
                  <c:v>-289.5</c:v>
                </c:pt>
                <c:pt idx="40">
                  <c:v>-481.80999999999995</c:v>
                </c:pt>
                <c:pt idx="41">
                  <c:v>-354.16999999999985</c:v>
                </c:pt>
                <c:pt idx="42">
                  <c:v>-546.16000000000008</c:v>
                </c:pt>
                <c:pt idx="43">
                  <c:v>-668.15999999999985</c:v>
                </c:pt>
                <c:pt idx="44">
                  <c:v>-961.18</c:v>
                </c:pt>
                <c:pt idx="45">
                  <c:v>-1295.6100000000001</c:v>
                </c:pt>
                <c:pt idx="46">
                  <c:v>-1120.01</c:v>
                </c:pt>
                <c:pt idx="47">
                  <c:v>-938.79999999999973</c:v>
                </c:pt>
                <c:pt idx="48">
                  <c:v>-1320.54</c:v>
                </c:pt>
                <c:pt idx="49">
                  <c:v>66.159999999999854</c:v>
                </c:pt>
                <c:pt idx="50">
                  <c:v>-818.63000000000011</c:v>
                </c:pt>
                <c:pt idx="51">
                  <c:v>918.57999999999993</c:v>
                </c:pt>
                <c:pt idx="52">
                  <c:v>620.81999999999994</c:v>
                </c:pt>
                <c:pt idx="53">
                  <c:v>69.349999999999909</c:v>
                </c:pt>
                <c:pt idx="54">
                  <c:v>-230.66000000000008</c:v>
                </c:pt>
                <c:pt idx="55">
                  <c:v>-631.1400000000001</c:v>
                </c:pt>
                <c:pt idx="56">
                  <c:v>-50.410000000000309</c:v>
                </c:pt>
                <c:pt idx="57">
                  <c:v>-1475.32</c:v>
                </c:pt>
                <c:pt idx="58">
                  <c:v>-760.59999999999991</c:v>
                </c:pt>
                <c:pt idx="59">
                  <c:v>-1609.58</c:v>
                </c:pt>
                <c:pt idx="60">
                  <c:v>394.34999999999854</c:v>
                </c:pt>
                <c:pt idx="61">
                  <c:v>-959.61999999999989</c:v>
                </c:pt>
                <c:pt idx="62">
                  <c:v>2688.8</c:v>
                </c:pt>
                <c:pt idx="63">
                  <c:v>1041.71</c:v>
                </c:pt>
                <c:pt idx="64">
                  <c:v>1009.7099999999998</c:v>
                </c:pt>
                <c:pt idx="65">
                  <c:v>1724.75</c:v>
                </c:pt>
                <c:pt idx="66">
                  <c:v>209.15999999999985</c:v>
                </c:pt>
                <c:pt idx="67">
                  <c:v>-2.6800000000000637</c:v>
                </c:pt>
                <c:pt idx="68">
                  <c:v>-390.53999999999996</c:v>
                </c:pt>
                <c:pt idx="69">
                  <c:v>-249.17999999999984</c:v>
                </c:pt>
                <c:pt idx="70">
                  <c:v>-736.3100000000004</c:v>
                </c:pt>
                <c:pt idx="71">
                  <c:v>-1257.73</c:v>
                </c:pt>
                <c:pt idx="72">
                  <c:v>-644.02999999999975</c:v>
                </c:pt>
                <c:pt idx="73">
                  <c:v>34.079999999999927</c:v>
                </c:pt>
                <c:pt idx="74">
                  <c:v>943.46</c:v>
                </c:pt>
                <c:pt idx="75">
                  <c:v>-80.879999999999654</c:v>
                </c:pt>
                <c:pt idx="76">
                  <c:v>435.33999999999969</c:v>
                </c:pt>
                <c:pt idx="77">
                  <c:v>57.329999999999927</c:v>
                </c:pt>
                <c:pt idx="78">
                  <c:v>-262.05999999999995</c:v>
                </c:pt>
                <c:pt idx="79">
                  <c:v>-533.78</c:v>
                </c:pt>
                <c:pt idx="80">
                  <c:v>-898.27</c:v>
                </c:pt>
                <c:pt idx="81">
                  <c:v>-930.16999999999985</c:v>
                </c:pt>
                <c:pt idx="82">
                  <c:v>-989.11999999999989</c:v>
                </c:pt>
                <c:pt idx="83">
                  <c:v>-1489.5300000000002</c:v>
                </c:pt>
                <c:pt idx="84">
                  <c:v>-595.32999999999993</c:v>
                </c:pt>
                <c:pt idx="85">
                  <c:v>-605.13000000000011</c:v>
                </c:pt>
                <c:pt idx="86">
                  <c:v>1904.5599999999995</c:v>
                </c:pt>
                <c:pt idx="87">
                  <c:v>260.86999999999989</c:v>
                </c:pt>
                <c:pt idx="88">
                  <c:v>-67.579999999999927</c:v>
                </c:pt>
                <c:pt idx="89">
                  <c:v>-137.31999999999994</c:v>
                </c:pt>
                <c:pt idx="90">
                  <c:v>-516</c:v>
                </c:pt>
                <c:pt idx="91">
                  <c:v>-405.04000000000019</c:v>
                </c:pt>
                <c:pt idx="92">
                  <c:v>-822.72</c:v>
                </c:pt>
                <c:pt idx="93">
                  <c:v>-534.63000000000011</c:v>
                </c:pt>
                <c:pt idx="94">
                  <c:v>-1698.9099999999999</c:v>
                </c:pt>
                <c:pt idx="95">
                  <c:v>-1562.8200000000006</c:v>
                </c:pt>
                <c:pt idx="96">
                  <c:v>344.92999999999984</c:v>
                </c:pt>
                <c:pt idx="97">
                  <c:v>397.75</c:v>
                </c:pt>
                <c:pt idx="98">
                  <c:v>2180.5600000000004</c:v>
                </c:pt>
                <c:pt idx="99">
                  <c:v>1499.52</c:v>
                </c:pt>
                <c:pt idx="100">
                  <c:v>1066.8600000000001</c:v>
                </c:pt>
                <c:pt idx="101">
                  <c:v>547.41000000000008</c:v>
                </c:pt>
                <c:pt idx="102">
                  <c:v>175.91000000000008</c:v>
                </c:pt>
                <c:pt idx="103">
                  <c:v>-188.61999999999989</c:v>
                </c:pt>
                <c:pt idx="104">
                  <c:v>-579.86999999999989</c:v>
                </c:pt>
                <c:pt idx="105">
                  <c:v>-742.82000000000016</c:v>
                </c:pt>
                <c:pt idx="106">
                  <c:v>-490.53999999999996</c:v>
                </c:pt>
                <c:pt idx="107">
                  <c:v>-400.81999999999971</c:v>
                </c:pt>
                <c:pt idx="108">
                  <c:v>-1153.5299999999997</c:v>
                </c:pt>
                <c:pt idx="109">
                  <c:v>590.28000000000065</c:v>
                </c:pt>
                <c:pt idx="110">
                  <c:v>115.48999999999978</c:v>
                </c:pt>
                <c:pt idx="111">
                  <c:v>1983.1799999999998</c:v>
                </c:pt>
                <c:pt idx="112">
                  <c:v>847.84999999999991</c:v>
                </c:pt>
                <c:pt idx="113">
                  <c:v>552.13000000000011</c:v>
                </c:pt>
                <c:pt idx="114">
                  <c:v>131.52999999999997</c:v>
                </c:pt>
                <c:pt idx="115">
                  <c:v>-279.47000000000003</c:v>
                </c:pt>
                <c:pt idx="116">
                  <c:v>-630.08999999999992</c:v>
                </c:pt>
                <c:pt idx="117">
                  <c:v>-942.96</c:v>
                </c:pt>
                <c:pt idx="118">
                  <c:v>-429.40000000000009</c:v>
                </c:pt>
                <c:pt idx="119">
                  <c:v>-335.73999999999978</c:v>
                </c:pt>
                <c:pt idx="120">
                  <c:v>-940.52000000000044</c:v>
                </c:pt>
                <c:pt idx="121">
                  <c:v>-241.48999999999978</c:v>
                </c:pt>
                <c:pt idx="122">
                  <c:v>812.52</c:v>
                </c:pt>
                <c:pt idx="123">
                  <c:v>26.980000000000018</c:v>
                </c:pt>
                <c:pt idx="124">
                  <c:v>-210.81999999999994</c:v>
                </c:pt>
                <c:pt idx="125">
                  <c:v>-106.42000000000007</c:v>
                </c:pt>
                <c:pt idx="126">
                  <c:v>-524.49</c:v>
                </c:pt>
                <c:pt idx="127">
                  <c:v>-617.5</c:v>
                </c:pt>
                <c:pt idx="128">
                  <c:v>-838.88000000000011</c:v>
                </c:pt>
                <c:pt idx="129">
                  <c:v>131.26000000000022</c:v>
                </c:pt>
                <c:pt idx="130">
                  <c:v>-1286.2299999999996</c:v>
                </c:pt>
                <c:pt idx="131">
                  <c:v>-754.17000000000007</c:v>
                </c:pt>
                <c:pt idx="132">
                  <c:v>396.03000000000065</c:v>
                </c:pt>
                <c:pt idx="133">
                  <c:v>1940.2399999999998</c:v>
                </c:pt>
                <c:pt idx="134">
                  <c:v>1294.8400000000001</c:v>
                </c:pt>
                <c:pt idx="135">
                  <c:v>1476.98</c:v>
                </c:pt>
                <c:pt idx="136">
                  <c:v>650.68000000000006</c:v>
                </c:pt>
                <c:pt idx="137">
                  <c:v>405.51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2C52-4E09-A402-3521028764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50847199"/>
        <c:axId val="90369734"/>
      </c:barChart>
      <c:catAx>
        <c:axId val="115084719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90369734"/>
        <c:crosses val="autoZero"/>
        <c:auto val="1"/>
        <c:lblAlgn val="ctr"/>
        <c:lblOffset val="100"/>
        <c:noMultiLvlLbl val="1"/>
      </c:catAx>
      <c:valAx>
        <c:axId val="9036973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1150847199"/>
        <c:crosses val="autoZero"/>
        <c:crossBetween val="between"/>
      </c:valAx>
    </c:plotArea>
    <c:plotVisOnly val="1"/>
    <c:dispBlanksAs val="zero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autoTitleDeleted val="1"/>
    <c:plotArea>
      <c:layout/>
      <c:lineChart>
        <c:grouping val="standard"/>
        <c:varyColors val="1"/>
        <c:ser>
          <c:idx val="0"/>
          <c:order val="0"/>
          <c:tx>
            <c:v>ENA Observ</c:v>
          </c:tx>
          <c:spPr>
            <a:ln w="28575" cmpd="sng">
              <a:solidFill>
                <a:schemeClr val="accent1"/>
              </a:solidFill>
            </a:ln>
          </c:spPr>
          <c:marker>
            <c:symbol val="none"/>
          </c:marker>
          <c:val>
            <c:numRef>
              <c:f>'RNA - MLP (3)'!$D$2:$D$148</c:f>
              <c:numCache>
                <c:formatCode>_-* #,##0.00_-;\-* #,##0.00_-;_-* "-"??_-;_-@</c:formatCode>
                <c:ptCount val="147"/>
                <c:pt idx="0">
                  <c:v>14513.38</c:v>
                </c:pt>
                <c:pt idx="1">
                  <c:v>6176.11</c:v>
                </c:pt>
                <c:pt idx="2">
                  <c:v>11527.88</c:v>
                </c:pt>
                <c:pt idx="3">
                  <c:v>6808.32</c:v>
                </c:pt>
                <c:pt idx="4">
                  <c:v>4452.32</c:v>
                </c:pt>
                <c:pt idx="5">
                  <c:v>3791.72</c:v>
                </c:pt>
                <c:pt idx="6">
                  <c:v>2947.26</c:v>
                </c:pt>
                <c:pt idx="7">
                  <c:v>2369.23</c:v>
                </c:pt>
                <c:pt idx="8">
                  <c:v>1779.82</c:v>
                </c:pt>
                <c:pt idx="9">
                  <c:v>2581.0300000000002</c:v>
                </c:pt>
                <c:pt idx="10">
                  <c:v>2930.66</c:v>
                </c:pt>
                <c:pt idx="11">
                  <c:v>7692.65</c:v>
                </c:pt>
                <c:pt idx="12">
                  <c:v>13283.33</c:v>
                </c:pt>
                <c:pt idx="13">
                  <c:v>6916.17</c:v>
                </c:pt>
                <c:pt idx="14">
                  <c:v>4930.82</c:v>
                </c:pt>
                <c:pt idx="15">
                  <c:v>4090.75</c:v>
                </c:pt>
                <c:pt idx="16">
                  <c:v>3816.29</c:v>
                </c:pt>
                <c:pt idx="17">
                  <c:v>4132.4399999999996</c:v>
                </c:pt>
                <c:pt idx="18">
                  <c:v>3018.84</c:v>
                </c:pt>
                <c:pt idx="19">
                  <c:v>1987.82</c:v>
                </c:pt>
                <c:pt idx="20">
                  <c:v>1605.63</c:v>
                </c:pt>
                <c:pt idx="21">
                  <c:v>1619.59</c:v>
                </c:pt>
                <c:pt idx="22">
                  <c:v>2531.52</c:v>
                </c:pt>
                <c:pt idx="23">
                  <c:v>3623.25</c:v>
                </c:pt>
                <c:pt idx="24">
                  <c:v>8698.94</c:v>
                </c:pt>
                <c:pt idx="25">
                  <c:v>9053.91</c:v>
                </c:pt>
                <c:pt idx="26">
                  <c:v>6924.41</c:v>
                </c:pt>
                <c:pt idx="27">
                  <c:v>5999.64</c:v>
                </c:pt>
                <c:pt idx="28">
                  <c:v>3600.54</c:v>
                </c:pt>
                <c:pt idx="29">
                  <c:v>4079.6</c:v>
                </c:pt>
                <c:pt idx="30">
                  <c:v>2892.32</c:v>
                </c:pt>
                <c:pt idx="31">
                  <c:v>2192.8200000000002</c:v>
                </c:pt>
                <c:pt idx="32">
                  <c:v>1992.47</c:v>
                </c:pt>
                <c:pt idx="33">
                  <c:v>2890</c:v>
                </c:pt>
                <c:pt idx="34">
                  <c:v>2978.56</c:v>
                </c:pt>
                <c:pt idx="35">
                  <c:v>5302.28</c:v>
                </c:pt>
                <c:pt idx="36">
                  <c:v>3079.94</c:v>
                </c:pt>
                <c:pt idx="37">
                  <c:v>1795.04</c:v>
                </c:pt>
                <c:pt idx="38">
                  <c:v>2185.0100000000002</c:v>
                </c:pt>
                <c:pt idx="39">
                  <c:v>2237.5700000000002</c:v>
                </c:pt>
                <c:pt idx="40">
                  <c:v>1527.44</c:v>
                </c:pt>
                <c:pt idx="41">
                  <c:v>1411.64</c:v>
                </c:pt>
                <c:pt idx="42">
                  <c:v>1285.6099999999999</c:v>
                </c:pt>
                <c:pt idx="43">
                  <c:v>1169.6300000000001</c:v>
                </c:pt>
                <c:pt idx="44">
                  <c:v>867.6</c:v>
                </c:pt>
                <c:pt idx="45">
                  <c:v>650.35</c:v>
                </c:pt>
                <c:pt idx="46">
                  <c:v>1498.22</c:v>
                </c:pt>
                <c:pt idx="47">
                  <c:v>3434.81</c:v>
                </c:pt>
                <c:pt idx="48">
                  <c:v>1988.21</c:v>
                </c:pt>
                <c:pt idx="49">
                  <c:v>3530.23</c:v>
                </c:pt>
                <c:pt idx="50">
                  <c:v>4682.33</c:v>
                </c:pt>
                <c:pt idx="51">
                  <c:v>3532.87</c:v>
                </c:pt>
                <c:pt idx="52">
                  <c:v>2507.6799999999998</c:v>
                </c:pt>
                <c:pt idx="53">
                  <c:v>2030.09</c:v>
                </c:pt>
                <c:pt idx="54">
                  <c:v>1567.76</c:v>
                </c:pt>
                <c:pt idx="55">
                  <c:v>1132.05</c:v>
                </c:pt>
                <c:pt idx="56">
                  <c:v>2159.4699999999998</c:v>
                </c:pt>
                <c:pt idx="57">
                  <c:v>1044.47</c:v>
                </c:pt>
                <c:pt idx="58">
                  <c:v>2849.53</c:v>
                </c:pt>
                <c:pt idx="59">
                  <c:v>5019.74</c:v>
                </c:pt>
                <c:pt idx="60">
                  <c:v>9529.39</c:v>
                </c:pt>
                <c:pt idx="61">
                  <c:v>6756.82</c:v>
                </c:pt>
                <c:pt idx="62">
                  <c:v>7590.49</c:v>
                </c:pt>
                <c:pt idx="63">
                  <c:v>3941.46</c:v>
                </c:pt>
                <c:pt idx="64">
                  <c:v>2899.89</c:v>
                </c:pt>
                <c:pt idx="65">
                  <c:v>3847.41</c:v>
                </c:pt>
                <c:pt idx="66">
                  <c:v>2155.12</c:v>
                </c:pt>
                <c:pt idx="67">
                  <c:v>1799.97</c:v>
                </c:pt>
                <c:pt idx="68">
                  <c:v>1456.41</c:v>
                </c:pt>
                <c:pt idx="69">
                  <c:v>1987.42</c:v>
                </c:pt>
                <c:pt idx="70">
                  <c:v>3675.37</c:v>
                </c:pt>
                <c:pt idx="71">
                  <c:v>4016.23</c:v>
                </c:pt>
                <c:pt idx="72">
                  <c:v>4905.8500000000004</c:v>
                </c:pt>
                <c:pt idx="73">
                  <c:v>4144.17</c:v>
                </c:pt>
                <c:pt idx="74">
                  <c:v>3748.76</c:v>
                </c:pt>
                <c:pt idx="75">
                  <c:v>2449.84</c:v>
                </c:pt>
                <c:pt idx="76">
                  <c:v>2677.39</c:v>
                </c:pt>
                <c:pt idx="77">
                  <c:v>2134.23</c:v>
                </c:pt>
                <c:pt idx="78">
                  <c:v>1537.76</c:v>
                </c:pt>
                <c:pt idx="79">
                  <c:v>1207.69</c:v>
                </c:pt>
                <c:pt idx="80">
                  <c:v>895.95</c:v>
                </c:pt>
                <c:pt idx="81">
                  <c:v>1226.24</c:v>
                </c:pt>
                <c:pt idx="82">
                  <c:v>2325.86</c:v>
                </c:pt>
                <c:pt idx="83">
                  <c:v>3600.39</c:v>
                </c:pt>
                <c:pt idx="84">
                  <c:v>6103.76</c:v>
                </c:pt>
                <c:pt idx="85">
                  <c:v>4157.79</c:v>
                </c:pt>
                <c:pt idx="86">
                  <c:v>4910.4399999999996</c:v>
                </c:pt>
                <c:pt idx="87">
                  <c:v>2497.4699999999998</c:v>
                </c:pt>
                <c:pt idx="88">
                  <c:v>1729.43</c:v>
                </c:pt>
                <c:pt idx="89">
                  <c:v>1610.43</c:v>
                </c:pt>
                <c:pt idx="90">
                  <c:v>1239.4100000000001</c:v>
                </c:pt>
                <c:pt idx="91">
                  <c:v>1448.11</c:v>
                </c:pt>
                <c:pt idx="92">
                  <c:v>1302.3</c:v>
                </c:pt>
                <c:pt idx="93">
                  <c:v>2481.7399999999998</c:v>
                </c:pt>
                <c:pt idx="94">
                  <c:v>4334.28</c:v>
                </c:pt>
                <c:pt idx="95">
                  <c:v>5010.95</c:v>
                </c:pt>
                <c:pt idx="96">
                  <c:v>3984</c:v>
                </c:pt>
                <c:pt idx="97">
                  <c:v>4380</c:v>
                </c:pt>
                <c:pt idx="98">
                  <c:v>7549</c:v>
                </c:pt>
                <c:pt idx="99">
                  <c:v>5025</c:v>
                </c:pt>
                <c:pt idx="100">
                  <c:v>3380</c:v>
                </c:pt>
                <c:pt idx="101">
                  <c:v>2399</c:v>
                </c:pt>
                <c:pt idx="102">
                  <c:v>1947</c:v>
                </c:pt>
                <c:pt idx="103">
                  <c:v>1607</c:v>
                </c:pt>
                <c:pt idx="104">
                  <c:v>1379</c:v>
                </c:pt>
                <c:pt idx="105">
                  <c:v>1426</c:v>
                </c:pt>
                <c:pt idx="106">
                  <c:v>2419</c:v>
                </c:pt>
                <c:pt idx="107">
                  <c:v>4238</c:v>
                </c:pt>
                <c:pt idx="108">
                  <c:v>5672</c:v>
                </c:pt>
                <c:pt idx="109">
                  <c:v>11933</c:v>
                </c:pt>
                <c:pt idx="110">
                  <c:v>8252</c:v>
                </c:pt>
                <c:pt idx="111">
                  <c:v>4239</c:v>
                </c:pt>
                <c:pt idx="112">
                  <c:v>2803</c:v>
                </c:pt>
                <c:pt idx="113">
                  <c:v>2449</c:v>
                </c:pt>
                <c:pt idx="114">
                  <c:v>1873</c:v>
                </c:pt>
                <c:pt idx="115">
                  <c:v>1462</c:v>
                </c:pt>
                <c:pt idx="116">
                  <c:v>1141</c:v>
                </c:pt>
                <c:pt idx="117">
                  <c:v>985</c:v>
                </c:pt>
                <c:pt idx="118">
                  <c:v>1948</c:v>
                </c:pt>
                <c:pt idx="119">
                  <c:v>4880</c:v>
                </c:pt>
                <c:pt idx="120">
                  <c:v>6198</c:v>
                </c:pt>
                <c:pt idx="121">
                  <c:v>4770</c:v>
                </c:pt>
                <c:pt idx="122">
                  <c:v>4338</c:v>
                </c:pt>
                <c:pt idx="123">
                  <c:v>2131</c:v>
                </c:pt>
                <c:pt idx="124">
                  <c:v>1589</c:v>
                </c:pt>
                <c:pt idx="125">
                  <c:v>1692</c:v>
                </c:pt>
                <c:pt idx="126">
                  <c:v>1256</c:v>
                </c:pt>
                <c:pt idx="127">
                  <c:v>1119</c:v>
                </c:pt>
                <c:pt idx="128">
                  <c:v>923</c:v>
                </c:pt>
                <c:pt idx="129">
                  <c:v>2983</c:v>
                </c:pt>
                <c:pt idx="130">
                  <c:v>3815</c:v>
                </c:pt>
                <c:pt idx="131">
                  <c:v>4450</c:v>
                </c:pt>
                <c:pt idx="132">
                  <c:v>9992</c:v>
                </c:pt>
                <c:pt idx="133">
                  <c:v>10939</c:v>
                </c:pt>
                <c:pt idx="134">
                  <c:v>4978</c:v>
                </c:pt>
                <c:pt idx="135">
                  <c:v>3761</c:v>
                </c:pt>
                <c:pt idx="136">
                  <c:v>2593</c:v>
                </c:pt>
                <c:pt idx="137">
                  <c:v>2211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B1-4061-8C1F-D6A3044A5BC1}"/>
            </c:ext>
          </c:extLst>
        </c:ser>
        <c:ser>
          <c:idx val="1"/>
          <c:order val="1"/>
          <c:tx>
            <c:v>ENA MLP</c:v>
          </c:tx>
          <c:spPr>
            <a:ln w="28575" cmpd="sng">
              <a:solidFill>
                <a:schemeClr val="accent2"/>
              </a:solidFill>
            </a:ln>
          </c:spPr>
          <c:marker>
            <c:symbol val="none"/>
          </c:marker>
          <c:val>
            <c:numRef>
              <c:f>'RNA - MLP (3)'!$E$2:$E$148</c:f>
              <c:numCache>
                <c:formatCode>_-* #,##0.00_-;\-* #,##0.00_-;_-* "-"??_-;_-@</c:formatCode>
                <c:ptCount val="147"/>
                <c:pt idx="0">
                  <c:v>10857.83</c:v>
                </c:pt>
                <c:pt idx="1">
                  <c:v>6657.18</c:v>
                </c:pt>
                <c:pt idx="2">
                  <c:v>5711.53</c:v>
                </c:pt>
                <c:pt idx="3">
                  <c:v>5321</c:v>
                </c:pt>
                <c:pt idx="4">
                  <c:v>2033.85</c:v>
                </c:pt>
                <c:pt idx="5">
                  <c:v>1804.06</c:v>
                </c:pt>
                <c:pt idx="6">
                  <c:v>1784.57</c:v>
                </c:pt>
                <c:pt idx="7">
                  <c:v>1735.27</c:v>
                </c:pt>
                <c:pt idx="8">
                  <c:v>1743.47</c:v>
                </c:pt>
                <c:pt idx="9">
                  <c:v>2168.3200000000002</c:v>
                </c:pt>
                <c:pt idx="10">
                  <c:v>3201.11</c:v>
                </c:pt>
                <c:pt idx="11">
                  <c:v>5673.87</c:v>
                </c:pt>
                <c:pt idx="12">
                  <c:v>11066.12</c:v>
                </c:pt>
                <c:pt idx="13">
                  <c:v>6657.18</c:v>
                </c:pt>
                <c:pt idx="14">
                  <c:v>2691.49</c:v>
                </c:pt>
                <c:pt idx="15">
                  <c:v>2310.1799999999998</c:v>
                </c:pt>
                <c:pt idx="16">
                  <c:v>1960.74</c:v>
                </c:pt>
                <c:pt idx="17">
                  <c:v>2183.98</c:v>
                </c:pt>
                <c:pt idx="18">
                  <c:v>2072.48</c:v>
                </c:pt>
                <c:pt idx="19">
                  <c:v>1771.09</c:v>
                </c:pt>
                <c:pt idx="20">
                  <c:v>1809.77</c:v>
                </c:pt>
                <c:pt idx="21">
                  <c:v>2003.23</c:v>
                </c:pt>
                <c:pt idx="22">
                  <c:v>2769.23</c:v>
                </c:pt>
                <c:pt idx="23">
                  <c:v>4508.71</c:v>
                </c:pt>
                <c:pt idx="24">
                  <c:v>8636.73</c:v>
                </c:pt>
                <c:pt idx="25">
                  <c:v>10625.75</c:v>
                </c:pt>
                <c:pt idx="26">
                  <c:v>7095.56</c:v>
                </c:pt>
                <c:pt idx="27">
                  <c:v>3165.07</c:v>
                </c:pt>
                <c:pt idx="28">
                  <c:v>2178.89</c:v>
                </c:pt>
                <c:pt idx="29">
                  <c:v>1995.3</c:v>
                </c:pt>
                <c:pt idx="30">
                  <c:v>1859.41</c:v>
                </c:pt>
                <c:pt idx="31">
                  <c:v>1771.09</c:v>
                </c:pt>
                <c:pt idx="32">
                  <c:v>1866.07</c:v>
                </c:pt>
                <c:pt idx="33">
                  <c:v>2307.83</c:v>
                </c:pt>
                <c:pt idx="34">
                  <c:v>3690.59</c:v>
                </c:pt>
                <c:pt idx="35">
                  <c:v>5698.95</c:v>
                </c:pt>
                <c:pt idx="36">
                  <c:v>3595.8</c:v>
                </c:pt>
                <c:pt idx="37">
                  <c:v>2099.4299999999998</c:v>
                </c:pt>
                <c:pt idx="38">
                  <c:v>2199.42</c:v>
                </c:pt>
                <c:pt idx="39">
                  <c:v>2527.0700000000002</c:v>
                </c:pt>
                <c:pt idx="40">
                  <c:v>2009.25</c:v>
                </c:pt>
                <c:pt idx="41">
                  <c:v>1765.81</c:v>
                </c:pt>
                <c:pt idx="42">
                  <c:v>1831.77</c:v>
                </c:pt>
                <c:pt idx="43">
                  <c:v>1837.79</c:v>
                </c:pt>
                <c:pt idx="44">
                  <c:v>1828.78</c:v>
                </c:pt>
                <c:pt idx="45">
                  <c:v>1945.96</c:v>
                </c:pt>
                <c:pt idx="46">
                  <c:v>2618.23</c:v>
                </c:pt>
                <c:pt idx="47">
                  <c:v>4373.6099999999997</c:v>
                </c:pt>
                <c:pt idx="48">
                  <c:v>3308.75</c:v>
                </c:pt>
                <c:pt idx="49">
                  <c:v>3464.07</c:v>
                </c:pt>
                <c:pt idx="50">
                  <c:v>5500.96</c:v>
                </c:pt>
                <c:pt idx="51">
                  <c:v>2614.29</c:v>
                </c:pt>
                <c:pt idx="52">
                  <c:v>1886.86</c:v>
                </c:pt>
                <c:pt idx="53">
                  <c:v>1960.74</c:v>
                </c:pt>
                <c:pt idx="54">
                  <c:v>1798.42</c:v>
                </c:pt>
                <c:pt idx="55">
                  <c:v>1763.19</c:v>
                </c:pt>
                <c:pt idx="56">
                  <c:v>2209.88</c:v>
                </c:pt>
                <c:pt idx="57">
                  <c:v>2519.79</c:v>
                </c:pt>
                <c:pt idx="58">
                  <c:v>3610.13</c:v>
                </c:pt>
                <c:pt idx="59">
                  <c:v>6629.32</c:v>
                </c:pt>
                <c:pt idx="60">
                  <c:v>9135.0400000000009</c:v>
                </c:pt>
                <c:pt idx="61">
                  <c:v>7716.44</c:v>
                </c:pt>
                <c:pt idx="62">
                  <c:v>4901.6899999999996</c:v>
                </c:pt>
                <c:pt idx="63">
                  <c:v>2899.75</c:v>
                </c:pt>
                <c:pt idx="64">
                  <c:v>1890.18</c:v>
                </c:pt>
                <c:pt idx="65">
                  <c:v>2122.66</c:v>
                </c:pt>
                <c:pt idx="66">
                  <c:v>1945.96</c:v>
                </c:pt>
                <c:pt idx="67">
                  <c:v>1802.65</c:v>
                </c:pt>
                <c:pt idx="68">
                  <c:v>1846.95</c:v>
                </c:pt>
                <c:pt idx="69">
                  <c:v>2236.6</c:v>
                </c:pt>
                <c:pt idx="70">
                  <c:v>4411.68</c:v>
                </c:pt>
                <c:pt idx="71">
                  <c:v>5273.96</c:v>
                </c:pt>
                <c:pt idx="72">
                  <c:v>5549.88</c:v>
                </c:pt>
                <c:pt idx="73">
                  <c:v>4110.09</c:v>
                </c:pt>
                <c:pt idx="74">
                  <c:v>2805.3</c:v>
                </c:pt>
                <c:pt idx="75">
                  <c:v>2530.7199999999998</c:v>
                </c:pt>
                <c:pt idx="76">
                  <c:v>2242.0500000000002</c:v>
                </c:pt>
                <c:pt idx="77">
                  <c:v>2076.9</c:v>
                </c:pt>
                <c:pt idx="78">
                  <c:v>1799.82</c:v>
                </c:pt>
                <c:pt idx="79">
                  <c:v>1741.47</c:v>
                </c:pt>
                <c:pt idx="80">
                  <c:v>1794.22</c:v>
                </c:pt>
                <c:pt idx="81">
                  <c:v>2156.41</c:v>
                </c:pt>
                <c:pt idx="82">
                  <c:v>3314.98</c:v>
                </c:pt>
                <c:pt idx="83">
                  <c:v>5089.92</c:v>
                </c:pt>
                <c:pt idx="84">
                  <c:v>6699.09</c:v>
                </c:pt>
                <c:pt idx="85">
                  <c:v>4762.92</c:v>
                </c:pt>
                <c:pt idx="86">
                  <c:v>3005.88</c:v>
                </c:pt>
                <c:pt idx="87">
                  <c:v>2236.6</c:v>
                </c:pt>
                <c:pt idx="88">
                  <c:v>1797.01</c:v>
                </c:pt>
                <c:pt idx="89">
                  <c:v>1747.75</c:v>
                </c:pt>
                <c:pt idx="90">
                  <c:v>1755.41</c:v>
                </c:pt>
                <c:pt idx="91">
                  <c:v>1853.15</c:v>
                </c:pt>
                <c:pt idx="92">
                  <c:v>2125.02</c:v>
                </c:pt>
                <c:pt idx="93">
                  <c:v>3016.37</c:v>
                </c:pt>
                <c:pt idx="94">
                  <c:v>6033.19</c:v>
                </c:pt>
                <c:pt idx="95">
                  <c:v>6573.77</c:v>
                </c:pt>
                <c:pt idx="96">
                  <c:v>3639.07</c:v>
                </c:pt>
                <c:pt idx="97">
                  <c:v>3982.25</c:v>
                </c:pt>
                <c:pt idx="98">
                  <c:v>5368.44</c:v>
                </c:pt>
                <c:pt idx="99">
                  <c:v>3525.48</c:v>
                </c:pt>
                <c:pt idx="100">
                  <c:v>2313.14</c:v>
                </c:pt>
                <c:pt idx="101">
                  <c:v>1851.59</c:v>
                </c:pt>
                <c:pt idx="102">
                  <c:v>1771.09</c:v>
                </c:pt>
                <c:pt idx="103">
                  <c:v>1795.62</c:v>
                </c:pt>
                <c:pt idx="104">
                  <c:v>1958.87</c:v>
                </c:pt>
                <c:pt idx="105">
                  <c:v>2168.8200000000002</c:v>
                </c:pt>
                <c:pt idx="106">
                  <c:v>2909.54</c:v>
                </c:pt>
                <c:pt idx="107">
                  <c:v>4638.82</c:v>
                </c:pt>
                <c:pt idx="108">
                  <c:v>6825.53</c:v>
                </c:pt>
                <c:pt idx="109">
                  <c:v>11342.72</c:v>
                </c:pt>
                <c:pt idx="110">
                  <c:v>8136.51</c:v>
                </c:pt>
                <c:pt idx="111">
                  <c:v>2255.8200000000002</c:v>
                </c:pt>
                <c:pt idx="112">
                  <c:v>1955.15</c:v>
                </c:pt>
                <c:pt idx="113">
                  <c:v>1896.87</c:v>
                </c:pt>
                <c:pt idx="114">
                  <c:v>1741.47</c:v>
                </c:pt>
                <c:pt idx="115">
                  <c:v>1741.47</c:v>
                </c:pt>
                <c:pt idx="116">
                  <c:v>1771.09</c:v>
                </c:pt>
                <c:pt idx="117">
                  <c:v>1927.96</c:v>
                </c:pt>
                <c:pt idx="118">
                  <c:v>2377.4</c:v>
                </c:pt>
                <c:pt idx="119">
                  <c:v>5215.74</c:v>
                </c:pt>
                <c:pt idx="120">
                  <c:v>7138.52</c:v>
                </c:pt>
                <c:pt idx="121">
                  <c:v>5011.49</c:v>
                </c:pt>
                <c:pt idx="122">
                  <c:v>3525.48</c:v>
                </c:pt>
                <c:pt idx="123">
                  <c:v>2104.02</c:v>
                </c:pt>
                <c:pt idx="124">
                  <c:v>1799.82</c:v>
                </c:pt>
                <c:pt idx="125">
                  <c:v>1798.42</c:v>
                </c:pt>
                <c:pt idx="126">
                  <c:v>1780.49</c:v>
                </c:pt>
                <c:pt idx="127">
                  <c:v>1736.5</c:v>
                </c:pt>
                <c:pt idx="128">
                  <c:v>1761.88</c:v>
                </c:pt>
                <c:pt idx="129">
                  <c:v>2851.74</c:v>
                </c:pt>
                <c:pt idx="130">
                  <c:v>5101.2299999999996</c:v>
                </c:pt>
                <c:pt idx="131">
                  <c:v>5204.17</c:v>
                </c:pt>
                <c:pt idx="132">
                  <c:v>9595.9699999999993</c:v>
                </c:pt>
                <c:pt idx="133">
                  <c:v>8998.76</c:v>
                </c:pt>
                <c:pt idx="134">
                  <c:v>3683.16</c:v>
                </c:pt>
                <c:pt idx="135">
                  <c:v>2284.02</c:v>
                </c:pt>
                <c:pt idx="136">
                  <c:v>1942.32</c:v>
                </c:pt>
                <c:pt idx="137">
                  <c:v>1805.49</c:v>
                </c:pt>
                <c:pt idx="138">
                  <c:v>1747.75</c:v>
                </c:pt>
                <c:pt idx="139">
                  <c:v>1837.18</c:v>
                </c:pt>
                <c:pt idx="140">
                  <c:v>1969.39</c:v>
                </c:pt>
                <c:pt idx="141">
                  <c:v>2393.35</c:v>
                </c:pt>
                <c:pt idx="142">
                  <c:v>3059.06</c:v>
                </c:pt>
                <c:pt idx="143">
                  <c:v>4066.84</c:v>
                </c:pt>
                <c:pt idx="144">
                  <c:v>6219.05</c:v>
                </c:pt>
                <c:pt idx="145">
                  <c:v>5928.77</c:v>
                </c:pt>
                <c:pt idx="146">
                  <c:v>4032.7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CB1-4061-8C1F-D6A3044A5B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69840681"/>
        <c:axId val="527440552"/>
      </c:lineChart>
      <c:catAx>
        <c:axId val="206984068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527440552"/>
        <c:crosses val="autoZero"/>
        <c:auto val="1"/>
        <c:lblAlgn val="ctr"/>
        <c:lblOffset val="100"/>
        <c:noMultiLvlLbl val="1"/>
      </c:catAx>
      <c:valAx>
        <c:axId val="52744055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_-* #,##0.00_-;\-* #,##0.00_-;_-* &quot;-&quot;??_-;_-@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2069840681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pt-BR"/>
        </a:p>
      </c:txPr>
    </c:legend>
    <c:plotVisOnly val="1"/>
    <c:dispBlanksAs val="zero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autoTitleDeleted val="1"/>
    <c:plotArea>
      <c:layout/>
      <c:barChart>
        <c:barDir val="col"/>
        <c:grouping val="clustered"/>
        <c:varyColors val="1"/>
        <c:ser>
          <c:idx val="0"/>
          <c:order val="0"/>
          <c:tx>
            <c:v>Resíduo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'RNA - MLP (5)'!$I$2:$I$139</c:f>
              <c:numCache>
                <c:formatCode>0</c:formatCode>
                <c:ptCount val="138"/>
                <c:pt idx="0">
                  <c:v>3297.42</c:v>
                </c:pt>
                <c:pt idx="1">
                  <c:v>-595.11000000000058</c:v>
                </c:pt>
                <c:pt idx="2">
                  <c:v>5742.8199999999988</c:v>
                </c:pt>
                <c:pt idx="3">
                  <c:v>1421.4899999999998</c:v>
                </c:pt>
                <c:pt idx="4">
                  <c:v>2254.5699999999997</c:v>
                </c:pt>
                <c:pt idx="5">
                  <c:v>1834.7499999999998</c:v>
                </c:pt>
                <c:pt idx="6">
                  <c:v>1011.5300000000002</c:v>
                </c:pt>
                <c:pt idx="7">
                  <c:v>487.92000000000007</c:v>
                </c:pt>
                <c:pt idx="8">
                  <c:v>-110.63000000000011</c:v>
                </c:pt>
                <c:pt idx="9">
                  <c:v>248.18000000000029</c:v>
                </c:pt>
                <c:pt idx="10">
                  <c:v>-390.44000000000005</c:v>
                </c:pt>
                <c:pt idx="11">
                  <c:v>1946.2299999999996</c:v>
                </c:pt>
                <c:pt idx="12">
                  <c:v>1864.8600000000006</c:v>
                </c:pt>
                <c:pt idx="13">
                  <c:v>144.94999999999982</c:v>
                </c:pt>
                <c:pt idx="14">
                  <c:v>2092.0599999999995</c:v>
                </c:pt>
                <c:pt idx="15">
                  <c:v>1618.3400000000001</c:v>
                </c:pt>
                <c:pt idx="16">
                  <c:v>1693.5500000000002</c:v>
                </c:pt>
                <c:pt idx="17">
                  <c:v>1784.0599999999995</c:v>
                </c:pt>
                <c:pt idx="18">
                  <c:v>781.94</c:v>
                </c:pt>
                <c:pt idx="19">
                  <c:v>66.849999999999909</c:v>
                </c:pt>
                <c:pt idx="20">
                  <c:v>-357.53</c:v>
                </c:pt>
                <c:pt idx="21">
                  <c:v>-546.89999999999986</c:v>
                </c:pt>
                <c:pt idx="22">
                  <c:v>-381.05000000000018</c:v>
                </c:pt>
                <c:pt idx="23">
                  <c:v>-953.85000000000036</c:v>
                </c:pt>
                <c:pt idx="24">
                  <c:v>-198.56999999999971</c:v>
                </c:pt>
                <c:pt idx="25">
                  <c:v>-1932.1100000000006</c:v>
                </c:pt>
                <c:pt idx="26">
                  <c:v>-312.76000000000022</c:v>
                </c:pt>
                <c:pt idx="27">
                  <c:v>2712.63</c:v>
                </c:pt>
                <c:pt idx="28">
                  <c:v>1257.1999999999998</c:v>
                </c:pt>
                <c:pt idx="29">
                  <c:v>1921.2399999999998</c:v>
                </c:pt>
                <c:pt idx="30">
                  <c:v>875.87000000000012</c:v>
                </c:pt>
                <c:pt idx="31">
                  <c:v>271.85000000000014</c:v>
                </c:pt>
                <c:pt idx="32">
                  <c:v>-31.059999999999945</c:v>
                </c:pt>
                <c:pt idx="33">
                  <c:v>419.88999999999987</c:v>
                </c:pt>
                <c:pt idx="34">
                  <c:v>-807.25</c:v>
                </c:pt>
                <c:pt idx="35">
                  <c:v>-469.86999999999989</c:v>
                </c:pt>
                <c:pt idx="36">
                  <c:v>-615.48999999999978</c:v>
                </c:pt>
                <c:pt idx="37">
                  <c:v>-469</c:v>
                </c:pt>
                <c:pt idx="38">
                  <c:v>-178.65999999999985</c:v>
                </c:pt>
                <c:pt idx="39">
                  <c:v>-444.30999999999995</c:v>
                </c:pt>
                <c:pt idx="40">
                  <c:v>-645.21</c:v>
                </c:pt>
                <c:pt idx="41">
                  <c:v>-503.51</c:v>
                </c:pt>
                <c:pt idx="42">
                  <c:v>-701.27000000000021</c:v>
                </c:pt>
                <c:pt idx="43">
                  <c:v>-823.70999999999981</c:v>
                </c:pt>
                <c:pt idx="44">
                  <c:v>-1116.0700000000002</c:v>
                </c:pt>
                <c:pt idx="45">
                  <c:v>-1457.0700000000002</c:v>
                </c:pt>
                <c:pt idx="46">
                  <c:v>-1270.7900000000002</c:v>
                </c:pt>
                <c:pt idx="47">
                  <c:v>-1010.0400000000004</c:v>
                </c:pt>
                <c:pt idx="48">
                  <c:v>-1434.7399999999998</c:v>
                </c:pt>
                <c:pt idx="49">
                  <c:v>-39.9699999999998</c:v>
                </c:pt>
                <c:pt idx="50">
                  <c:v>-887.30000000000018</c:v>
                </c:pt>
                <c:pt idx="51">
                  <c:v>767.61999999999989</c:v>
                </c:pt>
                <c:pt idx="52">
                  <c:v>462.12999999999988</c:v>
                </c:pt>
                <c:pt idx="53">
                  <c:v>-92.649999999999864</c:v>
                </c:pt>
                <c:pt idx="54">
                  <c:v>-383.06999999999994</c:v>
                </c:pt>
                <c:pt idx="55">
                  <c:v>-780.22</c:v>
                </c:pt>
                <c:pt idx="56">
                  <c:v>-214.5300000000002</c:v>
                </c:pt>
                <c:pt idx="57">
                  <c:v>-1630.4399999999998</c:v>
                </c:pt>
                <c:pt idx="58">
                  <c:v>-859.54999999999973</c:v>
                </c:pt>
                <c:pt idx="59">
                  <c:v>-1722.0300000000007</c:v>
                </c:pt>
                <c:pt idx="60">
                  <c:v>96.099999999998545</c:v>
                </c:pt>
                <c:pt idx="61">
                  <c:v>-1146.8800000000001</c:v>
                </c:pt>
                <c:pt idx="62">
                  <c:v>2624.8</c:v>
                </c:pt>
                <c:pt idx="63">
                  <c:v>905.27</c:v>
                </c:pt>
                <c:pt idx="64">
                  <c:v>850.83999999999969</c:v>
                </c:pt>
                <c:pt idx="65">
                  <c:v>1560.08</c:v>
                </c:pt>
                <c:pt idx="66">
                  <c:v>47.699999999999818</c:v>
                </c:pt>
                <c:pt idx="67">
                  <c:v>-155.46000000000004</c:v>
                </c:pt>
                <c:pt idx="68">
                  <c:v>-546.74</c:v>
                </c:pt>
                <c:pt idx="69">
                  <c:v>-412.92000000000007</c:v>
                </c:pt>
                <c:pt idx="70">
                  <c:v>-806.68000000000029</c:v>
                </c:pt>
                <c:pt idx="71">
                  <c:v>-1323.02</c:v>
                </c:pt>
                <c:pt idx="72">
                  <c:v>-713.6899999999996</c:v>
                </c:pt>
                <c:pt idx="73">
                  <c:v>-44.600000000000364</c:v>
                </c:pt>
                <c:pt idx="74">
                  <c:v>802</c:v>
                </c:pt>
                <c:pt idx="75">
                  <c:v>-235.54999999999973</c:v>
                </c:pt>
                <c:pt idx="76">
                  <c:v>271.69999999999982</c:v>
                </c:pt>
                <c:pt idx="77">
                  <c:v>-107.13000000000011</c:v>
                </c:pt>
                <c:pt idx="78">
                  <c:v>-414.59999999999991</c:v>
                </c:pt>
                <c:pt idx="79">
                  <c:v>-680.53</c:v>
                </c:pt>
                <c:pt idx="80">
                  <c:v>-1050.32</c:v>
                </c:pt>
                <c:pt idx="81">
                  <c:v>-1094.7700000000002</c:v>
                </c:pt>
                <c:pt idx="82">
                  <c:v>-1102.9899999999998</c:v>
                </c:pt>
                <c:pt idx="83">
                  <c:v>-1553.5099999999998</c:v>
                </c:pt>
                <c:pt idx="84">
                  <c:v>-711.79</c:v>
                </c:pt>
                <c:pt idx="85">
                  <c:v>-670.01000000000022</c:v>
                </c:pt>
                <c:pt idx="86">
                  <c:v>1773.8899999999994</c:v>
                </c:pt>
                <c:pt idx="87">
                  <c:v>97.129999999999654</c:v>
                </c:pt>
                <c:pt idx="88">
                  <c:v>-219.87999999999988</c:v>
                </c:pt>
                <c:pt idx="89">
                  <c:v>-284.77</c:v>
                </c:pt>
                <c:pt idx="90">
                  <c:v>-664.27</c:v>
                </c:pt>
                <c:pt idx="91">
                  <c:v>-561.66000000000008</c:v>
                </c:pt>
                <c:pt idx="92">
                  <c:v>-987.3900000000001</c:v>
                </c:pt>
                <c:pt idx="93">
                  <c:v>-664.73</c:v>
                </c:pt>
                <c:pt idx="94">
                  <c:v>-1782.9300000000003</c:v>
                </c:pt>
                <c:pt idx="95">
                  <c:v>-1672.17</c:v>
                </c:pt>
                <c:pt idx="96">
                  <c:v>247.34000000000015</c:v>
                </c:pt>
                <c:pt idx="97">
                  <c:v>314.59999999999991</c:v>
                </c:pt>
                <c:pt idx="98">
                  <c:v>2114.1000000000004</c:v>
                </c:pt>
                <c:pt idx="99">
                  <c:v>1396.4699999999998</c:v>
                </c:pt>
                <c:pt idx="100">
                  <c:v>904.71</c:v>
                </c:pt>
                <c:pt idx="101">
                  <c:v>390.8900000000001</c:v>
                </c:pt>
                <c:pt idx="102">
                  <c:v>26.029999999999973</c:v>
                </c:pt>
                <c:pt idx="103">
                  <c:v>-340.78</c:v>
                </c:pt>
                <c:pt idx="104">
                  <c:v>-741.81</c:v>
                </c:pt>
                <c:pt idx="105">
                  <c:v>-907.34999999999991</c:v>
                </c:pt>
                <c:pt idx="106">
                  <c:v>-626.44999999999982</c:v>
                </c:pt>
                <c:pt idx="107">
                  <c:v>-467.10999999999967</c:v>
                </c:pt>
                <c:pt idx="108">
                  <c:v>-1277.5900000000001</c:v>
                </c:pt>
                <c:pt idx="109">
                  <c:v>252</c:v>
                </c:pt>
                <c:pt idx="110">
                  <c:v>-105.20999999999913</c:v>
                </c:pt>
                <c:pt idx="111">
                  <c:v>1819.7800000000002</c:v>
                </c:pt>
                <c:pt idx="112">
                  <c:v>686.04</c:v>
                </c:pt>
                <c:pt idx="113">
                  <c:v>392.90000000000009</c:v>
                </c:pt>
                <c:pt idx="114">
                  <c:v>-15.220000000000027</c:v>
                </c:pt>
                <c:pt idx="115">
                  <c:v>-426.22</c:v>
                </c:pt>
                <c:pt idx="116">
                  <c:v>-779.97</c:v>
                </c:pt>
                <c:pt idx="117">
                  <c:v>-1103.69</c:v>
                </c:pt>
                <c:pt idx="118">
                  <c:v>-589.73999999999978</c:v>
                </c:pt>
                <c:pt idx="119">
                  <c:v>-400.47000000000025</c:v>
                </c:pt>
                <c:pt idx="120">
                  <c:v>-1085.0699999999997</c:v>
                </c:pt>
                <c:pt idx="121">
                  <c:v>-305.3100000000004</c:v>
                </c:pt>
                <c:pt idx="122">
                  <c:v>709.4699999999998</c:v>
                </c:pt>
                <c:pt idx="123">
                  <c:v>-137.65000000000009</c:v>
                </c:pt>
                <c:pt idx="124">
                  <c:v>-363.3599999999999</c:v>
                </c:pt>
                <c:pt idx="125">
                  <c:v>-258.82999999999993</c:v>
                </c:pt>
                <c:pt idx="126">
                  <c:v>-675.27</c:v>
                </c:pt>
                <c:pt idx="127">
                  <c:v>-763.69</c:v>
                </c:pt>
                <c:pt idx="128">
                  <c:v>-987.82999999999993</c:v>
                </c:pt>
                <c:pt idx="129">
                  <c:v>-7.7600000000002183</c:v>
                </c:pt>
                <c:pt idx="130">
                  <c:v>-1350.25</c:v>
                </c:pt>
                <c:pt idx="131">
                  <c:v>-818.8100000000004</c:v>
                </c:pt>
                <c:pt idx="132">
                  <c:v>68.200000000000728</c:v>
                </c:pt>
                <c:pt idx="133">
                  <c:v>1651.8099999999995</c:v>
                </c:pt>
                <c:pt idx="134">
                  <c:v>1199.2800000000002</c:v>
                </c:pt>
                <c:pt idx="135">
                  <c:v>1314.15</c:v>
                </c:pt>
                <c:pt idx="136">
                  <c:v>489.36000000000013</c:v>
                </c:pt>
                <c:pt idx="137">
                  <c:v>252.49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77FF-459F-81BB-95F9E05267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13440262"/>
        <c:axId val="861446986"/>
      </c:barChart>
      <c:catAx>
        <c:axId val="71344026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861446986"/>
        <c:crosses val="autoZero"/>
        <c:auto val="1"/>
        <c:lblAlgn val="ctr"/>
        <c:lblOffset val="100"/>
        <c:noMultiLvlLbl val="1"/>
      </c:catAx>
      <c:valAx>
        <c:axId val="86144698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713440262"/>
        <c:crosses val="autoZero"/>
        <c:crossBetween val="between"/>
      </c:valAx>
    </c:plotArea>
    <c:plotVisOnly val="1"/>
    <c:dispBlanksAs val="zero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autoTitleDeleted val="1"/>
    <c:plotArea>
      <c:layout/>
      <c:lineChart>
        <c:grouping val="standard"/>
        <c:varyColors val="1"/>
        <c:ser>
          <c:idx val="0"/>
          <c:order val="0"/>
          <c:tx>
            <c:v>ENA Observ</c:v>
          </c:tx>
          <c:spPr>
            <a:ln w="28575" cmpd="sng">
              <a:solidFill>
                <a:schemeClr val="accent1"/>
              </a:solidFill>
            </a:ln>
          </c:spPr>
          <c:marker>
            <c:symbol val="none"/>
          </c:marker>
          <c:val>
            <c:numRef>
              <c:f>'RNA - MLP (5)'!$D$2:$D$148</c:f>
              <c:numCache>
                <c:formatCode>_-* #,##0.00_-;\-* #,##0.00_-;_-* "-"??_-;_-@</c:formatCode>
                <c:ptCount val="147"/>
                <c:pt idx="0">
                  <c:v>14513.38</c:v>
                </c:pt>
                <c:pt idx="1">
                  <c:v>6176.11</c:v>
                </c:pt>
                <c:pt idx="2">
                  <c:v>11527.88</c:v>
                </c:pt>
                <c:pt idx="3">
                  <c:v>6808.32</c:v>
                </c:pt>
                <c:pt idx="4">
                  <c:v>4452.32</c:v>
                </c:pt>
                <c:pt idx="5">
                  <c:v>3791.72</c:v>
                </c:pt>
                <c:pt idx="6">
                  <c:v>2947.26</c:v>
                </c:pt>
                <c:pt idx="7">
                  <c:v>2369.23</c:v>
                </c:pt>
                <c:pt idx="8">
                  <c:v>1779.82</c:v>
                </c:pt>
                <c:pt idx="9">
                  <c:v>2581.0300000000002</c:v>
                </c:pt>
                <c:pt idx="10">
                  <c:v>2930.66</c:v>
                </c:pt>
                <c:pt idx="11">
                  <c:v>7692.65</c:v>
                </c:pt>
                <c:pt idx="12">
                  <c:v>13283.33</c:v>
                </c:pt>
                <c:pt idx="13">
                  <c:v>6916.17</c:v>
                </c:pt>
                <c:pt idx="14">
                  <c:v>4930.82</c:v>
                </c:pt>
                <c:pt idx="15">
                  <c:v>4090.75</c:v>
                </c:pt>
                <c:pt idx="16">
                  <c:v>3816.29</c:v>
                </c:pt>
                <c:pt idx="17">
                  <c:v>4132.4399999999996</c:v>
                </c:pt>
                <c:pt idx="18">
                  <c:v>3018.84</c:v>
                </c:pt>
                <c:pt idx="19">
                  <c:v>1987.82</c:v>
                </c:pt>
                <c:pt idx="20">
                  <c:v>1605.63</c:v>
                </c:pt>
                <c:pt idx="21">
                  <c:v>1619.59</c:v>
                </c:pt>
                <c:pt idx="22">
                  <c:v>2531.52</c:v>
                </c:pt>
                <c:pt idx="23">
                  <c:v>3623.25</c:v>
                </c:pt>
                <c:pt idx="24">
                  <c:v>8698.94</c:v>
                </c:pt>
                <c:pt idx="25">
                  <c:v>9053.91</c:v>
                </c:pt>
                <c:pt idx="26">
                  <c:v>6924.41</c:v>
                </c:pt>
                <c:pt idx="27">
                  <c:v>5999.64</c:v>
                </c:pt>
                <c:pt idx="28">
                  <c:v>3600.54</c:v>
                </c:pt>
                <c:pt idx="29">
                  <c:v>4079.6</c:v>
                </c:pt>
                <c:pt idx="30">
                  <c:v>2892.32</c:v>
                </c:pt>
                <c:pt idx="31">
                  <c:v>2192.8200000000002</c:v>
                </c:pt>
                <c:pt idx="32">
                  <c:v>1992.47</c:v>
                </c:pt>
                <c:pt idx="33">
                  <c:v>2890</c:v>
                </c:pt>
                <c:pt idx="34">
                  <c:v>2978.56</c:v>
                </c:pt>
                <c:pt idx="35">
                  <c:v>5302.28</c:v>
                </c:pt>
                <c:pt idx="36">
                  <c:v>3079.94</c:v>
                </c:pt>
                <c:pt idx="37">
                  <c:v>1795.04</c:v>
                </c:pt>
                <c:pt idx="38">
                  <c:v>2185.0100000000002</c:v>
                </c:pt>
                <c:pt idx="39">
                  <c:v>2237.5700000000002</c:v>
                </c:pt>
                <c:pt idx="40">
                  <c:v>1527.44</c:v>
                </c:pt>
                <c:pt idx="41">
                  <c:v>1411.64</c:v>
                </c:pt>
                <c:pt idx="42">
                  <c:v>1285.6099999999999</c:v>
                </c:pt>
                <c:pt idx="43">
                  <c:v>1169.6300000000001</c:v>
                </c:pt>
                <c:pt idx="44">
                  <c:v>867.6</c:v>
                </c:pt>
                <c:pt idx="45">
                  <c:v>650.35</c:v>
                </c:pt>
                <c:pt idx="46">
                  <c:v>1498.22</c:v>
                </c:pt>
                <c:pt idx="47">
                  <c:v>3434.81</c:v>
                </c:pt>
                <c:pt idx="48">
                  <c:v>1988.21</c:v>
                </c:pt>
                <c:pt idx="49">
                  <c:v>3530.23</c:v>
                </c:pt>
                <c:pt idx="50">
                  <c:v>4682.33</c:v>
                </c:pt>
                <c:pt idx="51">
                  <c:v>3532.87</c:v>
                </c:pt>
                <c:pt idx="52">
                  <c:v>2507.6799999999998</c:v>
                </c:pt>
                <c:pt idx="53">
                  <c:v>2030.09</c:v>
                </c:pt>
                <c:pt idx="54">
                  <c:v>1567.76</c:v>
                </c:pt>
                <c:pt idx="55">
                  <c:v>1132.05</c:v>
                </c:pt>
                <c:pt idx="56">
                  <c:v>2159.4699999999998</c:v>
                </c:pt>
                <c:pt idx="57">
                  <c:v>1044.47</c:v>
                </c:pt>
                <c:pt idx="58">
                  <c:v>2849.53</c:v>
                </c:pt>
                <c:pt idx="59">
                  <c:v>5019.74</c:v>
                </c:pt>
                <c:pt idx="60">
                  <c:v>9529.39</c:v>
                </c:pt>
                <c:pt idx="61">
                  <c:v>6756.82</c:v>
                </c:pt>
                <c:pt idx="62">
                  <c:v>7590.49</c:v>
                </c:pt>
                <c:pt idx="63">
                  <c:v>3941.46</c:v>
                </c:pt>
                <c:pt idx="64">
                  <c:v>2899.89</c:v>
                </c:pt>
                <c:pt idx="65">
                  <c:v>3847.41</c:v>
                </c:pt>
                <c:pt idx="66">
                  <c:v>2155.12</c:v>
                </c:pt>
                <c:pt idx="67">
                  <c:v>1799.97</c:v>
                </c:pt>
                <c:pt idx="68">
                  <c:v>1456.41</c:v>
                </c:pt>
                <c:pt idx="69">
                  <c:v>1987.42</c:v>
                </c:pt>
                <c:pt idx="70">
                  <c:v>3675.37</c:v>
                </c:pt>
                <c:pt idx="71">
                  <c:v>4016.23</c:v>
                </c:pt>
                <c:pt idx="72">
                  <c:v>4905.8500000000004</c:v>
                </c:pt>
                <c:pt idx="73">
                  <c:v>4144.17</c:v>
                </c:pt>
                <c:pt idx="74">
                  <c:v>3748.76</c:v>
                </c:pt>
                <c:pt idx="75">
                  <c:v>2449.84</c:v>
                </c:pt>
                <c:pt idx="76">
                  <c:v>2677.39</c:v>
                </c:pt>
                <c:pt idx="77">
                  <c:v>2134.23</c:v>
                </c:pt>
                <c:pt idx="78">
                  <c:v>1537.76</c:v>
                </c:pt>
                <c:pt idx="79">
                  <c:v>1207.69</c:v>
                </c:pt>
                <c:pt idx="80">
                  <c:v>895.95</c:v>
                </c:pt>
                <c:pt idx="81">
                  <c:v>1226.24</c:v>
                </c:pt>
                <c:pt idx="82">
                  <c:v>2325.86</c:v>
                </c:pt>
                <c:pt idx="83">
                  <c:v>3600.39</c:v>
                </c:pt>
                <c:pt idx="84">
                  <c:v>6103.76</c:v>
                </c:pt>
                <c:pt idx="85">
                  <c:v>4157.79</c:v>
                </c:pt>
                <c:pt idx="86">
                  <c:v>4910.4399999999996</c:v>
                </c:pt>
                <c:pt idx="87">
                  <c:v>2497.4699999999998</c:v>
                </c:pt>
                <c:pt idx="88">
                  <c:v>1729.43</c:v>
                </c:pt>
                <c:pt idx="89">
                  <c:v>1610.43</c:v>
                </c:pt>
                <c:pt idx="90">
                  <c:v>1239.4100000000001</c:v>
                </c:pt>
                <c:pt idx="91">
                  <c:v>1448.11</c:v>
                </c:pt>
                <c:pt idx="92">
                  <c:v>1302.3</c:v>
                </c:pt>
                <c:pt idx="93">
                  <c:v>2481.7399999999998</c:v>
                </c:pt>
                <c:pt idx="94">
                  <c:v>4334.28</c:v>
                </c:pt>
                <c:pt idx="95">
                  <c:v>5010.95</c:v>
                </c:pt>
                <c:pt idx="96">
                  <c:v>3984</c:v>
                </c:pt>
                <c:pt idx="97">
                  <c:v>4380</c:v>
                </c:pt>
                <c:pt idx="98">
                  <c:v>7549</c:v>
                </c:pt>
                <c:pt idx="99">
                  <c:v>5025</c:v>
                </c:pt>
                <c:pt idx="100">
                  <c:v>3380</c:v>
                </c:pt>
                <c:pt idx="101">
                  <c:v>2399</c:v>
                </c:pt>
                <c:pt idx="102">
                  <c:v>1947</c:v>
                </c:pt>
                <c:pt idx="103">
                  <c:v>1607</c:v>
                </c:pt>
                <c:pt idx="104">
                  <c:v>1379</c:v>
                </c:pt>
                <c:pt idx="105">
                  <c:v>1426</c:v>
                </c:pt>
                <c:pt idx="106">
                  <c:v>2419</c:v>
                </c:pt>
                <c:pt idx="107">
                  <c:v>4238</c:v>
                </c:pt>
                <c:pt idx="108">
                  <c:v>5672</c:v>
                </c:pt>
                <c:pt idx="109">
                  <c:v>11933</c:v>
                </c:pt>
                <c:pt idx="110">
                  <c:v>8252</c:v>
                </c:pt>
                <c:pt idx="111">
                  <c:v>4239</c:v>
                </c:pt>
                <c:pt idx="112">
                  <c:v>2803</c:v>
                </c:pt>
                <c:pt idx="113">
                  <c:v>2449</c:v>
                </c:pt>
                <c:pt idx="114">
                  <c:v>1873</c:v>
                </c:pt>
                <c:pt idx="115">
                  <c:v>1462</c:v>
                </c:pt>
                <c:pt idx="116">
                  <c:v>1141</c:v>
                </c:pt>
                <c:pt idx="117">
                  <c:v>985</c:v>
                </c:pt>
                <c:pt idx="118">
                  <c:v>1948</c:v>
                </c:pt>
                <c:pt idx="119">
                  <c:v>4880</c:v>
                </c:pt>
                <c:pt idx="120">
                  <c:v>6198</c:v>
                </c:pt>
                <c:pt idx="121">
                  <c:v>4770</c:v>
                </c:pt>
                <c:pt idx="122">
                  <c:v>4338</c:v>
                </c:pt>
                <c:pt idx="123">
                  <c:v>2131</c:v>
                </c:pt>
                <c:pt idx="124">
                  <c:v>1589</c:v>
                </c:pt>
                <c:pt idx="125">
                  <c:v>1692</c:v>
                </c:pt>
                <c:pt idx="126">
                  <c:v>1256</c:v>
                </c:pt>
                <c:pt idx="127">
                  <c:v>1119</c:v>
                </c:pt>
                <c:pt idx="128">
                  <c:v>923</c:v>
                </c:pt>
                <c:pt idx="129">
                  <c:v>2983</c:v>
                </c:pt>
                <c:pt idx="130">
                  <c:v>3815</c:v>
                </c:pt>
                <c:pt idx="131">
                  <c:v>4450</c:v>
                </c:pt>
                <c:pt idx="132">
                  <c:v>9992</c:v>
                </c:pt>
                <c:pt idx="133">
                  <c:v>10939</c:v>
                </c:pt>
                <c:pt idx="134">
                  <c:v>4978</c:v>
                </c:pt>
                <c:pt idx="135">
                  <c:v>3761</c:v>
                </c:pt>
                <c:pt idx="136">
                  <c:v>2593</c:v>
                </c:pt>
                <c:pt idx="137">
                  <c:v>2211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26-4454-80CA-EE9A5D7729D2}"/>
            </c:ext>
          </c:extLst>
        </c:ser>
        <c:ser>
          <c:idx val="1"/>
          <c:order val="1"/>
          <c:tx>
            <c:v>ENA MLP</c:v>
          </c:tx>
          <c:spPr>
            <a:ln w="28575" cmpd="sng">
              <a:solidFill>
                <a:schemeClr val="accent2"/>
              </a:solidFill>
            </a:ln>
          </c:spPr>
          <c:marker>
            <c:symbol val="none"/>
          </c:marker>
          <c:val>
            <c:numRef>
              <c:f>'RNA - MLP (5)'!$E$2:$E$148</c:f>
              <c:numCache>
                <c:formatCode>_-* #,##0.00_-;\-* #,##0.00_-;_-* "-"??_-;_-@</c:formatCode>
                <c:ptCount val="147"/>
                <c:pt idx="0">
                  <c:v>11215.96</c:v>
                </c:pt>
                <c:pt idx="1">
                  <c:v>6771.22</c:v>
                </c:pt>
                <c:pt idx="2">
                  <c:v>5785.06</c:v>
                </c:pt>
                <c:pt idx="3">
                  <c:v>5386.83</c:v>
                </c:pt>
                <c:pt idx="4">
                  <c:v>2197.75</c:v>
                </c:pt>
                <c:pt idx="5">
                  <c:v>1956.97</c:v>
                </c:pt>
                <c:pt idx="6">
                  <c:v>1935.73</c:v>
                </c:pt>
                <c:pt idx="7">
                  <c:v>1881.31</c:v>
                </c:pt>
                <c:pt idx="8">
                  <c:v>1890.45</c:v>
                </c:pt>
                <c:pt idx="9">
                  <c:v>2332.85</c:v>
                </c:pt>
                <c:pt idx="10">
                  <c:v>3321.1</c:v>
                </c:pt>
                <c:pt idx="11">
                  <c:v>5746.42</c:v>
                </c:pt>
                <c:pt idx="12">
                  <c:v>11418.47</c:v>
                </c:pt>
                <c:pt idx="13">
                  <c:v>6771.22</c:v>
                </c:pt>
                <c:pt idx="14">
                  <c:v>2838.76</c:v>
                </c:pt>
                <c:pt idx="15">
                  <c:v>2472.41</c:v>
                </c:pt>
                <c:pt idx="16">
                  <c:v>2122.7399999999998</c:v>
                </c:pt>
                <c:pt idx="17">
                  <c:v>2348.38</c:v>
                </c:pt>
                <c:pt idx="18">
                  <c:v>2236.9</c:v>
                </c:pt>
                <c:pt idx="19">
                  <c:v>1920.97</c:v>
                </c:pt>
                <c:pt idx="20">
                  <c:v>1963.16</c:v>
                </c:pt>
                <c:pt idx="21">
                  <c:v>2166.4899999999998</c:v>
                </c:pt>
                <c:pt idx="22">
                  <c:v>2912.57</c:v>
                </c:pt>
                <c:pt idx="23">
                  <c:v>4577.1000000000004</c:v>
                </c:pt>
                <c:pt idx="24">
                  <c:v>8897.51</c:v>
                </c:pt>
                <c:pt idx="25">
                  <c:v>10986.02</c:v>
                </c:pt>
                <c:pt idx="26">
                  <c:v>7237.17</c:v>
                </c:pt>
                <c:pt idx="27">
                  <c:v>3287.01</c:v>
                </c:pt>
                <c:pt idx="28">
                  <c:v>2343.34</c:v>
                </c:pt>
                <c:pt idx="29">
                  <c:v>2158.36</c:v>
                </c:pt>
                <c:pt idx="30">
                  <c:v>2016.45</c:v>
                </c:pt>
                <c:pt idx="31">
                  <c:v>1920.97</c:v>
                </c:pt>
                <c:pt idx="32">
                  <c:v>2023.53</c:v>
                </c:pt>
                <c:pt idx="33">
                  <c:v>2470.11</c:v>
                </c:pt>
                <c:pt idx="34">
                  <c:v>3785.81</c:v>
                </c:pt>
                <c:pt idx="35">
                  <c:v>5772.15</c:v>
                </c:pt>
                <c:pt idx="36">
                  <c:v>3695.43</c:v>
                </c:pt>
                <c:pt idx="37">
                  <c:v>2264.04</c:v>
                </c:pt>
                <c:pt idx="38">
                  <c:v>2363.67</c:v>
                </c:pt>
                <c:pt idx="39">
                  <c:v>2681.88</c:v>
                </c:pt>
                <c:pt idx="40">
                  <c:v>2172.65</c:v>
                </c:pt>
                <c:pt idx="41">
                  <c:v>1915.15</c:v>
                </c:pt>
                <c:pt idx="42">
                  <c:v>1986.88</c:v>
                </c:pt>
                <c:pt idx="43">
                  <c:v>1993.34</c:v>
                </c:pt>
                <c:pt idx="44">
                  <c:v>1983.67</c:v>
                </c:pt>
                <c:pt idx="45">
                  <c:v>2107.42</c:v>
                </c:pt>
                <c:pt idx="46">
                  <c:v>2769.01</c:v>
                </c:pt>
                <c:pt idx="47">
                  <c:v>4444.8500000000004</c:v>
                </c:pt>
                <c:pt idx="48">
                  <c:v>3422.95</c:v>
                </c:pt>
                <c:pt idx="49">
                  <c:v>3570.2</c:v>
                </c:pt>
                <c:pt idx="50">
                  <c:v>5569.63</c:v>
                </c:pt>
                <c:pt idx="51">
                  <c:v>2765.25</c:v>
                </c:pt>
                <c:pt idx="52">
                  <c:v>2045.55</c:v>
                </c:pt>
                <c:pt idx="53">
                  <c:v>2122.7399999999998</c:v>
                </c:pt>
                <c:pt idx="54">
                  <c:v>1950.83</c:v>
                </c:pt>
                <c:pt idx="55">
                  <c:v>1912.27</c:v>
                </c:pt>
                <c:pt idx="56">
                  <c:v>2374</c:v>
                </c:pt>
                <c:pt idx="57">
                  <c:v>2674.91</c:v>
                </c:pt>
                <c:pt idx="58">
                  <c:v>3709.08</c:v>
                </c:pt>
                <c:pt idx="59">
                  <c:v>6741.77</c:v>
                </c:pt>
                <c:pt idx="60">
                  <c:v>9433.2900000000009</c:v>
                </c:pt>
                <c:pt idx="61">
                  <c:v>7903.7</c:v>
                </c:pt>
                <c:pt idx="62">
                  <c:v>4965.6899999999996</c:v>
                </c:pt>
                <c:pt idx="63">
                  <c:v>3036.19</c:v>
                </c:pt>
                <c:pt idx="64">
                  <c:v>2049.0500000000002</c:v>
                </c:pt>
                <c:pt idx="65">
                  <c:v>2287.33</c:v>
                </c:pt>
                <c:pt idx="66">
                  <c:v>2107.42</c:v>
                </c:pt>
                <c:pt idx="67">
                  <c:v>1955.43</c:v>
                </c:pt>
                <c:pt idx="68">
                  <c:v>2003.15</c:v>
                </c:pt>
                <c:pt idx="69">
                  <c:v>2400.34</c:v>
                </c:pt>
                <c:pt idx="70">
                  <c:v>4482.05</c:v>
                </c:pt>
                <c:pt idx="71">
                  <c:v>5339.25</c:v>
                </c:pt>
                <c:pt idx="72">
                  <c:v>5619.54</c:v>
                </c:pt>
                <c:pt idx="73">
                  <c:v>4188.7700000000004</c:v>
                </c:pt>
                <c:pt idx="74">
                  <c:v>2946.76</c:v>
                </c:pt>
                <c:pt idx="75">
                  <c:v>2685.39</c:v>
                </c:pt>
                <c:pt idx="76">
                  <c:v>2405.69</c:v>
                </c:pt>
                <c:pt idx="77">
                  <c:v>2241.36</c:v>
                </c:pt>
                <c:pt idx="78">
                  <c:v>1952.36</c:v>
                </c:pt>
                <c:pt idx="79">
                  <c:v>1888.22</c:v>
                </c:pt>
                <c:pt idx="80">
                  <c:v>1946.27</c:v>
                </c:pt>
                <c:pt idx="81">
                  <c:v>2321.0100000000002</c:v>
                </c:pt>
                <c:pt idx="82">
                  <c:v>3428.85</c:v>
                </c:pt>
                <c:pt idx="83">
                  <c:v>5153.8999999999996</c:v>
                </c:pt>
                <c:pt idx="84">
                  <c:v>6815.55</c:v>
                </c:pt>
                <c:pt idx="85">
                  <c:v>4827.8</c:v>
                </c:pt>
                <c:pt idx="86">
                  <c:v>3136.55</c:v>
                </c:pt>
                <c:pt idx="87">
                  <c:v>2400.34</c:v>
                </c:pt>
                <c:pt idx="88">
                  <c:v>1949.31</c:v>
                </c:pt>
                <c:pt idx="89">
                  <c:v>1895.2</c:v>
                </c:pt>
                <c:pt idx="90">
                  <c:v>1903.68</c:v>
                </c:pt>
                <c:pt idx="91">
                  <c:v>2009.77</c:v>
                </c:pt>
                <c:pt idx="92">
                  <c:v>2289.69</c:v>
                </c:pt>
                <c:pt idx="93">
                  <c:v>3146.47</c:v>
                </c:pt>
                <c:pt idx="94">
                  <c:v>6117.21</c:v>
                </c:pt>
                <c:pt idx="95">
                  <c:v>6683.12</c:v>
                </c:pt>
                <c:pt idx="96">
                  <c:v>3736.66</c:v>
                </c:pt>
                <c:pt idx="97">
                  <c:v>4065.4</c:v>
                </c:pt>
                <c:pt idx="98">
                  <c:v>5434.9</c:v>
                </c:pt>
                <c:pt idx="99">
                  <c:v>3628.53</c:v>
                </c:pt>
                <c:pt idx="100">
                  <c:v>2475.29</c:v>
                </c:pt>
                <c:pt idx="101">
                  <c:v>2008.11</c:v>
                </c:pt>
                <c:pt idx="102">
                  <c:v>1920.97</c:v>
                </c:pt>
                <c:pt idx="103">
                  <c:v>1947.78</c:v>
                </c:pt>
                <c:pt idx="104">
                  <c:v>2120.81</c:v>
                </c:pt>
                <c:pt idx="105">
                  <c:v>2333.35</c:v>
                </c:pt>
                <c:pt idx="106">
                  <c:v>3045.45</c:v>
                </c:pt>
                <c:pt idx="107">
                  <c:v>4705.1099999999997</c:v>
                </c:pt>
                <c:pt idx="108">
                  <c:v>6949.59</c:v>
                </c:pt>
                <c:pt idx="109">
                  <c:v>11681</c:v>
                </c:pt>
                <c:pt idx="110">
                  <c:v>8357.2099999999991</c:v>
                </c:pt>
                <c:pt idx="111">
                  <c:v>2419.2199999999998</c:v>
                </c:pt>
                <c:pt idx="112">
                  <c:v>2116.96</c:v>
                </c:pt>
                <c:pt idx="113">
                  <c:v>2056.1</c:v>
                </c:pt>
                <c:pt idx="114">
                  <c:v>1888.22</c:v>
                </c:pt>
                <c:pt idx="115">
                  <c:v>1888.22</c:v>
                </c:pt>
                <c:pt idx="116">
                  <c:v>1920.97</c:v>
                </c:pt>
                <c:pt idx="117">
                  <c:v>2088.69</c:v>
                </c:pt>
                <c:pt idx="118">
                  <c:v>2537.7399999999998</c:v>
                </c:pt>
                <c:pt idx="119">
                  <c:v>5280.47</c:v>
                </c:pt>
                <c:pt idx="120">
                  <c:v>7283.07</c:v>
                </c:pt>
                <c:pt idx="121">
                  <c:v>5075.3100000000004</c:v>
                </c:pt>
                <c:pt idx="122">
                  <c:v>3628.53</c:v>
                </c:pt>
                <c:pt idx="123">
                  <c:v>2268.65</c:v>
                </c:pt>
                <c:pt idx="124">
                  <c:v>1952.36</c:v>
                </c:pt>
                <c:pt idx="125">
                  <c:v>1950.83</c:v>
                </c:pt>
                <c:pt idx="126">
                  <c:v>1931.27</c:v>
                </c:pt>
                <c:pt idx="127">
                  <c:v>1882.69</c:v>
                </c:pt>
                <c:pt idx="128">
                  <c:v>1910.83</c:v>
                </c:pt>
                <c:pt idx="129">
                  <c:v>2990.76</c:v>
                </c:pt>
                <c:pt idx="130">
                  <c:v>5165.25</c:v>
                </c:pt>
                <c:pt idx="131">
                  <c:v>5268.81</c:v>
                </c:pt>
                <c:pt idx="132">
                  <c:v>9923.7999999999993</c:v>
                </c:pt>
                <c:pt idx="133">
                  <c:v>9287.19</c:v>
                </c:pt>
                <c:pt idx="134">
                  <c:v>3778.72</c:v>
                </c:pt>
                <c:pt idx="135">
                  <c:v>2446.85</c:v>
                </c:pt>
                <c:pt idx="136">
                  <c:v>2103.64</c:v>
                </c:pt>
                <c:pt idx="137">
                  <c:v>1958.51</c:v>
                </c:pt>
                <c:pt idx="138">
                  <c:v>1895.2</c:v>
                </c:pt>
                <c:pt idx="139">
                  <c:v>1992.69</c:v>
                </c:pt>
                <c:pt idx="140">
                  <c:v>2131.69</c:v>
                </c:pt>
                <c:pt idx="141">
                  <c:v>2553.1799999999998</c:v>
                </c:pt>
                <c:pt idx="142">
                  <c:v>3186.81</c:v>
                </c:pt>
                <c:pt idx="143">
                  <c:v>4146.9799999999996</c:v>
                </c:pt>
                <c:pt idx="144">
                  <c:v>6310.74</c:v>
                </c:pt>
                <c:pt idx="145">
                  <c:v>6008.99</c:v>
                </c:pt>
                <c:pt idx="146">
                  <c:v>4114.03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26-4454-80CA-EE9A5D7729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8186392"/>
        <c:axId val="1179452930"/>
      </c:lineChart>
      <c:catAx>
        <c:axId val="6381863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1179452930"/>
        <c:crosses val="autoZero"/>
        <c:auto val="1"/>
        <c:lblAlgn val="ctr"/>
        <c:lblOffset val="100"/>
        <c:noMultiLvlLbl val="1"/>
      </c:catAx>
      <c:valAx>
        <c:axId val="117945293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_-* #,##0.00_-;\-* #,##0.00_-;_-* &quot;-&quot;??_-;_-@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638186392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pt-BR"/>
        </a:p>
      </c:txPr>
    </c:legend>
    <c:plotVisOnly val="1"/>
    <c:dispBlanksAs val="zero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autoTitleDeleted val="1"/>
    <c:plotArea>
      <c:layout/>
      <c:barChart>
        <c:barDir val="col"/>
        <c:grouping val="clustered"/>
        <c:varyColors val="1"/>
        <c:ser>
          <c:idx val="0"/>
          <c:order val="0"/>
          <c:tx>
            <c:v>Resíduo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'RNA - MLP (6)'!$I$2:$I$139</c:f>
              <c:numCache>
                <c:formatCode>0</c:formatCode>
                <c:ptCount val="138"/>
                <c:pt idx="0">
                  <c:v>3067.2199999999993</c:v>
                </c:pt>
                <c:pt idx="1">
                  <c:v>-452.63000000000011</c:v>
                </c:pt>
                <c:pt idx="2">
                  <c:v>5852.4999999999991</c:v>
                </c:pt>
                <c:pt idx="3">
                  <c:v>1511.8400000000001</c:v>
                </c:pt>
                <c:pt idx="4">
                  <c:v>2232.33</c:v>
                </c:pt>
                <c:pt idx="5">
                  <c:v>1828.9499999999998</c:v>
                </c:pt>
                <c:pt idx="6">
                  <c:v>1007.5500000000002</c:v>
                </c:pt>
                <c:pt idx="7">
                  <c:v>488.91000000000008</c:v>
                </c:pt>
                <c:pt idx="8">
                  <c:v>-110.49000000000001</c:v>
                </c:pt>
                <c:pt idx="9">
                  <c:v>220</c:v>
                </c:pt>
                <c:pt idx="10">
                  <c:v>-411.46000000000004</c:v>
                </c:pt>
                <c:pt idx="11">
                  <c:v>2054.16</c:v>
                </c:pt>
                <c:pt idx="12">
                  <c:v>1585.2700000000004</c:v>
                </c:pt>
                <c:pt idx="13">
                  <c:v>287.43000000000029</c:v>
                </c:pt>
                <c:pt idx="14">
                  <c:v>2058.6</c:v>
                </c:pt>
                <c:pt idx="15">
                  <c:v>1586.2399999999998</c:v>
                </c:pt>
                <c:pt idx="16">
                  <c:v>1675.6</c:v>
                </c:pt>
                <c:pt idx="17">
                  <c:v>1755.3299999999995</c:v>
                </c:pt>
                <c:pt idx="18">
                  <c:v>757.75</c:v>
                </c:pt>
                <c:pt idx="19">
                  <c:v>64.179999999999836</c:v>
                </c:pt>
                <c:pt idx="20">
                  <c:v>-363.84999999999991</c:v>
                </c:pt>
                <c:pt idx="21">
                  <c:v>-567.44000000000028</c:v>
                </c:pt>
                <c:pt idx="22">
                  <c:v>-413.5</c:v>
                </c:pt>
                <c:pt idx="23">
                  <c:v>-908.96</c:v>
                </c:pt>
                <c:pt idx="24">
                  <c:v>-99.239999999999782</c:v>
                </c:pt>
                <c:pt idx="25">
                  <c:v>-2111.1800000000003</c:v>
                </c:pt>
                <c:pt idx="26">
                  <c:v>-164.53999999999996</c:v>
                </c:pt>
                <c:pt idx="27">
                  <c:v>2690.34</c:v>
                </c:pt>
                <c:pt idx="28">
                  <c:v>1228.6399999999999</c:v>
                </c:pt>
                <c:pt idx="29">
                  <c:v>1901.17</c:v>
                </c:pt>
                <c:pt idx="30">
                  <c:v>865.2800000000002</c:v>
                </c:pt>
                <c:pt idx="31">
                  <c:v>269.18000000000006</c:v>
                </c:pt>
                <c:pt idx="32">
                  <c:v>-42.190000000000055</c:v>
                </c:pt>
                <c:pt idx="33">
                  <c:v>387.82999999999993</c:v>
                </c:pt>
                <c:pt idx="34">
                  <c:v>-807.11000000000013</c:v>
                </c:pt>
                <c:pt idx="35">
                  <c:v>-360.77000000000044</c:v>
                </c:pt>
                <c:pt idx="36">
                  <c:v>-619.92999999999984</c:v>
                </c:pt>
                <c:pt idx="37">
                  <c:v>-494.42999999999984</c:v>
                </c:pt>
                <c:pt idx="38">
                  <c:v>-207.88999999999987</c:v>
                </c:pt>
                <c:pt idx="39">
                  <c:v>-478.60999999999967</c:v>
                </c:pt>
                <c:pt idx="40">
                  <c:v>-666.09000000000015</c:v>
                </c:pt>
                <c:pt idx="41">
                  <c:v>-505.65999999999985</c:v>
                </c:pt>
                <c:pt idx="42">
                  <c:v>-709.54000000000019</c:v>
                </c:pt>
                <c:pt idx="43">
                  <c:v>-832.51</c:v>
                </c:pt>
                <c:pt idx="44">
                  <c:v>-1124.08</c:v>
                </c:pt>
                <c:pt idx="45">
                  <c:v>-1474.06</c:v>
                </c:pt>
                <c:pt idx="46">
                  <c:v>-1304.8599999999999</c:v>
                </c:pt>
                <c:pt idx="47">
                  <c:v>-972.90000000000009</c:v>
                </c:pt>
                <c:pt idx="48">
                  <c:v>-1451.6999999999998</c:v>
                </c:pt>
                <c:pt idx="49">
                  <c:v>-50.429999999999836</c:v>
                </c:pt>
                <c:pt idx="50">
                  <c:v>-787.73999999999978</c:v>
                </c:pt>
                <c:pt idx="51">
                  <c:v>733.52</c:v>
                </c:pt>
                <c:pt idx="52">
                  <c:v>449.36999999999989</c:v>
                </c:pt>
                <c:pt idx="53">
                  <c:v>-110.60000000000014</c:v>
                </c:pt>
                <c:pt idx="54">
                  <c:v>-388.34999999999991</c:v>
                </c:pt>
                <c:pt idx="55">
                  <c:v>-782.10000000000014</c:v>
                </c:pt>
                <c:pt idx="56">
                  <c:v>-244.09000000000015</c:v>
                </c:pt>
                <c:pt idx="57">
                  <c:v>-1664.7299999999998</c:v>
                </c:pt>
                <c:pt idx="58">
                  <c:v>-863.31</c:v>
                </c:pt>
                <c:pt idx="59">
                  <c:v>-1580.1400000000003</c:v>
                </c:pt>
                <c:pt idx="60">
                  <c:v>151.07999999999993</c:v>
                </c:pt>
                <c:pt idx="61">
                  <c:v>-1004.0300000000007</c:v>
                </c:pt>
                <c:pt idx="62">
                  <c:v>2692.1899999999996</c:v>
                </c:pt>
                <c:pt idx="63">
                  <c:v>875.32999999999993</c:v>
                </c:pt>
                <c:pt idx="64">
                  <c:v>837.82999999999993</c:v>
                </c:pt>
                <c:pt idx="65">
                  <c:v>1533.6499999999996</c:v>
                </c:pt>
                <c:pt idx="66">
                  <c:v>30.710000000000036</c:v>
                </c:pt>
                <c:pt idx="67">
                  <c:v>-161.12999999999988</c:v>
                </c:pt>
                <c:pt idx="68">
                  <c:v>-556.30999999999995</c:v>
                </c:pt>
                <c:pt idx="69">
                  <c:v>-443.25999999999976</c:v>
                </c:pt>
                <c:pt idx="70">
                  <c:v>-767.35999999999967</c:v>
                </c:pt>
                <c:pt idx="71">
                  <c:v>-1235.1600000000003</c:v>
                </c:pt>
                <c:pt idx="72">
                  <c:v>-611.71</c:v>
                </c:pt>
                <c:pt idx="73">
                  <c:v>-22.329999999999927</c:v>
                </c:pt>
                <c:pt idx="74">
                  <c:v>770.15000000000009</c:v>
                </c:pt>
                <c:pt idx="75">
                  <c:v>-269.84999999999991</c:v>
                </c:pt>
                <c:pt idx="76">
                  <c:v>241.19999999999982</c:v>
                </c:pt>
                <c:pt idx="77">
                  <c:v>-131.5300000000002</c:v>
                </c:pt>
                <c:pt idx="78">
                  <c:v>-420.01</c:v>
                </c:pt>
                <c:pt idx="79">
                  <c:v>-680.19</c:v>
                </c:pt>
                <c:pt idx="80">
                  <c:v>-1055.21</c:v>
                </c:pt>
                <c:pt idx="81">
                  <c:v>-1122.5200000000002</c:v>
                </c:pt>
                <c:pt idx="82">
                  <c:v>-1119.71</c:v>
                </c:pt>
                <c:pt idx="83">
                  <c:v>-1475.6100000000001</c:v>
                </c:pt>
                <c:pt idx="84">
                  <c:v>-568.46</c:v>
                </c:pt>
                <c:pt idx="85">
                  <c:v>-610.51000000000022</c:v>
                </c:pt>
                <c:pt idx="86">
                  <c:v>1746.6399999999994</c:v>
                </c:pt>
                <c:pt idx="87">
                  <c:v>66.789999999999964</c:v>
                </c:pt>
                <c:pt idx="88">
                  <c:v>-225.02999999999997</c:v>
                </c:pt>
                <c:pt idx="89">
                  <c:v>-285.07999999999993</c:v>
                </c:pt>
                <c:pt idx="90">
                  <c:v>-665.3599999999999</c:v>
                </c:pt>
                <c:pt idx="91">
                  <c:v>-571.74</c:v>
                </c:pt>
                <c:pt idx="92">
                  <c:v>-1013.9199999999998</c:v>
                </c:pt>
                <c:pt idx="93">
                  <c:v>-691.69</c:v>
                </c:pt>
                <c:pt idx="94">
                  <c:v>-1659.4900000000007</c:v>
                </c:pt>
                <c:pt idx="95">
                  <c:v>-1531.5500000000002</c:v>
                </c:pt>
                <c:pt idx="96">
                  <c:v>244.9699999999998</c:v>
                </c:pt>
                <c:pt idx="97">
                  <c:v>329.86999999999989</c:v>
                </c:pt>
                <c:pt idx="98">
                  <c:v>2206.92</c:v>
                </c:pt>
                <c:pt idx="99">
                  <c:v>1388.7600000000002</c:v>
                </c:pt>
                <c:pt idx="100">
                  <c:v>872.55000000000018</c:v>
                </c:pt>
                <c:pt idx="101">
                  <c:v>380.94000000000005</c:v>
                </c:pt>
                <c:pt idx="102">
                  <c:v>23.3599999999999</c:v>
                </c:pt>
                <c:pt idx="103">
                  <c:v>-345.80999999999995</c:v>
                </c:pt>
                <c:pt idx="104">
                  <c:v>-759.63999999999987</c:v>
                </c:pt>
                <c:pt idx="105">
                  <c:v>-935.55000000000018</c:v>
                </c:pt>
                <c:pt idx="106">
                  <c:v>-656.17000000000007</c:v>
                </c:pt>
                <c:pt idx="107">
                  <c:v>-414.72999999999956</c:v>
                </c:pt>
                <c:pt idx="108">
                  <c:v>-1132.0699999999997</c:v>
                </c:pt>
                <c:pt idx="109">
                  <c:v>-98.3700000000008</c:v>
                </c:pt>
                <c:pt idx="110">
                  <c:v>23.530000000000655</c:v>
                </c:pt>
                <c:pt idx="111">
                  <c:v>1788.92</c:v>
                </c:pt>
                <c:pt idx="112">
                  <c:v>668.44999999999982</c:v>
                </c:pt>
                <c:pt idx="113">
                  <c:v>379.38000000000011</c:v>
                </c:pt>
                <c:pt idx="114">
                  <c:v>-14.880000000000109</c:v>
                </c:pt>
                <c:pt idx="115">
                  <c:v>-425.88000000000011</c:v>
                </c:pt>
                <c:pt idx="116">
                  <c:v>-782.6400000000001</c:v>
                </c:pt>
                <c:pt idx="117">
                  <c:v>-1119.4499999999998</c:v>
                </c:pt>
                <c:pt idx="118">
                  <c:v>-622.98</c:v>
                </c:pt>
                <c:pt idx="119">
                  <c:v>-315.72999999999956</c:v>
                </c:pt>
                <c:pt idx="120">
                  <c:v>-936.68000000000029</c:v>
                </c:pt>
                <c:pt idx="121">
                  <c:v>-231.76000000000022</c:v>
                </c:pt>
                <c:pt idx="122">
                  <c:v>701.76000000000022</c:v>
                </c:pt>
                <c:pt idx="123">
                  <c:v>-163.2800000000002</c:v>
                </c:pt>
                <c:pt idx="124">
                  <c:v>-368.77</c:v>
                </c:pt>
                <c:pt idx="125">
                  <c:v>-264.1099999999999</c:v>
                </c:pt>
                <c:pt idx="126">
                  <c:v>-678.84999999999991</c:v>
                </c:pt>
                <c:pt idx="127">
                  <c:v>-762.81999999999994</c:v>
                </c:pt>
                <c:pt idx="128">
                  <c:v>-989.57999999999993</c:v>
                </c:pt>
                <c:pt idx="129">
                  <c:v>-38.7199999999998</c:v>
                </c:pt>
                <c:pt idx="130">
                  <c:v>-1271.7299999999996</c:v>
                </c:pt>
                <c:pt idx="131">
                  <c:v>-734.6899999999996</c:v>
                </c:pt>
                <c:pt idx="132">
                  <c:v>67.670000000000073</c:v>
                </c:pt>
                <c:pt idx="133">
                  <c:v>1720.4899999999998</c:v>
                </c:pt>
                <c:pt idx="134">
                  <c:v>1199.06</c:v>
                </c:pt>
                <c:pt idx="135">
                  <c:v>1282.5999999999999</c:v>
                </c:pt>
                <c:pt idx="136">
                  <c:v>472.61999999999989</c:v>
                </c:pt>
                <c:pt idx="137">
                  <c:v>246.55999999999995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280F-44E8-8EFB-EEA5AF696F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0506164"/>
        <c:axId val="1362550733"/>
      </c:barChart>
      <c:catAx>
        <c:axId val="1905061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1362550733"/>
        <c:crosses val="autoZero"/>
        <c:auto val="1"/>
        <c:lblAlgn val="ctr"/>
        <c:lblOffset val="100"/>
        <c:noMultiLvlLbl val="1"/>
      </c:catAx>
      <c:valAx>
        <c:axId val="136255073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190506164"/>
        <c:crosses val="autoZero"/>
        <c:crossBetween val="between"/>
      </c:valAx>
    </c:plotArea>
    <c:plotVisOnly val="1"/>
    <c:dispBlanksAs val="zero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autoTitleDeleted val="1"/>
    <c:plotArea>
      <c:layout/>
      <c:lineChart>
        <c:grouping val="standard"/>
        <c:varyColors val="1"/>
        <c:ser>
          <c:idx val="0"/>
          <c:order val="0"/>
          <c:tx>
            <c:v>ENA Observ</c:v>
          </c:tx>
          <c:spPr>
            <a:ln w="28575" cmpd="sng">
              <a:solidFill>
                <a:schemeClr val="accent1"/>
              </a:solidFill>
            </a:ln>
          </c:spPr>
          <c:marker>
            <c:symbol val="none"/>
          </c:marker>
          <c:val>
            <c:numRef>
              <c:f>'RNA - MLP (6)'!$D$2:$D$148</c:f>
              <c:numCache>
                <c:formatCode>_-* #,##0.00_-;\-* #,##0.00_-;_-* "-"??_-;_-@</c:formatCode>
                <c:ptCount val="147"/>
                <c:pt idx="0">
                  <c:v>14513.38</c:v>
                </c:pt>
                <c:pt idx="1">
                  <c:v>6176.11</c:v>
                </c:pt>
                <c:pt idx="2">
                  <c:v>11527.88</c:v>
                </c:pt>
                <c:pt idx="3">
                  <c:v>6808.32</c:v>
                </c:pt>
                <c:pt idx="4">
                  <c:v>4452.32</c:v>
                </c:pt>
                <c:pt idx="5">
                  <c:v>3791.72</c:v>
                </c:pt>
                <c:pt idx="6">
                  <c:v>2947.26</c:v>
                </c:pt>
                <c:pt idx="7">
                  <c:v>2369.23</c:v>
                </c:pt>
                <c:pt idx="8">
                  <c:v>1779.82</c:v>
                </c:pt>
                <c:pt idx="9">
                  <c:v>2581.0300000000002</c:v>
                </c:pt>
                <c:pt idx="10">
                  <c:v>2930.66</c:v>
                </c:pt>
                <c:pt idx="11">
                  <c:v>7692.65</c:v>
                </c:pt>
                <c:pt idx="12">
                  <c:v>13283.33</c:v>
                </c:pt>
                <c:pt idx="13">
                  <c:v>6916.17</c:v>
                </c:pt>
                <c:pt idx="14">
                  <c:v>4930.82</c:v>
                </c:pt>
                <c:pt idx="15">
                  <c:v>4090.75</c:v>
                </c:pt>
                <c:pt idx="16">
                  <c:v>3816.29</c:v>
                </c:pt>
                <c:pt idx="17">
                  <c:v>4132.4399999999996</c:v>
                </c:pt>
                <c:pt idx="18">
                  <c:v>3018.84</c:v>
                </c:pt>
                <c:pt idx="19">
                  <c:v>1987.82</c:v>
                </c:pt>
                <c:pt idx="20">
                  <c:v>1605.63</c:v>
                </c:pt>
                <c:pt idx="21">
                  <c:v>1619.59</c:v>
                </c:pt>
                <c:pt idx="22">
                  <c:v>2531.52</c:v>
                </c:pt>
                <c:pt idx="23">
                  <c:v>3623.25</c:v>
                </c:pt>
                <c:pt idx="24">
                  <c:v>8698.94</c:v>
                </c:pt>
                <c:pt idx="25">
                  <c:v>9053.91</c:v>
                </c:pt>
                <c:pt idx="26">
                  <c:v>6924.41</c:v>
                </c:pt>
                <c:pt idx="27">
                  <c:v>5999.64</c:v>
                </c:pt>
                <c:pt idx="28">
                  <c:v>3600.54</c:v>
                </c:pt>
                <c:pt idx="29">
                  <c:v>4079.6</c:v>
                </c:pt>
                <c:pt idx="30">
                  <c:v>2892.32</c:v>
                </c:pt>
                <c:pt idx="31">
                  <c:v>2192.8200000000002</c:v>
                </c:pt>
                <c:pt idx="32">
                  <c:v>1992.47</c:v>
                </c:pt>
                <c:pt idx="33">
                  <c:v>2890</c:v>
                </c:pt>
                <c:pt idx="34">
                  <c:v>2978.56</c:v>
                </c:pt>
                <c:pt idx="35">
                  <c:v>5302.28</c:v>
                </c:pt>
                <c:pt idx="36">
                  <c:v>3079.94</c:v>
                </c:pt>
                <c:pt idx="37">
                  <c:v>1795.04</c:v>
                </c:pt>
                <c:pt idx="38">
                  <c:v>2185.0100000000002</c:v>
                </c:pt>
                <c:pt idx="39">
                  <c:v>2237.5700000000002</c:v>
                </c:pt>
                <c:pt idx="40">
                  <c:v>1527.44</c:v>
                </c:pt>
                <c:pt idx="41">
                  <c:v>1411.64</c:v>
                </c:pt>
                <c:pt idx="42">
                  <c:v>1285.6099999999999</c:v>
                </c:pt>
                <c:pt idx="43">
                  <c:v>1169.6300000000001</c:v>
                </c:pt>
                <c:pt idx="44">
                  <c:v>867.6</c:v>
                </c:pt>
                <c:pt idx="45">
                  <c:v>650.35</c:v>
                </c:pt>
                <c:pt idx="46">
                  <c:v>1498.22</c:v>
                </c:pt>
                <c:pt idx="47">
                  <c:v>3434.81</c:v>
                </c:pt>
                <c:pt idx="48">
                  <c:v>1988.21</c:v>
                </c:pt>
                <c:pt idx="49">
                  <c:v>3530.23</c:v>
                </c:pt>
                <c:pt idx="50">
                  <c:v>4682.33</c:v>
                </c:pt>
                <c:pt idx="51">
                  <c:v>3532.87</c:v>
                </c:pt>
                <c:pt idx="52">
                  <c:v>2507.6799999999998</c:v>
                </c:pt>
                <c:pt idx="53">
                  <c:v>2030.09</c:v>
                </c:pt>
                <c:pt idx="54">
                  <c:v>1567.76</c:v>
                </c:pt>
                <c:pt idx="55">
                  <c:v>1132.05</c:v>
                </c:pt>
                <c:pt idx="56">
                  <c:v>2159.4699999999998</c:v>
                </c:pt>
                <c:pt idx="57">
                  <c:v>1044.47</c:v>
                </c:pt>
                <c:pt idx="58">
                  <c:v>2849.53</c:v>
                </c:pt>
                <c:pt idx="59">
                  <c:v>5019.74</c:v>
                </c:pt>
                <c:pt idx="60">
                  <c:v>9529.39</c:v>
                </c:pt>
                <c:pt idx="61">
                  <c:v>6756.82</c:v>
                </c:pt>
                <c:pt idx="62">
                  <c:v>7590.49</c:v>
                </c:pt>
                <c:pt idx="63">
                  <c:v>3941.46</c:v>
                </c:pt>
                <c:pt idx="64">
                  <c:v>2899.89</c:v>
                </c:pt>
                <c:pt idx="65">
                  <c:v>3847.41</c:v>
                </c:pt>
                <c:pt idx="66">
                  <c:v>2155.12</c:v>
                </c:pt>
                <c:pt idx="67">
                  <c:v>1799.97</c:v>
                </c:pt>
                <c:pt idx="68">
                  <c:v>1456.41</c:v>
                </c:pt>
                <c:pt idx="69">
                  <c:v>1987.42</c:v>
                </c:pt>
                <c:pt idx="70">
                  <c:v>3675.37</c:v>
                </c:pt>
                <c:pt idx="71">
                  <c:v>4016.23</c:v>
                </c:pt>
                <c:pt idx="72">
                  <c:v>4905.8500000000004</c:v>
                </c:pt>
                <c:pt idx="73">
                  <c:v>4144.17</c:v>
                </c:pt>
                <c:pt idx="74">
                  <c:v>3748.76</c:v>
                </c:pt>
                <c:pt idx="75">
                  <c:v>2449.84</c:v>
                </c:pt>
                <c:pt idx="76">
                  <c:v>2677.39</c:v>
                </c:pt>
                <c:pt idx="77">
                  <c:v>2134.23</c:v>
                </c:pt>
                <c:pt idx="78">
                  <c:v>1537.76</c:v>
                </c:pt>
                <c:pt idx="79">
                  <c:v>1207.69</c:v>
                </c:pt>
                <c:pt idx="80">
                  <c:v>895.95</c:v>
                </c:pt>
                <c:pt idx="81">
                  <c:v>1226.24</c:v>
                </c:pt>
                <c:pt idx="82">
                  <c:v>2325.86</c:v>
                </c:pt>
                <c:pt idx="83">
                  <c:v>3600.39</c:v>
                </c:pt>
                <c:pt idx="84">
                  <c:v>6103.76</c:v>
                </c:pt>
                <c:pt idx="85">
                  <c:v>4157.79</c:v>
                </c:pt>
                <c:pt idx="86">
                  <c:v>4910.4399999999996</c:v>
                </c:pt>
                <c:pt idx="87">
                  <c:v>2497.4699999999998</c:v>
                </c:pt>
                <c:pt idx="88">
                  <c:v>1729.43</c:v>
                </c:pt>
                <c:pt idx="89">
                  <c:v>1610.43</c:v>
                </c:pt>
                <c:pt idx="90">
                  <c:v>1239.4100000000001</c:v>
                </c:pt>
                <c:pt idx="91">
                  <c:v>1448.11</c:v>
                </c:pt>
                <c:pt idx="92">
                  <c:v>1302.3</c:v>
                </c:pt>
                <c:pt idx="93">
                  <c:v>2481.7399999999998</c:v>
                </c:pt>
                <c:pt idx="94">
                  <c:v>4334.28</c:v>
                </c:pt>
                <c:pt idx="95">
                  <c:v>5010.95</c:v>
                </c:pt>
                <c:pt idx="96">
                  <c:v>3984</c:v>
                </c:pt>
                <c:pt idx="97">
                  <c:v>4380</c:v>
                </c:pt>
                <c:pt idx="98">
                  <c:v>7549</c:v>
                </c:pt>
                <c:pt idx="99">
                  <c:v>5025</c:v>
                </c:pt>
                <c:pt idx="100">
                  <c:v>3380</c:v>
                </c:pt>
                <c:pt idx="101">
                  <c:v>2399</c:v>
                </c:pt>
                <c:pt idx="102">
                  <c:v>1947</c:v>
                </c:pt>
                <c:pt idx="103">
                  <c:v>1607</c:v>
                </c:pt>
                <c:pt idx="104">
                  <c:v>1379</c:v>
                </c:pt>
                <c:pt idx="105">
                  <c:v>1426</c:v>
                </c:pt>
                <c:pt idx="106">
                  <c:v>2419</c:v>
                </c:pt>
                <c:pt idx="107">
                  <c:v>4238</c:v>
                </c:pt>
                <c:pt idx="108">
                  <c:v>5672</c:v>
                </c:pt>
                <c:pt idx="109">
                  <c:v>11933</c:v>
                </c:pt>
                <c:pt idx="110">
                  <c:v>8252</c:v>
                </c:pt>
                <c:pt idx="111">
                  <c:v>4239</c:v>
                </c:pt>
                <c:pt idx="112">
                  <c:v>2803</c:v>
                </c:pt>
                <c:pt idx="113">
                  <c:v>2449</c:v>
                </c:pt>
                <c:pt idx="114">
                  <c:v>1873</c:v>
                </c:pt>
                <c:pt idx="115">
                  <c:v>1462</c:v>
                </c:pt>
                <c:pt idx="116">
                  <c:v>1141</c:v>
                </c:pt>
                <c:pt idx="117">
                  <c:v>985</c:v>
                </c:pt>
                <c:pt idx="118">
                  <c:v>1948</c:v>
                </c:pt>
                <c:pt idx="119">
                  <c:v>4880</c:v>
                </c:pt>
                <c:pt idx="120">
                  <c:v>6198</c:v>
                </c:pt>
                <c:pt idx="121">
                  <c:v>4770</c:v>
                </c:pt>
                <c:pt idx="122">
                  <c:v>4338</c:v>
                </c:pt>
                <c:pt idx="123">
                  <c:v>2131</c:v>
                </c:pt>
                <c:pt idx="124">
                  <c:v>1589</c:v>
                </c:pt>
                <c:pt idx="125">
                  <c:v>1692</c:v>
                </c:pt>
                <c:pt idx="126">
                  <c:v>1256</c:v>
                </c:pt>
                <c:pt idx="127">
                  <c:v>1119</c:v>
                </c:pt>
                <c:pt idx="128">
                  <c:v>923</c:v>
                </c:pt>
                <c:pt idx="129">
                  <c:v>2983</c:v>
                </c:pt>
                <c:pt idx="130">
                  <c:v>3815</c:v>
                </c:pt>
                <c:pt idx="131">
                  <c:v>4450</c:v>
                </c:pt>
                <c:pt idx="132">
                  <c:v>9992</c:v>
                </c:pt>
                <c:pt idx="133">
                  <c:v>10939</c:v>
                </c:pt>
                <c:pt idx="134">
                  <c:v>4978</c:v>
                </c:pt>
                <c:pt idx="135">
                  <c:v>3761</c:v>
                </c:pt>
                <c:pt idx="136">
                  <c:v>2593</c:v>
                </c:pt>
                <c:pt idx="137">
                  <c:v>2211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26-4CFF-B799-97403F57C49E}"/>
            </c:ext>
          </c:extLst>
        </c:ser>
        <c:ser>
          <c:idx val="1"/>
          <c:order val="1"/>
          <c:tx>
            <c:v>ENA MLP</c:v>
          </c:tx>
          <c:spPr>
            <a:ln w="28575" cmpd="sng">
              <a:solidFill>
                <a:schemeClr val="accent2"/>
              </a:solidFill>
            </a:ln>
          </c:spPr>
          <c:marker>
            <c:symbol val="none"/>
          </c:marker>
          <c:val>
            <c:numRef>
              <c:f>'RNA - MLP (6)'!$E$2:$E$148</c:f>
              <c:numCache>
                <c:formatCode>_-* #,##0.00_-;\-* #,##0.00_-;_-* "-"??_-;_-@</c:formatCode>
                <c:ptCount val="147"/>
                <c:pt idx="0">
                  <c:v>11446.16</c:v>
                </c:pt>
                <c:pt idx="1">
                  <c:v>6628.74</c:v>
                </c:pt>
                <c:pt idx="2">
                  <c:v>5675.38</c:v>
                </c:pt>
                <c:pt idx="3">
                  <c:v>5296.48</c:v>
                </c:pt>
                <c:pt idx="4">
                  <c:v>2219.9899999999998</c:v>
                </c:pt>
                <c:pt idx="5">
                  <c:v>1962.77</c:v>
                </c:pt>
                <c:pt idx="6">
                  <c:v>1939.71</c:v>
                </c:pt>
                <c:pt idx="7">
                  <c:v>1880.32</c:v>
                </c:pt>
                <c:pt idx="8">
                  <c:v>1890.31</c:v>
                </c:pt>
                <c:pt idx="9">
                  <c:v>2361.0300000000002</c:v>
                </c:pt>
                <c:pt idx="10">
                  <c:v>3342.12</c:v>
                </c:pt>
                <c:pt idx="11">
                  <c:v>5638.49</c:v>
                </c:pt>
                <c:pt idx="12">
                  <c:v>11698.06</c:v>
                </c:pt>
                <c:pt idx="13">
                  <c:v>6628.74</c:v>
                </c:pt>
                <c:pt idx="14">
                  <c:v>2872.22</c:v>
                </c:pt>
                <c:pt idx="15">
                  <c:v>2504.5100000000002</c:v>
                </c:pt>
                <c:pt idx="16">
                  <c:v>2140.69</c:v>
                </c:pt>
                <c:pt idx="17">
                  <c:v>2377.11</c:v>
                </c:pt>
                <c:pt idx="18">
                  <c:v>2261.09</c:v>
                </c:pt>
                <c:pt idx="19">
                  <c:v>1923.64</c:v>
                </c:pt>
                <c:pt idx="20">
                  <c:v>1969.48</c:v>
                </c:pt>
                <c:pt idx="21">
                  <c:v>2187.0300000000002</c:v>
                </c:pt>
                <c:pt idx="22">
                  <c:v>2945.02</c:v>
                </c:pt>
                <c:pt idx="23">
                  <c:v>4532.21</c:v>
                </c:pt>
                <c:pt idx="24">
                  <c:v>8798.18</c:v>
                </c:pt>
                <c:pt idx="25">
                  <c:v>11165.09</c:v>
                </c:pt>
                <c:pt idx="26">
                  <c:v>7088.95</c:v>
                </c:pt>
                <c:pt idx="27">
                  <c:v>3309.3</c:v>
                </c:pt>
                <c:pt idx="28">
                  <c:v>2371.9</c:v>
                </c:pt>
                <c:pt idx="29">
                  <c:v>2178.4299999999998</c:v>
                </c:pt>
                <c:pt idx="30">
                  <c:v>2027.04</c:v>
                </c:pt>
                <c:pt idx="31">
                  <c:v>1923.64</c:v>
                </c:pt>
                <c:pt idx="32">
                  <c:v>2034.66</c:v>
                </c:pt>
                <c:pt idx="33">
                  <c:v>2502.17</c:v>
                </c:pt>
                <c:pt idx="34">
                  <c:v>3785.67</c:v>
                </c:pt>
                <c:pt idx="35">
                  <c:v>5663.05</c:v>
                </c:pt>
                <c:pt idx="36">
                  <c:v>3699.87</c:v>
                </c:pt>
                <c:pt idx="37">
                  <c:v>2289.4699999999998</c:v>
                </c:pt>
                <c:pt idx="38">
                  <c:v>2392.9</c:v>
                </c:pt>
                <c:pt idx="39">
                  <c:v>2716.18</c:v>
                </c:pt>
                <c:pt idx="40">
                  <c:v>2193.5300000000002</c:v>
                </c:pt>
                <c:pt idx="41">
                  <c:v>1917.3</c:v>
                </c:pt>
                <c:pt idx="42">
                  <c:v>1995.15</c:v>
                </c:pt>
                <c:pt idx="43">
                  <c:v>2002.14</c:v>
                </c:pt>
                <c:pt idx="44">
                  <c:v>1991.68</c:v>
                </c:pt>
                <c:pt idx="45">
                  <c:v>2124.41</c:v>
                </c:pt>
                <c:pt idx="46">
                  <c:v>2803.08</c:v>
                </c:pt>
                <c:pt idx="47">
                  <c:v>4407.71</c:v>
                </c:pt>
                <c:pt idx="48">
                  <c:v>3439.91</c:v>
                </c:pt>
                <c:pt idx="49">
                  <c:v>3580.66</c:v>
                </c:pt>
                <c:pt idx="50">
                  <c:v>5470.07</c:v>
                </c:pt>
                <c:pt idx="51">
                  <c:v>2799.35</c:v>
                </c:pt>
                <c:pt idx="52">
                  <c:v>2058.31</c:v>
                </c:pt>
                <c:pt idx="53">
                  <c:v>2140.69</c:v>
                </c:pt>
                <c:pt idx="54">
                  <c:v>1956.11</c:v>
                </c:pt>
                <c:pt idx="55">
                  <c:v>1914.15</c:v>
                </c:pt>
                <c:pt idx="56">
                  <c:v>2403.56</c:v>
                </c:pt>
                <c:pt idx="57">
                  <c:v>2709.2</c:v>
                </c:pt>
                <c:pt idx="58">
                  <c:v>3712.84</c:v>
                </c:pt>
                <c:pt idx="59">
                  <c:v>6599.88</c:v>
                </c:pt>
                <c:pt idx="60">
                  <c:v>9378.31</c:v>
                </c:pt>
                <c:pt idx="61">
                  <c:v>7760.85</c:v>
                </c:pt>
                <c:pt idx="62">
                  <c:v>4898.3</c:v>
                </c:pt>
                <c:pt idx="63">
                  <c:v>3066.13</c:v>
                </c:pt>
                <c:pt idx="64">
                  <c:v>2062.06</c:v>
                </c:pt>
                <c:pt idx="65">
                  <c:v>2313.7600000000002</c:v>
                </c:pt>
                <c:pt idx="66">
                  <c:v>2124.41</c:v>
                </c:pt>
                <c:pt idx="67">
                  <c:v>1961.1</c:v>
                </c:pt>
                <c:pt idx="68">
                  <c:v>2012.72</c:v>
                </c:pt>
                <c:pt idx="69">
                  <c:v>2430.6799999999998</c:v>
                </c:pt>
                <c:pt idx="70">
                  <c:v>4442.7299999999996</c:v>
                </c:pt>
                <c:pt idx="71">
                  <c:v>5251.39</c:v>
                </c:pt>
                <c:pt idx="72">
                  <c:v>5517.56</c:v>
                </c:pt>
                <c:pt idx="73">
                  <c:v>4166.5</c:v>
                </c:pt>
                <c:pt idx="74">
                  <c:v>2978.61</c:v>
                </c:pt>
                <c:pt idx="75">
                  <c:v>2719.69</c:v>
                </c:pt>
                <c:pt idx="76">
                  <c:v>2436.19</c:v>
                </c:pt>
                <c:pt idx="77">
                  <c:v>2265.7600000000002</c:v>
                </c:pt>
                <c:pt idx="78">
                  <c:v>1957.77</c:v>
                </c:pt>
                <c:pt idx="79">
                  <c:v>1887.88</c:v>
                </c:pt>
                <c:pt idx="80">
                  <c:v>1951.16</c:v>
                </c:pt>
                <c:pt idx="81">
                  <c:v>2348.7600000000002</c:v>
                </c:pt>
                <c:pt idx="82">
                  <c:v>3445.57</c:v>
                </c:pt>
                <c:pt idx="83">
                  <c:v>5076</c:v>
                </c:pt>
                <c:pt idx="84">
                  <c:v>6672.22</c:v>
                </c:pt>
                <c:pt idx="85">
                  <c:v>4768.3</c:v>
                </c:pt>
                <c:pt idx="86">
                  <c:v>3163.8</c:v>
                </c:pt>
                <c:pt idx="87">
                  <c:v>2430.6799999999998</c:v>
                </c:pt>
                <c:pt idx="88">
                  <c:v>1954.46</c:v>
                </c:pt>
                <c:pt idx="89">
                  <c:v>1895.51</c:v>
                </c:pt>
                <c:pt idx="90">
                  <c:v>1904.77</c:v>
                </c:pt>
                <c:pt idx="91">
                  <c:v>2019.85</c:v>
                </c:pt>
                <c:pt idx="92">
                  <c:v>2316.2199999999998</c:v>
                </c:pt>
                <c:pt idx="93">
                  <c:v>3173.43</c:v>
                </c:pt>
                <c:pt idx="94">
                  <c:v>5993.77</c:v>
                </c:pt>
                <c:pt idx="95">
                  <c:v>6542.5</c:v>
                </c:pt>
                <c:pt idx="96">
                  <c:v>3739.03</c:v>
                </c:pt>
                <c:pt idx="97">
                  <c:v>4050.13</c:v>
                </c:pt>
                <c:pt idx="98">
                  <c:v>5342.08</c:v>
                </c:pt>
                <c:pt idx="99">
                  <c:v>3636.24</c:v>
                </c:pt>
                <c:pt idx="100">
                  <c:v>2507.4499999999998</c:v>
                </c:pt>
                <c:pt idx="101">
                  <c:v>2018.06</c:v>
                </c:pt>
                <c:pt idx="102">
                  <c:v>1923.64</c:v>
                </c:pt>
                <c:pt idx="103">
                  <c:v>1952.81</c:v>
                </c:pt>
                <c:pt idx="104">
                  <c:v>2138.64</c:v>
                </c:pt>
                <c:pt idx="105">
                  <c:v>2361.5500000000002</c:v>
                </c:pt>
                <c:pt idx="106">
                  <c:v>3075.17</c:v>
                </c:pt>
                <c:pt idx="107">
                  <c:v>4652.7299999999996</c:v>
                </c:pt>
                <c:pt idx="108">
                  <c:v>6804.07</c:v>
                </c:pt>
                <c:pt idx="109">
                  <c:v>12031.37</c:v>
                </c:pt>
                <c:pt idx="110">
                  <c:v>8228.4699999999993</c:v>
                </c:pt>
                <c:pt idx="111">
                  <c:v>2450.08</c:v>
                </c:pt>
                <c:pt idx="112">
                  <c:v>2134.5500000000002</c:v>
                </c:pt>
                <c:pt idx="113">
                  <c:v>2069.62</c:v>
                </c:pt>
                <c:pt idx="114">
                  <c:v>1887.88</c:v>
                </c:pt>
                <c:pt idx="115">
                  <c:v>1887.88</c:v>
                </c:pt>
                <c:pt idx="116">
                  <c:v>1923.64</c:v>
                </c:pt>
                <c:pt idx="117">
                  <c:v>2104.4499999999998</c:v>
                </c:pt>
                <c:pt idx="118">
                  <c:v>2570.98</c:v>
                </c:pt>
                <c:pt idx="119">
                  <c:v>5195.7299999999996</c:v>
                </c:pt>
                <c:pt idx="120">
                  <c:v>7134.68</c:v>
                </c:pt>
                <c:pt idx="121">
                  <c:v>5001.76</c:v>
                </c:pt>
                <c:pt idx="122">
                  <c:v>3636.24</c:v>
                </c:pt>
                <c:pt idx="123">
                  <c:v>2294.2800000000002</c:v>
                </c:pt>
                <c:pt idx="124">
                  <c:v>1957.77</c:v>
                </c:pt>
                <c:pt idx="125">
                  <c:v>1956.11</c:v>
                </c:pt>
                <c:pt idx="126">
                  <c:v>1934.85</c:v>
                </c:pt>
                <c:pt idx="127">
                  <c:v>1881.82</c:v>
                </c:pt>
                <c:pt idx="128">
                  <c:v>1912.58</c:v>
                </c:pt>
                <c:pt idx="129">
                  <c:v>3021.72</c:v>
                </c:pt>
                <c:pt idx="130">
                  <c:v>5086.7299999999996</c:v>
                </c:pt>
                <c:pt idx="131">
                  <c:v>5184.6899999999996</c:v>
                </c:pt>
                <c:pt idx="132">
                  <c:v>9924.33</c:v>
                </c:pt>
                <c:pt idx="133">
                  <c:v>9218.51</c:v>
                </c:pt>
                <c:pt idx="134">
                  <c:v>3778.94</c:v>
                </c:pt>
                <c:pt idx="135">
                  <c:v>2478.4</c:v>
                </c:pt>
                <c:pt idx="136">
                  <c:v>2120.38</c:v>
                </c:pt>
                <c:pt idx="137">
                  <c:v>1964.44</c:v>
                </c:pt>
                <c:pt idx="138">
                  <c:v>1895.51</c:v>
                </c:pt>
                <c:pt idx="139">
                  <c:v>2001.44</c:v>
                </c:pt>
                <c:pt idx="140">
                  <c:v>2150.19</c:v>
                </c:pt>
                <c:pt idx="141">
                  <c:v>2586.63</c:v>
                </c:pt>
                <c:pt idx="142">
                  <c:v>3212.53</c:v>
                </c:pt>
                <c:pt idx="143">
                  <c:v>4127.09</c:v>
                </c:pt>
                <c:pt idx="144">
                  <c:v>6180.47</c:v>
                </c:pt>
                <c:pt idx="145">
                  <c:v>5889.77</c:v>
                </c:pt>
                <c:pt idx="146">
                  <c:v>4096.01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026-4CFF-B799-97403F57C4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45215868"/>
        <c:axId val="2105675786"/>
      </c:lineChart>
      <c:catAx>
        <c:axId val="9452158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2105675786"/>
        <c:crosses val="autoZero"/>
        <c:auto val="1"/>
        <c:lblAlgn val="ctr"/>
        <c:lblOffset val="100"/>
        <c:noMultiLvlLbl val="1"/>
      </c:catAx>
      <c:valAx>
        <c:axId val="210567578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_-* #,##0.00_-;\-* #,##0.00_-;_-* &quot;-&quot;??_-;_-@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945215868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pt-BR"/>
        </a:p>
      </c:txPr>
    </c:legend>
    <c:plotVisOnly val="1"/>
    <c:dispBlanksAs val="zero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autoTitleDeleted val="1"/>
    <c:plotArea>
      <c:layout/>
      <c:barChart>
        <c:barDir val="col"/>
        <c:grouping val="clustered"/>
        <c:varyColors val="1"/>
        <c:ser>
          <c:idx val="0"/>
          <c:order val="0"/>
          <c:tx>
            <c:v>Resíduo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'RNA - MLP (7) - Sig sig minilot'!$I$2:$I$139</c:f>
              <c:numCache>
                <c:formatCode>0</c:formatCode>
                <c:ptCount val="138"/>
                <c:pt idx="0">
                  <c:v>3196.7799999999988</c:v>
                </c:pt>
                <c:pt idx="1">
                  <c:v>-305.64000000000033</c:v>
                </c:pt>
                <c:pt idx="2">
                  <c:v>5996.5199999999995</c:v>
                </c:pt>
                <c:pt idx="3">
                  <c:v>1658.25</c:v>
                </c:pt>
                <c:pt idx="4">
                  <c:v>2361.41</c:v>
                </c:pt>
                <c:pt idx="5">
                  <c:v>1917.2799999999997</c:v>
                </c:pt>
                <c:pt idx="6">
                  <c:v>1091.4100000000003</c:v>
                </c:pt>
                <c:pt idx="7">
                  <c:v>560.61000000000013</c:v>
                </c:pt>
                <c:pt idx="8">
                  <c:v>-36.680000000000064</c:v>
                </c:pt>
                <c:pt idx="9">
                  <c:v>365.04000000000042</c:v>
                </c:pt>
                <c:pt idx="10">
                  <c:v>-232.82000000000016</c:v>
                </c:pt>
                <c:pt idx="11">
                  <c:v>2198.3199999999997</c:v>
                </c:pt>
                <c:pt idx="12">
                  <c:v>1697.0399999999991</c:v>
                </c:pt>
                <c:pt idx="13">
                  <c:v>434.42000000000007</c:v>
                </c:pt>
                <c:pt idx="14">
                  <c:v>2233.62</c:v>
                </c:pt>
                <c:pt idx="15">
                  <c:v>1743.63</c:v>
                </c:pt>
                <c:pt idx="16">
                  <c:v>1793.81</c:v>
                </c:pt>
                <c:pt idx="17">
                  <c:v>1901.9499999999998</c:v>
                </c:pt>
                <c:pt idx="18">
                  <c:v>891.91000000000031</c:v>
                </c:pt>
                <c:pt idx="19">
                  <c:v>144.84999999999991</c:v>
                </c:pt>
                <c:pt idx="20">
                  <c:v>-274.25</c:v>
                </c:pt>
                <c:pt idx="21">
                  <c:v>-442.71000000000026</c:v>
                </c:pt>
                <c:pt idx="22">
                  <c:v>-236.82999999999993</c:v>
                </c:pt>
                <c:pt idx="23">
                  <c:v>-751.47999999999956</c:v>
                </c:pt>
                <c:pt idx="24">
                  <c:v>77.470000000001164</c:v>
                </c:pt>
                <c:pt idx="25">
                  <c:v>-1965.4899999999998</c:v>
                </c:pt>
                <c:pt idx="26">
                  <c:v>-12.440000000000509</c:v>
                </c:pt>
                <c:pt idx="27">
                  <c:v>2869.1700000000005</c:v>
                </c:pt>
                <c:pt idx="28">
                  <c:v>1374.7599999999998</c:v>
                </c:pt>
                <c:pt idx="29">
                  <c:v>2024.73</c:v>
                </c:pt>
                <c:pt idx="30">
                  <c:v>965.32000000000016</c:v>
                </c:pt>
                <c:pt idx="31">
                  <c:v>349.85000000000014</c:v>
                </c:pt>
                <c:pt idx="32">
                  <c:v>59.170000000000073</c:v>
                </c:pt>
                <c:pt idx="33">
                  <c:v>545.05000000000018</c:v>
                </c:pt>
                <c:pt idx="34">
                  <c:v>-634.51000000000022</c:v>
                </c:pt>
                <c:pt idx="35">
                  <c:v>-216.71000000000004</c:v>
                </c:pt>
                <c:pt idx="36">
                  <c:v>-445.79999999999973</c:v>
                </c:pt>
                <c:pt idx="37">
                  <c:v>-356.97000000000025</c:v>
                </c:pt>
                <c:pt idx="38">
                  <c:v>-59.779999999999745</c:v>
                </c:pt>
                <c:pt idx="39">
                  <c:v>-308.9699999999998</c:v>
                </c:pt>
                <c:pt idx="40">
                  <c:v>-540.48</c:v>
                </c:pt>
                <c:pt idx="41">
                  <c:v>-426.27</c:v>
                </c:pt>
                <c:pt idx="42">
                  <c:v>-615.18000000000006</c:v>
                </c:pt>
                <c:pt idx="43">
                  <c:v>-736.86999999999989</c:v>
                </c:pt>
                <c:pt idx="44">
                  <c:v>-1030.3499999999999</c:v>
                </c:pt>
                <c:pt idx="45">
                  <c:v>-1358.25</c:v>
                </c:pt>
                <c:pt idx="46">
                  <c:v>-1131.8999999999999</c:v>
                </c:pt>
                <c:pt idx="47">
                  <c:v>-812.99000000000024</c:v>
                </c:pt>
                <c:pt idx="48">
                  <c:v>-1273.8800000000001</c:v>
                </c:pt>
                <c:pt idx="49">
                  <c:v>125.61000000000013</c:v>
                </c:pt>
                <c:pt idx="50">
                  <c:v>-642.69000000000051</c:v>
                </c:pt>
                <c:pt idx="51">
                  <c:v>906.36999999999989</c:v>
                </c:pt>
                <c:pt idx="52">
                  <c:v>554.72999999999979</c:v>
                </c:pt>
                <c:pt idx="53">
                  <c:v>7.6099999999999</c:v>
                </c:pt>
                <c:pt idx="54">
                  <c:v>-301.29999999999995</c:v>
                </c:pt>
                <c:pt idx="55">
                  <c:v>-703.35000000000014</c:v>
                </c:pt>
                <c:pt idx="56">
                  <c:v>-95</c:v>
                </c:pt>
                <c:pt idx="57">
                  <c:v>-1495.39</c:v>
                </c:pt>
                <c:pt idx="58">
                  <c:v>-689.39999999999964</c:v>
                </c:pt>
                <c:pt idx="59">
                  <c:v>-1433.4099999999999</c:v>
                </c:pt>
                <c:pt idx="60">
                  <c:v>332.09999999999854</c:v>
                </c:pt>
                <c:pt idx="61">
                  <c:v>-842.11000000000058</c:v>
                </c:pt>
                <c:pt idx="62">
                  <c:v>2843.41</c:v>
                </c:pt>
                <c:pt idx="63">
                  <c:v>1053.7200000000003</c:v>
                </c:pt>
                <c:pt idx="64">
                  <c:v>943.81</c:v>
                </c:pt>
                <c:pt idx="65">
                  <c:v>1673.7999999999997</c:v>
                </c:pt>
                <c:pt idx="66">
                  <c:v>146.51999999999998</c:v>
                </c:pt>
                <c:pt idx="67">
                  <c:v>-73.119999999999891</c:v>
                </c:pt>
                <c:pt idx="68">
                  <c:v>-458.78</c:v>
                </c:pt>
                <c:pt idx="69">
                  <c:v>-291.77</c:v>
                </c:pt>
                <c:pt idx="70">
                  <c:v>-608.14000000000033</c:v>
                </c:pt>
                <c:pt idx="71">
                  <c:v>-1088.3200000000002</c:v>
                </c:pt>
                <c:pt idx="72">
                  <c:v>-466.96000000000004</c:v>
                </c:pt>
                <c:pt idx="73">
                  <c:v>142.55000000000018</c:v>
                </c:pt>
                <c:pt idx="74">
                  <c:v>947.41000000000031</c:v>
                </c:pt>
                <c:pt idx="75">
                  <c:v>-100.05999999999995</c:v>
                </c:pt>
                <c:pt idx="76">
                  <c:v>393.15999999999985</c:v>
                </c:pt>
                <c:pt idx="77">
                  <c:v>3.1799999999998363</c:v>
                </c:pt>
                <c:pt idx="78">
                  <c:v>-332.6400000000001</c:v>
                </c:pt>
                <c:pt idx="79">
                  <c:v>-606.88999999999987</c:v>
                </c:pt>
                <c:pt idx="80">
                  <c:v>-969.1099999999999</c:v>
                </c:pt>
                <c:pt idx="81">
                  <c:v>-978.7</c:v>
                </c:pt>
                <c:pt idx="82">
                  <c:v>-941.94999999999982</c:v>
                </c:pt>
                <c:pt idx="83">
                  <c:v>-1326.8200000000002</c:v>
                </c:pt>
                <c:pt idx="84">
                  <c:v>-421.06999999999971</c:v>
                </c:pt>
                <c:pt idx="85">
                  <c:v>-457.25</c:v>
                </c:pt>
                <c:pt idx="86">
                  <c:v>1925.6299999999997</c:v>
                </c:pt>
                <c:pt idx="87">
                  <c:v>218.27999999999975</c:v>
                </c:pt>
                <c:pt idx="88">
                  <c:v>-138.28999999999996</c:v>
                </c:pt>
                <c:pt idx="89">
                  <c:v>-210.17999999999984</c:v>
                </c:pt>
                <c:pt idx="90">
                  <c:v>-588.54</c:v>
                </c:pt>
                <c:pt idx="91">
                  <c:v>-472.96000000000004</c:v>
                </c:pt>
                <c:pt idx="92">
                  <c:v>-873.50000000000023</c:v>
                </c:pt>
                <c:pt idx="93">
                  <c:v>-512.67000000000007</c:v>
                </c:pt>
                <c:pt idx="94">
                  <c:v>-1515.83</c:v>
                </c:pt>
                <c:pt idx="95">
                  <c:v>-1385.29</c:v>
                </c:pt>
                <c:pt idx="96">
                  <c:v>418.42000000000007</c:v>
                </c:pt>
                <c:pt idx="97">
                  <c:v>497.17999999999984</c:v>
                </c:pt>
                <c:pt idx="98">
                  <c:v>2352.9300000000003</c:v>
                </c:pt>
                <c:pt idx="99">
                  <c:v>1563.9499999999998</c:v>
                </c:pt>
                <c:pt idx="100">
                  <c:v>1030.1599999999999</c:v>
                </c:pt>
                <c:pt idx="101">
                  <c:v>479.41000000000008</c:v>
                </c:pt>
                <c:pt idx="102">
                  <c:v>104.02999999999997</c:v>
                </c:pt>
                <c:pt idx="103">
                  <c:v>-259.3900000000001</c:v>
                </c:pt>
                <c:pt idx="104">
                  <c:v>-641.73</c:v>
                </c:pt>
                <c:pt idx="105">
                  <c:v>-790.44999999999982</c:v>
                </c:pt>
                <c:pt idx="106">
                  <c:v>-477.69000000000005</c:v>
                </c:pt>
                <c:pt idx="107">
                  <c:v>-259.47999999999956</c:v>
                </c:pt>
                <c:pt idx="108">
                  <c:v>-983.35999999999967</c:v>
                </c:pt>
                <c:pt idx="109">
                  <c:v>-15.440000000000509</c:v>
                </c:pt>
                <c:pt idx="110">
                  <c:v>192.68000000000029</c:v>
                </c:pt>
                <c:pt idx="111">
                  <c:v>1942.0500000000002</c:v>
                </c:pt>
                <c:pt idx="112">
                  <c:v>785.76</c:v>
                </c:pt>
                <c:pt idx="113">
                  <c:v>486.6099999999999</c:v>
                </c:pt>
                <c:pt idx="114">
                  <c:v>58.420000000000073</c:v>
                </c:pt>
                <c:pt idx="115">
                  <c:v>-352.57999999999993</c:v>
                </c:pt>
                <c:pt idx="116">
                  <c:v>-701.97</c:v>
                </c:pt>
                <c:pt idx="117">
                  <c:v>-1006.69</c:v>
                </c:pt>
                <c:pt idx="118">
                  <c:v>-461.03999999999996</c:v>
                </c:pt>
                <c:pt idx="119">
                  <c:v>-168.3100000000004</c:v>
                </c:pt>
                <c:pt idx="120">
                  <c:v>-783.98999999999978</c:v>
                </c:pt>
                <c:pt idx="121">
                  <c:v>-82</c:v>
                </c:pt>
                <c:pt idx="122">
                  <c:v>876.94999999999982</c:v>
                </c:pt>
                <c:pt idx="123">
                  <c:v>-25.2800000000002</c:v>
                </c:pt>
                <c:pt idx="124">
                  <c:v>-281.40000000000009</c:v>
                </c:pt>
                <c:pt idx="125">
                  <c:v>-177.05999999999995</c:v>
                </c:pt>
                <c:pt idx="126">
                  <c:v>-595.95000000000005</c:v>
                </c:pt>
                <c:pt idx="127">
                  <c:v>-690.8</c:v>
                </c:pt>
                <c:pt idx="128">
                  <c:v>-911.15000000000009</c:v>
                </c:pt>
                <c:pt idx="129">
                  <c:v>139.17000000000007</c:v>
                </c:pt>
                <c:pt idx="130">
                  <c:v>-1123.0699999999997</c:v>
                </c:pt>
                <c:pt idx="131">
                  <c:v>-587.14999999999964</c:v>
                </c:pt>
                <c:pt idx="132">
                  <c:v>247.47999999999956</c:v>
                </c:pt>
                <c:pt idx="133">
                  <c:v>1900.7900000000009</c:v>
                </c:pt>
                <c:pt idx="134">
                  <c:v>1371.7800000000002</c:v>
                </c:pt>
                <c:pt idx="135">
                  <c:v>1438.0100000000002</c:v>
                </c:pt>
                <c:pt idx="136">
                  <c:v>587.81999999999994</c:v>
                </c:pt>
                <c:pt idx="137">
                  <c:v>335.20000000000005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1441-4340-8021-D2586DB7B2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366226"/>
        <c:axId val="1072162025"/>
      </c:barChart>
      <c:catAx>
        <c:axId val="736622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1072162025"/>
        <c:crosses val="autoZero"/>
        <c:auto val="1"/>
        <c:lblAlgn val="ctr"/>
        <c:lblOffset val="100"/>
        <c:noMultiLvlLbl val="1"/>
      </c:catAx>
      <c:valAx>
        <c:axId val="107216202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7366226"/>
        <c:crosses val="autoZero"/>
        <c:crossBetween val="between"/>
      </c:valAx>
    </c:plotArea>
    <c:plotVisOnly val="1"/>
    <c:dispBlanksAs val="zero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autoTitleDeleted val="1"/>
    <c:plotArea>
      <c:layout/>
      <c:lineChart>
        <c:grouping val="standard"/>
        <c:varyColors val="1"/>
        <c:ser>
          <c:idx val="0"/>
          <c:order val="0"/>
          <c:tx>
            <c:v>ENA Observ</c:v>
          </c:tx>
          <c:spPr>
            <a:ln w="28575" cmpd="sng">
              <a:solidFill>
                <a:schemeClr val="accent1"/>
              </a:solidFill>
            </a:ln>
          </c:spPr>
          <c:marker>
            <c:symbol val="none"/>
          </c:marker>
          <c:val>
            <c:numRef>
              <c:f>'RNA - MLP (7) - Sig sig minilot'!$D$2:$D$148</c:f>
              <c:numCache>
                <c:formatCode>_-* #,##0.00_-;\-* #,##0.00_-;_-* "-"??_-;_-@</c:formatCode>
                <c:ptCount val="147"/>
                <c:pt idx="0">
                  <c:v>14513.38</c:v>
                </c:pt>
                <c:pt idx="1">
                  <c:v>6176.11</c:v>
                </c:pt>
                <c:pt idx="2">
                  <c:v>11527.88</c:v>
                </c:pt>
                <c:pt idx="3">
                  <c:v>6808.32</c:v>
                </c:pt>
                <c:pt idx="4">
                  <c:v>4452.32</c:v>
                </c:pt>
                <c:pt idx="5">
                  <c:v>3791.72</c:v>
                </c:pt>
                <c:pt idx="6">
                  <c:v>2947.26</c:v>
                </c:pt>
                <c:pt idx="7">
                  <c:v>2369.23</c:v>
                </c:pt>
                <c:pt idx="8">
                  <c:v>1779.82</c:v>
                </c:pt>
                <c:pt idx="9">
                  <c:v>2581.0300000000002</c:v>
                </c:pt>
                <c:pt idx="10">
                  <c:v>2930.66</c:v>
                </c:pt>
                <c:pt idx="11">
                  <c:v>7692.65</c:v>
                </c:pt>
                <c:pt idx="12">
                  <c:v>13283.33</c:v>
                </c:pt>
                <c:pt idx="13">
                  <c:v>6916.17</c:v>
                </c:pt>
                <c:pt idx="14">
                  <c:v>4930.82</c:v>
                </c:pt>
                <c:pt idx="15">
                  <c:v>4090.75</c:v>
                </c:pt>
                <c:pt idx="16">
                  <c:v>3816.29</c:v>
                </c:pt>
                <c:pt idx="17">
                  <c:v>4132.4399999999996</c:v>
                </c:pt>
                <c:pt idx="18">
                  <c:v>3018.84</c:v>
                </c:pt>
                <c:pt idx="19">
                  <c:v>1987.82</c:v>
                </c:pt>
                <c:pt idx="20">
                  <c:v>1605.63</c:v>
                </c:pt>
                <c:pt idx="21">
                  <c:v>1619.59</c:v>
                </c:pt>
                <c:pt idx="22">
                  <c:v>2531.52</c:v>
                </c:pt>
                <c:pt idx="23">
                  <c:v>3623.25</c:v>
                </c:pt>
                <c:pt idx="24">
                  <c:v>8698.94</c:v>
                </c:pt>
                <c:pt idx="25">
                  <c:v>9053.91</c:v>
                </c:pt>
                <c:pt idx="26">
                  <c:v>6924.41</c:v>
                </c:pt>
                <c:pt idx="27">
                  <c:v>5999.64</c:v>
                </c:pt>
                <c:pt idx="28">
                  <c:v>3600.54</c:v>
                </c:pt>
                <c:pt idx="29">
                  <c:v>4079.6</c:v>
                </c:pt>
                <c:pt idx="30">
                  <c:v>2892.32</c:v>
                </c:pt>
                <c:pt idx="31">
                  <c:v>2192.8200000000002</c:v>
                </c:pt>
                <c:pt idx="32">
                  <c:v>1992.47</c:v>
                </c:pt>
                <c:pt idx="33">
                  <c:v>2890</c:v>
                </c:pt>
                <c:pt idx="34">
                  <c:v>2978.56</c:v>
                </c:pt>
                <c:pt idx="35">
                  <c:v>5302.28</c:v>
                </c:pt>
                <c:pt idx="36">
                  <c:v>3079.94</c:v>
                </c:pt>
                <c:pt idx="37">
                  <c:v>1795.04</c:v>
                </c:pt>
                <c:pt idx="38">
                  <c:v>2185.0100000000002</c:v>
                </c:pt>
                <c:pt idx="39">
                  <c:v>2237.5700000000002</c:v>
                </c:pt>
                <c:pt idx="40">
                  <c:v>1527.44</c:v>
                </c:pt>
                <c:pt idx="41">
                  <c:v>1411.64</c:v>
                </c:pt>
                <c:pt idx="42">
                  <c:v>1285.6099999999999</c:v>
                </c:pt>
                <c:pt idx="43">
                  <c:v>1169.6300000000001</c:v>
                </c:pt>
                <c:pt idx="44">
                  <c:v>867.6</c:v>
                </c:pt>
                <c:pt idx="45">
                  <c:v>650.35</c:v>
                </c:pt>
                <c:pt idx="46">
                  <c:v>1498.22</c:v>
                </c:pt>
                <c:pt idx="47">
                  <c:v>3434.81</c:v>
                </c:pt>
                <c:pt idx="48">
                  <c:v>1988.21</c:v>
                </c:pt>
                <c:pt idx="49">
                  <c:v>3530.23</c:v>
                </c:pt>
                <c:pt idx="50">
                  <c:v>4682.33</c:v>
                </c:pt>
                <c:pt idx="51">
                  <c:v>3532.87</c:v>
                </c:pt>
                <c:pt idx="52">
                  <c:v>2507.6799999999998</c:v>
                </c:pt>
                <c:pt idx="53">
                  <c:v>2030.09</c:v>
                </c:pt>
                <c:pt idx="54">
                  <c:v>1567.76</c:v>
                </c:pt>
                <c:pt idx="55">
                  <c:v>1132.05</c:v>
                </c:pt>
                <c:pt idx="56">
                  <c:v>2159.4699999999998</c:v>
                </c:pt>
                <c:pt idx="57">
                  <c:v>1044.47</c:v>
                </c:pt>
                <c:pt idx="58">
                  <c:v>2849.53</c:v>
                </c:pt>
                <c:pt idx="59">
                  <c:v>5019.74</c:v>
                </c:pt>
                <c:pt idx="60">
                  <c:v>9529.39</c:v>
                </c:pt>
                <c:pt idx="61">
                  <c:v>6756.82</c:v>
                </c:pt>
                <c:pt idx="62">
                  <c:v>7590.49</c:v>
                </c:pt>
                <c:pt idx="63">
                  <c:v>3941.46</c:v>
                </c:pt>
                <c:pt idx="64">
                  <c:v>2899.89</c:v>
                </c:pt>
                <c:pt idx="65">
                  <c:v>3847.41</c:v>
                </c:pt>
                <c:pt idx="66">
                  <c:v>2155.12</c:v>
                </c:pt>
                <c:pt idx="67">
                  <c:v>1799.97</c:v>
                </c:pt>
                <c:pt idx="68">
                  <c:v>1456.41</c:v>
                </c:pt>
                <c:pt idx="69">
                  <c:v>1987.42</c:v>
                </c:pt>
                <c:pt idx="70">
                  <c:v>3675.37</c:v>
                </c:pt>
                <c:pt idx="71">
                  <c:v>4016.23</c:v>
                </c:pt>
                <c:pt idx="72">
                  <c:v>4905.8500000000004</c:v>
                </c:pt>
                <c:pt idx="73">
                  <c:v>4144.17</c:v>
                </c:pt>
                <c:pt idx="74">
                  <c:v>3748.76</c:v>
                </c:pt>
                <c:pt idx="75">
                  <c:v>2449.84</c:v>
                </c:pt>
                <c:pt idx="76">
                  <c:v>2677.39</c:v>
                </c:pt>
                <c:pt idx="77">
                  <c:v>2134.23</c:v>
                </c:pt>
                <c:pt idx="78">
                  <c:v>1537.76</c:v>
                </c:pt>
                <c:pt idx="79">
                  <c:v>1207.69</c:v>
                </c:pt>
                <c:pt idx="80">
                  <c:v>895.95</c:v>
                </c:pt>
                <c:pt idx="81">
                  <c:v>1226.24</c:v>
                </c:pt>
                <c:pt idx="82">
                  <c:v>2325.86</c:v>
                </c:pt>
                <c:pt idx="83">
                  <c:v>3600.39</c:v>
                </c:pt>
                <c:pt idx="84">
                  <c:v>6103.76</c:v>
                </c:pt>
                <c:pt idx="85">
                  <c:v>4157.79</c:v>
                </c:pt>
                <c:pt idx="86">
                  <c:v>4910.4399999999996</c:v>
                </c:pt>
                <c:pt idx="87">
                  <c:v>2497.4699999999998</c:v>
                </c:pt>
                <c:pt idx="88">
                  <c:v>1729.43</c:v>
                </c:pt>
                <c:pt idx="89">
                  <c:v>1610.43</c:v>
                </c:pt>
                <c:pt idx="90">
                  <c:v>1239.4100000000001</c:v>
                </c:pt>
                <c:pt idx="91">
                  <c:v>1448.11</c:v>
                </c:pt>
                <c:pt idx="92">
                  <c:v>1302.3</c:v>
                </c:pt>
                <c:pt idx="93">
                  <c:v>2481.7399999999998</c:v>
                </c:pt>
                <c:pt idx="94">
                  <c:v>4334.28</c:v>
                </c:pt>
                <c:pt idx="95">
                  <c:v>5010.95</c:v>
                </c:pt>
                <c:pt idx="96">
                  <c:v>3984</c:v>
                </c:pt>
                <c:pt idx="97">
                  <c:v>4380</c:v>
                </c:pt>
                <c:pt idx="98">
                  <c:v>7549</c:v>
                </c:pt>
                <c:pt idx="99">
                  <c:v>5025</c:v>
                </c:pt>
                <c:pt idx="100">
                  <c:v>3380</c:v>
                </c:pt>
                <c:pt idx="101">
                  <c:v>2399</c:v>
                </c:pt>
                <c:pt idx="102">
                  <c:v>1947</c:v>
                </c:pt>
                <c:pt idx="103">
                  <c:v>1607</c:v>
                </c:pt>
                <c:pt idx="104">
                  <c:v>1379</c:v>
                </c:pt>
                <c:pt idx="105">
                  <c:v>1426</c:v>
                </c:pt>
                <c:pt idx="106">
                  <c:v>2419</c:v>
                </c:pt>
                <c:pt idx="107">
                  <c:v>4238</c:v>
                </c:pt>
                <c:pt idx="108">
                  <c:v>5672</c:v>
                </c:pt>
                <c:pt idx="109">
                  <c:v>11933</c:v>
                </c:pt>
                <c:pt idx="110">
                  <c:v>8252</c:v>
                </c:pt>
                <c:pt idx="111">
                  <c:v>4239</c:v>
                </c:pt>
                <c:pt idx="112">
                  <c:v>2803</c:v>
                </c:pt>
                <c:pt idx="113">
                  <c:v>2449</c:v>
                </c:pt>
                <c:pt idx="114">
                  <c:v>1873</c:v>
                </c:pt>
                <c:pt idx="115">
                  <c:v>1462</c:v>
                </c:pt>
                <c:pt idx="116">
                  <c:v>1141</c:v>
                </c:pt>
                <c:pt idx="117">
                  <c:v>985</c:v>
                </c:pt>
                <c:pt idx="118">
                  <c:v>1948</c:v>
                </c:pt>
                <c:pt idx="119">
                  <c:v>4880</c:v>
                </c:pt>
                <c:pt idx="120">
                  <c:v>6198</c:v>
                </c:pt>
                <c:pt idx="121">
                  <c:v>4770</c:v>
                </c:pt>
                <c:pt idx="122">
                  <c:v>4338</c:v>
                </c:pt>
                <c:pt idx="123">
                  <c:v>2131</c:v>
                </c:pt>
                <c:pt idx="124">
                  <c:v>1589</c:v>
                </c:pt>
                <c:pt idx="125">
                  <c:v>1692</c:v>
                </c:pt>
                <c:pt idx="126">
                  <c:v>1256</c:v>
                </c:pt>
                <c:pt idx="127">
                  <c:v>1119</c:v>
                </c:pt>
                <c:pt idx="128">
                  <c:v>923</c:v>
                </c:pt>
                <c:pt idx="129">
                  <c:v>2983</c:v>
                </c:pt>
                <c:pt idx="130">
                  <c:v>3815</c:v>
                </c:pt>
                <c:pt idx="131">
                  <c:v>4450</c:v>
                </c:pt>
                <c:pt idx="132">
                  <c:v>9992</c:v>
                </c:pt>
                <c:pt idx="133">
                  <c:v>10939</c:v>
                </c:pt>
                <c:pt idx="134">
                  <c:v>4978</c:v>
                </c:pt>
                <c:pt idx="135">
                  <c:v>3761</c:v>
                </c:pt>
                <c:pt idx="136">
                  <c:v>2593</c:v>
                </c:pt>
                <c:pt idx="137">
                  <c:v>2211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90-4193-A4BF-50F7FEEF56F6}"/>
            </c:ext>
          </c:extLst>
        </c:ser>
        <c:ser>
          <c:idx val="1"/>
          <c:order val="1"/>
          <c:tx>
            <c:v>ENA MLP</c:v>
          </c:tx>
          <c:spPr>
            <a:ln w="28575" cmpd="sng">
              <a:solidFill>
                <a:schemeClr val="accent2"/>
              </a:solidFill>
            </a:ln>
          </c:spPr>
          <c:marker>
            <c:symbol val="none"/>
          </c:marker>
          <c:val>
            <c:numRef>
              <c:f>'RNA - MLP (7) - Sig sig minilot'!$E$2:$E$148</c:f>
              <c:numCache>
                <c:formatCode>_-* #,##0.00_-;\-* #,##0.00_-;_-* "-"??_-;_-@</c:formatCode>
                <c:ptCount val="147"/>
                <c:pt idx="0">
                  <c:v>11316.6</c:v>
                </c:pt>
                <c:pt idx="1">
                  <c:v>6481.75</c:v>
                </c:pt>
                <c:pt idx="2">
                  <c:v>5531.36</c:v>
                </c:pt>
                <c:pt idx="3">
                  <c:v>5150.07</c:v>
                </c:pt>
                <c:pt idx="4">
                  <c:v>2090.91</c:v>
                </c:pt>
                <c:pt idx="5">
                  <c:v>1874.44</c:v>
                </c:pt>
                <c:pt idx="6">
                  <c:v>1855.85</c:v>
                </c:pt>
                <c:pt idx="7">
                  <c:v>1808.62</c:v>
                </c:pt>
                <c:pt idx="8">
                  <c:v>1816.5</c:v>
                </c:pt>
                <c:pt idx="9">
                  <c:v>2215.9899999999998</c:v>
                </c:pt>
                <c:pt idx="10">
                  <c:v>3163.48</c:v>
                </c:pt>
                <c:pt idx="11">
                  <c:v>5494.33</c:v>
                </c:pt>
                <c:pt idx="12">
                  <c:v>11586.29</c:v>
                </c:pt>
                <c:pt idx="13">
                  <c:v>6481.75</c:v>
                </c:pt>
                <c:pt idx="14">
                  <c:v>2697.2</c:v>
                </c:pt>
                <c:pt idx="15">
                  <c:v>2347.12</c:v>
                </c:pt>
                <c:pt idx="16">
                  <c:v>2022.48</c:v>
                </c:pt>
                <c:pt idx="17">
                  <c:v>2230.4899999999998</c:v>
                </c:pt>
                <c:pt idx="18">
                  <c:v>2126.9299999999998</c:v>
                </c:pt>
                <c:pt idx="19">
                  <c:v>1842.97</c:v>
                </c:pt>
                <c:pt idx="20">
                  <c:v>1879.88</c:v>
                </c:pt>
                <c:pt idx="21">
                  <c:v>2062.3000000000002</c:v>
                </c:pt>
                <c:pt idx="22">
                  <c:v>2768.35</c:v>
                </c:pt>
                <c:pt idx="23">
                  <c:v>4374.7299999999996</c:v>
                </c:pt>
                <c:pt idx="24">
                  <c:v>8621.4699999999993</c:v>
                </c:pt>
                <c:pt idx="25">
                  <c:v>11019.4</c:v>
                </c:pt>
                <c:pt idx="26">
                  <c:v>6936.85</c:v>
                </c:pt>
                <c:pt idx="27">
                  <c:v>3130.47</c:v>
                </c:pt>
                <c:pt idx="28">
                  <c:v>2225.7800000000002</c:v>
                </c:pt>
                <c:pt idx="29">
                  <c:v>2054.87</c:v>
                </c:pt>
                <c:pt idx="30">
                  <c:v>1927</c:v>
                </c:pt>
                <c:pt idx="31">
                  <c:v>1842.97</c:v>
                </c:pt>
                <c:pt idx="32">
                  <c:v>1933.3</c:v>
                </c:pt>
                <c:pt idx="33">
                  <c:v>2344.9499999999998</c:v>
                </c:pt>
                <c:pt idx="34">
                  <c:v>3613.07</c:v>
                </c:pt>
                <c:pt idx="35">
                  <c:v>5518.99</c:v>
                </c:pt>
                <c:pt idx="36">
                  <c:v>3525.74</c:v>
                </c:pt>
                <c:pt idx="37">
                  <c:v>2152.0100000000002</c:v>
                </c:pt>
                <c:pt idx="38">
                  <c:v>2244.79</c:v>
                </c:pt>
                <c:pt idx="39">
                  <c:v>2546.54</c:v>
                </c:pt>
                <c:pt idx="40">
                  <c:v>2067.92</c:v>
                </c:pt>
                <c:pt idx="41">
                  <c:v>1837.91</c:v>
                </c:pt>
                <c:pt idx="42">
                  <c:v>1900.79</c:v>
                </c:pt>
                <c:pt idx="43">
                  <c:v>1906.5</c:v>
                </c:pt>
                <c:pt idx="44">
                  <c:v>1897.95</c:v>
                </c:pt>
                <c:pt idx="45">
                  <c:v>2008.6</c:v>
                </c:pt>
                <c:pt idx="46">
                  <c:v>2630.12</c:v>
                </c:pt>
                <c:pt idx="47">
                  <c:v>4247.8</c:v>
                </c:pt>
                <c:pt idx="48">
                  <c:v>3262.09</c:v>
                </c:pt>
                <c:pt idx="49">
                  <c:v>3404.62</c:v>
                </c:pt>
                <c:pt idx="50">
                  <c:v>5325.02</c:v>
                </c:pt>
                <c:pt idx="51">
                  <c:v>2626.5</c:v>
                </c:pt>
                <c:pt idx="52">
                  <c:v>1952.95</c:v>
                </c:pt>
                <c:pt idx="53">
                  <c:v>2022.48</c:v>
                </c:pt>
                <c:pt idx="54">
                  <c:v>1869.06</c:v>
                </c:pt>
                <c:pt idx="55">
                  <c:v>1835.4</c:v>
                </c:pt>
                <c:pt idx="56">
                  <c:v>2254.4699999999998</c:v>
                </c:pt>
                <c:pt idx="57">
                  <c:v>2539.86</c:v>
                </c:pt>
                <c:pt idx="58">
                  <c:v>3538.93</c:v>
                </c:pt>
                <c:pt idx="59">
                  <c:v>6453.15</c:v>
                </c:pt>
                <c:pt idx="60">
                  <c:v>9197.2900000000009</c:v>
                </c:pt>
                <c:pt idx="61">
                  <c:v>7598.93</c:v>
                </c:pt>
                <c:pt idx="62">
                  <c:v>4747.08</c:v>
                </c:pt>
                <c:pt idx="63">
                  <c:v>2887.74</c:v>
                </c:pt>
                <c:pt idx="64">
                  <c:v>1956.08</c:v>
                </c:pt>
                <c:pt idx="65">
                  <c:v>2173.61</c:v>
                </c:pt>
                <c:pt idx="66">
                  <c:v>2008.6</c:v>
                </c:pt>
                <c:pt idx="67">
                  <c:v>1873.09</c:v>
                </c:pt>
                <c:pt idx="68">
                  <c:v>1915.19</c:v>
                </c:pt>
                <c:pt idx="69">
                  <c:v>2279.19</c:v>
                </c:pt>
                <c:pt idx="70">
                  <c:v>4283.51</c:v>
                </c:pt>
                <c:pt idx="71">
                  <c:v>5104.55</c:v>
                </c:pt>
                <c:pt idx="72">
                  <c:v>5372.81</c:v>
                </c:pt>
                <c:pt idx="73">
                  <c:v>4001.62</c:v>
                </c:pt>
                <c:pt idx="74">
                  <c:v>2801.35</c:v>
                </c:pt>
                <c:pt idx="75">
                  <c:v>2549.9</c:v>
                </c:pt>
                <c:pt idx="76">
                  <c:v>2284.23</c:v>
                </c:pt>
                <c:pt idx="77">
                  <c:v>2131.0500000000002</c:v>
                </c:pt>
                <c:pt idx="78">
                  <c:v>1870.4</c:v>
                </c:pt>
                <c:pt idx="79">
                  <c:v>1814.58</c:v>
                </c:pt>
                <c:pt idx="80">
                  <c:v>1865.06</c:v>
                </c:pt>
                <c:pt idx="81">
                  <c:v>2204.94</c:v>
                </c:pt>
                <c:pt idx="82">
                  <c:v>3267.81</c:v>
                </c:pt>
                <c:pt idx="83">
                  <c:v>4927.21</c:v>
                </c:pt>
                <c:pt idx="84">
                  <c:v>6524.83</c:v>
                </c:pt>
                <c:pt idx="85">
                  <c:v>4615.04</c:v>
                </c:pt>
                <c:pt idx="86">
                  <c:v>2984.81</c:v>
                </c:pt>
                <c:pt idx="87">
                  <c:v>2279.19</c:v>
                </c:pt>
                <c:pt idx="88">
                  <c:v>1867.72</c:v>
                </c:pt>
                <c:pt idx="89">
                  <c:v>1820.61</c:v>
                </c:pt>
                <c:pt idx="90">
                  <c:v>1827.95</c:v>
                </c:pt>
                <c:pt idx="91">
                  <c:v>1921.07</c:v>
                </c:pt>
                <c:pt idx="92">
                  <c:v>2175.8000000000002</c:v>
                </c:pt>
                <c:pt idx="93">
                  <c:v>2994.41</c:v>
                </c:pt>
                <c:pt idx="94">
                  <c:v>5850.11</c:v>
                </c:pt>
                <c:pt idx="95">
                  <c:v>6396.24</c:v>
                </c:pt>
                <c:pt idx="96">
                  <c:v>3565.58</c:v>
                </c:pt>
                <c:pt idx="97">
                  <c:v>3882.82</c:v>
                </c:pt>
                <c:pt idx="98">
                  <c:v>5196.07</c:v>
                </c:pt>
                <c:pt idx="99">
                  <c:v>3461.05</c:v>
                </c:pt>
                <c:pt idx="100">
                  <c:v>2349.84</c:v>
                </c:pt>
                <c:pt idx="101">
                  <c:v>1919.59</c:v>
                </c:pt>
                <c:pt idx="102">
                  <c:v>1842.97</c:v>
                </c:pt>
                <c:pt idx="103">
                  <c:v>1866.39</c:v>
                </c:pt>
                <c:pt idx="104">
                  <c:v>2020.73</c:v>
                </c:pt>
                <c:pt idx="105">
                  <c:v>2216.4499999999998</c:v>
                </c:pt>
                <c:pt idx="106">
                  <c:v>2896.69</c:v>
                </c:pt>
                <c:pt idx="107">
                  <c:v>4497.4799999999996</c:v>
                </c:pt>
                <c:pt idx="108">
                  <c:v>6655.36</c:v>
                </c:pt>
                <c:pt idx="109">
                  <c:v>11948.44</c:v>
                </c:pt>
                <c:pt idx="110">
                  <c:v>8059.32</c:v>
                </c:pt>
                <c:pt idx="111">
                  <c:v>2296.9499999999998</c:v>
                </c:pt>
                <c:pt idx="112">
                  <c:v>2017.24</c:v>
                </c:pt>
                <c:pt idx="113">
                  <c:v>1962.39</c:v>
                </c:pt>
                <c:pt idx="114">
                  <c:v>1814.58</c:v>
                </c:pt>
                <c:pt idx="115">
                  <c:v>1814.58</c:v>
                </c:pt>
                <c:pt idx="116">
                  <c:v>1842.97</c:v>
                </c:pt>
                <c:pt idx="117">
                  <c:v>1991.69</c:v>
                </c:pt>
                <c:pt idx="118">
                  <c:v>2409.04</c:v>
                </c:pt>
                <c:pt idx="119">
                  <c:v>5048.3100000000004</c:v>
                </c:pt>
                <c:pt idx="120">
                  <c:v>6981.99</c:v>
                </c:pt>
                <c:pt idx="121">
                  <c:v>4852</c:v>
                </c:pt>
                <c:pt idx="122">
                  <c:v>3461.05</c:v>
                </c:pt>
                <c:pt idx="123">
                  <c:v>2156.2800000000002</c:v>
                </c:pt>
                <c:pt idx="124">
                  <c:v>1870.4</c:v>
                </c:pt>
                <c:pt idx="125">
                  <c:v>1869.06</c:v>
                </c:pt>
                <c:pt idx="126">
                  <c:v>1851.95</c:v>
                </c:pt>
                <c:pt idx="127">
                  <c:v>1809.8</c:v>
                </c:pt>
                <c:pt idx="128">
                  <c:v>1834.15</c:v>
                </c:pt>
                <c:pt idx="129">
                  <c:v>2843.83</c:v>
                </c:pt>
                <c:pt idx="130">
                  <c:v>4938.07</c:v>
                </c:pt>
                <c:pt idx="131">
                  <c:v>5037.1499999999996</c:v>
                </c:pt>
                <c:pt idx="132">
                  <c:v>9744.52</c:v>
                </c:pt>
                <c:pt idx="133">
                  <c:v>9038.2099999999991</c:v>
                </c:pt>
                <c:pt idx="134">
                  <c:v>3606.22</c:v>
                </c:pt>
                <c:pt idx="135">
                  <c:v>2322.9899999999998</c:v>
                </c:pt>
                <c:pt idx="136">
                  <c:v>2005.18</c:v>
                </c:pt>
                <c:pt idx="137">
                  <c:v>1875.8</c:v>
                </c:pt>
                <c:pt idx="138">
                  <c:v>1820.61</c:v>
                </c:pt>
                <c:pt idx="139">
                  <c:v>1905.93</c:v>
                </c:pt>
                <c:pt idx="140">
                  <c:v>2030.6</c:v>
                </c:pt>
                <c:pt idx="141">
                  <c:v>2423.7199999999998</c:v>
                </c:pt>
                <c:pt idx="142">
                  <c:v>3033.46</c:v>
                </c:pt>
                <c:pt idx="143">
                  <c:v>3961.39</c:v>
                </c:pt>
                <c:pt idx="144">
                  <c:v>6036.36</c:v>
                </c:pt>
                <c:pt idx="145">
                  <c:v>5746.16</c:v>
                </c:pt>
                <c:pt idx="146">
                  <c:v>3929.66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90-4193-A4BF-50F7FEEF56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6154527"/>
        <c:axId val="76569531"/>
      </c:lineChart>
      <c:catAx>
        <c:axId val="16615452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76569531"/>
        <c:crosses val="autoZero"/>
        <c:auto val="1"/>
        <c:lblAlgn val="ctr"/>
        <c:lblOffset val="100"/>
        <c:noMultiLvlLbl val="1"/>
      </c:catAx>
      <c:valAx>
        <c:axId val="7656953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_-* #,##0.00_-;\-* #,##0.00_-;_-* &quot;-&quot;??_-;_-@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166154527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pt-BR"/>
        </a:p>
      </c:txPr>
    </c:legend>
    <c:plotVisOnly val="1"/>
    <c:dispBlanksAs val="zero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autoTitleDeleted val="1"/>
    <c:plotArea>
      <c:layout/>
      <c:barChart>
        <c:barDir val="col"/>
        <c:grouping val="clustered"/>
        <c:varyColors val="1"/>
        <c:ser>
          <c:idx val="0"/>
          <c:order val="0"/>
          <c:tx>
            <c:v>Resíduo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'RNA - MLP (8)'!$I$2:$I$139</c:f>
              <c:numCache>
                <c:formatCode>0</c:formatCode>
                <c:ptCount val="138"/>
                <c:pt idx="0">
                  <c:v>4616.3399999999983</c:v>
                </c:pt>
                <c:pt idx="1">
                  <c:v>-338.46000000000004</c:v>
                </c:pt>
                <c:pt idx="2">
                  <c:v>5753.1699999999992</c:v>
                </c:pt>
                <c:pt idx="3">
                  <c:v>1352.4099999999999</c:v>
                </c:pt>
                <c:pt idx="4">
                  <c:v>2465.8399999999997</c:v>
                </c:pt>
                <c:pt idx="5">
                  <c:v>2136.37</c:v>
                </c:pt>
                <c:pt idx="6">
                  <c:v>1320.4000000000003</c:v>
                </c:pt>
                <c:pt idx="7">
                  <c:v>814.57999999999993</c:v>
                </c:pt>
                <c:pt idx="8">
                  <c:v>213.13999999999987</c:v>
                </c:pt>
                <c:pt idx="9">
                  <c:v>406.49000000000024</c:v>
                </c:pt>
                <c:pt idx="10">
                  <c:v>-522.75</c:v>
                </c:pt>
                <c:pt idx="11">
                  <c:v>1948.2599999999993</c:v>
                </c:pt>
                <c:pt idx="12">
                  <c:v>3177.4799999999996</c:v>
                </c:pt>
                <c:pt idx="13">
                  <c:v>401.60000000000036</c:v>
                </c:pt>
                <c:pt idx="14">
                  <c:v>2073.08</c:v>
                </c:pt>
                <c:pt idx="15">
                  <c:v>1723.23</c:v>
                </c:pt>
                <c:pt idx="16">
                  <c:v>1934</c:v>
                </c:pt>
                <c:pt idx="17">
                  <c:v>1936.3199999999997</c:v>
                </c:pt>
                <c:pt idx="18">
                  <c:v>977.85000000000014</c:v>
                </c:pt>
                <c:pt idx="19">
                  <c:v>380.67999999999984</c:v>
                </c:pt>
                <c:pt idx="20">
                  <c:v>-58.059999999999945</c:v>
                </c:pt>
                <c:pt idx="21">
                  <c:v>-323.41000000000008</c:v>
                </c:pt>
                <c:pt idx="22">
                  <c:v>-421.25</c:v>
                </c:pt>
                <c:pt idx="23">
                  <c:v>-1131.2299999999996</c:v>
                </c:pt>
                <c:pt idx="24">
                  <c:v>684.01000000000022</c:v>
                </c:pt>
                <c:pt idx="25">
                  <c:v>-620.42000000000007</c:v>
                </c:pt>
                <c:pt idx="26">
                  <c:v>76.510000000000218</c:v>
                </c:pt>
                <c:pt idx="27">
                  <c:v>2586.3700000000003</c:v>
                </c:pt>
                <c:pt idx="28">
                  <c:v>1411.42</c:v>
                </c:pt>
                <c:pt idx="29">
                  <c:v>2147.8999999999996</c:v>
                </c:pt>
                <c:pt idx="30">
                  <c:v>1156.3200000000002</c:v>
                </c:pt>
                <c:pt idx="31">
                  <c:v>585.68000000000006</c:v>
                </c:pt>
                <c:pt idx="32">
                  <c:v>246.79999999999995</c:v>
                </c:pt>
                <c:pt idx="33">
                  <c:v>525.63999999999987</c:v>
                </c:pt>
                <c:pt idx="34">
                  <c:v>-994.13999999999987</c:v>
                </c:pt>
                <c:pt idx="35">
                  <c:v>-462.32000000000062</c:v>
                </c:pt>
                <c:pt idx="36">
                  <c:v>-795.67000000000007</c:v>
                </c:pt>
                <c:pt idx="37">
                  <c:v>-283.75</c:v>
                </c:pt>
                <c:pt idx="38">
                  <c:v>-32.319999999999709</c:v>
                </c:pt>
                <c:pt idx="39">
                  <c:v>-413.79999999999973</c:v>
                </c:pt>
                <c:pt idx="40">
                  <c:v>-424.11999999999989</c:v>
                </c:pt>
                <c:pt idx="41">
                  <c:v>-187.76</c:v>
                </c:pt>
                <c:pt idx="42">
                  <c:v>-410.16000000000008</c:v>
                </c:pt>
                <c:pt idx="43">
                  <c:v>-534.91999999999985</c:v>
                </c:pt>
                <c:pt idx="44">
                  <c:v>-823.82</c:v>
                </c:pt>
                <c:pt idx="45">
                  <c:v>-1210.73</c:v>
                </c:pt>
                <c:pt idx="46">
                  <c:v>-1268.4999999999998</c:v>
                </c:pt>
                <c:pt idx="47">
                  <c:v>-1196.6399999999999</c:v>
                </c:pt>
                <c:pt idx="48">
                  <c:v>-1583.4</c:v>
                </c:pt>
                <c:pt idx="49">
                  <c:v>-207.82000000000016</c:v>
                </c:pt>
                <c:pt idx="50">
                  <c:v>-921.71</c:v>
                </c:pt>
                <c:pt idx="51">
                  <c:v>771.09999999999991</c:v>
                </c:pt>
                <c:pt idx="52">
                  <c:v>731.8599999999999</c:v>
                </c:pt>
                <c:pt idx="53">
                  <c:v>147.79999999999995</c:v>
                </c:pt>
                <c:pt idx="54">
                  <c:v>-79.339999999999918</c:v>
                </c:pt>
                <c:pt idx="55">
                  <c:v>-463.51</c:v>
                </c:pt>
                <c:pt idx="56">
                  <c:v>-72.190000000000055</c:v>
                </c:pt>
                <c:pt idx="57">
                  <c:v>-1597.6000000000001</c:v>
                </c:pt>
                <c:pt idx="58">
                  <c:v>-1040.8599999999997</c:v>
                </c:pt>
                <c:pt idx="59">
                  <c:v>-1473.4899999999998</c:v>
                </c:pt>
                <c:pt idx="60">
                  <c:v>1125.7299999999996</c:v>
                </c:pt>
                <c:pt idx="61">
                  <c:v>-559.19000000000051</c:v>
                </c:pt>
                <c:pt idx="62">
                  <c:v>2489.1999999999998</c:v>
                </c:pt>
                <c:pt idx="63">
                  <c:v>832.65999999999985</c:v>
                </c:pt>
                <c:pt idx="64">
                  <c:v>1119.27</c:v>
                </c:pt>
                <c:pt idx="65">
                  <c:v>1736.19</c:v>
                </c:pt>
                <c:pt idx="66">
                  <c:v>294.03999999999996</c:v>
                </c:pt>
                <c:pt idx="67">
                  <c:v>146.69000000000005</c:v>
                </c:pt>
                <c:pt idx="68">
                  <c:v>-261.48</c:v>
                </c:pt>
                <c:pt idx="69">
                  <c:v>-280.7199999999998</c:v>
                </c:pt>
                <c:pt idx="70">
                  <c:v>-990.96</c:v>
                </c:pt>
                <c:pt idx="71">
                  <c:v>-1400.5800000000004</c:v>
                </c:pt>
                <c:pt idx="72">
                  <c:v>-738.08999999999924</c:v>
                </c:pt>
                <c:pt idx="73">
                  <c:v>-240.89000000000033</c:v>
                </c:pt>
                <c:pt idx="74">
                  <c:v>752.44</c:v>
                </c:pt>
                <c:pt idx="75">
                  <c:v>-206.21000000000004</c:v>
                </c:pt>
                <c:pt idx="76">
                  <c:v>401.83999999999969</c:v>
                </c:pt>
                <c:pt idx="77">
                  <c:v>87.029999999999973</c:v>
                </c:pt>
                <c:pt idx="78">
                  <c:v>-111.40000000000009</c:v>
                </c:pt>
                <c:pt idx="79">
                  <c:v>-356.04999999999995</c:v>
                </c:pt>
                <c:pt idx="80">
                  <c:v>-745.02</c:v>
                </c:pt>
                <c:pt idx="81">
                  <c:v>-931.83999999999992</c:v>
                </c:pt>
                <c:pt idx="82">
                  <c:v>-1252.5299999999997</c:v>
                </c:pt>
                <c:pt idx="83">
                  <c:v>-1661.85</c:v>
                </c:pt>
                <c:pt idx="84">
                  <c:v>-442.84999999999945</c:v>
                </c:pt>
                <c:pt idx="85">
                  <c:v>-822.79</c:v>
                </c:pt>
                <c:pt idx="86">
                  <c:v>1677.8799999999997</c:v>
                </c:pt>
                <c:pt idx="87">
                  <c:v>229.32999999999993</c:v>
                </c:pt>
                <c:pt idx="88">
                  <c:v>84.380000000000109</c:v>
                </c:pt>
                <c:pt idx="89">
                  <c:v>37.480000000000018</c:v>
                </c:pt>
                <c:pt idx="90">
                  <c:v>-344.76</c:v>
                </c:pt>
                <c:pt idx="91">
                  <c:v>-278.79000000000019</c:v>
                </c:pt>
                <c:pt idx="92">
                  <c:v>-812.21000000000026</c:v>
                </c:pt>
                <c:pt idx="93">
                  <c:v>-762.92000000000007</c:v>
                </c:pt>
                <c:pt idx="94">
                  <c:v>-1696.38</c:v>
                </c:pt>
                <c:pt idx="95">
                  <c:v>-1439.6900000000005</c:v>
                </c:pt>
                <c:pt idx="96">
                  <c:v>63.880000000000109</c:v>
                </c:pt>
                <c:pt idx="97">
                  <c:v>117.8100000000004</c:v>
                </c:pt>
                <c:pt idx="98">
                  <c:v>2053.83</c:v>
                </c:pt>
                <c:pt idx="99">
                  <c:v>1222.4299999999998</c:v>
                </c:pt>
                <c:pt idx="100">
                  <c:v>1008.5300000000002</c:v>
                </c:pt>
                <c:pt idx="101">
                  <c:v>674.36999999999989</c:v>
                </c:pt>
                <c:pt idx="102">
                  <c:v>339.8599999999999</c:v>
                </c:pt>
                <c:pt idx="103">
                  <c:v>-36.009999999999991</c:v>
                </c:pt>
                <c:pt idx="104">
                  <c:v>-500.6099999999999</c:v>
                </c:pt>
                <c:pt idx="105">
                  <c:v>-749.23999999999978</c:v>
                </c:pt>
                <c:pt idx="106">
                  <c:v>-701.32999999999993</c:v>
                </c:pt>
                <c:pt idx="107">
                  <c:v>-633.04</c:v>
                </c:pt>
                <c:pt idx="108">
                  <c:v>-971.04</c:v>
                </c:pt>
                <c:pt idx="109">
                  <c:v>1533.9899999999998</c:v>
                </c:pt>
                <c:pt idx="110">
                  <c:v>618.81999999999971</c:v>
                </c:pt>
                <c:pt idx="111">
                  <c:v>1944.7600000000002</c:v>
                </c:pt>
                <c:pt idx="112">
                  <c:v>928.72</c:v>
                </c:pt>
                <c:pt idx="113">
                  <c:v>658.69</c:v>
                </c:pt>
                <c:pt idx="114">
                  <c:v>309.26</c:v>
                </c:pt>
                <c:pt idx="115">
                  <c:v>-101.74000000000001</c:v>
                </c:pt>
                <c:pt idx="116">
                  <c:v>-466.1400000000001</c:v>
                </c:pt>
                <c:pt idx="117">
                  <c:v>-850.19</c:v>
                </c:pt>
                <c:pt idx="118">
                  <c:v>-508.94000000000005</c:v>
                </c:pt>
                <c:pt idx="119">
                  <c:v>-488.19999999999982</c:v>
                </c:pt>
                <c:pt idx="120">
                  <c:v>-682.38000000000011</c:v>
                </c:pt>
                <c:pt idx="121">
                  <c:v>-425.55000000000018</c:v>
                </c:pt>
                <c:pt idx="122">
                  <c:v>535.42999999999984</c:v>
                </c:pt>
                <c:pt idx="123">
                  <c:v>45.789999999999964</c:v>
                </c:pt>
                <c:pt idx="124">
                  <c:v>-60.160000000000082</c:v>
                </c:pt>
                <c:pt idx="125">
                  <c:v>44.900000000000091</c:v>
                </c:pt>
                <c:pt idx="126">
                  <c:v>-364.8900000000001</c:v>
                </c:pt>
                <c:pt idx="127">
                  <c:v>-437.46000000000004</c:v>
                </c:pt>
                <c:pt idx="128">
                  <c:v>-670.65000000000009</c:v>
                </c:pt>
                <c:pt idx="129">
                  <c:v>-68.909999999999854</c:v>
                </c:pt>
                <c:pt idx="130">
                  <c:v>-1456.8199999999997</c:v>
                </c:pt>
                <c:pt idx="131">
                  <c:v>-908.51000000000022</c:v>
                </c:pt>
                <c:pt idx="132">
                  <c:v>1216.9400000000005</c:v>
                </c:pt>
                <c:pt idx="133">
                  <c:v>2642.75</c:v>
                </c:pt>
                <c:pt idx="134">
                  <c:v>1012.8499999999999</c:v>
                </c:pt>
                <c:pt idx="135">
                  <c:v>1428.6399999999999</c:v>
                </c:pt>
                <c:pt idx="136">
                  <c:v>737.15000000000009</c:v>
                </c:pt>
                <c:pt idx="137">
                  <c:v>553.56999999999994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BBA9-4870-B1F7-09FB2CDDAF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9822126"/>
        <c:axId val="7840467"/>
      </c:barChart>
      <c:catAx>
        <c:axId val="68982212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7840467"/>
        <c:crosses val="autoZero"/>
        <c:auto val="1"/>
        <c:lblAlgn val="ctr"/>
        <c:lblOffset val="100"/>
        <c:noMultiLvlLbl val="1"/>
      </c:catAx>
      <c:valAx>
        <c:axId val="784046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689822126"/>
        <c:crosses val="autoZero"/>
        <c:crossBetween val="between"/>
      </c:valAx>
    </c:plotArea>
    <c:plotVisOnly val="1"/>
    <c:dispBlanksAs val="zero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autoTitleDeleted val="1"/>
    <c:plotArea>
      <c:layout/>
      <c:lineChart>
        <c:grouping val="standard"/>
        <c:varyColors val="1"/>
        <c:ser>
          <c:idx val="0"/>
          <c:order val="0"/>
          <c:tx>
            <c:v>ENA Observ</c:v>
          </c:tx>
          <c:spPr>
            <a:ln w="28575" cmpd="sng">
              <a:solidFill>
                <a:schemeClr val="accent1"/>
              </a:solidFill>
            </a:ln>
          </c:spPr>
          <c:marker>
            <c:symbol val="none"/>
          </c:marker>
          <c:val>
            <c:numRef>
              <c:f>'RNA - MLP (8)'!$D$2:$D$148</c:f>
              <c:numCache>
                <c:formatCode>_-* #,##0.00_-;\-* #,##0.00_-;_-* "-"??_-;_-@</c:formatCode>
                <c:ptCount val="147"/>
                <c:pt idx="0">
                  <c:v>14513.38</c:v>
                </c:pt>
                <c:pt idx="1">
                  <c:v>6176.11</c:v>
                </c:pt>
                <c:pt idx="2">
                  <c:v>11527.88</c:v>
                </c:pt>
                <c:pt idx="3">
                  <c:v>6808.32</c:v>
                </c:pt>
                <c:pt idx="4">
                  <c:v>4452.32</c:v>
                </c:pt>
                <c:pt idx="5">
                  <c:v>3791.72</c:v>
                </c:pt>
                <c:pt idx="6">
                  <c:v>2947.26</c:v>
                </c:pt>
                <c:pt idx="7">
                  <c:v>2369.23</c:v>
                </c:pt>
                <c:pt idx="8">
                  <c:v>1779.82</c:v>
                </c:pt>
                <c:pt idx="9">
                  <c:v>2581.0300000000002</c:v>
                </c:pt>
                <c:pt idx="10">
                  <c:v>2930.66</c:v>
                </c:pt>
                <c:pt idx="11">
                  <c:v>7692.65</c:v>
                </c:pt>
                <c:pt idx="12">
                  <c:v>13283.33</c:v>
                </c:pt>
                <c:pt idx="13">
                  <c:v>6916.17</c:v>
                </c:pt>
                <c:pt idx="14">
                  <c:v>4930.82</c:v>
                </c:pt>
                <c:pt idx="15">
                  <c:v>4090.75</c:v>
                </c:pt>
                <c:pt idx="16">
                  <c:v>3816.29</c:v>
                </c:pt>
                <c:pt idx="17">
                  <c:v>4132.4399999999996</c:v>
                </c:pt>
                <c:pt idx="18">
                  <c:v>3018.84</c:v>
                </c:pt>
                <c:pt idx="19">
                  <c:v>1987.82</c:v>
                </c:pt>
                <c:pt idx="20">
                  <c:v>1605.63</c:v>
                </c:pt>
                <c:pt idx="21">
                  <c:v>1619.59</c:v>
                </c:pt>
                <c:pt idx="22">
                  <c:v>2531.52</c:v>
                </c:pt>
                <c:pt idx="23">
                  <c:v>3623.25</c:v>
                </c:pt>
                <c:pt idx="24">
                  <c:v>8698.94</c:v>
                </c:pt>
                <c:pt idx="25">
                  <c:v>9053.91</c:v>
                </c:pt>
                <c:pt idx="26">
                  <c:v>6924.41</c:v>
                </c:pt>
                <c:pt idx="27">
                  <c:v>5999.64</c:v>
                </c:pt>
                <c:pt idx="28">
                  <c:v>3600.54</c:v>
                </c:pt>
                <c:pt idx="29">
                  <c:v>4079.6</c:v>
                </c:pt>
                <c:pt idx="30">
                  <c:v>2892.32</c:v>
                </c:pt>
                <c:pt idx="31">
                  <c:v>2192.8200000000002</c:v>
                </c:pt>
                <c:pt idx="32">
                  <c:v>1992.47</c:v>
                </c:pt>
                <c:pt idx="33">
                  <c:v>2890</c:v>
                </c:pt>
                <c:pt idx="34">
                  <c:v>2978.56</c:v>
                </c:pt>
                <c:pt idx="35">
                  <c:v>5302.28</c:v>
                </c:pt>
                <c:pt idx="36">
                  <c:v>3079.94</c:v>
                </c:pt>
                <c:pt idx="37">
                  <c:v>1795.04</c:v>
                </c:pt>
                <c:pt idx="38">
                  <c:v>2185.0100000000002</c:v>
                </c:pt>
                <c:pt idx="39">
                  <c:v>2237.5700000000002</c:v>
                </c:pt>
                <c:pt idx="40">
                  <c:v>1527.44</c:v>
                </c:pt>
                <c:pt idx="41">
                  <c:v>1411.64</c:v>
                </c:pt>
                <c:pt idx="42">
                  <c:v>1285.6099999999999</c:v>
                </c:pt>
                <c:pt idx="43">
                  <c:v>1169.6300000000001</c:v>
                </c:pt>
                <c:pt idx="44">
                  <c:v>867.6</c:v>
                </c:pt>
                <c:pt idx="45">
                  <c:v>650.35</c:v>
                </c:pt>
                <c:pt idx="46">
                  <c:v>1498.22</c:v>
                </c:pt>
                <c:pt idx="47">
                  <c:v>3434.81</c:v>
                </c:pt>
                <c:pt idx="48">
                  <c:v>1988.21</c:v>
                </c:pt>
                <c:pt idx="49">
                  <c:v>3530.23</c:v>
                </c:pt>
                <c:pt idx="50">
                  <c:v>4682.33</c:v>
                </c:pt>
                <c:pt idx="51">
                  <c:v>3532.87</c:v>
                </c:pt>
                <c:pt idx="52">
                  <c:v>2507.6799999999998</c:v>
                </c:pt>
                <c:pt idx="53">
                  <c:v>2030.09</c:v>
                </c:pt>
                <c:pt idx="54">
                  <c:v>1567.76</c:v>
                </c:pt>
                <c:pt idx="55">
                  <c:v>1132.05</c:v>
                </c:pt>
                <c:pt idx="56">
                  <c:v>2159.4699999999998</c:v>
                </c:pt>
                <c:pt idx="57">
                  <c:v>1044.47</c:v>
                </c:pt>
                <c:pt idx="58">
                  <c:v>2849.53</c:v>
                </c:pt>
                <c:pt idx="59">
                  <c:v>5019.74</c:v>
                </c:pt>
                <c:pt idx="60">
                  <c:v>9529.39</c:v>
                </c:pt>
                <c:pt idx="61">
                  <c:v>6756.82</c:v>
                </c:pt>
                <c:pt idx="62">
                  <c:v>7590.49</c:v>
                </c:pt>
                <c:pt idx="63">
                  <c:v>3941.46</c:v>
                </c:pt>
                <c:pt idx="64">
                  <c:v>2899.89</c:v>
                </c:pt>
                <c:pt idx="65">
                  <c:v>3847.41</c:v>
                </c:pt>
                <c:pt idx="66">
                  <c:v>2155.12</c:v>
                </c:pt>
                <c:pt idx="67">
                  <c:v>1799.97</c:v>
                </c:pt>
                <c:pt idx="68">
                  <c:v>1456.41</c:v>
                </c:pt>
                <c:pt idx="69">
                  <c:v>1987.42</c:v>
                </c:pt>
                <c:pt idx="70">
                  <c:v>3675.37</c:v>
                </c:pt>
                <c:pt idx="71">
                  <c:v>4016.23</c:v>
                </c:pt>
                <c:pt idx="72">
                  <c:v>4905.8500000000004</c:v>
                </c:pt>
                <c:pt idx="73">
                  <c:v>4144.17</c:v>
                </c:pt>
                <c:pt idx="74">
                  <c:v>3748.76</c:v>
                </c:pt>
                <c:pt idx="75">
                  <c:v>2449.84</c:v>
                </c:pt>
                <c:pt idx="76">
                  <c:v>2677.39</c:v>
                </c:pt>
                <c:pt idx="77">
                  <c:v>2134.23</c:v>
                </c:pt>
                <c:pt idx="78">
                  <c:v>1537.76</c:v>
                </c:pt>
                <c:pt idx="79">
                  <c:v>1207.69</c:v>
                </c:pt>
                <c:pt idx="80">
                  <c:v>895.95</c:v>
                </c:pt>
                <c:pt idx="81">
                  <c:v>1226.24</c:v>
                </c:pt>
                <c:pt idx="82">
                  <c:v>2325.86</c:v>
                </c:pt>
                <c:pt idx="83">
                  <c:v>3600.39</c:v>
                </c:pt>
                <c:pt idx="84">
                  <c:v>6103.76</c:v>
                </c:pt>
                <c:pt idx="85">
                  <c:v>4157.79</c:v>
                </c:pt>
                <c:pt idx="86">
                  <c:v>4910.4399999999996</c:v>
                </c:pt>
                <c:pt idx="87">
                  <c:v>2497.4699999999998</c:v>
                </c:pt>
                <c:pt idx="88">
                  <c:v>1729.43</c:v>
                </c:pt>
                <c:pt idx="89">
                  <c:v>1610.43</c:v>
                </c:pt>
                <c:pt idx="90">
                  <c:v>1239.4100000000001</c:v>
                </c:pt>
                <c:pt idx="91">
                  <c:v>1448.11</c:v>
                </c:pt>
                <c:pt idx="92">
                  <c:v>1302.3</c:v>
                </c:pt>
                <c:pt idx="93">
                  <c:v>2481.7399999999998</c:v>
                </c:pt>
                <c:pt idx="94">
                  <c:v>4334.28</c:v>
                </c:pt>
                <c:pt idx="95">
                  <c:v>5010.95</c:v>
                </c:pt>
                <c:pt idx="96">
                  <c:v>3984</c:v>
                </c:pt>
                <c:pt idx="97">
                  <c:v>4380</c:v>
                </c:pt>
                <c:pt idx="98">
                  <c:v>7549</c:v>
                </c:pt>
                <c:pt idx="99">
                  <c:v>5025</c:v>
                </c:pt>
                <c:pt idx="100">
                  <c:v>3380</c:v>
                </c:pt>
                <c:pt idx="101">
                  <c:v>2399</c:v>
                </c:pt>
                <c:pt idx="102">
                  <c:v>1947</c:v>
                </c:pt>
                <c:pt idx="103">
                  <c:v>1607</c:v>
                </c:pt>
                <c:pt idx="104">
                  <c:v>1379</c:v>
                </c:pt>
                <c:pt idx="105">
                  <c:v>1426</c:v>
                </c:pt>
                <c:pt idx="106">
                  <c:v>2419</c:v>
                </c:pt>
                <c:pt idx="107">
                  <c:v>4238</c:v>
                </c:pt>
                <c:pt idx="108">
                  <c:v>5672</c:v>
                </c:pt>
                <c:pt idx="109">
                  <c:v>11933</c:v>
                </c:pt>
                <c:pt idx="110">
                  <c:v>8252</c:v>
                </c:pt>
                <c:pt idx="111">
                  <c:v>4239</c:v>
                </c:pt>
                <c:pt idx="112">
                  <c:v>2803</c:v>
                </c:pt>
                <c:pt idx="113">
                  <c:v>2449</c:v>
                </c:pt>
                <c:pt idx="114">
                  <c:v>1873</c:v>
                </c:pt>
                <c:pt idx="115">
                  <c:v>1462</c:v>
                </c:pt>
                <c:pt idx="116">
                  <c:v>1141</c:v>
                </c:pt>
                <c:pt idx="117">
                  <c:v>985</c:v>
                </c:pt>
                <c:pt idx="118">
                  <c:v>1948</c:v>
                </c:pt>
                <c:pt idx="119">
                  <c:v>4880</c:v>
                </c:pt>
                <c:pt idx="120">
                  <c:v>6198</c:v>
                </c:pt>
                <c:pt idx="121">
                  <c:v>4770</c:v>
                </c:pt>
                <c:pt idx="122">
                  <c:v>4338</c:v>
                </c:pt>
                <c:pt idx="123">
                  <c:v>2131</c:v>
                </c:pt>
                <c:pt idx="124">
                  <c:v>1589</c:v>
                </c:pt>
                <c:pt idx="125">
                  <c:v>1692</c:v>
                </c:pt>
                <c:pt idx="126">
                  <c:v>1256</c:v>
                </c:pt>
                <c:pt idx="127">
                  <c:v>1119</c:v>
                </c:pt>
                <c:pt idx="128">
                  <c:v>923</c:v>
                </c:pt>
                <c:pt idx="129">
                  <c:v>2983</c:v>
                </c:pt>
                <c:pt idx="130">
                  <c:v>3815</c:v>
                </c:pt>
                <c:pt idx="131">
                  <c:v>4450</c:v>
                </c:pt>
                <c:pt idx="132">
                  <c:v>9992</c:v>
                </c:pt>
                <c:pt idx="133">
                  <c:v>10939</c:v>
                </c:pt>
                <c:pt idx="134">
                  <c:v>4978</c:v>
                </c:pt>
                <c:pt idx="135">
                  <c:v>3761</c:v>
                </c:pt>
                <c:pt idx="136">
                  <c:v>2593</c:v>
                </c:pt>
                <c:pt idx="137">
                  <c:v>2211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82-45C9-95F8-4FCCD22D0E90}"/>
            </c:ext>
          </c:extLst>
        </c:ser>
        <c:ser>
          <c:idx val="1"/>
          <c:order val="1"/>
          <c:tx>
            <c:v>ENA MLP</c:v>
          </c:tx>
          <c:spPr>
            <a:ln w="28575" cmpd="sng">
              <a:solidFill>
                <a:schemeClr val="accent2"/>
              </a:solidFill>
            </a:ln>
          </c:spPr>
          <c:marker>
            <c:symbol val="none"/>
          </c:marker>
          <c:val>
            <c:numRef>
              <c:f>'RNA - MLP (8)'!$E$2:$E$148</c:f>
              <c:numCache>
                <c:formatCode>_-* #,##0.00_-;\-* #,##0.00_-;_-* "-"??_-;_-@</c:formatCode>
                <c:ptCount val="147"/>
                <c:pt idx="0">
                  <c:v>9897.0400000000009</c:v>
                </c:pt>
                <c:pt idx="1">
                  <c:v>6514.57</c:v>
                </c:pt>
                <c:pt idx="2">
                  <c:v>5774.71</c:v>
                </c:pt>
                <c:pt idx="3">
                  <c:v>5455.91</c:v>
                </c:pt>
                <c:pt idx="4">
                  <c:v>1986.48</c:v>
                </c:pt>
                <c:pt idx="5">
                  <c:v>1655.35</c:v>
                </c:pt>
                <c:pt idx="6">
                  <c:v>1626.86</c:v>
                </c:pt>
                <c:pt idx="7">
                  <c:v>1554.65</c:v>
                </c:pt>
                <c:pt idx="8">
                  <c:v>1566.68</c:v>
                </c:pt>
                <c:pt idx="9">
                  <c:v>2174.54</c:v>
                </c:pt>
                <c:pt idx="10">
                  <c:v>3453.41</c:v>
                </c:pt>
                <c:pt idx="11">
                  <c:v>5744.39</c:v>
                </c:pt>
                <c:pt idx="12">
                  <c:v>10105.85</c:v>
                </c:pt>
                <c:pt idx="13">
                  <c:v>6514.57</c:v>
                </c:pt>
                <c:pt idx="14">
                  <c:v>2857.74</c:v>
                </c:pt>
                <c:pt idx="15">
                  <c:v>2367.52</c:v>
                </c:pt>
                <c:pt idx="16">
                  <c:v>1882.29</c:v>
                </c:pt>
                <c:pt idx="17">
                  <c:v>2196.12</c:v>
                </c:pt>
                <c:pt idx="18">
                  <c:v>2040.99</c:v>
                </c:pt>
                <c:pt idx="19">
                  <c:v>1607.14</c:v>
                </c:pt>
                <c:pt idx="20">
                  <c:v>1663.69</c:v>
                </c:pt>
                <c:pt idx="21">
                  <c:v>1943</c:v>
                </c:pt>
                <c:pt idx="22">
                  <c:v>2952.77</c:v>
                </c:pt>
                <c:pt idx="23">
                  <c:v>4754.4799999999996</c:v>
                </c:pt>
                <c:pt idx="24">
                  <c:v>8014.93</c:v>
                </c:pt>
                <c:pt idx="25">
                  <c:v>9674.33</c:v>
                </c:pt>
                <c:pt idx="26">
                  <c:v>6847.9</c:v>
                </c:pt>
                <c:pt idx="27">
                  <c:v>3413.27</c:v>
                </c:pt>
                <c:pt idx="28">
                  <c:v>2189.12</c:v>
                </c:pt>
                <c:pt idx="29">
                  <c:v>1931.7</c:v>
                </c:pt>
                <c:pt idx="30">
                  <c:v>1736</c:v>
                </c:pt>
                <c:pt idx="31">
                  <c:v>1607.14</c:v>
                </c:pt>
                <c:pt idx="32">
                  <c:v>1745.67</c:v>
                </c:pt>
                <c:pt idx="33">
                  <c:v>2364.36</c:v>
                </c:pt>
                <c:pt idx="34">
                  <c:v>3972.7</c:v>
                </c:pt>
                <c:pt idx="35">
                  <c:v>5764.6</c:v>
                </c:pt>
                <c:pt idx="36">
                  <c:v>3875.61</c:v>
                </c:pt>
                <c:pt idx="37">
                  <c:v>2078.79</c:v>
                </c:pt>
                <c:pt idx="38">
                  <c:v>2217.33</c:v>
                </c:pt>
                <c:pt idx="39">
                  <c:v>2651.37</c:v>
                </c:pt>
                <c:pt idx="40">
                  <c:v>1951.56</c:v>
                </c:pt>
                <c:pt idx="41">
                  <c:v>1599.4</c:v>
                </c:pt>
                <c:pt idx="42">
                  <c:v>1695.77</c:v>
                </c:pt>
                <c:pt idx="43">
                  <c:v>1704.55</c:v>
                </c:pt>
                <c:pt idx="44">
                  <c:v>1691.42</c:v>
                </c:pt>
                <c:pt idx="45">
                  <c:v>1861.08</c:v>
                </c:pt>
                <c:pt idx="46">
                  <c:v>2766.72</c:v>
                </c:pt>
                <c:pt idx="47">
                  <c:v>4631.45</c:v>
                </c:pt>
                <c:pt idx="48">
                  <c:v>3571.61</c:v>
                </c:pt>
                <c:pt idx="49">
                  <c:v>3738.05</c:v>
                </c:pt>
                <c:pt idx="50">
                  <c:v>5604.04</c:v>
                </c:pt>
                <c:pt idx="51">
                  <c:v>2761.77</c:v>
                </c:pt>
                <c:pt idx="52">
                  <c:v>1775.82</c:v>
                </c:pt>
                <c:pt idx="53">
                  <c:v>1882.29</c:v>
                </c:pt>
                <c:pt idx="54">
                  <c:v>1647.1</c:v>
                </c:pt>
                <c:pt idx="55">
                  <c:v>1595.56</c:v>
                </c:pt>
                <c:pt idx="56">
                  <c:v>2231.66</c:v>
                </c:pt>
                <c:pt idx="57">
                  <c:v>2642.07</c:v>
                </c:pt>
                <c:pt idx="58">
                  <c:v>3890.39</c:v>
                </c:pt>
                <c:pt idx="59">
                  <c:v>6493.23</c:v>
                </c:pt>
                <c:pt idx="60">
                  <c:v>8403.66</c:v>
                </c:pt>
                <c:pt idx="61">
                  <c:v>7316.01</c:v>
                </c:pt>
                <c:pt idx="62">
                  <c:v>5101.29</c:v>
                </c:pt>
                <c:pt idx="63">
                  <c:v>3108.8</c:v>
                </c:pt>
                <c:pt idx="64">
                  <c:v>1780.62</c:v>
                </c:pt>
                <c:pt idx="65">
                  <c:v>2111.2199999999998</c:v>
                </c:pt>
                <c:pt idx="66">
                  <c:v>1861.08</c:v>
                </c:pt>
                <c:pt idx="67">
                  <c:v>1653.28</c:v>
                </c:pt>
                <c:pt idx="68">
                  <c:v>1717.89</c:v>
                </c:pt>
                <c:pt idx="69">
                  <c:v>2268.14</c:v>
                </c:pt>
                <c:pt idx="70">
                  <c:v>4666.33</c:v>
                </c:pt>
                <c:pt idx="71">
                  <c:v>5416.81</c:v>
                </c:pt>
                <c:pt idx="72">
                  <c:v>5643.94</c:v>
                </c:pt>
                <c:pt idx="73">
                  <c:v>4385.0600000000004</c:v>
                </c:pt>
                <c:pt idx="74">
                  <c:v>2996.32</c:v>
                </c:pt>
                <c:pt idx="75">
                  <c:v>2656.05</c:v>
                </c:pt>
                <c:pt idx="76">
                  <c:v>2275.5500000000002</c:v>
                </c:pt>
                <c:pt idx="77">
                  <c:v>2047.2</c:v>
                </c:pt>
                <c:pt idx="78">
                  <c:v>1649.16</c:v>
                </c:pt>
                <c:pt idx="79">
                  <c:v>1563.74</c:v>
                </c:pt>
                <c:pt idx="80">
                  <c:v>1640.97</c:v>
                </c:pt>
                <c:pt idx="81">
                  <c:v>2158.08</c:v>
                </c:pt>
                <c:pt idx="82">
                  <c:v>3578.39</c:v>
                </c:pt>
                <c:pt idx="83">
                  <c:v>5262.24</c:v>
                </c:pt>
                <c:pt idx="84">
                  <c:v>6546.61</c:v>
                </c:pt>
                <c:pt idx="85">
                  <c:v>4980.58</c:v>
                </c:pt>
                <c:pt idx="86">
                  <c:v>3232.56</c:v>
                </c:pt>
                <c:pt idx="87">
                  <c:v>2268.14</c:v>
                </c:pt>
                <c:pt idx="88">
                  <c:v>1645.05</c:v>
                </c:pt>
                <c:pt idx="89">
                  <c:v>1572.95</c:v>
                </c:pt>
                <c:pt idx="90">
                  <c:v>1584.17</c:v>
                </c:pt>
                <c:pt idx="91">
                  <c:v>1726.9</c:v>
                </c:pt>
                <c:pt idx="92">
                  <c:v>2114.5100000000002</c:v>
                </c:pt>
                <c:pt idx="93">
                  <c:v>3244.66</c:v>
                </c:pt>
                <c:pt idx="94">
                  <c:v>6030.66</c:v>
                </c:pt>
                <c:pt idx="95">
                  <c:v>6450.64</c:v>
                </c:pt>
                <c:pt idx="96">
                  <c:v>3920.12</c:v>
                </c:pt>
                <c:pt idx="97">
                  <c:v>4262.1899999999996</c:v>
                </c:pt>
                <c:pt idx="98">
                  <c:v>5495.17</c:v>
                </c:pt>
                <c:pt idx="99">
                  <c:v>3802.57</c:v>
                </c:pt>
                <c:pt idx="100">
                  <c:v>2371.4699999999998</c:v>
                </c:pt>
                <c:pt idx="101">
                  <c:v>1724.63</c:v>
                </c:pt>
                <c:pt idx="102">
                  <c:v>1607.14</c:v>
                </c:pt>
                <c:pt idx="103">
                  <c:v>1643.01</c:v>
                </c:pt>
                <c:pt idx="104">
                  <c:v>1879.61</c:v>
                </c:pt>
                <c:pt idx="105">
                  <c:v>2175.2399999999998</c:v>
                </c:pt>
                <c:pt idx="106">
                  <c:v>3120.33</c:v>
                </c:pt>
                <c:pt idx="107">
                  <c:v>4871.04</c:v>
                </c:pt>
                <c:pt idx="108">
                  <c:v>6643.04</c:v>
                </c:pt>
                <c:pt idx="109">
                  <c:v>10399.01</c:v>
                </c:pt>
                <c:pt idx="110">
                  <c:v>7633.18</c:v>
                </c:pt>
                <c:pt idx="111">
                  <c:v>2294.2399999999998</c:v>
                </c:pt>
                <c:pt idx="112">
                  <c:v>1874.28</c:v>
                </c:pt>
                <c:pt idx="113">
                  <c:v>1790.31</c:v>
                </c:pt>
                <c:pt idx="114">
                  <c:v>1563.74</c:v>
                </c:pt>
                <c:pt idx="115">
                  <c:v>1563.74</c:v>
                </c:pt>
                <c:pt idx="116">
                  <c:v>1607.14</c:v>
                </c:pt>
                <c:pt idx="117">
                  <c:v>1835.19</c:v>
                </c:pt>
                <c:pt idx="118">
                  <c:v>2456.94</c:v>
                </c:pt>
                <c:pt idx="119">
                  <c:v>5368.2</c:v>
                </c:pt>
                <c:pt idx="120">
                  <c:v>6880.38</c:v>
                </c:pt>
                <c:pt idx="121">
                  <c:v>5195.55</c:v>
                </c:pt>
                <c:pt idx="122">
                  <c:v>3802.57</c:v>
                </c:pt>
                <c:pt idx="123">
                  <c:v>2085.21</c:v>
                </c:pt>
                <c:pt idx="124">
                  <c:v>1649.16</c:v>
                </c:pt>
                <c:pt idx="125">
                  <c:v>1647.1</c:v>
                </c:pt>
                <c:pt idx="126">
                  <c:v>1620.89</c:v>
                </c:pt>
                <c:pt idx="127">
                  <c:v>1556.46</c:v>
                </c:pt>
                <c:pt idx="128">
                  <c:v>1593.65</c:v>
                </c:pt>
                <c:pt idx="129">
                  <c:v>3051.91</c:v>
                </c:pt>
                <c:pt idx="130">
                  <c:v>5271.82</c:v>
                </c:pt>
                <c:pt idx="131">
                  <c:v>5358.51</c:v>
                </c:pt>
                <c:pt idx="132">
                  <c:v>8775.06</c:v>
                </c:pt>
                <c:pt idx="133">
                  <c:v>8296.25</c:v>
                </c:pt>
                <c:pt idx="134">
                  <c:v>3965.15</c:v>
                </c:pt>
                <c:pt idx="135">
                  <c:v>2332.36</c:v>
                </c:pt>
                <c:pt idx="136">
                  <c:v>1855.85</c:v>
                </c:pt>
                <c:pt idx="137">
                  <c:v>1657.43</c:v>
                </c:pt>
                <c:pt idx="138">
                  <c:v>1572.95</c:v>
                </c:pt>
                <c:pt idx="139">
                  <c:v>1703.67</c:v>
                </c:pt>
                <c:pt idx="140">
                  <c:v>1894.69</c:v>
                </c:pt>
                <c:pt idx="141">
                  <c:v>2477.96</c:v>
                </c:pt>
                <c:pt idx="142">
                  <c:v>3293.58</c:v>
                </c:pt>
                <c:pt idx="143">
                  <c:v>4343.75</c:v>
                </c:pt>
                <c:pt idx="144">
                  <c:v>6176.31</c:v>
                </c:pt>
                <c:pt idx="145">
                  <c:v>5948.15</c:v>
                </c:pt>
                <c:pt idx="146">
                  <c:v>4310.96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82-45C9-95F8-4FCCD22D0E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0480644"/>
        <c:axId val="1683481023"/>
      </c:lineChart>
      <c:catAx>
        <c:axId val="14604806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1683481023"/>
        <c:crosses val="autoZero"/>
        <c:auto val="1"/>
        <c:lblAlgn val="ctr"/>
        <c:lblOffset val="100"/>
        <c:noMultiLvlLbl val="1"/>
      </c:catAx>
      <c:valAx>
        <c:axId val="168348102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_-* #,##0.00_-;\-* #,##0.00_-;_-* &quot;-&quot;??_-;_-@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1460480644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pt-BR"/>
        </a:p>
      </c:txPr>
    </c:legend>
    <c:plotVisOnly val="1"/>
    <c:dispBlanksAs val="zero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autoTitleDeleted val="1"/>
    <c:plotArea>
      <c:layout/>
      <c:barChart>
        <c:barDir val="col"/>
        <c:grouping val="clustered"/>
        <c:varyColors val="1"/>
        <c:ser>
          <c:idx val="0"/>
          <c:order val="0"/>
          <c:tx>
            <c:v>Resíduo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'RNA - MLP (9)'!$I$2:$I$139</c:f>
              <c:numCache>
                <c:formatCode>0</c:formatCode>
                <c:ptCount val="138"/>
                <c:pt idx="0">
                  <c:v>3009.9699999999993</c:v>
                </c:pt>
                <c:pt idx="1">
                  <c:v>-397.11000000000058</c:v>
                </c:pt>
                <c:pt idx="2">
                  <c:v>5872.8899999999994</c:v>
                </c:pt>
                <c:pt idx="3">
                  <c:v>1516.1399999999994</c:v>
                </c:pt>
                <c:pt idx="4">
                  <c:v>2206.7999999999997</c:v>
                </c:pt>
                <c:pt idx="5">
                  <c:v>1811.7299999999998</c:v>
                </c:pt>
                <c:pt idx="6">
                  <c:v>990.80000000000018</c:v>
                </c:pt>
                <c:pt idx="7">
                  <c:v>473.03</c:v>
                </c:pt>
                <c:pt idx="8">
                  <c:v>-126.48000000000002</c:v>
                </c:pt>
                <c:pt idx="9">
                  <c:v>188.8100000000004</c:v>
                </c:pt>
                <c:pt idx="10">
                  <c:v>-465.10000000000036</c:v>
                </c:pt>
                <c:pt idx="11">
                  <c:v>2073.0199999999995</c:v>
                </c:pt>
                <c:pt idx="12">
                  <c:v>1512.0699999999997</c:v>
                </c:pt>
                <c:pt idx="13">
                  <c:v>342.94999999999982</c:v>
                </c:pt>
                <c:pt idx="14">
                  <c:v>2010.2299999999996</c:v>
                </c:pt>
                <c:pt idx="15">
                  <c:v>1549.38</c:v>
                </c:pt>
                <c:pt idx="16">
                  <c:v>1653.06</c:v>
                </c:pt>
                <c:pt idx="17">
                  <c:v>1723.4899999999998</c:v>
                </c:pt>
                <c:pt idx="18">
                  <c:v>730.60000000000036</c:v>
                </c:pt>
                <c:pt idx="19">
                  <c:v>47.720000000000027</c:v>
                </c:pt>
                <c:pt idx="20">
                  <c:v>-381.2199999999998</c:v>
                </c:pt>
                <c:pt idx="21">
                  <c:v>-591.70000000000005</c:v>
                </c:pt>
                <c:pt idx="22">
                  <c:v>-463.40999999999985</c:v>
                </c:pt>
                <c:pt idx="23">
                  <c:v>-936.14000000000033</c:v>
                </c:pt>
                <c:pt idx="24">
                  <c:v>-28.639999999999418</c:v>
                </c:pt>
                <c:pt idx="25">
                  <c:v>-2150.2999999999993</c:v>
                </c:pt>
                <c:pt idx="26">
                  <c:v>-96.989999999999782</c:v>
                </c:pt>
                <c:pt idx="27">
                  <c:v>2636.7100000000005</c:v>
                </c:pt>
                <c:pt idx="28">
                  <c:v>1197.02</c:v>
                </c:pt>
                <c:pt idx="29">
                  <c:v>1877.2399999999998</c:v>
                </c:pt>
                <c:pt idx="30">
                  <c:v>846.44</c:v>
                </c:pt>
                <c:pt idx="31">
                  <c:v>252.72000000000025</c:v>
                </c:pt>
                <c:pt idx="32">
                  <c:v>-61.240000000000009</c:v>
                </c:pt>
                <c:pt idx="33">
                  <c:v>351.05999999999995</c:v>
                </c:pt>
                <c:pt idx="34">
                  <c:v>-856.27</c:v>
                </c:pt>
                <c:pt idx="35">
                  <c:v>-340.89000000000033</c:v>
                </c:pt>
                <c:pt idx="36">
                  <c:v>-670.59000000000015</c:v>
                </c:pt>
                <c:pt idx="37">
                  <c:v>-522.72000000000025</c:v>
                </c:pt>
                <c:pt idx="38">
                  <c:v>-240.35999999999967</c:v>
                </c:pt>
                <c:pt idx="39">
                  <c:v>-522.79</c:v>
                </c:pt>
                <c:pt idx="40">
                  <c:v>-690.59999999999991</c:v>
                </c:pt>
                <c:pt idx="41">
                  <c:v>-522.02</c:v>
                </c:pt>
                <c:pt idx="42">
                  <c:v>-727.52000000000021</c:v>
                </c:pt>
                <c:pt idx="43">
                  <c:v>-850.65999999999985</c:v>
                </c:pt>
                <c:pt idx="44">
                  <c:v>-1141.9699999999998</c:v>
                </c:pt>
                <c:pt idx="45">
                  <c:v>-1496.0100000000002</c:v>
                </c:pt>
                <c:pt idx="46">
                  <c:v>-1351.5199999999998</c:v>
                </c:pt>
                <c:pt idx="47">
                  <c:v>-1004.6299999999997</c:v>
                </c:pt>
                <c:pt idx="48">
                  <c:v>-1505.08</c:v>
                </c:pt>
                <c:pt idx="49">
                  <c:v>-102.67999999999984</c:v>
                </c:pt>
                <c:pt idx="50">
                  <c:v>-776.01000000000022</c:v>
                </c:pt>
                <c:pt idx="51">
                  <c:v>686.9699999999998</c:v>
                </c:pt>
                <c:pt idx="52">
                  <c:v>429.61999999999989</c:v>
                </c:pt>
                <c:pt idx="53">
                  <c:v>-133.1400000000001</c:v>
                </c:pt>
                <c:pt idx="54">
                  <c:v>-405.43000000000006</c:v>
                </c:pt>
                <c:pt idx="55">
                  <c:v>-798.41000000000008</c:v>
                </c:pt>
                <c:pt idx="56">
                  <c:v>-276.99000000000024</c:v>
                </c:pt>
                <c:pt idx="57">
                  <c:v>-1708.6899999999998</c:v>
                </c:pt>
                <c:pt idx="58">
                  <c:v>-913.75999999999976</c:v>
                </c:pt>
                <c:pt idx="59">
                  <c:v>-1525.5100000000002</c:v>
                </c:pt>
                <c:pt idx="60">
                  <c:v>205.94999999999891</c:v>
                </c:pt>
                <c:pt idx="61">
                  <c:v>-926.82000000000062</c:v>
                </c:pt>
                <c:pt idx="62">
                  <c:v>2679.5699999999997</c:v>
                </c:pt>
                <c:pt idx="63">
                  <c:v>823.44</c:v>
                </c:pt>
                <c:pt idx="64">
                  <c:v>817.96</c:v>
                </c:pt>
                <c:pt idx="65">
                  <c:v>1504.3799999999997</c:v>
                </c:pt>
                <c:pt idx="66">
                  <c:v>8.7599999999997635</c:v>
                </c:pt>
                <c:pt idx="67">
                  <c:v>-178.30999999999995</c:v>
                </c:pt>
                <c:pt idx="68">
                  <c:v>-574.75</c:v>
                </c:pt>
                <c:pt idx="69">
                  <c:v>-477.25</c:v>
                </c:pt>
                <c:pt idx="70">
                  <c:v>-797.84000000000015</c:v>
                </c:pt>
                <c:pt idx="71">
                  <c:v>-1232.7900000000004</c:v>
                </c:pt>
                <c:pt idx="72">
                  <c:v>-597.96</c:v>
                </c:pt>
                <c:pt idx="73">
                  <c:v>-62.010000000000218</c:v>
                </c:pt>
                <c:pt idx="74">
                  <c:v>719.61000000000013</c:v>
                </c:pt>
                <c:pt idx="75">
                  <c:v>-314.12999999999965</c:v>
                </c:pt>
                <c:pt idx="76">
                  <c:v>207</c:v>
                </c:pt>
                <c:pt idx="77">
                  <c:v>-158.86999999999989</c:v>
                </c:pt>
                <c:pt idx="78">
                  <c:v>-437.13000000000011</c:v>
                </c:pt>
                <c:pt idx="79">
                  <c:v>-696.14999999999986</c:v>
                </c:pt>
                <c:pt idx="80">
                  <c:v>-1072.18</c:v>
                </c:pt>
                <c:pt idx="81">
                  <c:v>-1153.2099999999998</c:v>
                </c:pt>
                <c:pt idx="82">
                  <c:v>-1173.0499999999997</c:v>
                </c:pt>
                <c:pt idx="83">
                  <c:v>-1480.7500000000005</c:v>
                </c:pt>
                <c:pt idx="84">
                  <c:v>-511.63999999999942</c:v>
                </c:pt>
                <c:pt idx="85">
                  <c:v>-628.47000000000025</c:v>
                </c:pt>
                <c:pt idx="86">
                  <c:v>1693.6999999999998</c:v>
                </c:pt>
                <c:pt idx="87">
                  <c:v>32.799999999999727</c:v>
                </c:pt>
                <c:pt idx="88">
                  <c:v>-242.06999999999994</c:v>
                </c:pt>
                <c:pt idx="89">
                  <c:v>-301.12999999999988</c:v>
                </c:pt>
                <c:pt idx="90">
                  <c:v>-681.54</c:v>
                </c:pt>
                <c:pt idx="91">
                  <c:v>-590.37000000000012</c:v>
                </c:pt>
                <c:pt idx="92">
                  <c:v>-1043.2900000000002</c:v>
                </c:pt>
                <c:pt idx="93">
                  <c:v>-744.71</c:v>
                </c:pt>
                <c:pt idx="94">
                  <c:v>-1626.21</c:v>
                </c:pt>
                <c:pt idx="95">
                  <c:v>-1478.71</c:v>
                </c:pt>
                <c:pt idx="96">
                  <c:v>194.96000000000004</c:v>
                </c:pt>
                <c:pt idx="97">
                  <c:v>286.84000000000015</c:v>
                </c:pt>
                <c:pt idx="98">
                  <c:v>2213.1800000000003</c:v>
                </c:pt>
                <c:pt idx="99">
                  <c:v>1337.1799999999998</c:v>
                </c:pt>
                <c:pt idx="100">
                  <c:v>835.57999999999993</c:v>
                </c:pt>
                <c:pt idx="101">
                  <c:v>362.34999999999991</c:v>
                </c:pt>
                <c:pt idx="102">
                  <c:v>6.9000000000000909</c:v>
                </c:pt>
                <c:pt idx="103">
                  <c:v>-362.81999999999994</c:v>
                </c:pt>
                <c:pt idx="104">
                  <c:v>-782.09999999999991</c:v>
                </c:pt>
                <c:pt idx="105">
                  <c:v>-966.76000000000022</c:v>
                </c:pt>
                <c:pt idx="106">
                  <c:v>-708.17999999999984</c:v>
                </c:pt>
                <c:pt idx="107">
                  <c:v>-437.28999999999996</c:v>
                </c:pt>
                <c:pt idx="108">
                  <c:v>-1071.5100000000002</c:v>
                </c:pt>
                <c:pt idx="109">
                  <c:v>-191.26000000000022</c:v>
                </c:pt>
                <c:pt idx="110">
                  <c:v>101.14999999999964</c:v>
                </c:pt>
                <c:pt idx="111">
                  <c:v>1754.17</c:v>
                </c:pt>
                <c:pt idx="112">
                  <c:v>646.13999999999987</c:v>
                </c:pt>
                <c:pt idx="113">
                  <c:v>359.27</c:v>
                </c:pt>
                <c:pt idx="114">
                  <c:v>-30.839999999999918</c:v>
                </c:pt>
                <c:pt idx="115">
                  <c:v>-441.83999999999992</c:v>
                </c:pt>
                <c:pt idx="116">
                  <c:v>-799.09999999999991</c:v>
                </c:pt>
                <c:pt idx="117">
                  <c:v>-1140.71</c:v>
                </c:pt>
                <c:pt idx="118">
                  <c:v>-662.31</c:v>
                </c:pt>
                <c:pt idx="119">
                  <c:v>-315.75</c:v>
                </c:pt>
                <c:pt idx="120">
                  <c:v>-868.17000000000007</c:v>
                </c:pt>
                <c:pt idx="121">
                  <c:v>-240.05000000000018</c:v>
                </c:pt>
                <c:pt idx="122">
                  <c:v>650.17999999999984</c:v>
                </c:pt>
                <c:pt idx="123">
                  <c:v>-191.76999999999998</c:v>
                </c:pt>
                <c:pt idx="124">
                  <c:v>-385.8900000000001</c:v>
                </c:pt>
                <c:pt idx="125">
                  <c:v>-281.19000000000005</c:v>
                </c:pt>
                <c:pt idx="126">
                  <c:v>-695.52</c:v>
                </c:pt>
                <c:pt idx="127">
                  <c:v>-778.72</c:v>
                </c:pt>
                <c:pt idx="128">
                  <c:v>-1005.8699999999999</c:v>
                </c:pt>
                <c:pt idx="129">
                  <c:v>-89.980000000000018</c:v>
                </c:pt>
                <c:pt idx="130">
                  <c:v>-1276.4099999999999</c:v>
                </c:pt>
                <c:pt idx="131">
                  <c:v>-735.18000000000029</c:v>
                </c:pt>
                <c:pt idx="132">
                  <c:v>100.15999999999985</c:v>
                </c:pt>
                <c:pt idx="133">
                  <c:v>1780.5400000000009</c:v>
                </c:pt>
                <c:pt idx="134">
                  <c:v>1149.77</c:v>
                </c:pt>
                <c:pt idx="135">
                  <c:v>1246.7399999999998</c:v>
                </c:pt>
                <c:pt idx="136">
                  <c:v>450.80999999999995</c:v>
                </c:pt>
                <c:pt idx="137">
                  <c:v>229.29999999999995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C32D-44D3-B47F-DFDF1D32CA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3248637"/>
        <c:axId val="992477381"/>
      </c:barChart>
      <c:catAx>
        <c:axId val="3324863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992477381"/>
        <c:crosses val="autoZero"/>
        <c:auto val="1"/>
        <c:lblAlgn val="ctr"/>
        <c:lblOffset val="100"/>
        <c:noMultiLvlLbl val="1"/>
      </c:catAx>
      <c:valAx>
        <c:axId val="99247738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33248637"/>
        <c:crosses val="autoZero"/>
        <c:crossBetween val="between"/>
      </c:valAx>
    </c:plotArea>
    <c:plotVisOnly val="1"/>
    <c:dispBlanksAs val="zero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autoTitleDeleted val="1"/>
    <c:plotArea>
      <c:layout/>
      <c:lineChart>
        <c:grouping val="standard"/>
        <c:varyColors val="1"/>
        <c:ser>
          <c:idx val="0"/>
          <c:order val="0"/>
          <c:tx>
            <c:v>ENA Observ</c:v>
          </c:tx>
          <c:spPr>
            <a:ln w="28575" cmpd="sng">
              <a:solidFill>
                <a:schemeClr val="accent1"/>
              </a:solidFill>
            </a:ln>
          </c:spPr>
          <c:marker>
            <c:symbol val="none"/>
          </c:marker>
          <c:val>
            <c:numRef>
              <c:f>'RNA - MLP (9)'!$D$2:$D$148</c:f>
              <c:numCache>
                <c:formatCode>_-* #,##0.00_-;\-* #,##0.00_-;_-* "-"??_-;_-@</c:formatCode>
                <c:ptCount val="147"/>
                <c:pt idx="0">
                  <c:v>14513.38</c:v>
                </c:pt>
                <c:pt idx="1">
                  <c:v>6176.11</c:v>
                </c:pt>
                <c:pt idx="2">
                  <c:v>11527.88</c:v>
                </c:pt>
                <c:pt idx="3">
                  <c:v>6808.32</c:v>
                </c:pt>
                <c:pt idx="4">
                  <c:v>4452.32</c:v>
                </c:pt>
                <c:pt idx="5">
                  <c:v>3791.72</c:v>
                </c:pt>
                <c:pt idx="6">
                  <c:v>2947.26</c:v>
                </c:pt>
                <c:pt idx="7">
                  <c:v>2369.23</c:v>
                </c:pt>
                <c:pt idx="8">
                  <c:v>1779.82</c:v>
                </c:pt>
                <c:pt idx="9">
                  <c:v>2581.0300000000002</c:v>
                </c:pt>
                <c:pt idx="10">
                  <c:v>2930.66</c:v>
                </c:pt>
                <c:pt idx="11">
                  <c:v>7692.65</c:v>
                </c:pt>
                <c:pt idx="12">
                  <c:v>13283.33</c:v>
                </c:pt>
                <c:pt idx="13">
                  <c:v>6916.17</c:v>
                </c:pt>
                <c:pt idx="14">
                  <c:v>4930.82</c:v>
                </c:pt>
                <c:pt idx="15">
                  <c:v>4090.75</c:v>
                </c:pt>
                <c:pt idx="16">
                  <c:v>3816.29</c:v>
                </c:pt>
                <c:pt idx="17">
                  <c:v>4132.4399999999996</c:v>
                </c:pt>
                <c:pt idx="18">
                  <c:v>3018.84</c:v>
                </c:pt>
                <c:pt idx="19">
                  <c:v>1987.82</c:v>
                </c:pt>
                <c:pt idx="20">
                  <c:v>1605.63</c:v>
                </c:pt>
                <c:pt idx="21">
                  <c:v>1619.59</c:v>
                </c:pt>
                <c:pt idx="22">
                  <c:v>2531.52</c:v>
                </c:pt>
                <c:pt idx="23">
                  <c:v>3623.25</c:v>
                </c:pt>
                <c:pt idx="24">
                  <c:v>8698.94</c:v>
                </c:pt>
                <c:pt idx="25">
                  <c:v>9053.91</c:v>
                </c:pt>
                <c:pt idx="26">
                  <c:v>6924.41</c:v>
                </c:pt>
                <c:pt idx="27">
                  <c:v>5999.64</c:v>
                </c:pt>
                <c:pt idx="28">
                  <c:v>3600.54</c:v>
                </c:pt>
                <c:pt idx="29">
                  <c:v>4079.6</c:v>
                </c:pt>
                <c:pt idx="30">
                  <c:v>2892.32</c:v>
                </c:pt>
                <c:pt idx="31">
                  <c:v>2192.8200000000002</c:v>
                </c:pt>
                <c:pt idx="32">
                  <c:v>1992.47</c:v>
                </c:pt>
                <c:pt idx="33">
                  <c:v>2890</c:v>
                </c:pt>
                <c:pt idx="34">
                  <c:v>2978.56</c:v>
                </c:pt>
                <c:pt idx="35">
                  <c:v>5302.28</c:v>
                </c:pt>
                <c:pt idx="36">
                  <c:v>3079.94</c:v>
                </c:pt>
                <c:pt idx="37">
                  <c:v>1795.04</c:v>
                </c:pt>
                <c:pt idx="38">
                  <c:v>2185.0100000000002</c:v>
                </c:pt>
                <c:pt idx="39">
                  <c:v>2237.5700000000002</c:v>
                </c:pt>
                <c:pt idx="40">
                  <c:v>1527.44</c:v>
                </c:pt>
                <c:pt idx="41">
                  <c:v>1411.64</c:v>
                </c:pt>
                <c:pt idx="42">
                  <c:v>1285.6099999999999</c:v>
                </c:pt>
                <c:pt idx="43">
                  <c:v>1169.6300000000001</c:v>
                </c:pt>
                <c:pt idx="44">
                  <c:v>867.6</c:v>
                </c:pt>
                <c:pt idx="45">
                  <c:v>650.35</c:v>
                </c:pt>
                <c:pt idx="46">
                  <c:v>1498.22</c:v>
                </c:pt>
                <c:pt idx="47">
                  <c:v>3434.81</c:v>
                </c:pt>
                <c:pt idx="48">
                  <c:v>1988.21</c:v>
                </c:pt>
                <c:pt idx="49">
                  <c:v>3530.23</c:v>
                </c:pt>
                <c:pt idx="50">
                  <c:v>4682.33</c:v>
                </c:pt>
                <c:pt idx="51">
                  <c:v>3532.87</c:v>
                </c:pt>
                <c:pt idx="52">
                  <c:v>2507.6799999999998</c:v>
                </c:pt>
                <c:pt idx="53">
                  <c:v>2030.09</c:v>
                </c:pt>
                <c:pt idx="54">
                  <c:v>1567.76</c:v>
                </c:pt>
                <c:pt idx="55">
                  <c:v>1132.05</c:v>
                </c:pt>
                <c:pt idx="56">
                  <c:v>2159.4699999999998</c:v>
                </c:pt>
                <c:pt idx="57">
                  <c:v>1044.47</c:v>
                </c:pt>
                <c:pt idx="58">
                  <c:v>2849.53</c:v>
                </c:pt>
                <c:pt idx="59">
                  <c:v>5019.74</c:v>
                </c:pt>
                <c:pt idx="60">
                  <c:v>9529.39</c:v>
                </c:pt>
                <c:pt idx="61">
                  <c:v>6756.82</c:v>
                </c:pt>
                <c:pt idx="62">
                  <c:v>7590.49</c:v>
                </c:pt>
                <c:pt idx="63">
                  <c:v>3941.46</c:v>
                </c:pt>
                <c:pt idx="64">
                  <c:v>2899.89</c:v>
                </c:pt>
                <c:pt idx="65">
                  <c:v>3847.41</c:v>
                </c:pt>
                <c:pt idx="66">
                  <c:v>2155.12</c:v>
                </c:pt>
                <c:pt idx="67">
                  <c:v>1799.97</c:v>
                </c:pt>
                <c:pt idx="68">
                  <c:v>1456.41</c:v>
                </c:pt>
                <c:pt idx="69">
                  <c:v>1987.42</c:v>
                </c:pt>
                <c:pt idx="70">
                  <c:v>3675.37</c:v>
                </c:pt>
                <c:pt idx="71">
                  <c:v>4016.23</c:v>
                </c:pt>
                <c:pt idx="72">
                  <c:v>4905.8500000000004</c:v>
                </c:pt>
                <c:pt idx="73">
                  <c:v>4144.17</c:v>
                </c:pt>
                <c:pt idx="74">
                  <c:v>3748.76</c:v>
                </c:pt>
                <c:pt idx="75">
                  <c:v>2449.84</c:v>
                </c:pt>
                <c:pt idx="76">
                  <c:v>2677.39</c:v>
                </c:pt>
                <c:pt idx="77">
                  <c:v>2134.23</c:v>
                </c:pt>
                <c:pt idx="78">
                  <c:v>1537.76</c:v>
                </c:pt>
                <c:pt idx="79">
                  <c:v>1207.69</c:v>
                </c:pt>
                <c:pt idx="80">
                  <c:v>895.95</c:v>
                </c:pt>
                <c:pt idx="81">
                  <c:v>1226.24</c:v>
                </c:pt>
                <c:pt idx="82">
                  <c:v>2325.86</c:v>
                </c:pt>
                <c:pt idx="83">
                  <c:v>3600.39</c:v>
                </c:pt>
                <c:pt idx="84">
                  <c:v>6103.76</c:v>
                </c:pt>
                <c:pt idx="85">
                  <c:v>4157.79</c:v>
                </c:pt>
                <c:pt idx="86">
                  <c:v>4910.4399999999996</c:v>
                </c:pt>
                <c:pt idx="87">
                  <c:v>2497.4699999999998</c:v>
                </c:pt>
                <c:pt idx="88">
                  <c:v>1729.43</c:v>
                </c:pt>
                <c:pt idx="89">
                  <c:v>1610.43</c:v>
                </c:pt>
                <c:pt idx="90">
                  <c:v>1239.4100000000001</c:v>
                </c:pt>
                <c:pt idx="91">
                  <c:v>1448.11</c:v>
                </c:pt>
                <c:pt idx="92">
                  <c:v>1302.3</c:v>
                </c:pt>
                <c:pt idx="93">
                  <c:v>2481.7399999999998</c:v>
                </c:pt>
                <c:pt idx="94">
                  <c:v>4334.28</c:v>
                </c:pt>
                <c:pt idx="95">
                  <c:v>5010.95</c:v>
                </c:pt>
                <c:pt idx="96">
                  <c:v>3984</c:v>
                </c:pt>
                <c:pt idx="97">
                  <c:v>4380</c:v>
                </c:pt>
                <c:pt idx="98">
                  <c:v>7549</c:v>
                </c:pt>
                <c:pt idx="99">
                  <c:v>5025</c:v>
                </c:pt>
                <c:pt idx="100">
                  <c:v>3380</c:v>
                </c:pt>
                <c:pt idx="101">
                  <c:v>2399</c:v>
                </c:pt>
                <c:pt idx="102">
                  <c:v>1947</c:v>
                </c:pt>
                <c:pt idx="103">
                  <c:v>1607</c:v>
                </c:pt>
                <c:pt idx="104">
                  <c:v>1379</c:v>
                </c:pt>
                <c:pt idx="105">
                  <c:v>1426</c:v>
                </c:pt>
                <c:pt idx="106">
                  <c:v>2419</c:v>
                </c:pt>
                <c:pt idx="107">
                  <c:v>4238</c:v>
                </c:pt>
                <c:pt idx="108">
                  <c:v>5672</c:v>
                </c:pt>
                <c:pt idx="109">
                  <c:v>11933</c:v>
                </c:pt>
                <c:pt idx="110">
                  <c:v>8252</c:v>
                </c:pt>
                <c:pt idx="111">
                  <c:v>4239</c:v>
                </c:pt>
                <c:pt idx="112">
                  <c:v>2803</c:v>
                </c:pt>
                <c:pt idx="113">
                  <c:v>2449</c:v>
                </c:pt>
                <c:pt idx="114">
                  <c:v>1873</c:v>
                </c:pt>
                <c:pt idx="115">
                  <c:v>1462</c:v>
                </c:pt>
                <c:pt idx="116">
                  <c:v>1141</c:v>
                </c:pt>
                <c:pt idx="117">
                  <c:v>985</c:v>
                </c:pt>
                <c:pt idx="118">
                  <c:v>1948</c:v>
                </c:pt>
                <c:pt idx="119">
                  <c:v>4880</c:v>
                </c:pt>
                <c:pt idx="120">
                  <c:v>6198</c:v>
                </c:pt>
                <c:pt idx="121">
                  <c:v>4770</c:v>
                </c:pt>
                <c:pt idx="122">
                  <c:v>4338</c:v>
                </c:pt>
                <c:pt idx="123">
                  <c:v>2131</c:v>
                </c:pt>
                <c:pt idx="124">
                  <c:v>1589</c:v>
                </c:pt>
                <c:pt idx="125">
                  <c:v>1692</c:v>
                </c:pt>
                <c:pt idx="126">
                  <c:v>1256</c:v>
                </c:pt>
                <c:pt idx="127">
                  <c:v>1119</c:v>
                </c:pt>
                <c:pt idx="128">
                  <c:v>923</c:v>
                </c:pt>
                <c:pt idx="129">
                  <c:v>2983</c:v>
                </c:pt>
                <c:pt idx="130">
                  <c:v>3815</c:v>
                </c:pt>
                <c:pt idx="131">
                  <c:v>4450</c:v>
                </c:pt>
                <c:pt idx="132">
                  <c:v>9992</c:v>
                </c:pt>
                <c:pt idx="133">
                  <c:v>10939</c:v>
                </c:pt>
                <c:pt idx="134">
                  <c:v>4978</c:v>
                </c:pt>
                <c:pt idx="135">
                  <c:v>3761</c:v>
                </c:pt>
                <c:pt idx="136">
                  <c:v>2593</c:v>
                </c:pt>
                <c:pt idx="137">
                  <c:v>2211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E4-41C9-9F1D-0755BF9F1792}"/>
            </c:ext>
          </c:extLst>
        </c:ser>
        <c:ser>
          <c:idx val="1"/>
          <c:order val="1"/>
          <c:tx>
            <c:v>ENA MLP</c:v>
          </c:tx>
          <c:spPr>
            <a:ln w="28575" cmpd="sng">
              <a:solidFill>
                <a:schemeClr val="accent2"/>
              </a:solidFill>
            </a:ln>
          </c:spPr>
          <c:marker>
            <c:symbol val="none"/>
          </c:marker>
          <c:val>
            <c:numRef>
              <c:f>'RNA - MLP (9)'!$E$2:$E$148</c:f>
              <c:numCache>
                <c:formatCode>_-* #,##0.00_-;\-* #,##0.00_-;_-* "-"??_-;_-@</c:formatCode>
                <c:ptCount val="147"/>
                <c:pt idx="0">
                  <c:v>11503.41</c:v>
                </c:pt>
                <c:pt idx="1">
                  <c:v>6573.22</c:v>
                </c:pt>
                <c:pt idx="2">
                  <c:v>5654.99</c:v>
                </c:pt>
                <c:pt idx="3">
                  <c:v>5292.18</c:v>
                </c:pt>
                <c:pt idx="4">
                  <c:v>2245.52</c:v>
                </c:pt>
                <c:pt idx="5">
                  <c:v>1979.99</c:v>
                </c:pt>
                <c:pt idx="6">
                  <c:v>1956.46</c:v>
                </c:pt>
                <c:pt idx="7">
                  <c:v>1896.2</c:v>
                </c:pt>
                <c:pt idx="8">
                  <c:v>1906.3</c:v>
                </c:pt>
                <c:pt idx="9">
                  <c:v>2392.2199999999998</c:v>
                </c:pt>
                <c:pt idx="10">
                  <c:v>3395.76</c:v>
                </c:pt>
                <c:pt idx="11">
                  <c:v>5619.63</c:v>
                </c:pt>
                <c:pt idx="12">
                  <c:v>11771.26</c:v>
                </c:pt>
                <c:pt idx="13">
                  <c:v>6573.22</c:v>
                </c:pt>
                <c:pt idx="14">
                  <c:v>2920.59</c:v>
                </c:pt>
                <c:pt idx="15">
                  <c:v>2541.37</c:v>
                </c:pt>
                <c:pt idx="16">
                  <c:v>2163.23</c:v>
                </c:pt>
                <c:pt idx="17">
                  <c:v>2408.9499999999998</c:v>
                </c:pt>
                <c:pt idx="18">
                  <c:v>2288.2399999999998</c:v>
                </c:pt>
                <c:pt idx="19">
                  <c:v>1940.1</c:v>
                </c:pt>
                <c:pt idx="20">
                  <c:v>1986.85</c:v>
                </c:pt>
                <c:pt idx="21">
                  <c:v>2211.29</c:v>
                </c:pt>
                <c:pt idx="22">
                  <c:v>2994.93</c:v>
                </c:pt>
                <c:pt idx="23">
                  <c:v>4559.3900000000003</c:v>
                </c:pt>
                <c:pt idx="24">
                  <c:v>8727.58</c:v>
                </c:pt>
                <c:pt idx="25">
                  <c:v>11204.21</c:v>
                </c:pt>
                <c:pt idx="26">
                  <c:v>7021.4</c:v>
                </c:pt>
                <c:pt idx="27">
                  <c:v>3362.93</c:v>
                </c:pt>
                <c:pt idx="28">
                  <c:v>2403.52</c:v>
                </c:pt>
                <c:pt idx="29">
                  <c:v>2202.36</c:v>
                </c:pt>
                <c:pt idx="30">
                  <c:v>2045.88</c:v>
                </c:pt>
                <c:pt idx="31">
                  <c:v>1940.1</c:v>
                </c:pt>
                <c:pt idx="32">
                  <c:v>2053.71</c:v>
                </c:pt>
                <c:pt idx="33">
                  <c:v>2538.94</c:v>
                </c:pt>
                <c:pt idx="34">
                  <c:v>3834.83</c:v>
                </c:pt>
                <c:pt idx="35">
                  <c:v>5643.17</c:v>
                </c:pt>
                <c:pt idx="36">
                  <c:v>3750.53</c:v>
                </c:pt>
                <c:pt idx="37">
                  <c:v>2317.7600000000002</c:v>
                </c:pt>
                <c:pt idx="38">
                  <c:v>2425.37</c:v>
                </c:pt>
                <c:pt idx="39">
                  <c:v>2760.36</c:v>
                </c:pt>
                <c:pt idx="40">
                  <c:v>2218.04</c:v>
                </c:pt>
                <c:pt idx="41">
                  <c:v>1933.66</c:v>
                </c:pt>
                <c:pt idx="42">
                  <c:v>2013.13</c:v>
                </c:pt>
                <c:pt idx="43">
                  <c:v>2020.29</c:v>
                </c:pt>
                <c:pt idx="44">
                  <c:v>2009.57</c:v>
                </c:pt>
                <c:pt idx="45">
                  <c:v>2146.36</c:v>
                </c:pt>
                <c:pt idx="46">
                  <c:v>2849.74</c:v>
                </c:pt>
                <c:pt idx="47">
                  <c:v>4439.4399999999996</c:v>
                </c:pt>
                <c:pt idx="48">
                  <c:v>3493.29</c:v>
                </c:pt>
                <c:pt idx="49">
                  <c:v>3632.91</c:v>
                </c:pt>
                <c:pt idx="50">
                  <c:v>5458.34</c:v>
                </c:pt>
                <c:pt idx="51">
                  <c:v>2845.9</c:v>
                </c:pt>
                <c:pt idx="52">
                  <c:v>2078.06</c:v>
                </c:pt>
                <c:pt idx="53">
                  <c:v>2163.23</c:v>
                </c:pt>
                <c:pt idx="54">
                  <c:v>1973.19</c:v>
                </c:pt>
                <c:pt idx="55">
                  <c:v>1930.46</c:v>
                </c:pt>
                <c:pt idx="56">
                  <c:v>2436.46</c:v>
                </c:pt>
                <c:pt idx="57">
                  <c:v>2753.16</c:v>
                </c:pt>
                <c:pt idx="58">
                  <c:v>3763.29</c:v>
                </c:pt>
                <c:pt idx="59">
                  <c:v>6545.25</c:v>
                </c:pt>
                <c:pt idx="60">
                  <c:v>9323.44</c:v>
                </c:pt>
                <c:pt idx="61">
                  <c:v>7683.64</c:v>
                </c:pt>
                <c:pt idx="62">
                  <c:v>4910.92</c:v>
                </c:pt>
                <c:pt idx="63">
                  <c:v>3118.02</c:v>
                </c:pt>
                <c:pt idx="64">
                  <c:v>2081.9299999999998</c:v>
                </c:pt>
                <c:pt idx="65">
                  <c:v>2343.0300000000002</c:v>
                </c:pt>
                <c:pt idx="66">
                  <c:v>2146.36</c:v>
                </c:pt>
                <c:pt idx="67">
                  <c:v>1978.28</c:v>
                </c:pt>
                <c:pt idx="68">
                  <c:v>2031.16</c:v>
                </c:pt>
                <c:pt idx="69">
                  <c:v>2464.67</c:v>
                </c:pt>
                <c:pt idx="70">
                  <c:v>4473.21</c:v>
                </c:pt>
                <c:pt idx="71">
                  <c:v>5249.02</c:v>
                </c:pt>
                <c:pt idx="72">
                  <c:v>5503.81</c:v>
                </c:pt>
                <c:pt idx="73">
                  <c:v>4206.18</c:v>
                </c:pt>
                <c:pt idx="74">
                  <c:v>3029.15</c:v>
                </c:pt>
                <c:pt idx="75">
                  <c:v>2763.97</c:v>
                </c:pt>
                <c:pt idx="76">
                  <c:v>2470.39</c:v>
                </c:pt>
                <c:pt idx="77">
                  <c:v>2293.1</c:v>
                </c:pt>
                <c:pt idx="78">
                  <c:v>1974.89</c:v>
                </c:pt>
                <c:pt idx="79">
                  <c:v>1903.84</c:v>
                </c:pt>
                <c:pt idx="80">
                  <c:v>1968.13</c:v>
                </c:pt>
                <c:pt idx="81">
                  <c:v>2379.4499999999998</c:v>
                </c:pt>
                <c:pt idx="82">
                  <c:v>3498.91</c:v>
                </c:pt>
                <c:pt idx="83">
                  <c:v>5081.1400000000003</c:v>
                </c:pt>
                <c:pt idx="84">
                  <c:v>6615.4</c:v>
                </c:pt>
                <c:pt idx="85">
                  <c:v>4786.26</c:v>
                </c:pt>
                <c:pt idx="86">
                  <c:v>3216.74</c:v>
                </c:pt>
                <c:pt idx="87">
                  <c:v>2464.67</c:v>
                </c:pt>
                <c:pt idx="88">
                  <c:v>1971.5</c:v>
                </c:pt>
                <c:pt idx="89">
                  <c:v>1911.56</c:v>
                </c:pt>
                <c:pt idx="90">
                  <c:v>1920.95</c:v>
                </c:pt>
                <c:pt idx="91">
                  <c:v>2038.48</c:v>
                </c:pt>
                <c:pt idx="92">
                  <c:v>2345.59</c:v>
                </c:pt>
                <c:pt idx="93">
                  <c:v>3226.45</c:v>
                </c:pt>
                <c:pt idx="94">
                  <c:v>5960.49</c:v>
                </c:pt>
                <c:pt idx="95">
                  <c:v>6489.66</c:v>
                </c:pt>
                <c:pt idx="96">
                  <c:v>3789.04</c:v>
                </c:pt>
                <c:pt idx="97">
                  <c:v>4093.16</c:v>
                </c:pt>
                <c:pt idx="98">
                  <c:v>5335.82</c:v>
                </c:pt>
                <c:pt idx="99">
                  <c:v>3687.82</c:v>
                </c:pt>
                <c:pt idx="100">
                  <c:v>2544.42</c:v>
                </c:pt>
                <c:pt idx="101">
                  <c:v>2036.65</c:v>
                </c:pt>
                <c:pt idx="102">
                  <c:v>1940.1</c:v>
                </c:pt>
                <c:pt idx="103">
                  <c:v>1969.82</c:v>
                </c:pt>
                <c:pt idx="104">
                  <c:v>2161.1</c:v>
                </c:pt>
                <c:pt idx="105">
                  <c:v>2392.7600000000002</c:v>
                </c:pt>
                <c:pt idx="106">
                  <c:v>3127.18</c:v>
                </c:pt>
                <c:pt idx="107">
                  <c:v>4675.29</c:v>
                </c:pt>
                <c:pt idx="108">
                  <c:v>6743.51</c:v>
                </c:pt>
                <c:pt idx="109">
                  <c:v>12124.26</c:v>
                </c:pt>
                <c:pt idx="110">
                  <c:v>8150.85</c:v>
                </c:pt>
                <c:pt idx="111">
                  <c:v>2484.83</c:v>
                </c:pt>
                <c:pt idx="112">
                  <c:v>2156.86</c:v>
                </c:pt>
                <c:pt idx="113">
                  <c:v>2089.73</c:v>
                </c:pt>
                <c:pt idx="114">
                  <c:v>1903.84</c:v>
                </c:pt>
                <c:pt idx="115">
                  <c:v>1903.84</c:v>
                </c:pt>
                <c:pt idx="116">
                  <c:v>1940.1</c:v>
                </c:pt>
                <c:pt idx="117">
                  <c:v>2125.71</c:v>
                </c:pt>
                <c:pt idx="118">
                  <c:v>2610.31</c:v>
                </c:pt>
                <c:pt idx="119">
                  <c:v>5195.75</c:v>
                </c:pt>
                <c:pt idx="120">
                  <c:v>7066.17</c:v>
                </c:pt>
                <c:pt idx="121">
                  <c:v>5010.05</c:v>
                </c:pt>
                <c:pt idx="122">
                  <c:v>3687.82</c:v>
                </c:pt>
                <c:pt idx="123">
                  <c:v>2322.77</c:v>
                </c:pt>
                <c:pt idx="124">
                  <c:v>1974.89</c:v>
                </c:pt>
                <c:pt idx="125">
                  <c:v>1973.19</c:v>
                </c:pt>
                <c:pt idx="126">
                  <c:v>1951.52</c:v>
                </c:pt>
                <c:pt idx="127">
                  <c:v>1897.72</c:v>
                </c:pt>
                <c:pt idx="128">
                  <c:v>1928.87</c:v>
                </c:pt>
                <c:pt idx="129">
                  <c:v>3072.98</c:v>
                </c:pt>
                <c:pt idx="130">
                  <c:v>5091.41</c:v>
                </c:pt>
                <c:pt idx="131">
                  <c:v>5185.18</c:v>
                </c:pt>
                <c:pt idx="132">
                  <c:v>9891.84</c:v>
                </c:pt>
                <c:pt idx="133">
                  <c:v>9158.4599999999991</c:v>
                </c:pt>
                <c:pt idx="134">
                  <c:v>3828.23</c:v>
                </c:pt>
                <c:pt idx="135">
                  <c:v>2514.2600000000002</c:v>
                </c:pt>
                <c:pt idx="136">
                  <c:v>2142.19</c:v>
                </c:pt>
                <c:pt idx="137">
                  <c:v>1981.7</c:v>
                </c:pt>
                <c:pt idx="138">
                  <c:v>1911.56</c:v>
                </c:pt>
                <c:pt idx="139">
                  <c:v>2019.57</c:v>
                </c:pt>
                <c:pt idx="140">
                  <c:v>2173.0700000000002</c:v>
                </c:pt>
                <c:pt idx="141">
                  <c:v>2626.52</c:v>
                </c:pt>
                <c:pt idx="142">
                  <c:v>3265.82</c:v>
                </c:pt>
                <c:pt idx="143">
                  <c:v>4167.95</c:v>
                </c:pt>
                <c:pt idx="144">
                  <c:v>6140.09</c:v>
                </c:pt>
                <c:pt idx="145">
                  <c:v>5860.61</c:v>
                </c:pt>
                <c:pt idx="146">
                  <c:v>4137.7700000000004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E4-41C9-9F1D-0755BF9F17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264810"/>
        <c:axId val="702409740"/>
      </c:lineChart>
      <c:catAx>
        <c:axId val="15526481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702409740"/>
        <c:crosses val="autoZero"/>
        <c:auto val="1"/>
        <c:lblAlgn val="ctr"/>
        <c:lblOffset val="100"/>
        <c:noMultiLvlLbl val="1"/>
      </c:catAx>
      <c:valAx>
        <c:axId val="70240974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_-* #,##0.00_-;\-* #,##0.00_-;_-* &quot;-&quot;??_-;_-@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155264810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pt-BR"/>
        </a:p>
      </c:txPr>
    </c:legend>
    <c:plotVisOnly val="1"/>
    <c:dispBlanksAs val="zero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title>
      <c:tx>
        <c:rich>
          <a:bodyPr/>
          <a:lstStyle/>
          <a:p>
            <a:pPr lvl="0">
              <a:defRPr sz="1200" b="0" i="0">
                <a:solidFill>
                  <a:srgbClr val="757575"/>
                </a:solidFill>
                <a:latin typeface="Arial"/>
              </a:defRPr>
            </a:pPr>
            <a:r>
              <a:rPr lang="pt-BR" sz="1200" b="0" i="0">
                <a:solidFill>
                  <a:srgbClr val="757575"/>
                </a:solidFill>
                <a:latin typeface="Arial"/>
              </a:rPr>
              <a:t>ENA observado e previstos - Bacia Grande (jan/2011 - jan/2023) 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v>ENA_Grande</c:v>
          </c:tx>
          <c:spPr>
            <a:ln w="28575" cmpd="sng">
              <a:solidFill>
                <a:schemeClr val="accent1"/>
              </a:solidFill>
            </a:ln>
          </c:spPr>
          <c:marker>
            <c:symbol val="circle"/>
            <c:size val="5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cat>
            <c:numRef>
              <c:f>'Gráfico Previsões (2)'!$A$2:$A$147</c:f>
              <c:numCache>
                <c:formatCode>mmm\-yy</c:formatCode>
                <c:ptCount val="146"/>
                <c:pt idx="0">
                  <c:v>40544</c:v>
                </c:pt>
                <c:pt idx="1">
                  <c:v>40575</c:v>
                </c:pt>
                <c:pt idx="2">
                  <c:v>40603</c:v>
                </c:pt>
                <c:pt idx="3">
                  <c:v>40634</c:v>
                </c:pt>
                <c:pt idx="4">
                  <c:v>40664</c:v>
                </c:pt>
                <c:pt idx="5">
                  <c:v>40695</c:v>
                </c:pt>
                <c:pt idx="6">
                  <c:v>40725</c:v>
                </c:pt>
                <c:pt idx="7">
                  <c:v>40756</c:v>
                </c:pt>
                <c:pt idx="8">
                  <c:v>40787</c:v>
                </c:pt>
                <c:pt idx="9">
                  <c:v>40817</c:v>
                </c:pt>
                <c:pt idx="10">
                  <c:v>40848</c:v>
                </c:pt>
                <c:pt idx="11">
                  <c:v>40878</c:v>
                </c:pt>
                <c:pt idx="12">
                  <c:v>40909</c:v>
                </c:pt>
                <c:pt idx="13">
                  <c:v>40940</c:v>
                </c:pt>
                <c:pt idx="14">
                  <c:v>40969</c:v>
                </c:pt>
                <c:pt idx="15">
                  <c:v>41000</c:v>
                </c:pt>
                <c:pt idx="16">
                  <c:v>41030</c:v>
                </c:pt>
                <c:pt idx="17">
                  <c:v>41061</c:v>
                </c:pt>
                <c:pt idx="18">
                  <c:v>41091</c:v>
                </c:pt>
                <c:pt idx="19">
                  <c:v>41122</c:v>
                </c:pt>
                <c:pt idx="20">
                  <c:v>41153</c:v>
                </c:pt>
                <c:pt idx="21">
                  <c:v>41183</c:v>
                </c:pt>
                <c:pt idx="22">
                  <c:v>41214</c:v>
                </c:pt>
                <c:pt idx="23">
                  <c:v>41244</c:v>
                </c:pt>
                <c:pt idx="24">
                  <c:v>41275</c:v>
                </c:pt>
                <c:pt idx="25">
                  <c:v>41306</c:v>
                </c:pt>
                <c:pt idx="26">
                  <c:v>41334</c:v>
                </c:pt>
                <c:pt idx="27">
                  <c:v>41365</c:v>
                </c:pt>
                <c:pt idx="28">
                  <c:v>41395</c:v>
                </c:pt>
                <c:pt idx="29">
                  <c:v>41426</c:v>
                </c:pt>
                <c:pt idx="30">
                  <c:v>41456</c:v>
                </c:pt>
                <c:pt idx="31">
                  <c:v>41487</c:v>
                </c:pt>
                <c:pt idx="32">
                  <c:v>41518</c:v>
                </c:pt>
                <c:pt idx="33">
                  <c:v>41548</c:v>
                </c:pt>
                <c:pt idx="34">
                  <c:v>41579</c:v>
                </c:pt>
                <c:pt idx="35">
                  <c:v>41609</c:v>
                </c:pt>
                <c:pt idx="36">
                  <c:v>41640</c:v>
                </c:pt>
                <c:pt idx="37">
                  <c:v>41671</c:v>
                </c:pt>
                <c:pt idx="38">
                  <c:v>41699</c:v>
                </c:pt>
                <c:pt idx="39">
                  <c:v>41730</c:v>
                </c:pt>
                <c:pt idx="40">
                  <c:v>41760</c:v>
                </c:pt>
                <c:pt idx="41">
                  <c:v>41791</c:v>
                </c:pt>
                <c:pt idx="42">
                  <c:v>41821</c:v>
                </c:pt>
                <c:pt idx="43">
                  <c:v>41852</c:v>
                </c:pt>
                <c:pt idx="44">
                  <c:v>41883</c:v>
                </c:pt>
                <c:pt idx="45">
                  <c:v>41913</c:v>
                </c:pt>
                <c:pt idx="46">
                  <c:v>41944</c:v>
                </c:pt>
                <c:pt idx="47">
                  <c:v>41974</c:v>
                </c:pt>
                <c:pt idx="48">
                  <c:v>42005</c:v>
                </c:pt>
                <c:pt idx="49">
                  <c:v>42036</c:v>
                </c:pt>
                <c:pt idx="50">
                  <c:v>42064</c:v>
                </c:pt>
                <c:pt idx="51">
                  <c:v>42095</c:v>
                </c:pt>
                <c:pt idx="52">
                  <c:v>42125</c:v>
                </c:pt>
                <c:pt idx="53">
                  <c:v>42156</c:v>
                </c:pt>
                <c:pt idx="54">
                  <c:v>42186</c:v>
                </c:pt>
                <c:pt idx="55">
                  <c:v>42217</c:v>
                </c:pt>
                <c:pt idx="56">
                  <c:v>42248</c:v>
                </c:pt>
                <c:pt idx="57">
                  <c:v>42278</c:v>
                </c:pt>
                <c:pt idx="58">
                  <c:v>42309</c:v>
                </c:pt>
                <c:pt idx="59">
                  <c:v>42339</c:v>
                </c:pt>
                <c:pt idx="60">
                  <c:v>42370</c:v>
                </c:pt>
                <c:pt idx="61">
                  <c:v>42401</c:v>
                </c:pt>
                <c:pt idx="62">
                  <c:v>42430</c:v>
                </c:pt>
                <c:pt idx="63">
                  <c:v>42461</c:v>
                </c:pt>
                <c:pt idx="64">
                  <c:v>42491</c:v>
                </c:pt>
                <c:pt idx="65">
                  <c:v>42522</c:v>
                </c:pt>
                <c:pt idx="66">
                  <c:v>42552</c:v>
                </c:pt>
                <c:pt idx="67">
                  <c:v>42583</c:v>
                </c:pt>
                <c:pt idx="68">
                  <c:v>42614</c:v>
                </c:pt>
                <c:pt idx="69">
                  <c:v>42644</c:v>
                </c:pt>
                <c:pt idx="70">
                  <c:v>42675</c:v>
                </c:pt>
                <c:pt idx="71">
                  <c:v>42705</c:v>
                </c:pt>
                <c:pt idx="72">
                  <c:v>42736</c:v>
                </c:pt>
                <c:pt idx="73">
                  <c:v>42767</c:v>
                </c:pt>
                <c:pt idx="74">
                  <c:v>42795</c:v>
                </c:pt>
                <c:pt idx="75">
                  <c:v>42826</c:v>
                </c:pt>
                <c:pt idx="76">
                  <c:v>42856</c:v>
                </c:pt>
                <c:pt idx="77">
                  <c:v>42887</c:v>
                </c:pt>
                <c:pt idx="78">
                  <c:v>42917</c:v>
                </c:pt>
                <c:pt idx="79">
                  <c:v>42948</c:v>
                </c:pt>
                <c:pt idx="80">
                  <c:v>42979</c:v>
                </c:pt>
                <c:pt idx="81">
                  <c:v>43009</c:v>
                </c:pt>
                <c:pt idx="82">
                  <c:v>43040</c:v>
                </c:pt>
                <c:pt idx="83">
                  <c:v>43070</c:v>
                </c:pt>
                <c:pt idx="84">
                  <c:v>43101</c:v>
                </c:pt>
                <c:pt idx="85">
                  <c:v>43132</c:v>
                </c:pt>
                <c:pt idx="86">
                  <c:v>43160</c:v>
                </c:pt>
                <c:pt idx="87">
                  <c:v>43191</c:v>
                </c:pt>
                <c:pt idx="88">
                  <c:v>43221</c:v>
                </c:pt>
                <c:pt idx="89">
                  <c:v>43252</c:v>
                </c:pt>
                <c:pt idx="90">
                  <c:v>43282</c:v>
                </c:pt>
                <c:pt idx="91">
                  <c:v>43313</c:v>
                </c:pt>
                <c:pt idx="92">
                  <c:v>43344</c:v>
                </c:pt>
                <c:pt idx="93">
                  <c:v>43374</c:v>
                </c:pt>
                <c:pt idx="94">
                  <c:v>43405</c:v>
                </c:pt>
                <c:pt idx="95">
                  <c:v>43435</c:v>
                </c:pt>
                <c:pt idx="96">
                  <c:v>43466</c:v>
                </c:pt>
                <c:pt idx="97">
                  <c:v>43497</c:v>
                </c:pt>
                <c:pt idx="98">
                  <c:v>43525</c:v>
                </c:pt>
                <c:pt idx="99">
                  <c:v>43556</c:v>
                </c:pt>
                <c:pt idx="100">
                  <c:v>43586</c:v>
                </c:pt>
                <c:pt idx="101">
                  <c:v>43617</c:v>
                </c:pt>
                <c:pt idx="102">
                  <c:v>43647</c:v>
                </c:pt>
                <c:pt idx="103">
                  <c:v>43678</c:v>
                </c:pt>
                <c:pt idx="104">
                  <c:v>43709</c:v>
                </c:pt>
                <c:pt idx="105">
                  <c:v>43739</c:v>
                </c:pt>
                <c:pt idx="106">
                  <c:v>43770</c:v>
                </c:pt>
                <c:pt idx="107">
                  <c:v>43800</c:v>
                </c:pt>
                <c:pt idx="108">
                  <c:v>43831</c:v>
                </c:pt>
                <c:pt idx="109">
                  <c:v>43862</c:v>
                </c:pt>
                <c:pt idx="110">
                  <c:v>43891</c:v>
                </c:pt>
                <c:pt idx="111">
                  <c:v>43922</c:v>
                </c:pt>
                <c:pt idx="112">
                  <c:v>43952</c:v>
                </c:pt>
                <c:pt idx="113">
                  <c:v>43983</c:v>
                </c:pt>
                <c:pt idx="114">
                  <c:v>44013</c:v>
                </c:pt>
                <c:pt idx="115">
                  <c:v>44044</c:v>
                </c:pt>
                <c:pt idx="116">
                  <c:v>44075</c:v>
                </c:pt>
                <c:pt idx="117">
                  <c:v>44105</c:v>
                </c:pt>
                <c:pt idx="118">
                  <c:v>44136</c:v>
                </c:pt>
                <c:pt idx="119">
                  <c:v>44166</c:v>
                </c:pt>
                <c:pt idx="120">
                  <c:v>44197</c:v>
                </c:pt>
                <c:pt idx="121">
                  <c:v>44228</c:v>
                </c:pt>
                <c:pt idx="122">
                  <c:v>44256</c:v>
                </c:pt>
                <c:pt idx="123">
                  <c:v>44287</c:v>
                </c:pt>
                <c:pt idx="124">
                  <c:v>44317</c:v>
                </c:pt>
                <c:pt idx="125">
                  <c:v>44348</c:v>
                </c:pt>
                <c:pt idx="126">
                  <c:v>44378</c:v>
                </c:pt>
                <c:pt idx="127">
                  <c:v>44409</c:v>
                </c:pt>
                <c:pt idx="128">
                  <c:v>44440</c:v>
                </c:pt>
                <c:pt idx="129">
                  <c:v>44470</c:v>
                </c:pt>
                <c:pt idx="130">
                  <c:v>44501</c:v>
                </c:pt>
                <c:pt idx="131">
                  <c:v>44531</c:v>
                </c:pt>
                <c:pt idx="132">
                  <c:v>44562</c:v>
                </c:pt>
                <c:pt idx="133">
                  <c:v>44593</c:v>
                </c:pt>
                <c:pt idx="134">
                  <c:v>44621</c:v>
                </c:pt>
                <c:pt idx="135">
                  <c:v>44652</c:v>
                </c:pt>
                <c:pt idx="136">
                  <c:v>44682</c:v>
                </c:pt>
                <c:pt idx="137">
                  <c:v>44713</c:v>
                </c:pt>
                <c:pt idx="138">
                  <c:v>44743</c:v>
                </c:pt>
                <c:pt idx="139">
                  <c:v>44774</c:v>
                </c:pt>
                <c:pt idx="140">
                  <c:v>44805</c:v>
                </c:pt>
                <c:pt idx="141">
                  <c:v>44835</c:v>
                </c:pt>
                <c:pt idx="142">
                  <c:v>44866</c:v>
                </c:pt>
                <c:pt idx="143">
                  <c:v>44896</c:v>
                </c:pt>
                <c:pt idx="144">
                  <c:v>44927</c:v>
                </c:pt>
                <c:pt idx="145">
                  <c:v>44958</c:v>
                </c:pt>
              </c:numCache>
            </c:numRef>
          </c:cat>
          <c:val>
            <c:numRef>
              <c:f>'Gráfico Previsões (2)'!$G$2:$G$148</c:f>
            </c:numRef>
          </c:val>
          <c:smooth val="0"/>
          <c:extLst>
            <c:ext xmlns:c16="http://schemas.microsoft.com/office/drawing/2014/chart" uri="{C3380CC4-5D6E-409C-BE32-E72D297353CC}">
              <c16:uniqueId val="{00000000-DD8A-4B73-881C-08B43D711950}"/>
            </c:ext>
          </c:extLst>
        </c:ser>
        <c:ser>
          <c:idx val="1"/>
          <c:order val="1"/>
          <c:tx>
            <c:v>Previsão ENA
Holt-Winters</c:v>
          </c:tx>
          <c:spPr>
            <a:ln w="9525" cmpd="sng">
              <a:solidFill>
                <a:srgbClr val="3333CC">
                  <a:alpha val="100000"/>
                </a:srgbClr>
              </a:solidFill>
            </a:ln>
          </c:spPr>
          <c:marker>
            <c:symbol val="circle"/>
            <c:size val="4"/>
            <c:spPr>
              <a:solidFill>
                <a:srgbClr val="3333CC">
                  <a:alpha val="100000"/>
                </a:srgbClr>
              </a:solidFill>
              <a:ln cmpd="sng">
                <a:solidFill>
                  <a:srgbClr val="3333CC">
                    <a:alpha val="100000"/>
                  </a:srgbClr>
                </a:solidFill>
              </a:ln>
            </c:spPr>
          </c:marker>
          <c:cat>
            <c:numRef>
              <c:f>'Gráfico Previsões (2)'!$A$2:$A$147</c:f>
              <c:numCache>
                <c:formatCode>mmm\-yy</c:formatCode>
                <c:ptCount val="146"/>
                <c:pt idx="0">
                  <c:v>40544</c:v>
                </c:pt>
                <c:pt idx="1">
                  <c:v>40575</c:v>
                </c:pt>
                <c:pt idx="2">
                  <c:v>40603</c:v>
                </c:pt>
                <c:pt idx="3">
                  <c:v>40634</c:v>
                </c:pt>
                <c:pt idx="4">
                  <c:v>40664</c:v>
                </c:pt>
                <c:pt idx="5">
                  <c:v>40695</c:v>
                </c:pt>
                <c:pt idx="6">
                  <c:v>40725</c:v>
                </c:pt>
                <c:pt idx="7">
                  <c:v>40756</c:v>
                </c:pt>
                <c:pt idx="8">
                  <c:v>40787</c:v>
                </c:pt>
                <c:pt idx="9">
                  <c:v>40817</c:v>
                </c:pt>
                <c:pt idx="10">
                  <c:v>40848</c:v>
                </c:pt>
                <c:pt idx="11">
                  <c:v>40878</c:v>
                </c:pt>
                <c:pt idx="12">
                  <c:v>40909</c:v>
                </c:pt>
                <c:pt idx="13">
                  <c:v>40940</c:v>
                </c:pt>
                <c:pt idx="14">
                  <c:v>40969</c:v>
                </c:pt>
                <c:pt idx="15">
                  <c:v>41000</c:v>
                </c:pt>
                <c:pt idx="16">
                  <c:v>41030</c:v>
                </c:pt>
                <c:pt idx="17">
                  <c:v>41061</c:v>
                </c:pt>
                <c:pt idx="18">
                  <c:v>41091</c:v>
                </c:pt>
                <c:pt idx="19">
                  <c:v>41122</c:v>
                </c:pt>
                <c:pt idx="20">
                  <c:v>41153</c:v>
                </c:pt>
                <c:pt idx="21">
                  <c:v>41183</c:v>
                </c:pt>
                <c:pt idx="22">
                  <c:v>41214</c:v>
                </c:pt>
                <c:pt idx="23">
                  <c:v>41244</c:v>
                </c:pt>
                <c:pt idx="24">
                  <c:v>41275</c:v>
                </c:pt>
                <c:pt idx="25">
                  <c:v>41306</c:v>
                </c:pt>
                <c:pt idx="26">
                  <c:v>41334</c:v>
                </c:pt>
                <c:pt idx="27">
                  <c:v>41365</c:v>
                </c:pt>
                <c:pt idx="28">
                  <c:v>41395</c:v>
                </c:pt>
                <c:pt idx="29">
                  <c:v>41426</c:v>
                </c:pt>
                <c:pt idx="30">
                  <c:v>41456</c:v>
                </c:pt>
                <c:pt idx="31">
                  <c:v>41487</c:v>
                </c:pt>
                <c:pt idx="32">
                  <c:v>41518</c:v>
                </c:pt>
                <c:pt idx="33">
                  <c:v>41548</c:v>
                </c:pt>
                <c:pt idx="34">
                  <c:v>41579</c:v>
                </c:pt>
                <c:pt idx="35">
                  <c:v>41609</c:v>
                </c:pt>
                <c:pt idx="36">
                  <c:v>41640</c:v>
                </c:pt>
                <c:pt idx="37">
                  <c:v>41671</c:v>
                </c:pt>
                <c:pt idx="38">
                  <c:v>41699</c:v>
                </c:pt>
                <c:pt idx="39">
                  <c:v>41730</c:v>
                </c:pt>
                <c:pt idx="40">
                  <c:v>41760</c:v>
                </c:pt>
                <c:pt idx="41">
                  <c:v>41791</c:v>
                </c:pt>
                <c:pt idx="42">
                  <c:v>41821</c:v>
                </c:pt>
                <c:pt idx="43">
                  <c:v>41852</c:v>
                </c:pt>
                <c:pt idx="44">
                  <c:v>41883</c:v>
                </c:pt>
                <c:pt idx="45">
                  <c:v>41913</c:v>
                </c:pt>
                <c:pt idx="46">
                  <c:v>41944</c:v>
                </c:pt>
                <c:pt idx="47">
                  <c:v>41974</c:v>
                </c:pt>
                <c:pt idx="48">
                  <c:v>42005</c:v>
                </c:pt>
                <c:pt idx="49">
                  <c:v>42036</c:v>
                </c:pt>
                <c:pt idx="50">
                  <c:v>42064</c:v>
                </c:pt>
                <c:pt idx="51">
                  <c:v>42095</c:v>
                </c:pt>
                <c:pt idx="52">
                  <c:v>42125</c:v>
                </c:pt>
                <c:pt idx="53">
                  <c:v>42156</c:v>
                </c:pt>
                <c:pt idx="54">
                  <c:v>42186</c:v>
                </c:pt>
                <c:pt idx="55">
                  <c:v>42217</c:v>
                </c:pt>
                <c:pt idx="56">
                  <c:v>42248</c:v>
                </c:pt>
                <c:pt idx="57">
                  <c:v>42278</c:v>
                </c:pt>
                <c:pt idx="58">
                  <c:v>42309</c:v>
                </c:pt>
                <c:pt idx="59">
                  <c:v>42339</c:v>
                </c:pt>
                <c:pt idx="60">
                  <c:v>42370</c:v>
                </c:pt>
                <c:pt idx="61">
                  <c:v>42401</c:v>
                </c:pt>
                <c:pt idx="62">
                  <c:v>42430</c:v>
                </c:pt>
                <c:pt idx="63">
                  <c:v>42461</c:v>
                </c:pt>
                <c:pt idx="64">
                  <c:v>42491</c:v>
                </c:pt>
                <c:pt idx="65">
                  <c:v>42522</c:v>
                </c:pt>
                <c:pt idx="66">
                  <c:v>42552</c:v>
                </c:pt>
                <c:pt idx="67">
                  <c:v>42583</c:v>
                </c:pt>
                <c:pt idx="68">
                  <c:v>42614</c:v>
                </c:pt>
                <c:pt idx="69">
                  <c:v>42644</c:v>
                </c:pt>
                <c:pt idx="70">
                  <c:v>42675</c:v>
                </c:pt>
                <c:pt idx="71">
                  <c:v>42705</c:v>
                </c:pt>
                <c:pt idx="72">
                  <c:v>42736</c:v>
                </c:pt>
                <c:pt idx="73">
                  <c:v>42767</c:v>
                </c:pt>
                <c:pt idx="74">
                  <c:v>42795</c:v>
                </c:pt>
                <c:pt idx="75">
                  <c:v>42826</c:v>
                </c:pt>
                <c:pt idx="76">
                  <c:v>42856</c:v>
                </c:pt>
                <c:pt idx="77">
                  <c:v>42887</c:v>
                </c:pt>
                <c:pt idx="78">
                  <c:v>42917</c:v>
                </c:pt>
                <c:pt idx="79">
                  <c:v>42948</c:v>
                </c:pt>
                <c:pt idx="80">
                  <c:v>42979</c:v>
                </c:pt>
                <c:pt idx="81">
                  <c:v>43009</c:v>
                </c:pt>
                <c:pt idx="82">
                  <c:v>43040</c:v>
                </c:pt>
                <c:pt idx="83">
                  <c:v>43070</c:v>
                </c:pt>
                <c:pt idx="84">
                  <c:v>43101</c:v>
                </c:pt>
                <c:pt idx="85">
                  <c:v>43132</c:v>
                </c:pt>
                <c:pt idx="86">
                  <c:v>43160</c:v>
                </c:pt>
                <c:pt idx="87">
                  <c:v>43191</c:v>
                </c:pt>
                <c:pt idx="88">
                  <c:v>43221</c:v>
                </c:pt>
                <c:pt idx="89">
                  <c:v>43252</c:v>
                </c:pt>
                <c:pt idx="90">
                  <c:v>43282</c:v>
                </c:pt>
                <c:pt idx="91">
                  <c:v>43313</c:v>
                </c:pt>
                <c:pt idx="92">
                  <c:v>43344</c:v>
                </c:pt>
                <c:pt idx="93">
                  <c:v>43374</c:v>
                </c:pt>
                <c:pt idx="94">
                  <c:v>43405</c:v>
                </c:pt>
                <c:pt idx="95">
                  <c:v>43435</c:v>
                </c:pt>
                <c:pt idx="96">
                  <c:v>43466</c:v>
                </c:pt>
                <c:pt idx="97">
                  <c:v>43497</c:v>
                </c:pt>
                <c:pt idx="98">
                  <c:v>43525</c:v>
                </c:pt>
                <c:pt idx="99">
                  <c:v>43556</c:v>
                </c:pt>
                <c:pt idx="100">
                  <c:v>43586</c:v>
                </c:pt>
                <c:pt idx="101">
                  <c:v>43617</c:v>
                </c:pt>
                <c:pt idx="102">
                  <c:v>43647</c:v>
                </c:pt>
                <c:pt idx="103">
                  <c:v>43678</c:v>
                </c:pt>
                <c:pt idx="104">
                  <c:v>43709</c:v>
                </c:pt>
                <c:pt idx="105">
                  <c:v>43739</c:v>
                </c:pt>
                <c:pt idx="106">
                  <c:v>43770</c:v>
                </c:pt>
                <c:pt idx="107">
                  <c:v>43800</c:v>
                </c:pt>
                <c:pt idx="108">
                  <c:v>43831</c:v>
                </c:pt>
                <c:pt idx="109">
                  <c:v>43862</c:v>
                </c:pt>
                <c:pt idx="110">
                  <c:v>43891</c:v>
                </c:pt>
                <c:pt idx="111">
                  <c:v>43922</c:v>
                </c:pt>
                <c:pt idx="112">
                  <c:v>43952</c:v>
                </c:pt>
                <c:pt idx="113">
                  <c:v>43983</c:v>
                </c:pt>
                <c:pt idx="114">
                  <c:v>44013</c:v>
                </c:pt>
                <c:pt idx="115">
                  <c:v>44044</c:v>
                </c:pt>
                <c:pt idx="116">
                  <c:v>44075</c:v>
                </c:pt>
                <c:pt idx="117">
                  <c:v>44105</c:v>
                </c:pt>
                <c:pt idx="118">
                  <c:v>44136</c:v>
                </c:pt>
                <c:pt idx="119">
                  <c:v>44166</c:v>
                </c:pt>
                <c:pt idx="120">
                  <c:v>44197</c:v>
                </c:pt>
                <c:pt idx="121">
                  <c:v>44228</c:v>
                </c:pt>
                <c:pt idx="122">
                  <c:v>44256</c:v>
                </c:pt>
                <c:pt idx="123">
                  <c:v>44287</c:v>
                </c:pt>
                <c:pt idx="124">
                  <c:v>44317</c:v>
                </c:pt>
                <c:pt idx="125">
                  <c:v>44348</c:v>
                </c:pt>
                <c:pt idx="126">
                  <c:v>44378</c:v>
                </c:pt>
                <c:pt idx="127">
                  <c:v>44409</c:v>
                </c:pt>
                <c:pt idx="128">
                  <c:v>44440</c:v>
                </c:pt>
                <c:pt idx="129">
                  <c:v>44470</c:v>
                </c:pt>
                <c:pt idx="130">
                  <c:v>44501</c:v>
                </c:pt>
                <c:pt idx="131">
                  <c:v>44531</c:v>
                </c:pt>
                <c:pt idx="132">
                  <c:v>44562</c:v>
                </c:pt>
                <c:pt idx="133">
                  <c:v>44593</c:v>
                </c:pt>
                <c:pt idx="134">
                  <c:v>44621</c:v>
                </c:pt>
                <c:pt idx="135">
                  <c:v>44652</c:v>
                </c:pt>
                <c:pt idx="136">
                  <c:v>44682</c:v>
                </c:pt>
                <c:pt idx="137">
                  <c:v>44713</c:v>
                </c:pt>
                <c:pt idx="138">
                  <c:v>44743</c:v>
                </c:pt>
                <c:pt idx="139">
                  <c:v>44774</c:v>
                </c:pt>
                <c:pt idx="140">
                  <c:v>44805</c:v>
                </c:pt>
                <c:pt idx="141">
                  <c:v>44835</c:v>
                </c:pt>
                <c:pt idx="142">
                  <c:v>44866</c:v>
                </c:pt>
                <c:pt idx="143">
                  <c:v>44896</c:v>
                </c:pt>
                <c:pt idx="144">
                  <c:v>44927</c:v>
                </c:pt>
                <c:pt idx="145">
                  <c:v>44958</c:v>
                </c:pt>
              </c:numCache>
            </c:numRef>
          </c:cat>
          <c:val>
            <c:numRef>
              <c:f>'Gráfico Previsões (2)'!$I$2:$I$146</c:f>
              <c:numCache>
                <c:formatCode>0.0</c:formatCode>
                <c:ptCount val="145"/>
                <c:pt idx="13">
                  <c:v>8526.0607146399998</c:v>
                </c:pt>
                <c:pt idx="14">
                  <c:v>7576.0832446300001</c:v>
                </c:pt>
                <c:pt idx="15">
                  <c:v>4835.0073234000001</c:v>
                </c:pt>
                <c:pt idx="16">
                  <c:v>3480.1214006499999</c:v>
                </c:pt>
                <c:pt idx="17">
                  <c:v>3149.7335721400004</c:v>
                </c:pt>
                <c:pt idx="18">
                  <c:v>2092.2791739499999</c:v>
                </c:pt>
                <c:pt idx="19">
                  <c:v>1646.2324644699997</c:v>
                </c:pt>
                <c:pt idx="20">
                  <c:v>1491.6604492000001</c:v>
                </c:pt>
                <c:pt idx="21">
                  <c:v>2035.4942190699999</c:v>
                </c:pt>
                <c:pt idx="22">
                  <c:v>3429.5609044799994</c:v>
                </c:pt>
                <c:pt idx="23">
                  <c:v>6237.993873639999</c:v>
                </c:pt>
                <c:pt idx="24">
                  <c:v>9564.1069289299994</c:v>
                </c:pt>
                <c:pt idx="25">
                  <c:v>10113.066870480001</c:v>
                </c:pt>
                <c:pt idx="26">
                  <c:v>8087.3168250599992</c:v>
                </c:pt>
                <c:pt idx="27">
                  <c:v>4634.1024401799996</c:v>
                </c:pt>
                <c:pt idx="28">
                  <c:v>3398.2380271399998</c:v>
                </c:pt>
                <c:pt idx="29">
                  <c:v>3292.4518029400001</c:v>
                </c:pt>
                <c:pt idx="30">
                  <c:v>2315.7714417100001</c:v>
                </c:pt>
                <c:pt idx="31">
                  <c:v>1620.0024644700002</c:v>
                </c:pt>
                <c:pt idx="32">
                  <c:v>1191.8973845100002</c:v>
                </c:pt>
                <c:pt idx="33">
                  <c:v>1383.01230313</c:v>
                </c:pt>
                <c:pt idx="34">
                  <c:v>2225.8687563900003</c:v>
                </c:pt>
                <c:pt idx="35">
                  <c:v>4074.2146878600001</c:v>
                </c:pt>
                <c:pt idx="36">
                  <c:v>4321.0934487200002</c:v>
                </c:pt>
                <c:pt idx="37">
                  <c:v>3671.9375556599998</c:v>
                </c:pt>
                <c:pt idx="38">
                  <c:v>3505.9181762400003</c:v>
                </c:pt>
                <c:pt idx="39">
                  <c:v>2073.8413126200003</c:v>
                </c:pt>
                <c:pt idx="40">
                  <c:v>1357.4427904499998</c:v>
                </c:pt>
                <c:pt idx="41">
                  <c:v>1191.39926079</c:v>
                </c:pt>
                <c:pt idx="42">
                  <c:v>762.96843409999997</c:v>
                </c:pt>
                <c:pt idx="43">
                  <c:v>600.16231248999998</c:v>
                </c:pt>
                <c:pt idx="44">
                  <c:v>576.1676506</c:v>
                </c:pt>
                <c:pt idx="45">
                  <c:v>867.09687654999993</c:v>
                </c:pt>
                <c:pt idx="46">
                  <c:v>1578.1976369499998</c:v>
                </c:pt>
                <c:pt idx="47">
                  <c:v>3155.3282177899996</c:v>
                </c:pt>
                <c:pt idx="48">
                  <c:v>3934.4180052099996</c:v>
                </c:pt>
                <c:pt idx="49">
                  <c:v>3608.2804805699998</c:v>
                </c:pt>
                <c:pt idx="50">
                  <c:v>4089.7683800999998</c:v>
                </c:pt>
                <c:pt idx="51">
                  <c:v>2371.4607908500002</c:v>
                </c:pt>
                <c:pt idx="52">
                  <c:v>1763.0874352999999</c:v>
                </c:pt>
                <c:pt idx="53">
                  <c:v>1753.6914006499999</c:v>
                </c:pt>
                <c:pt idx="54">
                  <c:v>1478.52285682</c:v>
                </c:pt>
                <c:pt idx="55">
                  <c:v>1384.56346128</c:v>
                </c:pt>
                <c:pt idx="56">
                  <c:v>1275.9766748700001</c:v>
                </c:pt>
                <c:pt idx="57">
                  <c:v>1765.8884067500001</c:v>
                </c:pt>
                <c:pt idx="58">
                  <c:v>3050.0397717399997</c:v>
                </c:pt>
                <c:pt idx="59">
                  <c:v>6250.103856409999</c:v>
                </c:pt>
                <c:pt idx="60">
                  <c:v>9253.1248204100011</c:v>
                </c:pt>
                <c:pt idx="61">
                  <c:v>7901.3235124599996</c:v>
                </c:pt>
                <c:pt idx="62">
                  <c:v>6818.6628412800001</c:v>
                </c:pt>
                <c:pt idx="63">
                  <c:v>4213.9534669299992</c:v>
                </c:pt>
                <c:pt idx="64">
                  <c:v>3115.5544884999999</c:v>
                </c:pt>
                <c:pt idx="65">
                  <c:v>2935.3536654600002</c:v>
                </c:pt>
                <c:pt idx="66">
                  <c:v>2008.0168765499998</c:v>
                </c:pt>
                <c:pt idx="67">
                  <c:v>1477.8632159400001</c:v>
                </c:pt>
                <c:pt idx="68">
                  <c:v>1164.3140894800001</c:v>
                </c:pt>
                <c:pt idx="69">
                  <c:v>1414.7896882</c:v>
                </c:pt>
                <c:pt idx="70">
                  <c:v>2535.3381593700001</c:v>
                </c:pt>
                <c:pt idx="71">
                  <c:v>4443.2587638099994</c:v>
                </c:pt>
                <c:pt idx="72">
                  <c:v>5507.8167209700005</c:v>
                </c:pt>
                <c:pt idx="73">
                  <c:v>4630.3275152799997</c:v>
                </c:pt>
                <c:pt idx="74">
                  <c:v>4386.5294141599998</c:v>
                </c:pt>
                <c:pt idx="75">
                  <c:v>2734.9053143599999</c:v>
                </c:pt>
                <c:pt idx="76">
                  <c:v>1892.8804171100001</c:v>
                </c:pt>
                <c:pt idx="77">
                  <c:v>1736.7485052300001</c:v>
                </c:pt>
                <c:pt idx="78">
                  <c:v>1274.0994810900002</c:v>
                </c:pt>
                <c:pt idx="79">
                  <c:v>1036.1645062900002</c:v>
                </c:pt>
                <c:pt idx="80">
                  <c:v>903.56394163000016</c:v>
                </c:pt>
                <c:pt idx="81">
                  <c:v>1218.3186010899999</c:v>
                </c:pt>
                <c:pt idx="82">
                  <c:v>2087.1691681799998</c:v>
                </c:pt>
                <c:pt idx="83">
                  <c:v>3929.2458573399999</c:v>
                </c:pt>
                <c:pt idx="84">
                  <c:v>5437.3305201000003</c:v>
                </c:pt>
                <c:pt idx="85">
                  <c:v>4401.4614451699999</c:v>
                </c:pt>
                <c:pt idx="86">
                  <c:v>4165.0385328400007</c:v>
                </c:pt>
                <c:pt idx="87">
                  <c:v>2713.2496882</c:v>
                </c:pt>
                <c:pt idx="88">
                  <c:v>2075.9563929800001</c:v>
                </c:pt>
                <c:pt idx="89">
                  <c:v>2075.7493813400001</c:v>
                </c:pt>
                <c:pt idx="90">
                  <c:v>1480.2591728199998</c:v>
                </c:pt>
                <c:pt idx="91">
                  <c:v>1132.0860585800001</c:v>
                </c:pt>
                <c:pt idx="92">
                  <c:v>1007.0205828600001</c:v>
                </c:pt>
                <c:pt idx="93">
                  <c:v>1482.98980764</c:v>
                </c:pt>
                <c:pt idx="94">
                  <c:v>3244.4492635899996</c:v>
                </c:pt>
                <c:pt idx="95">
                  <c:v>5603.6557402299995</c:v>
                </c:pt>
                <c:pt idx="96">
                  <c:v>6310.0915198299999</c:v>
                </c:pt>
                <c:pt idx="97">
                  <c:v>5854.4532140600004</c:v>
                </c:pt>
                <c:pt idx="98">
                  <c:v>6148.7751438000005</c:v>
                </c:pt>
                <c:pt idx="99">
                  <c:v>3695.9719041899998</c:v>
                </c:pt>
                <c:pt idx="100">
                  <c:v>2521.6920394000003</c:v>
                </c:pt>
                <c:pt idx="101">
                  <c:v>2317.9027503200005</c:v>
                </c:pt>
                <c:pt idx="102">
                  <c:v>1704.0524644699999</c:v>
                </c:pt>
                <c:pt idx="103">
                  <c:v>1534.9200883300002</c:v>
                </c:pt>
                <c:pt idx="104">
                  <c:v>1455.08090653</c:v>
                </c:pt>
                <c:pt idx="105">
                  <c:v>1910.3356566299999</c:v>
                </c:pt>
                <c:pt idx="106">
                  <c:v>3141.3670723</c:v>
                </c:pt>
                <c:pt idx="107">
                  <c:v>5742.5509578800002</c:v>
                </c:pt>
                <c:pt idx="108">
                  <c:v>7994.4041148699998</c:v>
                </c:pt>
                <c:pt idx="109">
                  <c:v>9929.0552683400001</c:v>
                </c:pt>
                <c:pt idx="110">
                  <c:v>7923.5157181300001</c:v>
                </c:pt>
                <c:pt idx="111">
                  <c:v>4046.4476426199999</c:v>
                </c:pt>
                <c:pt idx="112">
                  <c:v>2912.2509412600002</c:v>
                </c:pt>
                <c:pt idx="113">
                  <c:v>2766.9516623699997</c:v>
                </c:pt>
                <c:pt idx="114">
                  <c:v>2049.9745062900001</c:v>
                </c:pt>
                <c:pt idx="115">
                  <c:v>1516.4845062900004</c:v>
                </c:pt>
                <c:pt idx="116">
                  <c:v>1121.64246447</c:v>
                </c:pt>
                <c:pt idx="117">
                  <c:v>1347.4527652299998</c:v>
                </c:pt>
                <c:pt idx="118">
                  <c:v>2144.3867303000002</c:v>
                </c:pt>
                <c:pt idx="119">
                  <c:v>4118.1243488700002</c:v>
                </c:pt>
                <c:pt idx="120">
                  <c:v>5784.0179920999999</c:v>
                </c:pt>
                <c:pt idx="121">
                  <c:v>4542.0967115000003</c:v>
                </c:pt>
                <c:pt idx="122">
                  <c:v>4212.3419041899997</c:v>
                </c:pt>
                <c:pt idx="123">
                  <c:v>2720.2800754299997</c:v>
                </c:pt>
                <c:pt idx="124">
                  <c:v>2098.7894810900002</c:v>
                </c:pt>
                <c:pt idx="125">
                  <c:v>2030.6128568199999</c:v>
                </c:pt>
                <c:pt idx="126">
                  <c:v>1543.18089777</c:v>
                </c:pt>
                <c:pt idx="127">
                  <c:v>1423.4526723399999</c:v>
                </c:pt>
                <c:pt idx="128">
                  <c:v>1342.1007584600002</c:v>
                </c:pt>
                <c:pt idx="129">
                  <c:v>1811.5658747799998</c:v>
                </c:pt>
                <c:pt idx="130">
                  <c:v>3449.72060027</c:v>
                </c:pt>
                <c:pt idx="131">
                  <c:v>5928.9699838899996</c:v>
                </c:pt>
                <c:pt idx="132">
                  <c:v>8434.6531532000008</c:v>
                </c:pt>
                <c:pt idx="133">
                  <c:v>7523.0780134800007</c:v>
                </c:pt>
                <c:pt idx="134">
                  <c:v>5506.3528649199998</c:v>
                </c:pt>
                <c:pt idx="135">
                  <c:v>3473.0209713500003</c:v>
                </c:pt>
                <c:pt idx="136">
                  <c:v>2519.46153757</c:v>
                </c:pt>
                <c:pt idx="137">
                  <c:v>2394.4076076199999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8A-4B73-881C-08B43D7119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0421210"/>
        <c:axId val="882396837"/>
      </c:lineChart>
      <c:dateAx>
        <c:axId val="95042121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pt-BR"/>
              </a:p>
            </c:rich>
          </c:tx>
          <c:overlay val="0"/>
        </c:title>
        <c:numFmt formatCode="mmm\-yy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Arial"/>
              </a:defRPr>
            </a:pPr>
            <a:endParaRPr lang="pt-BR"/>
          </a:p>
        </c:txPr>
        <c:crossAx val="882396837"/>
        <c:crosses val="autoZero"/>
        <c:auto val="1"/>
        <c:lblOffset val="100"/>
        <c:baseTimeUnit val="months"/>
      </c:dateAx>
      <c:valAx>
        <c:axId val="882396837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 lvl="0">
                  <a:defRPr sz="1100" b="0" i="0">
                    <a:solidFill>
                      <a:srgbClr val="000000"/>
                    </a:solidFill>
                    <a:latin typeface="Arial"/>
                  </a:defRPr>
                </a:pPr>
                <a:r>
                  <a:rPr lang="pt-BR" sz="1100" b="0" i="0">
                    <a:solidFill>
                      <a:srgbClr val="000000"/>
                    </a:solidFill>
                    <a:latin typeface="Arial"/>
                  </a:rPr>
                  <a:t>ENA Bacia do rio Grande (MWmed) </a:t>
                </a:r>
              </a:p>
            </c:rich>
          </c:tx>
          <c:overlay val="0"/>
        </c:title>
        <c:numFmt formatCode="#,##0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Arial"/>
              </a:defRPr>
            </a:pPr>
            <a:endParaRPr lang="pt-BR"/>
          </a:p>
        </c:txPr>
        <c:crossAx val="950421210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 rtl="0">
            <a:defRPr sz="900" b="0" i="0">
              <a:solidFill>
                <a:srgbClr val="1A1A1A"/>
              </a:solidFill>
              <a:latin typeface="Arial"/>
            </a:defRPr>
          </a:pPr>
          <a:endParaRPr lang="pt-BR"/>
        </a:p>
      </c:txPr>
    </c:legend>
    <c:plotVisOnly val="1"/>
    <c:dispBlanksAs val="zero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autoTitleDeleted val="1"/>
    <c:plotArea>
      <c:layout/>
      <c:lineChart>
        <c:grouping val="standard"/>
        <c:varyColors val="1"/>
        <c:ser>
          <c:idx val="0"/>
          <c:order val="0"/>
          <c:tx>
            <c:v>Holt-winters Minitab</c:v>
          </c:tx>
          <c:spPr>
            <a:ln w="28575" cmpd="sng">
              <a:solidFill>
                <a:schemeClr val="accent1"/>
              </a:solidFill>
            </a:ln>
          </c:spPr>
          <c:marker>
            <c:symbol val="none"/>
          </c:marker>
          <c:cat>
            <c:numRef>
              <c:f>Winters!$L$9:$L$19</c:f>
              <c:numCache>
                <c:formatCode>General</c:formatCode>
                <c:ptCount val="11"/>
                <c:pt idx="0">
                  <c:v>137</c:v>
                </c:pt>
                <c:pt idx="1">
                  <c:v>138</c:v>
                </c:pt>
                <c:pt idx="2">
                  <c:v>139</c:v>
                </c:pt>
                <c:pt idx="3">
                  <c:v>140</c:v>
                </c:pt>
                <c:pt idx="4">
                  <c:v>141</c:v>
                </c:pt>
                <c:pt idx="5">
                  <c:v>142</c:v>
                </c:pt>
                <c:pt idx="6">
                  <c:v>143</c:v>
                </c:pt>
                <c:pt idx="7">
                  <c:v>144</c:v>
                </c:pt>
                <c:pt idx="8">
                  <c:v>145</c:v>
                </c:pt>
                <c:pt idx="9">
                  <c:v>146</c:v>
                </c:pt>
                <c:pt idx="10">
                  <c:v>147</c:v>
                </c:pt>
              </c:numCache>
            </c:numRef>
          </c:cat>
          <c:val>
            <c:numRef>
              <c:f>Winters!$M$9:$M$19</c:f>
              <c:numCache>
                <c:formatCode>_-* #,##0.00_-;\-* #,##0.00_-;_-* "-"??_-;_-@</c:formatCode>
                <c:ptCount val="11"/>
                <c:pt idx="0">
                  <c:v>2634.51</c:v>
                </c:pt>
                <c:pt idx="1">
                  <c:v>2287.31</c:v>
                </c:pt>
                <c:pt idx="2">
                  <c:v>1377.73</c:v>
                </c:pt>
                <c:pt idx="3">
                  <c:v>794.79</c:v>
                </c:pt>
                <c:pt idx="4">
                  <c:v>413.32</c:v>
                </c:pt>
                <c:pt idx="5">
                  <c:v>624.29999999999995</c:v>
                </c:pt>
                <c:pt idx="6">
                  <c:v>1469.48</c:v>
                </c:pt>
                <c:pt idx="7">
                  <c:v>3077.54</c:v>
                </c:pt>
                <c:pt idx="8">
                  <c:v>5389.48</c:v>
                </c:pt>
                <c:pt idx="9">
                  <c:v>4266.09</c:v>
                </c:pt>
                <c:pt idx="10">
                  <c:v>3740.7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57-492C-9DFC-5C30DD3101F1}"/>
            </c:ext>
          </c:extLst>
        </c:ser>
        <c:ser>
          <c:idx val="1"/>
          <c:order val="1"/>
          <c:tx>
            <c:v>RN-MLP</c:v>
          </c:tx>
          <c:spPr>
            <a:ln w="28575" cmpd="sng">
              <a:solidFill>
                <a:schemeClr val="accent2"/>
              </a:solidFill>
            </a:ln>
          </c:spPr>
          <c:marker>
            <c:symbol val="none"/>
          </c:marker>
          <c:cat>
            <c:numRef>
              <c:f>Winters!$L$9:$L$19</c:f>
              <c:numCache>
                <c:formatCode>General</c:formatCode>
                <c:ptCount val="11"/>
                <c:pt idx="0">
                  <c:v>137</c:v>
                </c:pt>
                <c:pt idx="1">
                  <c:v>138</c:v>
                </c:pt>
                <c:pt idx="2">
                  <c:v>139</c:v>
                </c:pt>
                <c:pt idx="3">
                  <c:v>140</c:v>
                </c:pt>
                <c:pt idx="4">
                  <c:v>141</c:v>
                </c:pt>
                <c:pt idx="5">
                  <c:v>142</c:v>
                </c:pt>
                <c:pt idx="6">
                  <c:v>143</c:v>
                </c:pt>
                <c:pt idx="7">
                  <c:v>144</c:v>
                </c:pt>
                <c:pt idx="8">
                  <c:v>145</c:v>
                </c:pt>
                <c:pt idx="9">
                  <c:v>146</c:v>
                </c:pt>
                <c:pt idx="10">
                  <c:v>147</c:v>
                </c:pt>
              </c:numCache>
            </c:numRef>
          </c:cat>
          <c:val>
            <c:numRef>
              <c:f>Winters!$N$9:$N$19</c:f>
              <c:numCache>
                <c:formatCode>_-* #,##0.00_-;\-* #,##0.00_-;_-* "-"??_-;_-@</c:formatCode>
                <c:ptCount val="11"/>
                <c:pt idx="0">
                  <c:v>2457.6799999999998</c:v>
                </c:pt>
                <c:pt idx="1">
                  <c:v>2065.44</c:v>
                </c:pt>
                <c:pt idx="2">
                  <c:v>2147.0700000000002</c:v>
                </c:pt>
                <c:pt idx="3">
                  <c:v>2106.04</c:v>
                </c:pt>
                <c:pt idx="4">
                  <c:v>2330.56</c:v>
                </c:pt>
                <c:pt idx="5">
                  <c:v>3177.44</c:v>
                </c:pt>
                <c:pt idx="6">
                  <c:v>2900.59</c:v>
                </c:pt>
                <c:pt idx="7">
                  <c:v>4122.84</c:v>
                </c:pt>
                <c:pt idx="8">
                  <c:v>4589.32</c:v>
                </c:pt>
                <c:pt idx="9">
                  <c:v>4122.84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57-492C-9DFC-5C30DD3101F1}"/>
            </c:ext>
          </c:extLst>
        </c:ser>
        <c:ser>
          <c:idx val="2"/>
          <c:order val="2"/>
          <c:tx>
            <c:v>MMC</c:v>
          </c:tx>
          <c:spPr>
            <a:ln w="28575" cmpd="sng">
              <a:solidFill>
                <a:schemeClr val="accent3"/>
              </a:solidFill>
            </a:ln>
          </c:spPr>
          <c:marker>
            <c:symbol val="none"/>
          </c:marker>
          <c:cat>
            <c:numRef>
              <c:f>Winters!$L$9:$L$19</c:f>
              <c:numCache>
                <c:formatCode>General</c:formatCode>
                <c:ptCount val="11"/>
                <c:pt idx="0">
                  <c:v>137</c:v>
                </c:pt>
                <c:pt idx="1">
                  <c:v>138</c:v>
                </c:pt>
                <c:pt idx="2">
                  <c:v>139</c:v>
                </c:pt>
                <c:pt idx="3">
                  <c:v>140</c:v>
                </c:pt>
                <c:pt idx="4">
                  <c:v>141</c:v>
                </c:pt>
                <c:pt idx="5">
                  <c:v>142</c:v>
                </c:pt>
                <c:pt idx="6">
                  <c:v>143</c:v>
                </c:pt>
                <c:pt idx="7">
                  <c:v>144</c:v>
                </c:pt>
                <c:pt idx="8">
                  <c:v>145</c:v>
                </c:pt>
                <c:pt idx="9">
                  <c:v>146</c:v>
                </c:pt>
                <c:pt idx="10">
                  <c:v>147</c:v>
                </c:pt>
              </c:numCache>
            </c:numRef>
          </c:cat>
          <c:val>
            <c:numRef>
              <c:f>Winters!$O$9:$O$19</c:f>
              <c:numCache>
                <c:formatCode>_-* #,##0.00_-;\-* #,##0.00_-;_-* "-"??_-;_-@</c:formatCode>
                <c:ptCount val="11"/>
                <c:pt idx="0">
                  <c:v>1589</c:v>
                </c:pt>
                <c:pt idx="1">
                  <c:v>3048.2088631984661</c:v>
                </c:pt>
                <c:pt idx="2">
                  <c:v>1536.8092485548914</c:v>
                </c:pt>
                <c:pt idx="3">
                  <c:v>1154.8008477842232</c:v>
                </c:pt>
                <c:pt idx="4">
                  <c:v>2067.2913294797472</c:v>
                </c:pt>
                <c:pt idx="5">
                  <c:v>3637.6296724470303</c:v>
                </c:pt>
                <c:pt idx="6">
                  <c:v>1415.4169556839915</c:v>
                </c:pt>
                <c:pt idx="7">
                  <c:v>1956.5179190751587</c:v>
                </c:pt>
                <c:pt idx="8">
                  <c:v>9049.5429672446917</c:v>
                </c:pt>
                <c:pt idx="9">
                  <c:v>5543.2587026332913</c:v>
                </c:pt>
                <c:pt idx="10">
                  <c:v>4845.0574181117263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F57-492C-9DFC-5C30DD3101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0530348"/>
        <c:axId val="437748037"/>
      </c:lineChart>
      <c:catAx>
        <c:axId val="5205303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437748037"/>
        <c:crosses val="autoZero"/>
        <c:auto val="1"/>
        <c:lblAlgn val="ctr"/>
        <c:lblOffset val="100"/>
        <c:noMultiLvlLbl val="1"/>
      </c:catAx>
      <c:valAx>
        <c:axId val="437748037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_-* #,##0.00_-;\-* #,##0.00_-;_-* &quot;-&quot;??_-;_-@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520530348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pt-BR"/>
        </a:p>
      </c:txPr>
    </c:legend>
    <c:plotVisOnly val="1"/>
    <c:dispBlanksAs val="zero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Times New Roman"/>
              </a:defRPr>
            </a:pPr>
            <a:r>
              <a:rPr sz="1400" b="0" i="0">
                <a:solidFill>
                  <a:srgbClr val="757575"/>
                </a:solidFill>
                <a:latin typeface="Times New Roman"/>
              </a:rPr>
              <a:t>Médias Móveis Centradas - Chuva, ENA e previsões </a:t>
            </a:r>
          </a:p>
        </c:rich>
      </c:tx>
      <c:layout>
        <c:manualLayout>
          <c:xMode val="edge"/>
          <c:yMode val="edge"/>
          <c:x val="0.21800625058107517"/>
          <c:y val="3.2407407407407406E-2"/>
        </c:manualLayout>
      </c:layout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v>MMC_ENA</c:v>
          </c:tx>
          <c:spPr>
            <a:ln w="28575" cmpd="sng">
              <a:solidFill>
                <a:schemeClr val="accent2"/>
              </a:solidFill>
            </a:ln>
          </c:spPr>
          <c:marker>
            <c:symbol val="none"/>
          </c:marker>
          <c:val>
            <c:numRef>
              <c:f>'Média Móvel Centrada- antes (2)'!$K$3:$K$240</c:f>
              <c:numCache>
                <c:formatCode>0.0</c:formatCode>
                <c:ptCount val="238"/>
                <c:pt idx="6" formatCode="0.00">
                  <c:v>4168.9366666666665</c:v>
                </c:pt>
                <c:pt idx="7" formatCode="0.00">
                  <c:v>4224.175416666666</c:v>
                </c:pt>
                <c:pt idx="8" formatCode="0.00">
                  <c:v>4154.3224999999993</c:v>
                </c:pt>
                <c:pt idx="9" formatCode="0.00">
                  <c:v>4181.4512500000001</c:v>
                </c:pt>
                <c:pt idx="10" formatCode="0.00">
                  <c:v>4243.097083333334</c:v>
                </c:pt>
                <c:pt idx="11" formatCode="0.00">
                  <c:v>4275.5475000000006</c:v>
                </c:pt>
                <c:pt idx="12" formatCode="0.00">
                  <c:v>4296.9854166666664</c:v>
                </c:pt>
                <c:pt idx="13" formatCode="0.00">
                  <c:v>4308.4525000000003</c:v>
                </c:pt>
                <c:pt idx="14" formatCode="0.00">
                  <c:v>4296.0829166666672</c:v>
                </c:pt>
                <c:pt idx="15" formatCode="0.00">
                  <c:v>4301.6104166666673</c:v>
                </c:pt>
                <c:pt idx="16" formatCode="0.00">
                  <c:v>4304.8133333333335</c:v>
                </c:pt>
                <c:pt idx="17" formatCode="0.00">
                  <c:v>4275.1075000000001</c:v>
                </c:pt>
                <c:pt idx="18" formatCode="0.00">
                  <c:v>4130.8812500000004</c:v>
                </c:pt>
                <c:pt idx="19" formatCode="0.00">
                  <c:v>3971.8941666666665</c:v>
                </c:pt>
                <c:pt idx="20" formatCode="0.00">
                  <c:v>4011.9316666666664</c:v>
                </c:pt>
                <c:pt idx="21" formatCode="0.00">
                  <c:v>4131.6237500000007</c:v>
                </c:pt>
                <c:pt idx="22" formatCode="0.00">
                  <c:v>4226.9808333333331</c:v>
                </c:pt>
                <c:pt idx="23" formatCode="0.00">
                  <c:v>4333.277916666666</c:v>
                </c:pt>
                <c:pt idx="24" formatCode="0.00">
                  <c:v>4431.8104166666662</c:v>
                </c:pt>
                <c:pt idx="25" formatCode="0.00">
                  <c:v>4490.3945833333328</c:v>
                </c:pt>
                <c:pt idx="26" formatCode="0.00">
                  <c:v>4518.6720833333329</c:v>
                </c:pt>
                <c:pt idx="27" formatCode="0.00">
                  <c:v>4566.2</c:v>
                </c:pt>
                <c:pt idx="28" formatCode="0.00">
                  <c:v>4620.2749999999996</c:v>
                </c:pt>
                <c:pt idx="29" formatCode="0.00">
                  <c:v>4754.6970833333326</c:v>
                </c:pt>
                <c:pt idx="30" formatCode="0.00">
                  <c:v>5068.9083333333328</c:v>
                </c:pt>
                <c:pt idx="31" formatCode="0.00">
                  <c:v>5284.1533333333336</c:v>
                </c:pt>
                <c:pt idx="32" formatCode="0.00">
                  <c:v>5304.3458333333328</c:v>
                </c:pt>
                <c:pt idx="33" formatCode="0.00">
                  <c:v>5249.8583333333336</c:v>
                </c:pt>
                <c:pt idx="34" formatCode="0.00">
                  <c:v>5220.2579166666665</c:v>
                </c:pt>
                <c:pt idx="35" formatCode="0.00">
                  <c:v>5231.8012499999995</c:v>
                </c:pt>
                <c:pt idx="36" formatCode="0.00">
                  <c:v>5216.7108333333326</c:v>
                </c:pt>
                <c:pt idx="37" formatCode="0.00">
                  <c:v>5213.3537499999993</c:v>
                </c:pt>
                <c:pt idx="38" formatCode="0.00">
                  <c:v>5248.1933333333327</c:v>
                </c:pt>
                <c:pt idx="39" formatCode="0.00">
                  <c:v>5255.4241666666658</c:v>
                </c:pt>
                <c:pt idx="40" formatCode="0.00">
                  <c:v>5267.5708333333323</c:v>
                </c:pt>
                <c:pt idx="41" formatCode="0.00">
                  <c:v>5270.1437499999993</c:v>
                </c:pt>
                <c:pt idx="42" formatCode="0.00">
                  <c:v>5034.3754166666658</c:v>
                </c:pt>
                <c:pt idx="43" formatCode="0.00">
                  <c:v>4746.8520833333323</c:v>
                </c:pt>
                <c:pt idx="44" formatCode="0.00">
                  <c:v>4638.6254166666658</c:v>
                </c:pt>
                <c:pt idx="45" formatCode="0.00">
                  <c:v>4600.5762500000001</c:v>
                </c:pt>
                <c:pt idx="46" formatCode="0.00">
                  <c:v>4502.4195833333324</c:v>
                </c:pt>
                <c:pt idx="47" formatCode="0.00">
                  <c:v>4360.6345833333326</c:v>
                </c:pt>
                <c:pt idx="48" formatCode="0.00">
                  <c:v>4259.1474999999991</c:v>
                </c:pt>
                <c:pt idx="49" formatCode="0.00">
                  <c:v>4195.96875</c:v>
                </c:pt>
                <c:pt idx="50" formatCode="0.00">
                  <c:v>4144.3766666666661</c:v>
                </c:pt>
                <c:pt idx="51" formatCode="0.00">
                  <c:v>4153.817916666666</c:v>
                </c:pt>
                <c:pt idx="52" formatCode="0.00">
                  <c:v>4180.2362499999999</c:v>
                </c:pt>
                <c:pt idx="53" formatCode="0.00">
                  <c:v>4173.6629166666662</c:v>
                </c:pt>
                <c:pt idx="54" formatCode="0.00">
                  <c:v>4657.6145833333339</c:v>
                </c:pt>
                <c:pt idx="55" formatCode="0.00">
                  <c:v>5383.9933333333338</c:v>
                </c:pt>
                <c:pt idx="56" formatCode="0.00">
                  <c:v>5574.3091666666669</c:v>
                </c:pt>
                <c:pt idx="57" formatCode="0.00">
                  <c:v>5526.3470833333331</c:v>
                </c:pt>
                <c:pt idx="58" formatCode="0.00">
                  <c:v>5561.3295833333323</c:v>
                </c:pt>
                <c:pt idx="59" formatCode="0.00">
                  <c:v>5618.9033333333336</c:v>
                </c:pt>
                <c:pt idx="60" formatCode="0.00">
                  <c:v>5680.1583333333338</c:v>
                </c:pt>
                <c:pt idx="61" formatCode="0.00">
                  <c:v>5729.5408333333344</c:v>
                </c:pt>
                <c:pt idx="62" formatCode="0.00">
                  <c:v>5736.8174999999992</c:v>
                </c:pt>
                <c:pt idx="63" formatCode="0.00">
                  <c:v>5667.2004166666666</c:v>
                </c:pt>
                <c:pt idx="64" formatCode="0.00">
                  <c:v>5614.793333333334</c:v>
                </c:pt>
                <c:pt idx="65" formatCode="0.00">
                  <c:v>5508.6308333333345</c:v>
                </c:pt>
                <c:pt idx="66" formatCode="0.00">
                  <c:v>4898.0708333333341</c:v>
                </c:pt>
                <c:pt idx="67" formatCode="0.00">
                  <c:v>4267.9400000000005</c:v>
                </c:pt>
                <c:pt idx="68" formatCode="0.00">
                  <c:v>4285.8395833333343</c:v>
                </c:pt>
                <c:pt idx="69" formatCode="0.00">
                  <c:v>4569.222083333334</c:v>
                </c:pt>
                <c:pt idx="70" formatCode="0.00">
                  <c:v>4752.7458333333343</c:v>
                </c:pt>
                <c:pt idx="71" formatCode="0.00">
                  <c:v>4821.6025000000009</c:v>
                </c:pt>
                <c:pt idx="72" formatCode="0.00">
                  <c:v>4841.9516666666677</c:v>
                </c:pt>
                <c:pt idx="73" formatCode="0.00">
                  <c:v>4850.8704166666666</c:v>
                </c:pt>
                <c:pt idx="74" formatCode="0.00">
                  <c:v>4889.2991666666676</c:v>
                </c:pt>
                <c:pt idx="75" formatCode="0.00">
                  <c:v>4957.3029166666674</c:v>
                </c:pt>
                <c:pt idx="76" formatCode="0.00">
                  <c:v>5025.0083333333332</c:v>
                </c:pt>
                <c:pt idx="77" formatCode="0.00">
                  <c:v>5167.6466666666665</c:v>
                </c:pt>
                <c:pt idx="78" formatCode="0.00">
                  <c:v>5477.34</c:v>
                </c:pt>
                <c:pt idx="79" formatCode="0.00">
                  <c:v>5790.0758333333324</c:v>
                </c:pt>
                <c:pt idx="80" formatCode="0.00">
                  <c:v>5860.2362499999999</c:v>
                </c:pt>
                <c:pt idx="81" formatCode="0.00">
                  <c:v>5849.4466666666667</c:v>
                </c:pt>
                <c:pt idx="82" formatCode="0.00">
                  <c:v>5887.0233333333326</c:v>
                </c:pt>
                <c:pt idx="83" formatCode="0.00">
                  <c:v>5895.4945833333331</c:v>
                </c:pt>
                <c:pt idx="84" formatCode="0.00">
                  <c:v>5934.1983333333337</c:v>
                </c:pt>
                <c:pt idx="85" formatCode="0.00">
                  <c:v>5984.9716666666682</c:v>
                </c:pt>
                <c:pt idx="86" formatCode="0.00">
                  <c:v>6081.2925000000014</c:v>
                </c:pt>
                <c:pt idx="87" formatCode="0.00">
                  <c:v>6236.9104166666675</c:v>
                </c:pt>
                <c:pt idx="88" formatCode="0.00">
                  <c:v>6304.9395833333328</c:v>
                </c:pt>
                <c:pt idx="89" formatCode="0.00">
                  <c:v>6388.9987499999988</c:v>
                </c:pt>
                <c:pt idx="90" formatCode="0.00">
                  <c:v>6471.9741666666669</c:v>
                </c:pt>
                <c:pt idx="91" formatCode="0.00">
                  <c:v>6223.470416666667</c:v>
                </c:pt>
                <c:pt idx="92" formatCode="0.00">
                  <c:v>5946.5029166666664</c:v>
                </c:pt>
                <c:pt idx="93" formatCode="0.00">
                  <c:v>5749.8862499999996</c:v>
                </c:pt>
                <c:pt idx="94" formatCode="0.00">
                  <c:v>5535.7637500000001</c:v>
                </c:pt>
                <c:pt idx="95" formatCode="0.00">
                  <c:v>5436.4170833333337</c:v>
                </c:pt>
                <c:pt idx="96" formatCode="0.00">
                  <c:v>5351.9445833333339</c:v>
                </c:pt>
                <c:pt idx="97" formatCode="0.00">
                  <c:v>5260.9083333333347</c:v>
                </c:pt>
                <c:pt idx="98" formatCode="0.00">
                  <c:v>5114.1933333333345</c:v>
                </c:pt>
                <c:pt idx="99" formatCode="0.00">
                  <c:v>4941.501666666667</c:v>
                </c:pt>
                <c:pt idx="100" formatCode="0.00">
                  <c:v>4889.7175000000007</c:v>
                </c:pt>
                <c:pt idx="101" formatCode="0.00">
                  <c:v>4825.104166666667</c:v>
                </c:pt>
                <c:pt idx="102" formatCode="0.00">
                  <c:v>4915.5729166666661</c:v>
                </c:pt>
                <c:pt idx="103" formatCode="0.00">
                  <c:v>5058.7099999999991</c:v>
                </c:pt>
                <c:pt idx="104" formatCode="0.00">
                  <c:v>5187.6175000000003</c:v>
                </c:pt>
                <c:pt idx="105" formatCode="0.00">
                  <c:v>5423.4187500000007</c:v>
                </c:pt>
                <c:pt idx="106" formatCode="0.00">
                  <c:v>5536.4412499999999</c:v>
                </c:pt>
                <c:pt idx="107" formatCode="0.00">
                  <c:v>5612.6566666666658</c:v>
                </c:pt>
                <c:pt idx="108" formatCode="0.00">
                  <c:v>5665.9820833333333</c:v>
                </c:pt>
                <c:pt idx="109" formatCode="0.00">
                  <c:v>5706.6537499999995</c:v>
                </c:pt>
                <c:pt idx="110" formatCode="0.00">
                  <c:v>5733.9149999999991</c:v>
                </c:pt>
                <c:pt idx="111" formatCode="0.00">
                  <c:v>5734.4370833333342</c:v>
                </c:pt>
                <c:pt idx="112" formatCode="0.00">
                  <c:v>5668.1566666666668</c:v>
                </c:pt>
                <c:pt idx="113" formatCode="0.00">
                  <c:v>5618.2383333333328</c:v>
                </c:pt>
                <c:pt idx="114" formatCode="0.00">
                  <c:v>5579.612916666666</c:v>
                </c:pt>
                <c:pt idx="115" formatCode="0.00">
                  <c:v>5559.1966666666667</c:v>
                </c:pt>
                <c:pt idx="116" formatCode="0.00">
                  <c:v>5315.1550000000007</c:v>
                </c:pt>
                <c:pt idx="117" formatCode="0.00">
                  <c:v>4927.0454166666659</c:v>
                </c:pt>
                <c:pt idx="118" formatCode="0.00">
                  <c:v>4787.3120833333332</c:v>
                </c:pt>
                <c:pt idx="119" formatCode="0.00">
                  <c:v>4775.0075000000006</c:v>
                </c:pt>
                <c:pt idx="120" formatCode="0.00">
                  <c:v>4792.1866666666665</c:v>
                </c:pt>
                <c:pt idx="121" formatCode="0.00">
                  <c:v>4779.2770833333334</c:v>
                </c:pt>
                <c:pt idx="122" formatCode="0.00">
                  <c:v>4756.1270833333328</c:v>
                </c:pt>
                <c:pt idx="123" formatCode="0.00">
                  <c:v>4708.809166666666</c:v>
                </c:pt>
                <c:pt idx="124" formatCode="0.00">
                  <c:v>4652.1183333333329</c:v>
                </c:pt>
                <c:pt idx="125" formatCode="0.00">
                  <c:v>4465.9291666666668</c:v>
                </c:pt>
                <c:pt idx="126" formatCode="0.00">
                  <c:v>4105.3545833333328</c:v>
                </c:pt>
                <c:pt idx="127" formatCode="0.00">
                  <c:v>4003.4108333333334</c:v>
                </c:pt>
                <c:pt idx="128" formatCode="0.00">
                  <c:v>4175.5495833333334</c:v>
                </c:pt>
                <c:pt idx="129" formatCode="0.00">
                  <c:v>4338.152916666666</c:v>
                </c:pt>
                <c:pt idx="130" formatCode="0.00">
                  <c:v>4408.7004166666666</c:v>
                </c:pt>
                <c:pt idx="131" formatCode="0.00">
                  <c:v>4397.5091666666667</c:v>
                </c:pt>
                <c:pt idx="132" formatCode="0.00">
                  <c:v>4390.0358333333334</c:v>
                </c:pt>
                <c:pt idx="133" formatCode="0.00">
                  <c:v>4393.3058333333338</c:v>
                </c:pt>
                <c:pt idx="134" formatCode="0.00">
                  <c:v>4417.9658333333336</c:v>
                </c:pt>
                <c:pt idx="135" formatCode="0.00">
                  <c:v>4487.0179166666667</c:v>
                </c:pt>
                <c:pt idx="136" formatCode="0.00">
                  <c:v>4558.5783333333329</c:v>
                </c:pt>
                <c:pt idx="137" formatCode="0.00">
                  <c:v>4647.1645833333332</c:v>
                </c:pt>
                <c:pt idx="138" formatCode="0.00">
                  <c:v>4482.9991666666665</c:v>
                </c:pt>
                <c:pt idx="139" formatCode="0.00">
                  <c:v>3946.4212500000003</c:v>
                </c:pt>
                <c:pt idx="140" formatCode="0.00">
                  <c:v>3446.4933333333338</c:v>
                </c:pt>
                <c:pt idx="141" formatCode="0.00">
                  <c:v>3092.2654166666671</c:v>
                </c:pt>
                <c:pt idx="142" formatCode="0.00">
                  <c:v>2849.1333333333337</c:v>
                </c:pt>
                <c:pt idx="143" formatCode="0.00">
                  <c:v>2651.5891666666666</c:v>
                </c:pt>
                <c:pt idx="144" formatCode="0.00">
                  <c:v>2473.4779166666667</c:v>
                </c:pt>
                <c:pt idx="145" formatCode="0.00">
                  <c:v>2363.8987500000003</c:v>
                </c:pt>
                <c:pt idx="146" formatCode="0.00">
                  <c:v>2274.3962499999998</c:v>
                </c:pt>
                <c:pt idx="147" formatCode="0.00">
                  <c:v>2134.2079166666667</c:v>
                </c:pt>
                <c:pt idx="148" formatCode="0.00">
                  <c:v>1979.2083333333333</c:v>
                </c:pt>
                <c:pt idx="149" formatCode="0.00">
                  <c:v>1839.7162500000002</c:v>
                </c:pt>
                <c:pt idx="150" formatCode="0.00">
                  <c:v>1716.4162500000002</c:v>
                </c:pt>
                <c:pt idx="151" formatCode="0.00">
                  <c:v>1743.2270833333332</c:v>
                </c:pt>
                <c:pt idx="152" formatCode="0.00">
                  <c:v>1919.5816666666665</c:v>
                </c:pt>
                <c:pt idx="153" formatCode="0.00">
                  <c:v>2077.6075000000001</c:v>
                </c:pt>
                <c:pt idx="154" formatCode="0.00">
                  <c:v>2172.4216666666666</c:v>
                </c:pt>
                <c:pt idx="155" formatCode="0.00">
                  <c:v>2239.0337499999996</c:v>
                </c:pt>
                <c:pt idx="156" formatCode="0.00">
                  <c:v>2276.5587499999997</c:v>
                </c:pt>
                <c:pt idx="157" formatCode="0.00">
                  <c:v>2286.7491666666665</c:v>
                </c:pt>
                <c:pt idx="158" formatCode="0.00">
                  <c:v>2339.0112499999996</c:v>
                </c:pt>
                <c:pt idx="159" formatCode="0.00">
                  <c:v>2409.2608333333333</c:v>
                </c:pt>
                <c:pt idx="160" formatCode="0.00">
                  <c:v>2481.9870833333334</c:v>
                </c:pt>
                <c:pt idx="161" formatCode="0.00">
                  <c:v>2604.3304166666667</c:v>
                </c:pt>
                <c:pt idx="162" formatCode="0.00">
                  <c:v>2984.585</c:v>
                </c:pt>
                <c:pt idx="163" formatCode="0.00">
                  <c:v>3433.2420833333331</c:v>
                </c:pt>
                <c:pt idx="164" formatCode="0.00">
                  <c:v>3688.8566666666661</c:v>
                </c:pt>
                <c:pt idx="165" formatCode="0.00">
                  <c:v>3827.0545833333326</c:v>
                </c:pt>
                <c:pt idx="166" formatCode="0.00">
                  <c:v>3860.4212499999994</c:v>
                </c:pt>
                <c:pt idx="167" formatCode="0.00">
                  <c:v>3952.4849999999997</c:v>
                </c:pt>
                <c:pt idx="168" formatCode="0.00">
                  <c:v>4052.6800000000003</c:v>
                </c:pt>
                <c:pt idx="169" formatCode="0.00">
                  <c:v>4104.9833333333336</c:v>
                </c:pt>
                <c:pt idx="170" formatCode="0.00">
                  <c:v>4103.5191666666669</c:v>
                </c:pt>
                <c:pt idx="171" formatCode="0.00">
                  <c:v>4113.5145833333336</c:v>
                </c:pt>
                <c:pt idx="172" formatCode="0.00">
                  <c:v>4187.2141666666666</c:v>
                </c:pt>
                <c:pt idx="173" formatCode="0.00">
                  <c:v>4179.8112500000007</c:v>
                </c:pt>
                <c:pt idx="174" formatCode="0.00">
                  <c:v>3945.3508333333339</c:v>
                </c:pt>
                <c:pt idx="175" formatCode="0.00">
                  <c:v>3643.8429166666665</c:v>
                </c:pt>
                <c:pt idx="176" formatCode="0.00">
                  <c:v>3374.9104166666666</c:v>
                </c:pt>
                <c:pt idx="177" formatCode="0.00">
                  <c:v>3152.6875</c:v>
                </c:pt>
                <c:pt idx="178" formatCode="0.00">
                  <c:v>3081.2658333333338</c:v>
                </c:pt>
                <c:pt idx="179" formatCode="0.00">
                  <c:v>3000.6125000000006</c:v>
                </c:pt>
                <c:pt idx="180" formatCode="0.00">
                  <c:v>2903.5066666666671</c:v>
                </c:pt>
                <c:pt idx="181" formatCode="0.00">
                  <c:v>2853.1049999999996</c:v>
                </c:pt>
                <c:pt idx="182" formatCode="0.00">
                  <c:v>2805.0741666666663</c:v>
                </c:pt>
                <c:pt idx="183" formatCode="0.00">
                  <c:v>2750.0058333333336</c:v>
                </c:pt>
                <c:pt idx="184" formatCode="0.00">
                  <c:v>2662.0604166666672</c:v>
                </c:pt>
                <c:pt idx="185" formatCode="0.00">
                  <c:v>2588.5041666666666</c:v>
                </c:pt>
                <c:pt idx="186" formatCode="0.00">
                  <c:v>2621.0904166666669</c:v>
                </c:pt>
                <c:pt idx="187" formatCode="0.00">
                  <c:v>2671.5708333333337</c:v>
                </c:pt>
                <c:pt idx="188" formatCode="0.00">
                  <c:v>2720.541666666667</c:v>
                </c:pt>
                <c:pt idx="189" formatCode="0.00">
                  <c:v>2770.9295833333335</c:v>
                </c:pt>
                <c:pt idx="190" formatCode="0.00">
                  <c:v>2733.4158333333335</c:v>
                </c:pt>
                <c:pt idx="191" formatCode="0.00">
                  <c:v>2672.0925000000002</c:v>
                </c:pt>
                <c:pt idx="192" formatCode="0.00">
                  <c:v>2637.8362500000003</c:v>
                </c:pt>
                <c:pt idx="193" formatCode="0.00">
                  <c:v>2635.4225000000001</c:v>
                </c:pt>
                <c:pt idx="194" formatCode="0.00">
                  <c:v>2662.3712500000001</c:v>
                </c:pt>
                <c:pt idx="195" formatCode="0.00">
                  <c:v>2731.6149999999998</c:v>
                </c:pt>
                <c:pt idx="196" formatCode="0.00">
                  <c:v>2867.6116666666667</c:v>
                </c:pt>
                <c:pt idx="197" formatCode="0.00">
                  <c:v>3010.0691666666662</c:v>
                </c:pt>
                <c:pt idx="198" formatCode="0.00">
                  <c:v>2980.519166666666</c:v>
                </c:pt>
                <c:pt idx="199" formatCode="0.00">
                  <c:v>2901.4545833333332</c:v>
                </c:pt>
                <c:pt idx="200" formatCode="0.00">
                  <c:v>3020.6533333333327</c:v>
                </c:pt>
                <c:pt idx="201" formatCode="0.00">
                  <c:v>3235.907083333333</c:v>
                </c:pt>
                <c:pt idx="202" formatCode="0.00">
                  <c:v>3409.9945833333331</c:v>
                </c:pt>
                <c:pt idx="203" formatCode="0.00">
                  <c:v>3511.6254166666668</c:v>
                </c:pt>
                <c:pt idx="204" formatCode="0.00">
                  <c:v>3573.9654166666669</c:v>
                </c:pt>
                <c:pt idx="205" formatCode="0.00">
                  <c:v>3610.0687500000004</c:v>
                </c:pt>
                <c:pt idx="206" formatCode="0.00">
                  <c:v>3619.8850000000002</c:v>
                </c:pt>
                <c:pt idx="207" formatCode="0.00">
                  <c:v>3579.0916666666662</c:v>
                </c:pt>
                <c:pt idx="208" formatCode="0.00">
                  <c:v>3455.2991666666662</c:v>
                </c:pt>
                <c:pt idx="209" formatCode="0.00">
                  <c:v>3343.2895833333332</c:v>
                </c:pt>
                <c:pt idx="210" formatCode="0.00">
                  <c:v>3381.416666666667</c:v>
                </c:pt>
                <c:pt idx="211" formatCode="0.00">
                  <c:v>3766.458333333333</c:v>
                </c:pt>
                <c:pt idx="212" formatCode="0.00">
                  <c:v>4110.458333333333</c:v>
                </c:pt>
                <c:pt idx="213" formatCode="0.00">
                  <c:v>4107</c:v>
                </c:pt>
                <c:pt idx="214" formatCode="0.00">
                  <c:v>4050.208333333333</c:v>
                </c:pt>
                <c:pt idx="215" formatCode="0.00">
                  <c:v>4028.25</c:v>
                </c:pt>
                <c:pt idx="216" formatCode="0.00">
                  <c:v>4027.25</c:v>
                </c:pt>
                <c:pt idx="217" formatCode="0.00">
                  <c:v>4018.125</c:v>
                </c:pt>
                <c:pt idx="218" formatCode="0.00">
                  <c:v>4002.166666666667</c:v>
                </c:pt>
                <c:pt idx="219" formatCode="0.00">
                  <c:v>3973.875</c:v>
                </c:pt>
                <c:pt idx="220" formatCode="0.00">
                  <c:v>3935.875</c:v>
                </c:pt>
                <c:pt idx="221" formatCode="0.00">
                  <c:v>3943</c:v>
                </c:pt>
                <c:pt idx="222" formatCode="0.00">
                  <c:v>3991.666666666667</c:v>
                </c:pt>
                <c:pt idx="223" formatCode="0.00">
                  <c:v>3715.125</c:v>
                </c:pt>
                <c:pt idx="224" formatCode="0.00">
                  <c:v>3253.583333333333</c:v>
                </c:pt>
                <c:pt idx="225" formatCode="0.00">
                  <c:v>3002.666666666667</c:v>
                </c:pt>
                <c:pt idx="226" formatCode="0.00">
                  <c:v>2864.25</c:v>
                </c:pt>
                <c:pt idx="227" formatCode="0.00">
                  <c:v>2782.125</c:v>
                </c:pt>
                <c:pt idx="228" formatCode="0.00">
                  <c:v>2724.875</c:v>
                </c:pt>
                <c:pt idx="229" formatCode="0.00">
                  <c:v>2684.875</c:v>
                </c:pt>
                <c:pt idx="230" formatCode="0.00">
                  <c:v>2661.5</c:v>
                </c:pt>
                <c:pt idx="231" formatCode="0.00">
                  <c:v>2735.6666666666665</c:v>
                </c:pt>
                <c:pt idx="232" formatCode="0.00">
                  <c:v>2896.708333333333</c:v>
                </c:pt>
                <c:pt idx="233" formatCode="0.00">
                  <c:v>2956.583333333333</c:v>
                </c:pt>
                <c:pt idx="234" formatCode="0.00">
                  <c:v>3096.75</c:v>
                </c:pt>
                <c:pt idx="235" formatCode="0.00">
                  <c:v>3511.875</c:v>
                </c:pt>
                <c:pt idx="236" formatCode="0.00">
                  <c:v>3795.583333333333</c:v>
                </c:pt>
                <c:pt idx="237" formatCode="0.00">
                  <c:v>3890.166666666667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38-4F04-889D-54AB50AB5C4C}"/>
            </c:ext>
          </c:extLst>
        </c:ser>
        <c:ser>
          <c:idx val="1"/>
          <c:order val="1"/>
          <c:tx>
            <c:v>MMC_Previsão ENA</c:v>
          </c:tx>
          <c:spPr>
            <a:ln w="28575" cmpd="sng">
              <a:solidFill>
                <a:schemeClr val="accent6"/>
              </a:solidFill>
            </a:ln>
          </c:spPr>
          <c:marker>
            <c:symbol val="none"/>
          </c:marker>
          <c:val>
            <c:numRef>
              <c:f>'Média Móvel Centrada- antes (2)'!$S$4:$S$250</c:f>
              <c:numCache>
                <c:formatCode>General</c:formatCode>
                <c:ptCount val="247"/>
                <c:pt idx="237" formatCode="0.00">
                  <c:v>4014.5920359666029</c:v>
                </c:pt>
                <c:pt idx="238" formatCode="0.00">
                  <c:v>4082.8011239563261</c:v>
                </c:pt>
                <c:pt idx="239" formatCode="0.00">
                  <c:v>4095.9932113037894</c:v>
                </c:pt>
                <c:pt idx="240" formatCode="0.00">
                  <c:v>4145.1637186897879</c:v>
                </c:pt>
                <c:pt idx="241" formatCode="0.00">
                  <c:v>4220.1187604367369</c:v>
                </c:pt>
                <c:pt idx="242" formatCode="0.00">
                  <c:v>4147.4123699421962</c:v>
                </c:pt>
                <c:pt idx="243" formatCode="0.00">
                  <c:v>3943.5346563904941</c:v>
                </c:pt>
                <c:pt idx="244" formatCode="0.00">
                  <c:v>3800.3705266538213</c:v>
                </c:pt>
                <c:pt idx="245" formatCode="0.00">
                  <c:v>3536.2789295654038</c:v>
                </c:pt>
                <c:pt idx="246" formatCode="0.00">
                  <c:v>3305.9171012631127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38-4F04-889D-54AB50AB5C4C}"/>
            </c:ext>
          </c:extLst>
        </c:ser>
        <c:ser>
          <c:idx val="2"/>
          <c:order val="2"/>
          <c:tx>
            <c:v>MMC_Chuva</c:v>
          </c:tx>
          <c:spPr>
            <a:ln w="28575" cmpd="sng">
              <a:solidFill>
                <a:schemeClr val="accent5"/>
              </a:solidFill>
            </a:ln>
          </c:spPr>
          <c:marker>
            <c:symbol val="none"/>
          </c:marker>
          <c:val>
            <c:numRef>
              <c:f>'Média Móvel Centrada- antes (2)'!$F$3:$F$256</c:f>
              <c:numCache>
                <c:formatCode>0.00</c:formatCode>
                <c:ptCount val="254"/>
                <c:pt idx="6">
                  <c:v>91.666666666666657</c:v>
                </c:pt>
                <c:pt idx="7">
                  <c:v>96.17916666666666</c:v>
                </c:pt>
                <c:pt idx="8">
                  <c:v>94.587499999999991</c:v>
                </c:pt>
                <c:pt idx="9">
                  <c:v>96.92083333333332</c:v>
                </c:pt>
                <c:pt idx="10">
                  <c:v>96.837500000000006</c:v>
                </c:pt>
                <c:pt idx="11">
                  <c:v>96.858333333333334</c:v>
                </c:pt>
                <c:pt idx="12">
                  <c:v>96.795833333333334</c:v>
                </c:pt>
                <c:pt idx="13">
                  <c:v>96.983333333333334</c:v>
                </c:pt>
                <c:pt idx="14">
                  <c:v>95.733333333333334</c:v>
                </c:pt>
                <c:pt idx="15">
                  <c:v>96.233333333333334</c:v>
                </c:pt>
                <c:pt idx="16">
                  <c:v>99.587500000000006</c:v>
                </c:pt>
                <c:pt idx="17">
                  <c:v>99.82708333333332</c:v>
                </c:pt>
                <c:pt idx="18">
                  <c:v>92.54583333333332</c:v>
                </c:pt>
                <c:pt idx="19">
                  <c:v>94.012499999999989</c:v>
                </c:pt>
                <c:pt idx="20">
                  <c:v>100.625</c:v>
                </c:pt>
                <c:pt idx="21">
                  <c:v>104.9375</c:v>
                </c:pt>
                <c:pt idx="22">
                  <c:v>111.60416666666666</c:v>
                </c:pt>
                <c:pt idx="23">
                  <c:v>114.10416666666666</c:v>
                </c:pt>
                <c:pt idx="24">
                  <c:v>116.45833333333333</c:v>
                </c:pt>
                <c:pt idx="25">
                  <c:v>116.8125</c:v>
                </c:pt>
                <c:pt idx="26">
                  <c:v>116.0625</c:v>
                </c:pt>
                <c:pt idx="27">
                  <c:v>118.20833333333333</c:v>
                </c:pt>
                <c:pt idx="28">
                  <c:v>118.39583333333333</c:v>
                </c:pt>
                <c:pt idx="29">
                  <c:v>120.48958333333333</c:v>
                </c:pt>
                <c:pt idx="30">
                  <c:v>129.54166666666666</c:v>
                </c:pt>
                <c:pt idx="31">
                  <c:v>127.08333333333334</c:v>
                </c:pt>
                <c:pt idx="32">
                  <c:v>122.16666666666667</c:v>
                </c:pt>
                <c:pt idx="33">
                  <c:v>121.52083333333334</c:v>
                </c:pt>
                <c:pt idx="34">
                  <c:v>119.22916666666666</c:v>
                </c:pt>
                <c:pt idx="35">
                  <c:v>119.85416666666666</c:v>
                </c:pt>
                <c:pt idx="36">
                  <c:v>118.89583333333334</c:v>
                </c:pt>
                <c:pt idx="37">
                  <c:v>118.41666666666667</c:v>
                </c:pt>
                <c:pt idx="38">
                  <c:v>120.64583333333334</c:v>
                </c:pt>
                <c:pt idx="39">
                  <c:v>120.33333333333334</c:v>
                </c:pt>
                <c:pt idx="40">
                  <c:v>118.47916666666667</c:v>
                </c:pt>
                <c:pt idx="41">
                  <c:v>118.25</c:v>
                </c:pt>
                <c:pt idx="42">
                  <c:v>109.97916666666666</c:v>
                </c:pt>
                <c:pt idx="43">
                  <c:v>106.83333333333334</c:v>
                </c:pt>
                <c:pt idx="44">
                  <c:v>112.1875</c:v>
                </c:pt>
                <c:pt idx="45">
                  <c:v>112.70833333333333</c:v>
                </c:pt>
                <c:pt idx="46">
                  <c:v>109.10416666666666</c:v>
                </c:pt>
                <c:pt idx="47">
                  <c:v>105.60416666666666</c:v>
                </c:pt>
                <c:pt idx="48">
                  <c:v>104.52083333333333</c:v>
                </c:pt>
                <c:pt idx="49">
                  <c:v>104.5</c:v>
                </c:pt>
                <c:pt idx="50">
                  <c:v>104.77083333333334</c:v>
                </c:pt>
                <c:pt idx="51">
                  <c:v>107.58333333333334</c:v>
                </c:pt>
                <c:pt idx="52">
                  <c:v>114</c:v>
                </c:pt>
                <c:pt idx="53">
                  <c:v>118.625</c:v>
                </c:pt>
                <c:pt idx="54">
                  <c:v>132.58333333333334</c:v>
                </c:pt>
                <c:pt idx="55">
                  <c:v>143.10416666666669</c:v>
                </c:pt>
                <c:pt idx="56">
                  <c:v>135.20833333333334</c:v>
                </c:pt>
                <c:pt idx="57">
                  <c:v>129.60333333333335</c:v>
                </c:pt>
                <c:pt idx="58">
                  <c:v>131.22750000000002</c:v>
                </c:pt>
                <c:pt idx="59">
                  <c:v>132.24833333333333</c:v>
                </c:pt>
                <c:pt idx="60">
                  <c:v>133.68583333333333</c:v>
                </c:pt>
                <c:pt idx="61">
                  <c:v>134.62333333333333</c:v>
                </c:pt>
                <c:pt idx="62">
                  <c:v>131.56083333333333</c:v>
                </c:pt>
                <c:pt idx="63">
                  <c:v>126.97625000000001</c:v>
                </c:pt>
                <c:pt idx="64">
                  <c:v>120.93916666666667</c:v>
                </c:pt>
                <c:pt idx="65">
                  <c:v>113.52833333333334</c:v>
                </c:pt>
                <c:pt idx="66">
                  <c:v>101.15333333333334</c:v>
                </c:pt>
                <c:pt idx="67">
                  <c:v>94.82</c:v>
                </c:pt>
                <c:pt idx="68">
                  <c:v>103.40333333333334</c:v>
                </c:pt>
                <c:pt idx="69">
                  <c:v>112.63001893939395</c:v>
                </c:pt>
                <c:pt idx="70">
                  <c:v>114.60670454545456</c:v>
                </c:pt>
                <c:pt idx="71">
                  <c:v>114.16920454545456</c:v>
                </c:pt>
                <c:pt idx="72">
                  <c:v>112.79420454545456</c:v>
                </c:pt>
                <c:pt idx="73">
                  <c:v>111.50253787878789</c:v>
                </c:pt>
                <c:pt idx="74">
                  <c:v>113.98170454545456</c:v>
                </c:pt>
                <c:pt idx="75">
                  <c:v>114.92045454545453</c:v>
                </c:pt>
                <c:pt idx="76">
                  <c:v>115.49920454545453</c:v>
                </c:pt>
                <c:pt idx="77">
                  <c:v>119.52253787878787</c:v>
                </c:pt>
                <c:pt idx="78">
                  <c:v>122.11420454545454</c:v>
                </c:pt>
                <c:pt idx="79">
                  <c:v>122.63503787878787</c:v>
                </c:pt>
                <c:pt idx="80">
                  <c:v>121.26003787878787</c:v>
                </c:pt>
                <c:pt idx="81">
                  <c:v>117.08001893939394</c:v>
                </c:pt>
                <c:pt idx="82">
                  <c:v>114.92083333333333</c:v>
                </c:pt>
                <c:pt idx="83">
                  <c:v>115.62916666666666</c:v>
                </c:pt>
                <c:pt idx="84">
                  <c:v>116.83749999999999</c:v>
                </c:pt>
                <c:pt idx="85">
                  <c:v>118.27499999999999</c:v>
                </c:pt>
                <c:pt idx="86">
                  <c:v>121.67083333333332</c:v>
                </c:pt>
                <c:pt idx="87">
                  <c:v>127.64999999999999</c:v>
                </c:pt>
                <c:pt idx="88">
                  <c:v>129.54583333333332</c:v>
                </c:pt>
                <c:pt idx="89">
                  <c:v>127.35902777777777</c:v>
                </c:pt>
                <c:pt idx="90">
                  <c:v>122.58888888888887</c:v>
                </c:pt>
                <c:pt idx="91">
                  <c:v>113.67222222222222</c:v>
                </c:pt>
                <c:pt idx="92">
                  <c:v>107.51805555555555</c:v>
                </c:pt>
                <c:pt idx="93">
                  <c:v>105.46388888888887</c:v>
                </c:pt>
                <c:pt idx="94">
                  <c:v>104.02222222222221</c:v>
                </c:pt>
                <c:pt idx="95">
                  <c:v>102.66805555555555</c:v>
                </c:pt>
                <c:pt idx="96">
                  <c:v>101.77222222222223</c:v>
                </c:pt>
                <c:pt idx="97">
                  <c:v>100.23055555555555</c:v>
                </c:pt>
                <c:pt idx="98">
                  <c:v>96.938888888888883</c:v>
                </c:pt>
                <c:pt idx="99">
                  <c:v>94.251388888888883</c:v>
                </c:pt>
                <c:pt idx="100">
                  <c:v>97.355555555555554</c:v>
                </c:pt>
                <c:pt idx="101">
                  <c:v>102.05486111111111</c:v>
                </c:pt>
                <c:pt idx="102">
                  <c:v>108.08749999999999</c:v>
                </c:pt>
                <c:pt idx="103">
                  <c:v>113.23333333333332</c:v>
                </c:pt>
                <c:pt idx="104">
                  <c:v>118.92916666666667</c:v>
                </c:pt>
                <c:pt idx="105">
                  <c:v>126.89583333333334</c:v>
                </c:pt>
                <c:pt idx="106">
                  <c:v>128.8125</c:v>
                </c:pt>
                <c:pt idx="107">
                  <c:v>129.16666666666669</c:v>
                </c:pt>
                <c:pt idx="108">
                  <c:v>129.33333333333334</c:v>
                </c:pt>
                <c:pt idx="109">
                  <c:v>129.125</c:v>
                </c:pt>
                <c:pt idx="110">
                  <c:v>126.84583333333333</c:v>
                </c:pt>
                <c:pt idx="111">
                  <c:v>123.90416666666665</c:v>
                </c:pt>
                <c:pt idx="112">
                  <c:v>119.72083333333332</c:v>
                </c:pt>
                <c:pt idx="113">
                  <c:v>115.61666666666666</c:v>
                </c:pt>
                <c:pt idx="114">
                  <c:v>116.09583333333333</c:v>
                </c:pt>
                <c:pt idx="115">
                  <c:v>116.09583333333333</c:v>
                </c:pt>
                <c:pt idx="116">
                  <c:v>108.22083333333333</c:v>
                </c:pt>
                <c:pt idx="117">
                  <c:v>98.762500000000017</c:v>
                </c:pt>
                <c:pt idx="118">
                  <c:v>97.991666666666674</c:v>
                </c:pt>
                <c:pt idx="119">
                  <c:v>102.11666666666667</c:v>
                </c:pt>
                <c:pt idx="120">
                  <c:v>105.55416666666667</c:v>
                </c:pt>
                <c:pt idx="121">
                  <c:v>106.1375</c:v>
                </c:pt>
                <c:pt idx="122">
                  <c:v>107.16666666666666</c:v>
                </c:pt>
                <c:pt idx="123">
                  <c:v>105.62916666666666</c:v>
                </c:pt>
                <c:pt idx="124">
                  <c:v>103.875</c:v>
                </c:pt>
                <c:pt idx="125">
                  <c:v>101.70833333333334</c:v>
                </c:pt>
                <c:pt idx="126">
                  <c:v>97.416666666666671</c:v>
                </c:pt>
                <c:pt idx="127">
                  <c:v>103.625</c:v>
                </c:pt>
                <c:pt idx="128">
                  <c:v>113.625</c:v>
                </c:pt>
                <c:pt idx="129">
                  <c:v>117.875</c:v>
                </c:pt>
                <c:pt idx="130">
                  <c:v>119.95833333333333</c:v>
                </c:pt>
                <c:pt idx="131">
                  <c:v>118.20833333333333</c:v>
                </c:pt>
                <c:pt idx="132">
                  <c:v>115.83333333333333</c:v>
                </c:pt>
                <c:pt idx="133">
                  <c:v>115.83333333333333</c:v>
                </c:pt>
                <c:pt idx="134">
                  <c:v>116.60833333333332</c:v>
                </c:pt>
                <c:pt idx="135">
                  <c:v>119.21666666666667</c:v>
                </c:pt>
                <c:pt idx="136">
                  <c:v>122.50833333333333</c:v>
                </c:pt>
                <c:pt idx="137">
                  <c:v>124.71666666666665</c:v>
                </c:pt>
                <c:pt idx="138">
                  <c:v>115.88333333333333</c:v>
                </c:pt>
                <c:pt idx="139">
                  <c:v>96.383333333333326</c:v>
                </c:pt>
                <c:pt idx="140">
                  <c:v>83.3</c:v>
                </c:pt>
                <c:pt idx="141">
                  <c:v>80.425000000000011</c:v>
                </c:pt>
                <c:pt idx="142">
                  <c:v>78.862500000000011</c:v>
                </c:pt>
                <c:pt idx="143">
                  <c:v>75.904166666666669</c:v>
                </c:pt>
                <c:pt idx="144">
                  <c:v>75.529166666666669</c:v>
                </c:pt>
                <c:pt idx="145">
                  <c:v>76.50833333333334</c:v>
                </c:pt>
                <c:pt idx="146">
                  <c:v>76.004166666666663</c:v>
                </c:pt>
                <c:pt idx="147">
                  <c:v>72.770833333333343</c:v>
                </c:pt>
                <c:pt idx="148">
                  <c:v>68.729166666666671</c:v>
                </c:pt>
                <c:pt idx="149">
                  <c:v>66.229166666666671</c:v>
                </c:pt>
                <c:pt idx="150">
                  <c:v>65.333333333333343</c:v>
                </c:pt>
                <c:pt idx="151">
                  <c:v>72.270833333333343</c:v>
                </c:pt>
                <c:pt idx="152">
                  <c:v>82.875</c:v>
                </c:pt>
                <c:pt idx="153">
                  <c:v>83.354166666666657</c:v>
                </c:pt>
                <c:pt idx="154">
                  <c:v>81.958333333333343</c:v>
                </c:pt>
                <c:pt idx="155">
                  <c:v>84.541666666666671</c:v>
                </c:pt>
                <c:pt idx="156">
                  <c:v>84.0625</c:v>
                </c:pt>
                <c:pt idx="157">
                  <c:v>82.958333333333329</c:v>
                </c:pt>
                <c:pt idx="158">
                  <c:v>86.9375</c:v>
                </c:pt>
                <c:pt idx="159">
                  <c:v>91.520833333333343</c:v>
                </c:pt>
                <c:pt idx="160">
                  <c:v>95.333333333333343</c:v>
                </c:pt>
                <c:pt idx="161">
                  <c:v>99.291666666666671</c:v>
                </c:pt>
                <c:pt idx="162">
                  <c:v>109.77083333333334</c:v>
                </c:pt>
                <c:pt idx="163">
                  <c:v>117.66666666666666</c:v>
                </c:pt>
                <c:pt idx="164">
                  <c:v>116.58333333333333</c:v>
                </c:pt>
                <c:pt idx="165">
                  <c:v>117.9375</c:v>
                </c:pt>
                <c:pt idx="166">
                  <c:v>117.97916666666667</c:v>
                </c:pt>
                <c:pt idx="167">
                  <c:v>119.58333333333334</c:v>
                </c:pt>
                <c:pt idx="168">
                  <c:v>121.5</c:v>
                </c:pt>
                <c:pt idx="169">
                  <c:v>122.10416666666666</c:v>
                </c:pt>
                <c:pt idx="170">
                  <c:v>118.375</c:v>
                </c:pt>
                <c:pt idx="171">
                  <c:v>116.5</c:v>
                </c:pt>
                <c:pt idx="172">
                  <c:v>118.5</c:v>
                </c:pt>
                <c:pt idx="173">
                  <c:v>116.3125</c:v>
                </c:pt>
                <c:pt idx="174">
                  <c:v>110.9375</c:v>
                </c:pt>
                <c:pt idx="175">
                  <c:v>104.79166666666667</c:v>
                </c:pt>
                <c:pt idx="176">
                  <c:v>98.895833333333343</c:v>
                </c:pt>
                <c:pt idx="177">
                  <c:v>97.083333333333343</c:v>
                </c:pt>
                <c:pt idx="178">
                  <c:v>100.5</c:v>
                </c:pt>
                <c:pt idx="179">
                  <c:v>100.08333333333333</c:v>
                </c:pt>
                <c:pt idx="180">
                  <c:v>98.1875</c:v>
                </c:pt>
                <c:pt idx="181">
                  <c:v>97.229166666666671</c:v>
                </c:pt>
                <c:pt idx="182">
                  <c:v>96.479166666666671</c:v>
                </c:pt>
                <c:pt idx="183">
                  <c:v>95.833333333333343</c:v>
                </c:pt>
                <c:pt idx="184">
                  <c:v>92.916666666666657</c:v>
                </c:pt>
                <c:pt idx="185">
                  <c:v>92.583333333333329</c:v>
                </c:pt>
                <c:pt idx="186">
                  <c:v>94.395833333333329</c:v>
                </c:pt>
                <c:pt idx="187">
                  <c:v>95.8125</c:v>
                </c:pt>
                <c:pt idx="188">
                  <c:v>96.666666666666671</c:v>
                </c:pt>
                <c:pt idx="189">
                  <c:v>94.729166666666671</c:v>
                </c:pt>
                <c:pt idx="190">
                  <c:v>90.041666666666671</c:v>
                </c:pt>
                <c:pt idx="191">
                  <c:v>85.979166666666671</c:v>
                </c:pt>
                <c:pt idx="192">
                  <c:v>85.291666666666671</c:v>
                </c:pt>
                <c:pt idx="193">
                  <c:v>86.958333333333343</c:v>
                </c:pt>
                <c:pt idx="194">
                  <c:v>90.729166666666657</c:v>
                </c:pt>
                <c:pt idx="195">
                  <c:v>95.604166666666657</c:v>
                </c:pt>
                <c:pt idx="196">
                  <c:v>101.47916666666666</c:v>
                </c:pt>
                <c:pt idx="197">
                  <c:v>103.91666666666666</c:v>
                </c:pt>
                <c:pt idx="198">
                  <c:v>98.020833333333343</c:v>
                </c:pt>
                <c:pt idx="199">
                  <c:v>96.291666666666671</c:v>
                </c:pt>
                <c:pt idx="200">
                  <c:v>102.1875</c:v>
                </c:pt>
                <c:pt idx="201">
                  <c:v>108.16666666666666</c:v>
                </c:pt>
                <c:pt idx="202">
                  <c:v>113.375</c:v>
                </c:pt>
                <c:pt idx="203">
                  <c:v>114.91666666666666</c:v>
                </c:pt>
                <c:pt idx="204">
                  <c:v>115.16666666666666</c:v>
                </c:pt>
                <c:pt idx="205">
                  <c:v>114.35416666666666</c:v>
                </c:pt>
                <c:pt idx="206">
                  <c:v>112.70833333333333</c:v>
                </c:pt>
                <c:pt idx="207">
                  <c:v>107.9375</c:v>
                </c:pt>
                <c:pt idx="208">
                  <c:v>100.54166666666667</c:v>
                </c:pt>
                <c:pt idx="209">
                  <c:v>97.229166666666671</c:v>
                </c:pt>
                <c:pt idx="210">
                  <c:v>103.3125</c:v>
                </c:pt>
                <c:pt idx="211">
                  <c:v>116.08333333333333</c:v>
                </c:pt>
                <c:pt idx="212">
                  <c:v>120.29166666666666</c:v>
                </c:pt>
                <c:pt idx="213">
                  <c:v>114.45833333333334</c:v>
                </c:pt>
                <c:pt idx="214">
                  <c:v>111.29166666666667</c:v>
                </c:pt>
                <c:pt idx="215">
                  <c:v>111.875</c:v>
                </c:pt>
                <c:pt idx="216">
                  <c:v>111.39583333333333</c:v>
                </c:pt>
                <c:pt idx="217">
                  <c:v>110.54166666666666</c:v>
                </c:pt>
                <c:pt idx="218">
                  <c:v>108.0625</c:v>
                </c:pt>
                <c:pt idx="219">
                  <c:v>105.6875</c:v>
                </c:pt>
                <c:pt idx="220">
                  <c:v>102.89583333333334</c:v>
                </c:pt>
                <c:pt idx="221">
                  <c:v>104</c:v>
                </c:pt>
                <c:pt idx="222">
                  <c:v>104.45833333333333</c:v>
                </c:pt>
                <c:pt idx="223">
                  <c:v>93.895833333333329</c:v>
                </c:pt>
                <c:pt idx="224">
                  <c:v>85.583333333333329</c:v>
                </c:pt>
                <c:pt idx="225">
                  <c:v>84.333333333333329</c:v>
                </c:pt>
                <c:pt idx="226">
                  <c:v>82.333333333333329</c:v>
                </c:pt>
                <c:pt idx="227">
                  <c:v>81</c:v>
                </c:pt>
                <c:pt idx="228">
                  <c:v>81.625</c:v>
                </c:pt>
                <c:pt idx="229">
                  <c:v>81.541666666666657</c:v>
                </c:pt>
                <c:pt idx="230">
                  <c:v>81.395833333333343</c:v>
                </c:pt>
                <c:pt idx="231">
                  <c:v>87.854166666666671</c:v>
                </c:pt>
                <c:pt idx="232">
                  <c:v>96.458333333333343</c:v>
                </c:pt>
                <c:pt idx="233">
                  <c:v>96.4375</c:v>
                </c:pt>
                <c:pt idx="234">
                  <c:v>100.08333333333334</c:v>
                </c:pt>
                <c:pt idx="235">
                  <c:v>106.20833333333334</c:v>
                </c:pt>
                <c:pt idx="236">
                  <c:v>106.66666666666666</c:v>
                </c:pt>
                <c:pt idx="237">
                  <c:v>108.125</c:v>
                </c:pt>
                <c:pt idx="238">
                  <c:v>111.58333333333334</c:v>
                </c:pt>
                <c:pt idx="239">
                  <c:v>113.47916666666666</c:v>
                </c:pt>
                <c:pt idx="240">
                  <c:v>113.84583333333333</c:v>
                </c:pt>
                <c:pt idx="241">
                  <c:v>115.21250000000001</c:v>
                </c:pt>
                <c:pt idx="242">
                  <c:v>117.29583333333332</c:v>
                </c:pt>
                <c:pt idx="243">
                  <c:v>115.27499999999999</c:v>
                </c:pt>
                <c:pt idx="244">
                  <c:v>109.60833333333332</c:v>
                </c:pt>
                <c:pt idx="245">
                  <c:v>105.62916666666666</c:v>
                </c:pt>
                <c:pt idx="246">
                  <c:v>98.288888888888891</c:v>
                </c:pt>
                <c:pt idx="247">
                  <c:v>91.886111111111106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38-4F04-889D-54AB50AB5C4C}"/>
            </c:ext>
          </c:extLst>
        </c:ser>
        <c:ser>
          <c:idx val="3"/>
          <c:order val="3"/>
          <c:tx>
            <c:v>MMC_Previsão Chuva</c:v>
          </c:tx>
          <c:spPr>
            <a:ln w="28575" cmpd="sng">
              <a:solidFill>
                <a:schemeClr val="accent3"/>
              </a:solidFill>
            </a:ln>
          </c:spPr>
          <c:marker>
            <c:symbol val="none"/>
          </c:marker>
          <c:val>
            <c:numRef>
              <c:f>'Média Móvel Centrada- antes (2)'!$O$4:$O$250</c:f>
              <c:numCache>
                <c:formatCode>General</c:formatCode>
                <c:ptCount val="247"/>
                <c:pt idx="237" formatCode="0.00">
                  <c:v>111.58333333333334</c:v>
                </c:pt>
                <c:pt idx="238" formatCode="0.00">
                  <c:v>113.47916666666666</c:v>
                </c:pt>
                <c:pt idx="239" formatCode="0.00">
                  <c:v>113.84583333333333</c:v>
                </c:pt>
                <c:pt idx="240" formatCode="0.00">
                  <c:v>115.21250000000001</c:v>
                </c:pt>
                <c:pt idx="241" formatCode="0.00">
                  <c:v>117.29583333333332</c:v>
                </c:pt>
                <c:pt idx="242" formatCode="0.00">
                  <c:v>115.27499999999999</c:v>
                </c:pt>
                <c:pt idx="243" formatCode="0.00">
                  <c:v>109.60833333333332</c:v>
                </c:pt>
                <c:pt idx="244" formatCode="0.00">
                  <c:v>105.62916666666666</c:v>
                </c:pt>
                <c:pt idx="245" formatCode="0.00">
                  <c:v>98.288888888888891</c:v>
                </c:pt>
                <c:pt idx="246" formatCode="0.00">
                  <c:v>91.886111111111106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38-4F04-889D-54AB50AB5C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9355334"/>
        <c:axId val="1280497473"/>
      </c:lineChart>
      <c:catAx>
        <c:axId val="124935533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pt-BR"/>
          </a:p>
        </c:txPr>
        <c:crossAx val="1280497473"/>
        <c:crosses val="autoZero"/>
        <c:auto val="1"/>
        <c:lblAlgn val="ctr"/>
        <c:lblOffset val="100"/>
        <c:noMultiLvlLbl val="1"/>
      </c:catAx>
      <c:valAx>
        <c:axId val="1280497473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pt-BR"/>
          </a:p>
        </c:txPr>
        <c:crossAx val="1249355334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Times New Roman"/>
            </a:defRPr>
          </a:pPr>
          <a:endParaRPr lang="pt-BR"/>
        </a:p>
      </c:txPr>
    </c:legend>
    <c:plotVisOnly val="1"/>
    <c:dispBlanksAs val="zero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autoTitleDeleted val="1"/>
    <c:plotArea>
      <c:layout/>
      <c:lineChart>
        <c:grouping val="standard"/>
        <c:varyColors val="1"/>
        <c:ser>
          <c:idx val="0"/>
          <c:order val="0"/>
          <c:tx>
            <c:v>ENA_Grande</c:v>
          </c:tx>
          <c:spPr>
            <a:ln w="28575" cmpd="sng">
              <a:solidFill>
                <a:schemeClr val="accent2"/>
              </a:solidFill>
            </a:ln>
          </c:spPr>
          <c:marker>
            <c:symbol val="none"/>
          </c:marker>
          <c:val>
            <c:numRef>
              <c:f>'Média Móvel Centrada- antes (2)'!$I$3:$I$246</c:f>
              <c:numCache>
                <c:formatCode>0.0</c:formatCode>
                <c:ptCount val="244"/>
                <c:pt idx="0">
                  <c:v>7066.38</c:v>
                </c:pt>
                <c:pt idx="1">
                  <c:v>10560.94</c:v>
                </c:pt>
                <c:pt idx="2">
                  <c:v>6843.86</c:v>
                </c:pt>
                <c:pt idx="3">
                  <c:v>3857.95</c:v>
                </c:pt>
                <c:pt idx="4">
                  <c:v>2981.2</c:v>
                </c:pt>
                <c:pt idx="5">
                  <c:v>2376.21</c:v>
                </c:pt>
                <c:pt idx="6">
                  <c:v>2141.48</c:v>
                </c:pt>
                <c:pt idx="7">
                  <c:v>1681.6</c:v>
                </c:pt>
                <c:pt idx="8">
                  <c:v>1945.98</c:v>
                </c:pt>
                <c:pt idx="9">
                  <c:v>1177.3699999999999</c:v>
                </c:pt>
                <c:pt idx="10">
                  <c:v>2867.78</c:v>
                </c:pt>
                <c:pt idx="11">
                  <c:v>5194.2700000000004</c:v>
                </c:pt>
                <c:pt idx="12">
                  <c:v>9730.82</c:v>
                </c:pt>
                <c:pt idx="13">
                  <c:v>9222.23</c:v>
                </c:pt>
                <c:pt idx="14">
                  <c:v>6506.1</c:v>
                </c:pt>
                <c:pt idx="15">
                  <c:v>4846.8</c:v>
                </c:pt>
                <c:pt idx="16">
                  <c:v>3471.85</c:v>
                </c:pt>
                <c:pt idx="17">
                  <c:v>2664.37</c:v>
                </c:pt>
                <c:pt idx="18">
                  <c:v>2367.83</c:v>
                </c:pt>
                <c:pt idx="19">
                  <c:v>1730.46</c:v>
                </c:pt>
                <c:pt idx="20">
                  <c:v>1600.25</c:v>
                </c:pt>
                <c:pt idx="21">
                  <c:v>1655.76</c:v>
                </c:pt>
                <c:pt idx="22">
                  <c:v>2466.2600000000002</c:v>
                </c:pt>
                <c:pt idx="23">
                  <c:v>4882.8500000000004</c:v>
                </c:pt>
                <c:pt idx="24">
                  <c:v>6580.81</c:v>
                </c:pt>
                <c:pt idx="25">
                  <c:v>8556.5499999999993</c:v>
                </c:pt>
                <c:pt idx="26">
                  <c:v>8132.68</c:v>
                </c:pt>
                <c:pt idx="27">
                  <c:v>6092.83</c:v>
                </c:pt>
                <c:pt idx="28">
                  <c:v>4514.3900000000003</c:v>
                </c:pt>
                <c:pt idx="29">
                  <c:v>4172.96</c:v>
                </c:pt>
                <c:pt idx="30">
                  <c:v>3224.02</c:v>
                </c:pt>
                <c:pt idx="31">
                  <c:v>2280.29</c:v>
                </c:pt>
                <c:pt idx="32">
                  <c:v>1729.08</c:v>
                </c:pt>
                <c:pt idx="33">
                  <c:v>2667.6</c:v>
                </c:pt>
                <c:pt idx="34">
                  <c:v>2752.22</c:v>
                </c:pt>
                <c:pt idx="35">
                  <c:v>7823.02</c:v>
                </c:pt>
                <c:pt idx="36">
                  <c:v>11181.71</c:v>
                </c:pt>
                <c:pt idx="37">
                  <c:v>9121.5300000000007</c:v>
                </c:pt>
                <c:pt idx="38">
                  <c:v>8052.32</c:v>
                </c:pt>
                <c:pt idx="39">
                  <c:v>4865.49</c:v>
                </c:pt>
                <c:pt idx="40">
                  <c:v>5031.32</c:v>
                </c:pt>
                <c:pt idx="41">
                  <c:v>3933.07</c:v>
                </c:pt>
                <c:pt idx="42">
                  <c:v>3101.74</c:v>
                </c:pt>
                <c:pt idx="43">
                  <c:v>2322</c:v>
                </c:pt>
                <c:pt idx="44">
                  <c:v>2523.52</c:v>
                </c:pt>
                <c:pt idx="45">
                  <c:v>2046.7</c:v>
                </c:pt>
                <c:pt idx="46">
                  <c:v>3664.64</c:v>
                </c:pt>
                <c:pt idx="47">
                  <c:v>6972.35</c:v>
                </c:pt>
                <c:pt idx="48">
                  <c:v>6373.94</c:v>
                </c:pt>
                <c:pt idx="49">
                  <c:v>7028.74</c:v>
                </c:pt>
                <c:pt idx="50">
                  <c:v>7547.67</c:v>
                </c:pt>
                <c:pt idx="51">
                  <c:v>4456.96</c:v>
                </c:pt>
                <c:pt idx="52">
                  <c:v>3084.09</c:v>
                </c:pt>
                <c:pt idx="53">
                  <c:v>2477.46</c:v>
                </c:pt>
                <c:pt idx="54">
                  <c:v>2121.66</c:v>
                </c:pt>
                <c:pt idx="55">
                  <c:v>1785.79</c:v>
                </c:pt>
                <c:pt idx="56">
                  <c:v>1821.52</c:v>
                </c:pt>
                <c:pt idx="57">
                  <c:v>2975.29</c:v>
                </c:pt>
                <c:pt idx="58">
                  <c:v>3370.09</c:v>
                </c:pt>
                <c:pt idx="59">
                  <c:v>7109.14</c:v>
                </c:pt>
                <c:pt idx="60">
                  <c:v>17851.990000000002</c:v>
                </c:pt>
                <c:pt idx="61">
                  <c:v>12983.78</c:v>
                </c:pt>
                <c:pt idx="62">
                  <c:v>6160.21</c:v>
                </c:pt>
                <c:pt idx="63">
                  <c:v>4693.33</c:v>
                </c:pt>
                <c:pt idx="64">
                  <c:v>3687.3</c:v>
                </c:pt>
                <c:pt idx="65">
                  <c:v>3256.02</c:v>
                </c:pt>
                <c:pt idx="66">
                  <c:v>2813.22</c:v>
                </c:pt>
                <c:pt idx="67">
                  <c:v>2279.41</c:v>
                </c:pt>
                <c:pt idx="68">
                  <c:v>1502.54</c:v>
                </c:pt>
                <c:pt idx="69">
                  <c:v>1623.46</c:v>
                </c:pt>
                <c:pt idx="70">
                  <c:v>3464.15</c:v>
                </c:pt>
                <c:pt idx="71">
                  <c:v>4467.18</c:v>
                </c:pt>
                <c:pt idx="72">
                  <c:v>5840.51</c:v>
                </c:pt>
                <c:pt idx="73">
                  <c:v>9872.1200000000008</c:v>
                </c:pt>
                <c:pt idx="74">
                  <c:v>9701.4599999999991</c:v>
                </c:pt>
                <c:pt idx="75">
                  <c:v>7953.26</c:v>
                </c:pt>
                <c:pt idx="76">
                  <c:v>4831.9399999999996</c:v>
                </c:pt>
                <c:pt idx="77">
                  <c:v>3763.94</c:v>
                </c:pt>
                <c:pt idx="78">
                  <c:v>2793.68</c:v>
                </c:pt>
                <c:pt idx="79">
                  <c:v>2513</c:v>
                </c:pt>
                <c:pt idx="80">
                  <c:v>2191.2399999999998</c:v>
                </c:pt>
                <c:pt idx="81">
                  <c:v>2566.85</c:v>
                </c:pt>
                <c:pt idx="82">
                  <c:v>4145.6899999999996</c:v>
                </c:pt>
                <c:pt idx="83">
                  <c:v>7208.96</c:v>
                </c:pt>
                <c:pt idx="84">
                  <c:v>10531.37</c:v>
                </c:pt>
                <c:pt idx="85">
                  <c:v>12686.92</c:v>
                </c:pt>
                <c:pt idx="86">
                  <c:v>8570.51</c:v>
                </c:pt>
                <c:pt idx="87">
                  <c:v>8825.26</c:v>
                </c:pt>
                <c:pt idx="88">
                  <c:v>4861.78</c:v>
                </c:pt>
                <c:pt idx="89">
                  <c:v>3937.41</c:v>
                </c:pt>
                <c:pt idx="90">
                  <c:v>3549.1</c:v>
                </c:pt>
                <c:pt idx="91">
                  <c:v>2976.14</c:v>
                </c:pt>
                <c:pt idx="92">
                  <c:v>4039.8</c:v>
                </c:pt>
                <c:pt idx="93">
                  <c:v>4453.12</c:v>
                </c:pt>
                <c:pt idx="94">
                  <c:v>3892.12</c:v>
                </c:pt>
                <c:pt idx="95">
                  <c:v>9479.9500000000007</c:v>
                </c:pt>
                <c:pt idx="96">
                  <c:v>10251.790000000001</c:v>
                </c:pt>
                <c:pt idx="97">
                  <c:v>7002.41</c:v>
                </c:pt>
                <c:pt idx="98">
                  <c:v>7607.8</c:v>
                </c:pt>
                <c:pt idx="99">
                  <c:v>5069.17</c:v>
                </c:pt>
                <c:pt idx="100">
                  <c:v>3478.93</c:v>
                </c:pt>
                <c:pt idx="101">
                  <c:v>2935.94</c:v>
                </c:pt>
                <c:pt idx="102">
                  <c:v>2523.23</c:v>
                </c:pt>
                <c:pt idx="103">
                  <c:v>1817.14</c:v>
                </c:pt>
                <c:pt idx="104">
                  <c:v>1677.64</c:v>
                </c:pt>
                <c:pt idx="105">
                  <c:v>2670.68</c:v>
                </c:pt>
                <c:pt idx="106">
                  <c:v>4431.74</c:v>
                </c:pt>
                <c:pt idx="107">
                  <c:v>7389.61</c:v>
                </c:pt>
                <c:pt idx="108">
                  <c:v>14513.38</c:v>
                </c:pt>
                <c:pt idx="109">
                  <c:v>6176.11</c:v>
                </c:pt>
                <c:pt idx="110">
                  <c:v>11527.88</c:v>
                </c:pt>
                <c:pt idx="111">
                  <c:v>6808.32</c:v>
                </c:pt>
                <c:pt idx="112">
                  <c:v>4452.32</c:v>
                </c:pt>
                <c:pt idx="113">
                  <c:v>3791.72</c:v>
                </c:pt>
                <c:pt idx="114">
                  <c:v>2947.26</c:v>
                </c:pt>
                <c:pt idx="115">
                  <c:v>2369.23</c:v>
                </c:pt>
                <c:pt idx="116">
                  <c:v>1779.82</c:v>
                </c:pt>
                <c:pt idx="117">
                  <c:v>2581.0300000000002</c:v>
                </c:pt>
                <c:pt idx="118">
                  <c:v>2930.66</c:v>
                </c:pt>
                <c:pt idx="119">
                  <c:v>7692.65</c:v>
                </c:pt>
                <c:pt idx="120">
                  <c:v>13283.33</c:v>
                </c:pt>
                <c:pt idx="121">
                  <c:v>6916.17</c:v>
                </c:pt>
                <c:pt idx="122">
                  <c:v>4930.82</c:v>
                </c:pt>
                <c:pt idx="123">
                  <c:v>4090.75</c:v>
                </c:pt>
                <c:pt idx="124">
                  <c:v>3816.29</c:v>
                </c:pt>
                <c:pt idx="125">
                  <c:v>4132.4399999999996</c:v>
                </c:pt>
                <c:pt idx="126">
                  <c:v>3018.84</c:v>
                </c:pt>
                <c:pt idx="127">
                  <c:v>1987.82</c:v>
                </c:pt>
                <c:pt idx="128">
                  <c:v>1605.63</c:v>
                </c:pt>
                <c:pt idx="129">
                  <c:v>1619.59</c:v>
                </c:pt>
                <c:pt idx="130">
                  <c:v>2531.52</c:v>
                </c:pt>
                <c:pt idx="131">
                  <c:v>3623.25</c:v>
                </c:pt>
                <c:pt idx="132">
                  <c:v>8698.94</c:v>
                </c:pt>
                <c:pt idx="133">
                  <c:v>9053.91</c:v>
                </c:pt>
                <c:pt idx="134">
                  <c:v>6924.41</c:v>
                </c:pt>
                <c:pt idx="135">
                  <c:v>5999.64</c:v>
                </c:pt>
                <c:pt idx="136">
                  <c:v>3600.54</c:v>
                </c:pt>
                <c:pt idx="137">
                  <c:v>4079.6</c:v>
                </c:pt>
                <c:pt idx="138">
                  <c:v>2892.32</c:v>
                </c:pt>
                <c:pt idx="139">
                  <c:v>2192.8200000000002</c:v>
                </c:pt>
                <c:pt idx="140">
                  <c:v>1992.47</c:v>
                </c:pt>
                <c:pt idx="141">
                  <c:v>2890</c:v>
                </c:pt>
                <c:pt idx="142">
                  <c:v>2978.56</c:v>
                </c:pt>
                <c:pt idx="143">
                  <c:v>5302.28</c:v>
                </c:pt>
                <c:pt idx="144">
                  <c:v>3079.94</c:v>
                </c:pt>
                <c:pt idx="145">
                  <c:v>1795.04</c:v>
                </c:pt>
                <c:pt idx="146">
                  <c:v>2185.0100000000002</c:v>
                </c:pt>
                <c:pt idx="147">
                  <c:v>2237.5700000000002</c:v>
                </c:pt>
                <c:pt idx="148">
                  <c:v>1527.44</c:v>
                </c:pt>
                <c:pt idx="149">
                  <c:v>1411.64</c:v>
                </c:pt>
                <c:pt idx="150">
                  <c:v>1285.6099999999999</c:v>
                </c:pt>
                <c:pt idx="151">
                  <c:v>1169.6300000000001</c:v>
                </c:pt>
                <c:pt idx="152">
                  <c:v>867.6</c:v>
                </c:pt>
                <c:pt idx="153">
                  <c:v>650.35</c:v>
                </c:pt>
                <c:pt idx="154">
                  <c:v>1498.22</c:v>
                </c:pt>
                <c:pt idx="155">
                  <c:v>3434.81</c:v>
                </c:pt>
                <c:pt idx="156">
                  <c:v>1988.21</c:v>
                </c:pt>
                <c:pt idx="157">
                  <c:v>3530.23</c:v>
                </c:pt>
                <c:pt idx="158">
                  <c:v>4682.33</c:v>
                </c:pt>
                <c:pt idx="159">
                  <c:v>3532.87</c:v>
                </c:pt>
                <c:pt idx="160">
                  <c:v>2507.6799999999998</c:v>
                </c:pt>
                <c:pt idx="161">
                  <c:v>2030.09</c:v>
                </c:pt>
                <c:pt idx="162">
                  <c:v>1567.76</c:v>
                </c:pt>
                <c:pt idx="163">
                  <c:v>1132.05</c:v>
                </c:pt>
                <c:pt idx="164">
                  <c:v>2159.4699999999998</c:v>
                </c:pt>
                <c:pt idx="165">
                  <c:v>1044.47</c:v>
                </c:pt>
                <c:pt idx="166">
                  <c:v>2849.53</c:v>
                </c:pt>
                <c:pt idx="167">
                  <c:v>5019.74</c:v>
                </c:pt>
                <c:pt idx="168">
                  <c:v>9529.39</c:v>
                </c:pt>
                <c:pt idx="169">
                  <c:v>6756.82</c:v>
                </c:pt>
                <c:pt idx="170">
                  <c:v>7590.49</c:v>
                </c:pt>
                <c:pt idx="171">
                  <c:v>3941.46</c:v>
                </c:pt>
                <c:pt idx="172">
                  <c:v>2899.89</c:v>
                </c:pt>
                <c:pt idx="173">
                  <c:v>3847.41</c:v>
                </c:pt>
                <c:pt idx="174">
                  <c:v>2155.12</c:v>
                </c:pt>
                <c:pt idx="175">
                  <c:v>1799.97</c:v>
                </c:pt>
                <c:pt idx="176">
                  <c:v>1456.41</c:v>
                </c:pt>
                <c:pt idx="177">
                  <c:v>1987.42</c:v>
                </c:pt>
                <c:pt idx="178">
                  <c:v>3675.37</c:v>
                </c:pt>
                <c:pt idx="179">
                  <c:v>4016.23</c:v>
                </c:pt>
                <c:pt idx="180">
                  <c:v>4905.8500000000004</c:v>
                </c:pt>
                <c:pt idx="181">
                  <c:v>4144.17</c:v>
                </c:pt>
                <c:pt idx="182">
                  <c:v>3748.76</c:v>
                </c:pt>
                <c:pt idx="183">
                  <c:v>2449.84</c:v>
                </c:pt>
                <c:pt idx="184">
                  <c:v>2677.39</c:v>
                </c:pt>
                <c:pt idx="185">
                  <c:v>2134.23</c:v>
                </c:pt>
                <c:pt idx="186">
                  <c:v>1537.76</c:v>
                </c:pt>
                <c:pt idx="187">
                  <c:v>1207.69</c:v>
                </c:pt>
                <c:pt idx="188">
                  <c:v>895.95</c:v>
                </c:pt>
                <c:pt idx="189">
                  <c:v>1226.24</c:v>
                </c:pt>
                <c:pt idx="190">
                  <c:v>2325.86</c:v>
                </c:pt>
                <c:pt idx="191">
                  <c:v>3600.39</c:v>
                </c:pt>
                <c:pt idx="192">
                  <c:v>6103.76</c:v>
                </c:pt>
                <c:pt idx="193">
                  <c:v>4157.79</c:v>
                </c:pt>
                <c:pt idx="194">
                  <c:v>4910.4399999999996</c:v>
                </c:pt>
                <c:pt idx="195">
                  <c:v>2497.4699999999998</c:v>
                </c:pt>
                <c:pt idx="196">
                  <c:v>1729.43</c:v>
                </c:pt>
                <c:pt idx="197">
                  <c:v>1610.43</c:v>
                </c:pt>
                <c:pt idx="198">
                  <c:v>1239.4100000000001</c:v>
                </c:pt>
                <c:pt idx="199">
                  <c:v>1448.11</c:v>
                </c:pt>
                <c:pt idx="200">
                  <c:v>1302.3</c:v>
                </c:pt>
                <c:pt idx="201">
                  <c:v>2481.7399999999998</c:v>
                </c:pt>
                <c:pt idx="202">
                  <c:v>4334.28</c:v>
                </c:pt>
                <c:pt idx="203">
                  <c:v>5010.95</c:v>
                </c:pt>
                <c:pt idx="204">
                  <c:v>3984</c:v>
                </c:pt>
                <c:pt idx="205">
                  <c:v>4380</c:v>
                </c:pt>
                <c:pt idx="206">
                  <c:v>7549</c:v>
                </c:pt>
                <c:pt idx="207">
                  <c:v>5025</c:v>
                </c:pt>
                <c:pt idx="208">
                  <c:v>3380</c:v>
                </c:pt>
                <c:pt idx="209">
                  <c:v>2399</c:v>
                </c:pt>
                <c:pt idx="210">
                  <c:v>1947</c:v>
                </c:pt>
                <c:pt idx="211">
                  <c:v>1607</c:v>
                </c:pt>
                <c:pt idx="212">
                  <c:v>1379</c:v>
                </c:pt>
                <c:pt idx="213">
                  <c:v>1426</c:v>
                </c:pt>
                <c:pt idx="214">
                  <c:v>2419</c:v>
                </c:pt>
                <c:pt idx="215">
                  <c:v>4238</c:v>
                </c:pt>
                <c:pt idx="216">
                  <c:v>5672</c:v>
                </c:pt>
                <c:pt idx="217">
                  <c:v>11933</c:v>
                </c:pt>
                <c:pt idx="218">
                  <c:v>8252</c:v>
                </c:pt>
                <c:pt idx="219">
                  <c:v>4239</c:v>
                </c:pt>
                <c:pt idx="220">
                  <c:v>2803</c:v>
                </c:pt>
                <c:pt idx="221">
                  <c:v>2449</c:v>
                </c:pt>
                <c:pt idx="222">
                  <c:v>1873</c:v>
                </c:pt>
                <c:pt idx="223">
                  <c:v>1462</c:v>
                </c:pt>
                <c:pt idx="224">
                  <c:v>1141</c:v>
                </c:pt>
                <c:pt idx="225">
                  <c:v>985</c:v>
                </c:pt>
                <c:pt idx="226">
                  <c:v>1948</c:v>
                </c:pt>
                <c:pt idx="227">
                  <c:v>4880</c:v>
                </c:pt>
                <c:pt idx="228">
                  <c:v>6198</c:v>
                </c:pt>
                <c:pt idx="229">
                  <c:v>4770</c:v>
                </c:pt>
                <c:pt idx="230">
                  <c:v>4338</c:v>
                </c:pt>
                <c:pt idx="231">
                  <c:v>2131</c:v>
                </c:pt>
                <c:pt idx="232">
                  <c:v>1589</c:v>
                </c:pt>
                <c:pt idx="233">
                  <c:v>1692</c:v>
                </c:pt>
                <c:pt idx="234">
                  <c:v>1256</c:v>
                </c:pt>
                <c:pt idx="235">
                  <c:v>1119</c:v>
                </c:pt>
                <c:pt idx="236">
                  <c:v>923</c:v>
                </c:pt>
                <c:pt idx="237">
                  <c:v>2983</c:v>
                </c:pt>
                <c:pt idx="238">
                  <c:v>3815</c:v>
                </c:pt>
                <c:pt idx="239">
                  <c:v>4450</c:v>
                </c:pt>
                <c:pt idx="240">
                  <c:v>9992</c:v>
                </c:pt>
                <c:pt idx="241">
                  <c:v>10939</c:v>
                </c:pt>
                <c:pt idx="242">
                  <c:v>4978</c:v>
                </c:pt>
                <c:pt idx="243">
                  <c:v>3761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16-402C-80F8-97C4CC19CD39}"/>
            </c:ext>
          </c:extLst>
        </c:ser>
        <c:ser>
          <c:idx val="1"/>
          <c:order val="1"/>
          <c:tx>
            <c:v>Previsão_ENA_Grande</c:v>
          </c:tx>
          <c:spPr>
            <a:ln w="28575" cmpd="sng">
              <a:solidFill>
                <a:schemeClr val="accent6"/>
              </a:solidFill>
            </a:ln>
          </c:spPr>
          <c:marker>
            <c:symbol val="none"/>
          </c:marker>
          <c:val>
            <c:numRef>
              <c:f>'Média Móvel Centrada- antes (2)'!$Q$3:$Q$257</c:f>
              <c:numCache>
                <c:formatCode>General</c:formatCode>
                <c:ptCount val="255"/>
                <c:pt idx="243" formatCode="0.0">
                  <c:v>3761</c:v>
                </c:pt>
                <c:pt idx="244" formatCode="0.00">
                  <c:v>1589</c:v>
                </c:pt>
                <c:pt idx="245" formatCode="0.00">
                  <c:v>3048.2088631984661</c:v>
                </c:pt>
                <c:pt idx="246" formatCode="0.00">
                  <c:v>1536.8092485548914</c:v>
                </c:pt>
                <c:pt idx="247" formatCode="0.00">
                  <c:v>1154.8008477842232</c:v>
                </c:pt>
                <c:pt idx="248" formatCode="0.00">
                  <c:v>2067.2913294797472</c:v>
                </c:pt>
                <c:pt idx="249" formatCode="0.00">
                  <c:v>3637.6296724470303</c:v>
                </c:pt>
                <c:pt idx="250" formatCode="0.00">
                  <c:v>1415.4169556839915</c:v>
                </c:pt>
                <c:pt idx="251" formatCode="0.00">
                  <c:v>1956.5179190751587</c:v>
                </c:pt>
                <c:pt idx="252" formatCode="0.00">
                  <c:v>9049.5429672446917</c:v>
                </c:pt>
                <c:pt idx="253" formatCode="0.00">
                  <c:v>5543.2587026332913</c:v>
                </c:pt>
                <c:pt idx="254" formatCode="0.00">
                  <c:v>4845.0574181117263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16-402C-80F8-97C4CC19CD39}"/>
            </c:ext>
          </c:extLst>
        </c:ser>
        <c:ser>
          <c:idx val="2"/>
          <c:order val="2"/>
          <c:tx>
            <c:v>Chuva_observada</c:v>
          </c:tx>
          <c:spPr>
            <a:ln w="28575" cmpd="sng">
              <a:solidFill>
                <a:schemeClr val="accent5"/>
              </a:solidFill>
            </a:ln>
          </c:spPr>
          <c:marker>
            <c:symbol val="none"/>
          </c:marker>
          <c:val>
            <c:numRef>
              <c:f>'Média Móvel Centrada- antes (2)'!$D$2:$D$256</c:f>
              <c:numCache>
                <c:formatCode>0.0</c:formatCode>
                <c:ptCount val="255"/>
                <c:pt idx="0" formatCode="@">
                  <c:v>0</c:v>
                </c:pt>
                <c:pt idx="1">
                  <c:v>202.5</c:v>
                </c:pt>
                <c:pt idx="2">
                  <c:v>200</c:v>
                </c:pt>
                <c:pt idx="3">
                  <c:v>95</c:v>
                </c:pt>
                <c:pt idx="4">
                  <c:v>2.5</c:v>
                </c:pt>
                <c:pt idx="5">
                  <c:v>35</c:v>
                </c:pt>
                <c:pt idx="6">
                  <c:v>0</c:v>
                </c:pt>
                <c:pt idx="7">
                  <c:v>7.5</c:v>
                </c:pt>
                <c:pt idx="8">
                  <c:v>15</c:v>
                </c:pt>
                <c:pt idx="9">
                  <c:v>50</c:v>
                </c:pt>
                <c:pt idx="10">
                  <c:v>35</c:v>
                </c:pt>
                <c:pt idx="11">
                  <c:v>142.5</c:v>
                </c:pt>
                <c:pt idx="12">
                  <c:v>212.5</c:v>
                </c:pt>
                <c:pt idx="13">
                  <c:v>407.5</c:v>
                </c:pt>
                <c:pt idx="14">
                  <c:v>103.3</c:v>
                </c:pt>
                <c:pt idx="15">
                  <c:v>153.5</c:v>
                </c:pt>
                <c:pt idx="16">
                  <c:v>0</c:v>
                </c:pt>
                <c:pt idx="17">
                  <c:v>35.5</c:v>
                </c:pt>
                <c:pt idx="18">
                  <c:v>0</c:v>
                </c:pt>
                <c:pt idx="19">
                  <c:v>6</c:v>
                </c:pt>
                <c:pt idx="20">
                  <c:v>21</c:v>
                </c:pt>
                <c:pt idx="21">
                  <c:v>14</c:v>
                </c:pt>
                <c:pt idx="22">
                  <c:v>83</c:v>
                </c:pt>
                <c:pt idx="23">
                  <c:v>175</c:v>
                </c:pt>
                <c:pt idx="24">
                  <c:v>185.75</c:v>
                </c:pt>
                <c:pt idx="25">
                  <c:v>259.5</c:v>
                </c:pt>
                <c:pt idx="26">
                  <c:v>286.5</c:v>
                </c:pt>
                <c:pt idx="27">
                  <c:v>129</c:v>
                </c:pt>
                <c:pt idx="28">
                  <c:v>128</c:v>
                </c:pt>
                <c:pt idx="29">
                  <c:v>67.5</c:v>
                </c:pt>
                <c:pt idx="30">
                  <c:v>28</c:v>
                </c:pt>
                <c:pt idx="31">
                  <c:v>34.5</c:v>
                </c:pt>
                <c:pt idx="32">
                  <c:v>1</c:v>
                </c:pt>
                <c:pt idx="33">
                  <c:v>16</c:v>
                </c:pt>
                <c:pt idx="34">
                  <c:v>132.5</c:v>
                </c:pt>
                <c:pt idx="35">
                  <c:v>130</c:v>
                </c:pt>
                <c:pt idx="36">
                  <c:v>281</c:v>
                </c:pt>
                <c:pt idx="37">
                  <c:v>381.5</c:v>
                </c:pt>
                <c:pt idx="38">
                  <c:v>105.5</c:v>
                </c:pt>
                <c:pt idx="39">
                  <c:v>192</c:v>
                </c:pt>
                <c:pt idx="40">
                  <c:v>49.5</c:v>
                </c:pt>
                <c:pt idx="41">
                  <c:v>91</c:v>
                </c:pt>
                <c:pt idx="42">
                  <c:v>19.5</c:v>
                </c:pt>
                <c:pt idx="43">
                  <c:v>20</c:v>
                </c:pt>
                <c:pt idx="44">
                  <c:v>4</c:v>
                </c:pt>
                <c:pt idx="45">
                  <c:v>66.5</c:v>
                </c:pt>
                <c:pt idx="46">
                  <c:v>74.5</c:v>
                </c:pt>
                <c:pt idx="47">
                  <c:v>143.5</c:v>
                </c:pt>
                <c:pt idx="48">
                  <c:v>262</c:v>
                </c:pt>
                <c:pt idx="49">
                  <c:v>202</c:v>
                </c:pt>
                <c:pt idx="50">
                  <c:v>209.5</c:v>
                </c:pt>
                <c:pt idx="51">
                  <c:v>216.5</c:v>
                </c:pt>
                <c:pt idx="52">
                  <c:v>37.5</c:v>
                </c:pt>
                <c:pt idx="53">
                  <c:v>16.5</c:v>
                </c:pt>
                <c:pt idx="54">
                  <c:v>10</c:v>
                </c:pt>
                <c:pt idx="55">
                  <c:v>3.5</c:v>
                </c:pt>
                <c:pt idx="56">
                  <c:v>20</c:v>
                </c:pt>
                <c:pt idx="57">
                  <c:v>57</c:v>
                </c:pt>
                <c:pt idx="58">
                  <c:v>151.5</c:v>
                </c:pt>
                <c:pt idx="59">
                  <c:v>220.5</c:v>
                </c:pt>
                <c:pt idx="60">
                  <c:v>296</c:v>
                </c:pt>
                <c:pt idx="61">
                  <c:v>503</c:v>
                </c:pt>
                <c:pt idx="62">
                  <c:v>161</c:v>
                </c:pt>
                <c:pt idx="63">
                  <c:v>75.5</c:v>
                </c:pt>
                <c:pt idx="64">
                  <c:v>43.98</c:v>
                </c:pt>
                <c:pt idx="65">
                  <c:v>49</c:v>
                </c:pt>
                <c:pt idx="66">
                  <c:v>2</c:v>
                </c:pt>
                <c:pt idx="67">
                  <c:v>46</c:v>
                </c:pt>
                <c:pt idx="68">
                  <c:v>0</c:v>
                </c:pt>
                <c:pt idx="69">
                  <c:v>3.5</c:v>
                </c:pt>
                <c:pt idx="70">
                  <c:v>94.97</c:v>
                </c:pt>
                <c:pt idx="71">
                  <c:v>132.13999999999999</c:v>
                </c:pt>
                <c:pt idx="72">
                  <c:v>206.5</c:v>
                </c:pt>
                <c:pt idx="73">
                  <c:v>295.5</c:v>
                </c:pt>
                <c:pt idx="74">
                  <c:v>216.5</c:v>
                </c:pt>
                <c:pt idx="75">
                  <c:v>226</c:v>
                </c:pt>
                <c:pt idx="76">
                  <c:v>114.92045454545455</c:v>
                </c:pt>
                <c:pt idx="77">
                  <c:v>25.5</c:v>
                </c:pt>
                <c:pt idx="78">
                  <c:v>15</c:v>
                </c:pt>
                <c:pt idx="79">
                  <c:v>0</c:v>
                </c:pt>
                <c:pt idx="80">
                  <c:v>15</c:v>
                </c:pt>
                <c:pt idx="81">
                  <c:v>48</c:v>
                </c:pt>
                <c:pt idx="82">
                  <c:v>73</c:v>
                </c:pt>
                <c:pt idx="83">
                  <c:v>168</c:v>
                </c:pt>
                <c:pt idx="84">
                  <c:v>267.2</c:v>
                </c:pt>
                <c:pt idx="85">
                  <c:v>297</c:v>
                </c:pt>
                <c:pt idx="86">
                  <c:v>227.5</c:v>
                </c:pt>
                <c:pt idx="87">
                  <c:v>182</c:v>
                </c:pt>
                <c:pt idx="88">
                  <c:v>58.6</c:v>
                </c:pt>
                <c:pt idx="89">
                  <c:v>30</c:v>
                </c:pt>
                <c:pt idx="90">
                  <c:v>27.5</c:v>
                </c:pt>
                <c:pt idx="91">
                  <c:v>16.5</c:v>
                </c:pt>
                <c:pt idx="92">
                  <c:v>33</c:v>
                </c:pt>
                <c:pt idx="93">
                  <c:v>111.5</c:v>
                </c:pt>
                <c:pt idx="94">
                  <c:v>153</c:v>
                </c:pt>
                <c:pt idx="95">
                  <c:v>133.5</c:v>
                </c:pt>
                <c:pt idx="96">
                  <c:v>249.21666666666664</c:v>
                </c:pt>
                <c:pt idx="97">
                  <c:v>200.5</c:v>
                </c:pt>
                <c:pt idx="98">
                  <c:v>110</c:v>
                </c:pt>
                <c:pt idx="99">
                  <c:v>151.80000000000001</c:v>
                </c:pt>
                <c:pt idx="100">
                  <c:v>39.5</c:v>
                </c:pt>
                <c:pt idx="101">
                  <c:v>14.5</c:v>
                </c:pt>
                <c:pt idx="102">
                  <c:v>10.5</c:v>
                </c:pt>
                <c:pt idx="103">
                  <c:v>12</c:v>
                </c:pt>
                <c:pt idx="104">
                  <c:v>0.5</c:v>
                </c:pt>
                <c:pt idx="105">
                  <c:v>65</c:v>
                </c:pt>
                <c:pt idx="106">
                  <c:v>135</c:v>
                </c:pt>
                <c:pt idx="107">
                  <c:v>226</c:v>
                </c:pt>
                <c:pt idx="108">
                  <c:v>269.5</c:v>
                </c:pt>
                <c:pt idx="109">
                  <c:v>325</c:v>
                </c:pt>
                <c:pt idx="110">
                  <c:v>109</c:v>
                </c:pt>
                <c:pt idx="111">
                  <c:v>289.5</c:v>
                </c:pt>
                <c:pt idx="112">
                  <c:v>93</c:v>
                </c:pt>
                <c:pt idx="113">
                  <c:v>7</c:v>
                </c:pt>
                <c:pt idx="114">
                  <c:v>26.5</c:v>
                </c:pt>
                <c:pt idx="115">
                  <c:v>0</c:v>
                </c:pt>
                <c:pt idx="116">
                  <c:v>7.5</c:v>
                </c:pt>
                <c:pt idx="117">
                  <c:v>3.3</c:v>
                </c:pt>
                <c:pt idx="118">
                  <c:v>126.1</c:v>
                </c:pt>
                <c:pt idx="119">
                  <c:v>134.5</c:v>
                </c:pt>
                <c:pt idx="120">
                  <c:v>262.5</c:v>
                </c:pt>
                <c:pt idx="121">
                  <c:v>343.5</c:v>
                </c:pt>
                <c:pt idx="122">
                  <c:v>90.5</c:v>
                </c:pt>
                <c:pt idx="123">
                  <c:v>119</c:v>
                </c:pt>
                <c:pt idx="124">
                  <c:v>36.5</c:v>
                </c:pt>
                <c:pt idx="125">
                  <c:v>45</c:v>
                </c:pt>
                <c:pt idx="126">
                  <c:v>87.5</c:v>
                </c:pt>
                <c:pt idx="127">
                  <c:v>21.5</c:v>
                </c:pt>
                <c:pt idx="128">
                  <c:v>0</c:v>
                </c:pt>
                <c:pt idx="129">
                  <c:v>35.5</c:v>
                </c:pt>
                <c:pt idx="130">
                  <c:v>57</c:v>
                </c:pt>
                <c:pt idx="131">
                  <c:v>161.5</c:v>
                </c:pt>
                <c:pt idx="132">
                  <c:v>183.5</c:v>
                </c:pt>
                <c:pt idx="133">
                  <c:v>319.5</c:v>
                </c:pt>
                <c:pt idx="134">
                  <c:v>263.5</c:v>
                </c:pt>
                <c:pt idx="135">
                  <c:v>186</c:v>
                </c:pt>
                <c:pt idx="136">
                  <c:v>71.5</c:v>
                </c:pt>
                <c:pt idx="137">
                  <c:v>60</c:v>
                </c:pt>
                <c:pt idx="138">
                  <c:v>30.5</c:v>
                </c:pt>
                <c:pt idx="139">
                  <c:v>21.5</c:v>
                </c:pt>
                <c:pt idx="140">
                  <c:v>0</c:v>
                </c:pt>
                <c:pt idx="141">
                  <c:v>54.1</c:v>
                </c:pt>
                <c:pt idx="142">
                  <c:v>101</c:v>
                </c:pt>
                <c:pt idx="143">
                  <c:v>196.5</c:v>
                </c:pt>
                <c:pt idx="144">
                  <c:v>201.5</c:v>
                </c:pt>
                <c:pt idx="145">
                  <c:v>89.5</c:v>
                </c:pt>
                <c:pt idx="146">
                  <c:v>25.5</c:v>
                </c:pt>
                <c:pt idx="147">
                  <c:v>110</c:v>
                </c:pt>
                <c:pt idx="148">
                  <c:v>78.5</c:v>
                </c:pt>
                <c:pt idx="149">
                  <c:v>15.5</c:v>
                </c:pt>
                <c:pt idx="150">
                  <c:v>4</c:v>
                </c:pt>
                <c:pt idx="151">
                  <c:v>39</c:v>
                </c:pt>
                <c:pt idx="152">
                  <c:v>6</c:v>
                </c:pt>
                <c:pt idx="153">
                  <c:v>36</c:v>
                </c:pt>
                <c:pt idx="154">
                  <c:v>41.5</c:v>
                </c:pt>
                <c:pt idx="155">
                  <c:v>159</c:v>
                </c:pt>
                <c:pt idx="156">
                  <c:v>179</c:v>
                </c:pt>
                <c:pt idx="157">
                  <c:v>90.5</c:v>
                </c:pt>
                <c:pt idx="158">
                  <c:v>191</c:v>
                </c:pt>
                <c:pt idx="159">
                  <c:v>199</c:v>
                </c:pt>
                <c:pt idx="160">
                  <c:v>1</c:v>
                </c:pt>
                <c:pt idx="161">
                  <c:v>59.5</c:v>
                </c:pt>
                <c:pt idx="162">
                  <c:v>22</c:v>
                </c:pt>
                <c:pt idx="163">
                  <c:v>9.5</c:v>
                </c:pt>
                <c:pt idx="164">
                  <c:v>9</c:v>
                </c:pt>
                <c:pt idx="165">
                  <c:v>128.5</c:v>
                </c:pt>
                <c:pt idx="166">
                  <c:v>59</c:v>
                </c:pt>
                <c:pt idx="167">
                  <c:v>233</c:v>
                </c:pt>
                <c:pt idx="168">
                  <c:v>200</c:v>
                </c:pt>
                <c:pt idx="169">
                  <c:v>321</c:v>
                </c:pt>
                <c:pt idx="170">
                  <c:v>150</c:v>
                </c:pt>
                <c:pt idx="171">
                  <c:v>214</c:v>
                </c:pt>
                <c:pt idx="172">
                  <c:v>18.5</c:v>
                </c:pt>
                <c:pt idx="173">
                  <c:v>43</c:v>
                </c:pt>
                <c:pt idx="174">
                  <c:v>77</c:v>
                </c:pt>
                <c:pt idx="175">
                  <c:v>0.5</c:v>
                </c:pt>
                <c:pt idx="176">
                  <c:v>32.5</c:v>
                </c:pt>
                <c:pt idx="177">
                  <c:v>15.5</c:v>
                </c:pt>
                <c:pt idx="178">
                  <c:v>127</c:v>
                </c:pt>
                <c:pt idx="179">
                  <c:v>213</c:v>
                </c:pt>
                <c:pt idx="180">
                  <c:v>167.5</c:v>
                </c:pt>
                <c:pt idx="181">
                  <c:v>224.5</c:v>
                </c:pt>
                <c:pt idx="182">
                  <c:v>99</c:v>
                </c:pt>
                <c:pt idx="183">
                  <c:v>123.5</c:v>
                </c:pt>
                <c:pt idx="184">
                  <c:v>65.5</c:v>
                </c:pt>
                <c:pt idx="185">
                  <c:v>78</c:v>
                </c:pt>
                <c:pt idx="186">
                  <c:v>32</c:v>
                </c:pt>
                <c:pt idx="187">
                  <c:v>0</c:v>
                </c:pt>
                <c:pt idx="188">
                  <c:v>10</c:v>
                </c:pt>
                <c:pt idx="189">
                  <c:v>20</c:v>
                </c:pt>
                <c:pt idx="190">
                  <c:v>107</c:v>
                </c:pt>
                <c:pt idx="191">
                  <c:v>163</c:v>
                </c:pt>
                <c:pt idx="192">
                  <c:v>209.5</c:v>
                </c:pt>
                <c:pt idx="193">
                  <c:v>226</c:v>
                </c:pt>
                <c:pt idx="194">
                  <c:v>131.5</c:v>
                </c:pt>
                <c:pt idx="195">
                  <c:v>111.5</c:v>
                </c:pt>
                <c:pt idx="196">
                  <c:v>31</c:v>
                </c:pt>
                <c:pt idx="197">
                  <c:v>0</c:v>
                </c:pt>
                <c:pt idx="198">
                  <c:v>12.5</c:v>
                </c:pt>
                <c:pt idx="199">
                  <c:v>3</c:v>
                </c:pt>
                <c:pt idx="200">
                  <c:v>47</c:v>
                </c:pt>
                <c:pt idx="201">
                  <c:v>73.5</c:v>
                </c:pt>
                <c:pt idx="202">
                  <c:v>170.5</c:v>
                </c:pt>
                <c:pt idx="203">
                  <c:v>240.5</c:v>
                </c:pt>
                <c:pt idx="204">
                  <c:v>190.5</c:v>
                </c:pt>
                <c:pt idx="205">
                  <c:v>103.5</c:v>
                </c:pt>
                <c:pt idx="206">
                  <c:v>212.5</c:v>
                </c:pt>
                <c:pt idx="207">
                  <c:v>172</c:v>
                </c:pt>
                <c:pt idx="208">
                  <c:v>114</c:v>
                </c:pt>
                <c:pt idx="209">
                  <c:v>42</c:v>
                </c:pt>
                <c:pt idx="210">
                  <c:v>7.5</c:v>
                </c:pt>
                <c:pt idx="211">
                  <c:v>14</c:v>
                </c:pt>
                <c:pt idx="212">
                  <c:v>16.5</c:v>
                </c:pt>
                <c:pt idx="213">
                  <c:v>64.5</c:v>
                </c:pt>
                <c:pt idx="214">
                  <c:v>65</c:v>
                </c:pt>
                <c:pt idx="215">
                  <c:v>168.5</c:v>
                </c:pt>
                <c:pt idx="216">
                  <c:v>183</c:v>
                </c:pt>
                <c:pt idx="217">
                  <c:v>257</c:v>
                </c:pt>
                <c:pt idx="218">
                  <c:v>365.5</c:v>
                </c:pt>
                <c:pt idx="219">
                  <c:v>120</c:v>
                </c:pt>
                <c:pt idx="220">
                  <c:v>26</c:v>
                </c:pt>
                <c:pt idx="221">
                  <c:v>54</c:v>
                </c:pt>
                <c:pt idx="222">
                  <c:v>9.5</c:v>
                </c:pt>
                <c:pt idx="223">
                  <c:v>0.5</c:v>
                </c:pt>
                <c:pt idx="224">
                  <c:v>9.5</c:v>
                </c:pt>
                <c:pt idx="225">
                  <c:v>12</c:v>
                </c:pt>
                <c:pt idx="226">
                  <c:v>60.5</c:v>
                </c:pt>
                <c:pt idx="227">
                  <c:v>106</c:v>
                </c:pt>
                <c:pt idx="228">
                  <c:v>272</c:v>
                </c:pt>
                <c:pt idx="229">
                  <c:v>179</c:v>
                </c:pt>
                <c:pt idx="230">
                  <c:v>190</c:v>
                </c:pt>
                <c:pt idx="231">
                  <c:v>96</c:v>
                </c:pt>
                <c:pt idx="232">
                  <c:v>20</c:v>
                </c:pt>
                <c:pt idx="233">
                  <c:v>12</c:v>
                </c:pt>
                <c:pt idx="234">
                  <c:v>19.5</c:v>
                </c:pt>
                <c:pt idx="235">
                  <c:v>5.5</c:v>
                </c:pt>
                <c:pt idx="236">
                  <c:v>2.5</c:v>
                </c:pt>
                <c:pt idx="237">
                  <c:v>15.5</c:v>
                </c:pt>
                <c:pt idx="238">
                  <c:v>212</c:v>
                </c:pt>
                <c:pt idx="239">
                  <c:v>161</c:v>
                </c:pt>
                <c:pt idx="240">
                  <c:v>216.5</c:v>
                </c:pt>
                <c:pt idx="241">
                  <c:v>322</c:v>
                </c:pt>
                <c:pt idx="242">
                  <c:v>194</c:v>
                </c:pt>
                <c:pt idx="243">
                  <c:v>103</c:v>
                </c:pt>
                <c:pt idx="244">
                  <c:v>48</c:v>
                </c:pt>
                <c:pt idx="245">
                  <c:v>67</c:v>
                </c:pt>
                <c:pt idx="246">
                  <c:v>10</c:v>
                </c:pt>
                <c:pt idx="247">
                  <c:v>23.8</c:v>
                </c:pt>
                <c:pt idx="248">
                  <c:v>17</c:v>
                </c:pt>
                <c:pt idx="249">
                  <c:v>51</c:v>
                </c:pt>
                <c:pt idx="250">
                  <c:v>128</c:v>
                </c:pt>
                <c:pt idx="251">
                  <c:v>109</c:v>
                </c:pt>
                <c:pt idx="252">
                  <c:v>173</c:v>
                </c:pt>
                <c:pt idx="253">
                  <c:v>189.33333333333334</c:v>
                </c:pt>
                <c:pt idx="254">
                  <c:v>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C16-402C-80F8-97C4CC19CD39}"/>
            </c:ext>
          </c:extLst>
        </c:ser>
        <c:ser>
          <c:idx val="3"/>
          <c:order val="3"/>
          <c:tx>
            <c:v>Previsão_chuva</c:v>
          </c:tx>
          <c:spPr>
            <a:ln w="28575" cmpd="sng">
              <a:solidFill>
                <a:schemeClr val="accent3"/>
              </a:solidFill>
            </a:ln>
          </c:spPr>
          <c:marker>
            <c:symbol val="none"/>
          </c:marker>
          <c:val>
            <c:numRef>
              <c:f>'Média Móvel Centrada- antes (2)'!$M$3:$M$256</c:f>
              <c:numCache>
                <c:formatCode>General</c:formatCode>
                <c:ptCount val="254"/>
                <c:pt idx="243" formatCode="0.0">
                  <c:v>48</c:v>
                </c:pt>
                <c:pt idx="244" formatCode="0.0">
                  <c:v>67</c:v>
                </c:pt>
                <c:pt idx="245" formatCode="0.0">
                  <c:v>10</c:v>
                </c:pt>
                <c:pt idx="246" formatCode="0.0">
                  <c:v>23.8</c:v>
                </c:pt>
                <c:pt idx="247" formatCode="0.0">
                  <c:v>17</c:v>
                </c:pt>
                <c:pt idx="248" formatCode="0.0">
                  <c:v>51</c:v>
                </c:pt>
                <c:pt idx="249" formatCode="0.0">
                  <c:v>128</c:v>
                </c:pt>
                <c:pt idx="250" formatCode="0.0">
                  <c:v>109</c:v>
                </c:pt>
                <c:pt idx="251" formatCode="0.0">
                  <c:v>173</c:v>
                </c:pt>
                <c:pt idx="252" formatCode="0.0">
                  <c:v>189.33333333333334</c:v>
                </c:pt>
                <c:pt idx="253" formatCode="0.0">
                  <c:v>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C16-402C-80F8-97C4CC19CD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1604827"/>
        <c:axId val="1589264307"/>
      </c:lineChart>
      <c:catAx>
        <c:axId val="13160482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pt-BR"/>
          </a:p>
        </c:txPr>
        <c:crossAx val="1589264307"/>
        <c:crosses val="autoZero"/>
        <c:auto val="1"/>
        <c:lblAlgn val="ctr"/>
        <c:lblOffset val="100"/>
        <c:noMultiLvlLbl val="1"/>
      </c:catAx>
      <c:valAx>
        <c:axId val="1589264307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pt-BR"/>
          </a:p>
        </c:txPr>
        <c:crossAx val="131604827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Times New Roman"/>
            </a:defRPr>
          </a:pPr>
          <a:endParaRPr lang="pt-BR"/>
        </a:p>
      </c:txPr>
    </c:legend>
    <c:plotVisOnly val="1"/>
    <c:dispBlanksAs val="zero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title>
      <c:tx>
        <c:rich>
          <a:bodyPr/>
          <a:lstStyle/>
          <a:p>
            <a:pPr lvl="0">
              <a:defRPr sz="1100" b="0" i="0">
                <a:solidFill>
                  <a:srgbClr val="757575"/>
                </a:solidFill>
                <a:latin typeface="Times New Roman"/>
              </a:defRPr>
            </a:pPr>
            <a:r>
              <a:rPr sz="1100" b="0" i="0">
                <a:solidFill>
                  <a:srgbClr val="757575"/>
                </a:solidFill>
                <a:latin typeface="Times New Roman"/>
              </a:rPr>
              <a:t>ENA observado x ENA previsto por método de Médias Móveis Centradas - Bacia do Grande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v>ENA_Grande</c:v>
          </c:tx>
          <c:spPr>
            <a:ln w="28575" cmpd="sng">
              <a:solidFill>
                <a:schemeClr val="accent2"/>
              </a:solidFill>
            </a:ln>
          </c:spPr>
          <c:marker>
            <c:symbol val="none"/>
          </c:marker>
          <c:val>
            <c:numRef>
              <c:f>'Média Móvel Centrada- antes (2)'!$I$3:$I$246</c:f>
              <c:numCache>
                <c:formatCode>0.0</c:formatCode>
                <c:ptCount val="244"/>
                <c:pt idx="0">
                  <c:v>7066.38</c:v>
                </c:pt>
                <c:pt idx="1">
                  <c:v>10560.94</c:v>
                </c:pt>
                <c:pt idx="2">
                  <c:v>6843.86</c:v>
                </c:pt>
                <c:pt idx="3">
                  <c:v>3857.95</c:v>
                </c:pt>
                <c:pt idx="4">
                  <c:v>2981.2</c:v>
                </c:pt>
                <c:pt idx="5">
                  <c:v>2376.21</c:v>
                </c:pt>
                <c:pt idx="6">
                  <c:v>2141.48</c:v>
                </c:pt>
                <c:pt idx="7">
                  <c:v>1681.6</c:v>
                </c:pt>
                <c:pt idx="8">
                  <c:v>1945.98</c:v>
                </c:pt>
                <c:pt idx="9">
                  <c:v>1177.3699999999999</c:v>
                </c:pt>
                <c:pt idx="10">
                  <c:v>2867.78</c:v>
                </c:pt>
                <c:pt idx="11">
                  <c:v>5194.2700000000004</c:v>
                </c:pt>
                <c:pt idx="12">
                  <c:v>9730.82</c:v>
                </c:pt>
                <c:pt idx="13">
                  <c:v>9222.23</c:v>
                </c:pt>
                <c:pt idx="14">
                  <c:v>6506.1</c:v>
                </c:pt>
                <c:pt idx="15">
                  <c:v>4846.8</c:v>
                </c:pt>
                <c:pt idx="16">
                  <c:v>3471.85</c:v>
                </c:pt>
                <c:pt idx="17">
                  <c:v>2664.37</c:v>
                </c:pt>
                <c:pt idx="18">
                  <c:v>2367.83</c:v>
                </c:pt>
                <c:pt idx="19">
                  <c:v>1730.46</c:v>
                </c:pt>
                <c:pt idx="20">
                  <c:v>1600.25</c:v>
                </c:pt>
                <c:pt idx="21">
                  <c:v>1655.76</c:v>
                </c:pt>
                <c:pt idx="22">
                  <c:v>2466.2600000000002</c:v>
                </c:pt>
                <c:pt idx="23">
                  <c:v>4882.8500000000004</c:v>
                </c:pt>
                <c:pt idx="24">
                  <c:v>6580.81</c:v>
                </c:pt>
                <c:pt idx="25">
                  <c:v>8556.5499999999993</c:v>
                </c:pt>
                <c:pt idx="26">
                  <c:v>8132.68</c:v>
                </c:pt>
                <c:pt idx="27">
                  <c:v>6092.83</c:v>
                </c:pt>
                <c:pt idx="28">
                  <c:v>4514.3900000000003</c:v>
                </c:pt>
                <c:pt idx="29">
                  <c:v>4172.96</c:v>
                </c:pt>
                <c:pt idx="30">
                  <c:v>3224.02</c:v>
                </c:pt>
                <c:pt idx="31">
                  <c:v>2280.29</c:v>
                </c:pt>
                <c:pt idx="32">
                  <c:v>1729.08</c:v>
                </c:pt>
                <c:pt idx="33">
                  <c:v>2667.6</c:v>
                </c:pt>
                <c:pt idx="34">
                  <c:v>2752.22</c:v>
                </c:pt>
                <c:pt idx="35">
                  <c:v>7823.02</c:v>
                </c:pt>
                <c:pt idx="36">
                  <c:v>11181.71</c:v>
                </c:pt>
                <c:pt idx="37">
                  <c:v>9121.5300000000007</c:v>
                </c:pt>
                <c:pt idx="38">
                  <c:v>8052.32</c:v>
                </c:pt>
                <c:pt idx="39">
                  <c:v>4865.49</c:v>
                </c:pt>
                <c:pt idx="40">
                  <c:v>5031.32</c:v>
                </c:pt>
                <c:pt idx="41">
                  <c:v>3933.07</c:v>
                </c:pt>
                <c:pt idx="42">
                  <c:v>3101.74</c:v>
                </c:pt>
                <c:pt idx="43">
                  <c:v>2322</c:v>
                </c:pt>
                <c:pt idx="44">
                  <c:v>2523.52</c:v>
                </c:pt>
                <c:pt idx="45">
                  <c:v>2046.7</c:v>
                </c:pt>
                <c:pt idx="46">
                  <c:v>3664.64</c:v>
                </c:pt>
                <c:pt idx="47">
                  <c:v>6972.35</c:v>
                </c:pt>
                <c:pt idx="48">
                  <c:v>6373.94</c:v>
                </c:pt>
                <c:pt idx="49">
                  <c:v>7028.74</c:v>
                </c:pt>
                <c:pt idx="50">
                  <c:v>7547.67</c:v>
                </c:pt>
                <c:pt idx="51">
                  <c:v>4456.96</c:v>
                </c:pt>
                <c:pt idx="52">
                  <c:v>3084.09</c:v>
                </c:pt>
                <c:pt idx="53">
                  <c:v>2477.46</c:v>
                </c:pt>
                <c:pt idx="54">
                  <c:v>2121.66</c:v>
                </c:pt>
                <c:pt idx="55">
                  <c:v>1785.79</c:v>
                </c:pt>
                <c:pt idx="56">
                  <c:v>1821.52</c:v>
                </c:pt>
                <c:pt idx="57">
                  <c:v>2975.29</c:v>
                </c:pt>
                <c:pt idx="58">
                  <c:v>3370.09</c:v>
                </c:pt>
                <c:pt idx="59">
                  <c:v>7109.14</c:v>
                </c:pt>
                <c:pt idx="60">
                  <c:v>17851.990000000002</c:v>
                </c:pt>
                <c:pt idx="61">
                  <c:v>12983.78</c:v>
                </c:pt>
                <c:pt idx="62">
                  <c:v>6160.21</c:v>
                </c:pt>
                <c:pt idx="63">
                  <c:v>4693.33</c:v>
                </c:pt>
                <c:pt idx="64">
                  <c:v>3687.3</c:v>
                </c:pt>
                <c:pt idx="65">
                  <c:v>3256.02</c:v>
                </c:pt>
                <c:pt idx="66">
                  <c:v>2813.22</c:v>
                </c:pt>
                <c:pt idx="67">
                  <c:v>2279.41</c:v>
                </c:pt>
                <c:pt idx="68">
                  <c:v>1502.54</c:v>
                </c:pt>
                <c:pt idx="69">
                  <c:v>1623.46</c:v>
                </c:pt>
                <c:pt idx="70">
                  <c:v>3464.15</c:v>
                </c:pt>
                <c:pt idx="71">
                  <c:v>4467.18</c:v>
                </c:pt>
                <c:pt idx="72">
                  <c:v>5840.51</c:v>
                </c:pt>
                <c:pt idx="73">
                  <c:v>9872.1200000000008</c:v>
                </c:pt>
                <c:pt idx="74">
                  <c:v>9701.4599999999991</c:v>
                </c:pt>
                <c:pt idx="75">
                  <c:v>7953.26</c:v>
                </c:pt>
                <c:pt idx="76">
                  <c:v>4831.9399999999996</c:v>
                </c:pt>
                <c:pt idx="77">
                  <c:v>3763.94</c:v>
                </c:pt>
                <c:pt idx="78">
                  <c:v>2793.68</c:v>
                </c:pt>
                <c:pt idx="79">
                  <c:v>2513</c:v>
                </c:pt>
                <c:pt idx="80">
                  <c:v>2191.2399999999998</c:v>
                </c:pt>
                <c:pt idx="81">
                  <c:v>2566.85</c:v>
                </c:pt>
                <c:pt idx="82">
                  <c:v>4145.6899999999996</c:v>
                </c:pt>
                <c:pt idx="83">
                  <c:v>7208.96</c:v>
                </c:pt>
                <c:pt idx="84">
                  <c:v>10531.37</c:v>
                </c:pt>
                <c:pt idx="85">
                  <c:v>12686.92</c:v>
                </c:pt>
                <c:pt idx="86">
                  <c:v>8570.51</c:v>
                </c:pt>
                <c:pt idx="87">
                  <c:v>8825.26</c:v>
                </c:pt>
                <c:pt idx="88">
                  <c:v>4861.78</c:v>
                </c:pt>
                <c:pt idx="89">
                  <c:v>3937.41</c:v>
                </c:pt>
                <c:pt idx="90">
                  <c:v>3549.1</c:v>
                </c:pt>
                <c:pt idx="91">
                  <c:v>2976.14</c:v>
                </c:pt>
                <c:pt idx="92">
                  <c:v>4039.8</c:v>
                </c:pt>
                <c:pt idx="93">
                  <c:v>4453.12</c:v>
                </c:pt>
                <c:pt idx="94">
                  <c:v>3892.12</c:v>
                </c:pt>
                <c:pt idx="95">
                  <c:v>9479.9500000000007</c:v>
                </c:pt>
                <c:pt idx="96">
                  <c:v>10251.790000000001</c:v>
                </c:pt>
                <c:pt idx="97">
                  <c:v>7002.41</c:v>
                </c:pt>
                <c:pt idx="98">
                  <c:v>7607.8</c:v>
                </c:pt>
                <c:pt idx="99">
                  <c:v>5069.17</c:v>
                </c:pt>
                <c:pt idx="100">
                  <c:v>3478.93</c:v>
                </c:pt>
                <c:pt idx="101">
                  <c:v>2935.94</c:v>
                </c:pt>
                <c:pt idx="102">
                  <c:v>2523.23</c:v>
                </c:pt>
                <c:pt idx="103">
                  <c:v>1817.14</c:v>
                </c:pt>
                <c:pt idx="104">
                  <c:v>1677.64</c:v>
                </c:pt>
                <c:pt idx="105">
                  <c:v>2670.68</c:v>
                </c:pt>
                <c:pt idx="106">
                  <c:v>4431.74</c:v>
                </c:pt>
                <c:pt idx="107">
                  <c:v>7389.61</c:v>
                </c:pt>
                <c:pt idx="108">
                  <c:v>14513.38</c:v>
                </c:pt>
                <c:pt idx="109">
                  <c:v>6176.11</c:v>
                </c:pt>
                <c:pt idx="110">
                  <c:v>11527.88</c:v>
                </c:pt>
                <c:pt idx="111">
                  <c:v>6808.32</c:v>
                </c:pt>
                <c:pt idx="112">
                  <c:v>4452.32</c:v>
                </c:pt>
                <c:pt idx="113">
                  <c:v>3791.72</c:v>
                </c:pt>
                <c:pt idx="114">
                  <c:v>2947.26</c:v>
                </c:pt>
                <c:pt idx="115">
                  <c:v>2369.23</c:v>
                </c:pt>
                <c:pt idx="116">
                  <c:v>1779.82</c:v>
                </c:pt>
                <c:pt idx="117">
                  <c:v>2581.0300000000002</c:v>
                </c:pt>
                <c:pt idx="118">
                  <c:v>2930.66</c:v>
                </c:pt>
                <c:pt idx="119">
                  <c:v>7692.65</c:v>
                </c:pt>
                <c:pt idx="120">
                  <c:v>13283.33</c:v>
                </c:pt>
                <c:pt idx="121">
                  <c:v>6916.17</c:v>
                </c:pt>
                <c:pt idx="122">
                  <c:v>4930.82</c:v>
                </c:pt>
                <c:pt idx="123">
                  <c:v>4090.75</c:v>
                </c:pt>
                <c:pt idx="124">
                  <c:v>3816.29</c:v>
                </c:pt>
                <c:pt idx="125">
                  <c:v>4132.4399999999996</c:v>
                </c:pt>
                <c:pt idx="126">
                  <c:v>3018.84</c:v>
                </c:pt>
                <c:pt idx="127">
                  <c:v>1987.82</c:v>
                </c:pt>
                <c:pt idx="128">
                  <c:v>1605.63</c:v>
                </c:pt>
                <c:pt idx="129">
                  <c:v>1619.59</c:v>
                </c:pt>
                <c:pt idx="130">
                  <c:v>2531.52</c:v>
                </c:pt>
                <c:pt idx="131">
                  <c:v>3623.25</c:v>
                </c:pt>
                <c:pt idx="132">
                  <c:v>8698.94</c:v>
                </c:pt>
                <c:pt idx="133">
                  <c:v>9053.91</c:v>
                </c:pt>
                <c:pt idx="134">
                  <c:v>6924.41</c:v>
                </c:pt>
                <c:pt idx="135">
                  <c:v>5999.64</c:v>
                </c:pt>
                <c:pt idx="136">
                  <c:v>3600.54</c:v>
                </c:pt>
                <c:pt idx="137">
                  <c:v>4079.6</c:v>
                </c:pt>
                <c:pt idx="138">
                  <c:v>2892.32</c:v>
                </c:pt>
                <c:pt idx="139">
                  <c:v>2192.8200000000002</c:v>
                </c:pt>
                <c:pt idx="140">
                  <c:v>1992.47</c:v>
                </c:pt>
                <c:pt idx="141">
                  <c:v>2890</c:v>
                </c:pt>
                <c:pt idx="142">
                  <c:v>2978.56</c:v>
                </c:pt>
                <c:pt idx="143">
                  <c:v>5302.28</c:v>
                </c:pt>
                <c:pt idx="144">
                  <c:v>3079.94</c:v>
                </c:pt>
                <c:pt idx="145">
                  <c:v>1795.04</c:v>
                </c:pt>
                <c:pt idx="146">
                  <c:v>2185.0100000000002</c:v>
                </c:pt>
                <c:pt idx="147">
                  <c:v>2237.5700000000002</c:v>
                </c:pt>
                <c:pt idx="148">
                  <c:v>1527.44</c:v>
                </c:pt>
                <c:pt idx="149">
                  <c:v>1411.64</c:v>
                </c:pt>
                <c:pt idx="150">
                  <c:v>1285.6099999999999</c:v>
                </c:pt>
                <c:pt idx="151">
                  <c:v>1169.6300000000001</c:v>
                </c:pt>
                <c:pt idx="152">
                  <c:v>867.6</c:v>
                </c:pt>
                <c:pt idx="153">
                  <c:v>650.35</c:v>
                </c:pt>
                <c:pt idx="154">
                  <c:v>1498.22</c:v>
                </c:pt>
                <c:pt idx="155">
                  <c:v>3434.81</c:v>
                </c:pt>
                <c:pt idx="156">
                  <c:v>1988.21</c:v>
                </c:pt>
                <c:pt idx="157">
                  <c:v>3530.23</c:v>
                </c:pt>
                <c:pt idx="158">
                  <c:v>4682.33</c:v>
                </c:pt>
                <c:pt idx="159">
                  <c:v>3532.87</c:v>
                </c:pt>
                <c:pt idx="160">
                  <c:v>2507.6799999999998</c:v>
                </c:pt>
                <c:pt idx="161">
                  <c:v>2030.09</c:v>
                </c:pt>
                <c:pt idx="162">
                  <c:v>1567.76</c:v>
                </c:pt>
                <c:pt idx="163">
                  <c:v>1132.05</c:v>
                </c:pt>
                <c:pt idx="164">
                  <c:v>2159.4699999999998</c:v>
                </c:pt>
                <c:pt idx="165">
                  <c:v>1044.47</c:v>
                </c:pt>
                <c:pt idx="166">
                  <c:v>2849.53</c:v>
                </c:pt>
                <c:pt idx="167">
                  <c:v>5019.74</c:v>
                </c:pt>
                <c:pt idx="168">
                  <c:v>9529.39</c:v>
                </c:pt>
                <c:pt idx="169">
                  <c:v>6756.82</c:v>
                </c:pt>
                <c:pt idx="170">
                  <c:v>7590.49</c:v>
                </c:pt>
                <c:pt idx="171">
                  <c:v>3941.46</c:v>
                </c:pt>
                <c:pt idx="172">
                  <c:v>2899.89</c:v>
                </c:pt>
                <c:pt idx="173">
                  <c:v>3847.41</c:v>
                </c:pt>
                <c:pt idx="174">
                  <c:v>2155.12</c:v>
                </c:pt>
                <c:pt idx="175">
                  <c:v>1799.97</c:v>
                </c:pt>
                <c:pt idx="176">
                  <c:v>1456.41</c:v>
                </c:pt>
                <c:pt idx="177">
                  <c:v>1987.42</c:v>
                </c:pt>
                <c:pt idx="178">
                  <c:v>3675.37</c:v>
                </c:pt>
                <c:pt idx="179">
                  <c:v>4016.23</c:v>
                </c:pt>
                <c:pt idx="180">
                  <c:v>4905.8500000000004</c:v>
                </c:pt>
                <c:pt idx="181">
                  <c:v>4144.17</c:v>
                </c:pt>
                <c:pt idx="182">
                  <c:v>3748.76</c:v>
                </c:pt>
                <c:pt idx="183">
                  <c:v>2449.84</c:v>
                </c:pt>
                <c:pt idx="184">
                  <c:v>2677.39</c:v>
                </c:pt>
                <c:pt idx="185">
                  <c:v>2134.23</c:v>
                </c:pt>
                <c:pt idx="186">
                  <c:v>1537.76</c:v>
                </c:pt>
                <c:pt idx="187">
                  <c:v>1207.69</c:v>
                </c:pt>
                <c:pt idx="188">
                  <c:v>895.95</c:v>
                </c:pt>
                <c:pt idx="189">
                  <c:v>1226.24</c:v>
                </c:pt>
                <c:pt idx="190">
                  <c:v>2325.86</c:v>
                </c:pt>
                <c:pt idx="191">
                  <c:v>3600.39</c:v>
                </c:pt>
                <c:pt idx="192">
                  <c:v>6103.76</c:v>
                </c:pt>
                <c:pt idx="193">
                  <c:v>4157.79</c:v>
                </c:pt>
                <c:pt idx="194">
                  <c:v>4910.4399999999996</c:v>
                </c:pt>
                <c:pt idx="195">
                  <c:v>2497.4699999999998</c:v>
                </c:pt>
                <c:pt idx="196">
                  <c:v>1729.43</c:v>
                </c:pt>
                <c:pt idx="197">
                  <c:v>1610.43</c:v>
                </c:pt>
                <c:pt idx="198">
                  <c:v>1239.4100000000001</c:v>
                </c:pt>
                <c:pt idx="199">
                  <c:v>1448.11</c:v>
                </c:pt>
                <c:pt idx="200">
                  <c:v>1302.3</c:v>
                </c:pt>
                <c:pt idx="201">
                  <c:v>2481.7399999999998</c:v>
                </c:pt>
                <c:pt idx="202">
                  <c:v>4334.28</c:v>
                </c:pt>
                <c:pt idx="203">
                  <c:v>5010.95</c:v>
                </c:pt>
                <c:pt idx="204">
                  <c:v>3984</c:v>
                </c:pt>
                <c:pt idx="205">
                  <c:v>4380</c:v>
                </c:pt>
                <c:pt idx="206">
                  <c:v>7549</c:v>
                </c:pt>
                <c:pt idx="207">
                  <c:v>5025</c:v>
                </c:pt>
                <c:pt idx="208">
                  <c:v>3380</c:v>
                </c:pt>
                <c:pt idx="209">
                  <c:v>2399</c:v>
                </c:pt>
                <c:pt idx="210">
                  <c:v>1947</c:v>
                </c:pt>
                <c:pt idx="211">
                  <c:v>1607</c:v>
                </c:pt>
                <c:pt idx="212">
                  <c:v>1379</c:v>
                </c:pt>
                <c:pt idx="213">
                  <c:v>1426</c:v>
                </c:pt>
                <c:pt idx="214">
                  <c:v>2419</c:v>
                </c:pt>
                <c:pt idx="215">
                  <c:v>4238</c:v>
                </c:pt>
                <c:pt idx="216">
                  <c:v>5672</c:v>
                </c:pt>
                <c:pt idx="217">
                  <c:v>11933</c:v>
                </c:pt>
                <c:pt idx="218">
                  <c:v>8252</c:v>
                </c:pt>
                <c:pt idx="219">
                  <c:v>4239</c:v>
                </c:pt>
                <c:pt idx="220">
                  <c:v>2803</c:v>
                </c:pt>
                <c:pt idx="221">
                  <c:v>2449</c:v>
                </c:pt>
                <c:pt idx="222">
                  <c:v>1873</c:v>
                </c:pt>
                <c:pt idx="223">
                  <c:v>1462</c:v>
                </c:pt>
                <c:pt idx="224">
                  <c:v>1141</c:v>
                </c:pt>
                <c:pt idx="225">
                  <c:v>985</c:v>
                </c:pt>
                <c:pt idx="226">
                  <c:v>1948</c:v>
                </c:pt>
                <c:pt idx="227">
                  <c:v>4880</c:v>
                </c:pt>
                <c:pt idx="228">
                  <c:v>6198</c:v>
                </c:pt>
                <c:pt idx="229">
                  <c:v>4770</c:v>
                </c:pt>
                <c:pt idx="230">
                  <c:v>4338</c:v>
                </c:pt>
                <c:pt idx="231">
                  <c:v>2131</c:v>
                </c:pt>
                <c:pt idx="232">
                  <c:v>1589</c:v>
                </c:pt>
                <c:pt idx="233">
                  <c:v>1692</c:v>
                </c:pt>
                <c:pt idx="234">
                  <c:v>1256</c:v>
                </c:pt>
                <c:pt idx="235">
                  <c:v>1119</c:v>
                </c:pt>
                <c:pt idx="236">
                  <c:v>923</c:v>
                </c:pt>
                <c:pt idx="237">
                  <c:v>2983</c:v>
                </c:pt>
                <c:pt idx="238">
                  <c:v>3815</c:v>
                </c:pt>
                <c:pt idx="239">
                  <c:v>4450</c:v>
                </c:pt>
                <c:pt idx="240">
                  <c:v>9992</c:v>
                </c:pt>
                <c:pt idx="241">
                  <c:v>10939</c:v>
                </c:pt>
                <c:pt idx="242">
                  <c:v>4978</c:v>
                </c:pt>
                <c:pt idx="243">
                  <c:v>3761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2E-4787-B199-626A1F91B483}"/>
            </c:ext>
          </c:extLst>
        </c:ser>
        <c:ser>
          <c:idx val="1"/>
          <c:order val="1"/>
          <c:tx>
            <c:v>Previsão_ENA_Grande</c:v>
          </c:tx>
          <c:spPr>
            <a:ln w="28575" cmpd="sng">
              <a:solidFill>
                <a:schemeClr val="accent6"/>
              </a:solidFill>
            </a:ln>
          </c:spPr>
          <c:marker>
            <c:symbol val="none"/>
          </c:marker>
          <c:val>
            <c:numRef>
              <c:f>'Média Móvel Centrada- antes (2)'!$U$3:$U$258</c:f>
              <c:numCache>
                <c:formatCode>0.00</c:formatCode>
                <c:ptCount val="256"/>
                <c:pt idx="12" formatCode="#,##0.00">
                  <c:v>7066.3800000000047</c:v>
                </c:pt>
                <c:pt idx="13" formatCode="#,##0.00">
                  <c:v>10560.94000000001</c:v>
                </c:pt>
                <c:pt idx="14" formatCode="#,##0.00">
                  <c:v>6843.859999999986</c:v>
                </c:pt>
                <c:pt idx="15" formatCode="#,##0.00">
                  <c:v>3857.9499999999971</c:v>
                </c:pt>
                <c:pt idx="16" formatCode="#,##0.00">
                  <c:v>2981.1999999999971</c:v>
                </c:pt>
                <c:pt idx="17" formatCode="#,##0.00">
                  <c:v>2376.2100000000064</c:v>
                </c:pt>
                <c:pt idx="18" formatCode="#,##0.00">
                  <c:v>2141.4799999999959</c:v>
                </c:pt>
                <c:pt idx="19" formatCode="#,##0.00">
                  <c:v>1681.5999999999913</c:v>
                </c:pt>
                <c:pt idx="20" formatCode="#,##0.00">
                  <c:v>1945.9799999999959</c:v>
                </c:pt>
                <c:pt idx="21" formatCode="#,##0.00">
                  <c:v>1177.3699999999953</c:v>
                </c:pt>
                <c:pt idx="22" formatCode="#,##0.00">
                  <c:v>2867.7799999999988</c:v>
                </c:pt>
                <c:pt idx="23" formatCode="#,##0.00">
                  <c:v>5194.2699999999968</c:v>
                </c:pt>
                <c:pt idx="24" formatCode="#,##0.00">
                  <c:v>9730.82</c:v>
                </c:pt>
                <c:pt idx="25" formatCode="#,##0.00">
                  <c:v>9222.2300000000032</c:v>
                </c:pt>
                <c:pt idx="26" formatCode="#,##0.00">
                  <c:v>6506.0999999999985</c:v>
                </c:pt>
                <c:pt idx="27" formatCode="#,##0.00">
                  <c:v>4846.8000000000029</c:v>
                </c:pt>
                <c:pt idx="28" formatCode="#,##0.00">
                  <c:v>3471.8499999999985</c:v>
                </c:pt>
                <c:pt idx="29" formatCode="#,##0.00">
                  <c:v>2664.3700000000026</c:v>
                </c:pt>
                <c:pt idx="30" formatCode="#,##0.00">
                  <c:v>2367.8299999999872</c:v>
                </c:pt>
                <c:pt idx="31" formatCode="#,##0.00">
                  <c:v>1730.4599999999919</c:v>
                </c:pt>
                <c:pt idx="32" formatCode="#,##0.00">
                  <c:v>1600.2500000000073</c:v>
                </c:pt>
                <c:pt idx="33" formatCode="#,##0.00">
                  <c:v>1655.7599999999948</c:v>
                </c:pt>
                <c:pt idx="34" formatCode="#,##0.00">
                  <c:v>2466.2599999999948</c:v>
                </c:pt>
                <c:pt idx="35" formatCode="#,##0.00">
                  <c:v>4882.8499999999985</c:v>
                </c:pt>
                <c:pt idx="36" formatCode="#,##0.00">
                  <c:v>6580.8099999999977</c:v>
                </c:pt>
                <c:pt idx="37" formatCode="#,##0.00">
                  <c:v>8556.5500000000102</c:v>
                </c:pt>
                <c:pt idx="38" formatCode="#,##0.00">
                  <c:v>8132.679999999993</c:v>
                </c:pt>
                <c:pt idx="39" formatCode="#,##0.00">
                  <c:v>6092.8300000000017</c:v>
                </c:pt>
                <c:pt idx="40" formatCode="#,##0.00">
                  <c:v>4514.3900000000067</c:v>
                </c:pt>
                <c:pt idx="41" formatCode="#,##0.00">
                  <c:v>4172.9599999999991</c:v>
                </c:pt>
                <c:pt idx="42" formatCode="#,##0.00">
                  <c:v>3224.0200000000041</c:v>
                </c:pt>
                <c:pt idx="43" formatCode="#,##0.00">
                  <c:v>2280.2899999999936</c:v>
                </c:pt>
                <c:pt idx="44" formatCode="#,##0.00">
                  <c:v>1729.0799999999945</c:v>
                </c:pt>
                <c:pt idx="45" formatCode="#,##0.00">
                  <c:v>2667.6000000000058</c:v>
                </c:pt>
                <c:pt idx="46" formatCode="#,##0.00">
                  <c:v>2752.2199999999939</c:v>
                </c:pt>
                <c:pt idx="47" formatCode="#,##0.00">
                  <c:v>7823.0199999999968</c:v>
                </c:pt>
                <c:pt idx="48" formatCode="#,##0.00">
                  <c:v>11181.71</c:v>
                </c:pt>
                <c:pt idx="49" formatCode="#,##0.00">
                  <c:v>9121.5299999999843</c:v>
                </c:pt>
                <c:pt idx="50" formatCode="#,##0.00">
                  <c:v>8052.3199999999852</c:v>
                </c:pt>
                <c:pt idx="51" formatCode="#,##0.00">
                  <c:v>4865.4900000000052</c:v>
                </c:pt>
                <c:pt idx="52" formatCode="#,##0.00">
                  <c:v>5031.3199999999924</c:v>
                </c:pt>
                <c:pt idx="53" formatCode="#,##0.00">
                  <c:v>3933.070000000007</c:v>
                </c:pt>
                <c:pt idx="54" formatCode="#,##0.00">
                  <c:v>3101.739999999998</c:v>
                </c:pt>
                <c:pt idx="55" formatCode="#,##0.00">
                  <c:v>2322</c:v>
                </c:pt>
                <c:pt idx="56" formatCode="#,##0.00">
                  <c:v>2523.5199999999968</c:v>
                </c:pt>
                <c:pt idx="57" formatCode="#,##0.00">
                  <c:v>2046.6999999999971</c:v>
                </c:pt>
                <c:pt idx="58" formatCode="#,##0.00">
                  <c:v>3664.6399999999921</c:v>
                </c:pt>
                <c:pt idx="59" formatCode="#,##0.00">
                  <c:v>6972.3500000000058</c:v>
                </c:pt>
                <c:pt idx="60" formatCode="#,##0.00">
                  <c:v>6373.9399999999878</c:v>
                </c:pt>
                <c:pt idx="61" formatCode="#,##0.00">
                  <c:v>7028.7400000000052</c:v>
                </c:pt>
                <c:pt idx="62" formatCode="#,##0.00">
                  <c:v>7547.6699999999983</c:v>
                </c:pt>
                <c:pt idx="63" formatCode="#,##0.00">
                  <c:v>4456.9600000000137</c:v>
                </c:pt>
                <c:pt idx="64" formatCode="#,##0.00">
                  <c:v>3084.0899999999892</c:v>
                </c:pt>
                <c:pt idx="65" formatCode="#,##0.00">
                  <c:v>2477.4599999999991</c:v>
                </c:pt>
                <c:pt idx="66" formatCode="#,##0.00">
                  <c:v>2121.6599999999889</c:v>
                </c:pt>
                <c:pt idx="67" formatCode="#,##0.00">
                  <c:v>1785.7900000000081</c:v>
                </c:pt>
                <c:pt idx="68" formatCode="#,##0.00">
                  <c:v>1821.5200000000041</c:v>
                </c:pt>
                <c:pt idx="69" formatCode="#,##0.00">
                  <c:v>2975.2899999999936</c:v>
                </c:pt>
                <c:pt idx="70" formatCode="#,##0.00">
                  <c:v>3370.0899999999965</c:v>
                </c:pt>
                <c:pt idx="71" formatCode="#,##0.00">
                  <c:v>7109.1399999999921</c:v>
                </c:pt>
                <c:pt idx="72" formatCode="#,##0.00">
                  <c:v>17851.990000000005</c:v>
                </c:pt>
                <c:pt idx="73" formatCode="#,##0.00">
                  <c:v>12983.779999999999</c:v>
                </c:pt>
                <c:pt idx="74" formatCode="#,##0.00">
                  <c:v>6160.2100000000064</c:v>
                </c:pt>
                <c:pt idx="75" formatCode="#,##0.00">
                  <c:v>4693.330000000009</c:v>
                </c:pt>
                <c:pt idx="76" formatCode="#,##0.00">
                  <c:v>3687.3000000000029</c:v>
                </c:pt>
                <c:pt idx="77" formatCode="#,##0.00">
                  <c:v>3256.0199999999968</c:v>
                </c:pt>
                <c:pt idx="78" formatCode="#,##0.00">
                  <c:v>2813.2199999999939</c:v>
                </c:pt>
                <c:pt idx="79" formatCode="#,##0.00">
                  <c:v>2279.4100000000035</c:v>
                </c:pt>
                <c:pt idx="80" formatCode="#,##0.00">
                  <c:v>1502.5399999999936</c:v>
                </c:pt>
                <c:pt idx="81" formatCode="#,##0.00">
                  <c:v>1623.4600000000064</c:v>
                </c:pt>
                <c:pt idx="82" formatCode="#,##0.00">
                  <c:v>3464.1500000000015</c:v>
                </c:pt>
                <c:pt idx="83" formatCode="#,##0.00">
                  <c:v>4467.179999999993</c:v>
                </c:pt>
                <c:pt idx="84" formatCode="#,##0.00">
                  <c:v>5840.5099999999948</c:v>
                </c:pt>
                <c:pt idx="85" formatCode="#,##0.00">
                  <c:v>9872.1199999999953</c:v>
                </c:pt>
                <c:pt idx="86" formatCode="#,##0.00">
                  <c:v>9701.4599999999991</c:v>
                </c:pt>
                <c:pt idx="87" formatCode="#,##0.00">
                  <c:v>7953.260000000002</c:v>
                </c:pt>
                <c:pt idx="88" formatCode="#,##0.00">
                  <c:v>4831.9400000000023</c:v>
                </c:pt>
                <c:pt idx="89" formatCode="#,##0.00">
                  <c:v>3763.9399999999878</c:v>
                </c:pt>
                <c:pt idx="90" formatCode="#,##0.00">
                  <c:v>2793.6800000000076</c:v>
                </c:pt>
                <c:pt idx="91" formatCode="#,##0.00">
                  <c:v>2513</c:v>
                </c:pt>
                <c:pt idx="92" formatCode="#,##0.00">
                  <c:v>2191.2400000000052</c:v>
                </c:pt>
                <c:pt idx="93" formatCode="#,##0.00">
                  <c:v>2566.8499999999913</c:v>
                </c:pt>
                <c:pt idx="94" formatCode="#,##0.00">
                  <c:v>4145.6900000000169</c:v>
                </c:pt>
                <c:pt idx="95" formatCode="#,##0.00">
                  <c:v>7208.9599999999919</c:v>
                </c:pt>
                <c:pt idx="96" formatCode="#,##0.00">
                  <c:v>10531.369999999981</c:v>
                </c:pt>
                <c:pt idx="97" formatCode="#,##0.00">
                  <c:v>12686.92000000002</c:v>
                </c:pt>
                <c:pt idx="98" formatCode="#,##0.00">
                  <c:v>8570.5100000000093</c:v>
                </c:pt>
                <c:pt idx="99" formatCode="#,##0.00">
                  <c:v>8825.2599999999948</c:v>
                </c:pt>
                <c:pt idx="100" formatCode="#,##0.00">
                  <c:v>4861.7799999999988</c:v>
                </c:pt>
                <c:pt idx="101" formatCode="#,##0.00">
                  <c:v>3937.4099999999817</c:v>
                </c:pt>
                <c:pt idx="102" formatCode="#,##0.00">
                  <c:v>3549.1000000000131</c:v>
                </c:pt>
                <c:pt idx="103" formatCode="#,##0.00">
                  <c:v>2976.1399999999994</c:v>
                </c:pt>
                <c:pt idx="104" formatCode="#,##0.00">
                  <c:v>4039.8000000000029</c:v>
                </c:pt>
                <c:pt idx="105" formatCode="#,##0.00">
                  <c:v>4453.1200000000026</c:v>
                </c:pt>
                <c:pt idx="106" formatCode="#,##0.00">
                  <c:v>3892.1199999999953</c:v>
                </c:pt>
                <c:pt idx="107" formatCode="#,##0.00">
                  <c:v>9479.9499999999971</c:v>
                </c:pt>
                <c:pt idx="108" formatCode="#,##0.00">
                  <c:v>10251.790000000008</c:v>
                </c:pt>
                <c:pt idx="109" formatCode="#,##0.00">
                  <c:v>7002.4099999999962</c:v>
                </c:pt>
                <c:pt idx="110" formatCode="#,##0.00">
                  <c:v>7607.7999999999956</c:v>
                </c:pt>
                <c:pt idx="111" formatCode="#,##0.00">
                  <c:v>5069.1699999999983</c:v>
                </c:pt>
                <c:pt idx="112" formatCode="#,##0.00">
                  <c:v>3478.9300000000076</c:v>
                </c:pt>
                <c:pt idx="113" formatCode="#,##0.00">
                  <c:v>2935.9399999999951</c:v>
                </c:pt>
                <c:pt idx="114" formatCode="#,##0.00">
                  <c:v>2523.2299999999886</c:v>
                </c:pt>
                <c:pt idx="115" formatCode="#,##0.00">
                  <c:v>1817.140000000014</c:v>
                </c:pt>
                <c:pt idx="116" formatCode="#,##0.00">
                  <c:v>1677.6399999999849</c:v>
                </c:pt>
                <c:pt idx="117" formatCode="#,##0.00">
                  <c:v>2670.6800000000076</c:v>
                </c:pt>
                <c:pt idx="118" formatCode="#,##0.00">
                  <c:v>4431.739999999998</c:v>
                </c:pt>
                <c:pt idx="119" formatCode="#,##0.00">
                  <c:v>7389.6100000000006</c:v>
                </c:pt>
                <c:pt idx="120" formatCode="#,##0.00">
                  <c:v>14513.379999999983</c:v>
                </c:pt>
                <c:pt idx="121" formatCode="#,##0.00">
                  <c:v>6176.1099999999933</c:v>
                </c:pt>
                <c:pt idx="122" formatCode="#,##0.00">
                  <c:v>11527.880000000019</c:v>
                </c:pt>
                <c:pt idx="123" formatCode="#,##0.00">
                  <c:v>6808.3199999999924</c:v>
                </c:pt>
                <c:pt idx="124" formatCode="#,##0.00">
                  <c:v>4452.3199999999924</c:v>
                </c:pt>
                <c:pt idx="125" formatCode="#,##0.00">
                  <c:v>3791.7200000000084</c:v>
                </c:pt>
                <c:pt idx="126" formatCode="#,##0.00">
                  <c:v>2947.2600000000093</c:v>
                </c:pt>
                <c:pt idx="127" formatCode="#,##0.00">
                  <c:v>2369.2299999999959</c:v>
                </c:pt>
                <c:pt idx="128" formatCode="#,##0.00">
                  <c:v>1779.820000000007</c:v>
                </c:pt>
                <c:pt idx="129" formatCode="#,##0.00">
                  <c:v>2581.0299999999988</c:v>
                </c:pt>
                <c:pt idx="130" formatCode="#,##0.00">
                  <c:v>2930.6599999999889</c:v>
                </c:pt>
                <c:pt idx="131" formatCode="#,##0.00">
                  <c:v>7692.650000000016</c:v>
                </c:pt>
                <c:pt idx="132" formatCode="#,##0.00">
                  <c:v>13283.329999999994</c:v>
                </c:pt>
                <c:pt idx="133" formatCode="#,##0.00">
                  <c:v>6916.1699999999983</c:v>
                </c:pt>
                <c:pt idx="134" formatCode="#,##0.00">
                  <c:v>4930.820000000007</c:v>
                </c:pt>
                <c:pt idx="135" formatCode="#,##0.00">
                  <c:v>4090.75</c:v>
                </c:pt>
                <c:pt idx="136" formatCode="#,##0.00">
                  <c:v>3816.2899999999936</c:v>
                </c:pt>
                <c:pt idx="137" formatCode="#,##0.00">
                  <c:v>4132.4399999999951</c:v>
                </c:pt>
                <c:pt idx="138" formatCode="#,##0.00">
                  <c:v>3018.8400000000038</c:v>
                </c:pt>
                <c:pt idx="139" formatCode="#,##0.00">
                  <c:v>1987.8199999999997</c:v>
                </c:pt>
                <c:pt idx="140" formatCode="#,##0.00">
                  <c:v>1605.6299999999974</c:v>
                </c:pt>
                <c:pt idx="141" formatCode="#,##0.00">
                  <c:v>1619.5899999999892</c:v>
                </c:pt>
                <c:pt idx="142" formatCode="#,##0.00">
                  <c:v>2531.5199999999968</c:v>
                </c:pt>
                <c:pt idx="143" formatCode="#,##0.00">
                  <c:v>3623.2500000000073</c:v>
                </c:pt>
                <c:pt idx="144" formatCode="#,##0.00">
                  <c:v>8698.9399999999951</c:v>
                </c:pt>
                <c:pt idx="145" formatCode="#,##0.00">
                  <c:v>9053.9099999999962</c:v>
                </c:pt>
                <c:pt idx="146" formatCode="#,##0.00">
                  <c:v>6924.4099999999962</c:v>
                </c:pt>
                <c:pt idx="147" formatCode="#,##0.00">
                  <c:v>5999.6400000000067</c:v>
                </c:pt>
                <c:pt idx="148" formatCode="#,##0.00">
                  <c:v>3600.5400000000009</c:v>
                </c:pt>
                <c:pt idx="149" formatCode="#,##0.00">
                  <c:v>4079.6000000000022</c:v>
                </c:pt>
                <c:pt idx="150" formatCode="#,##0.00">
                  <c:v>2892.3199999999997</c:v>
                </c:pt>
                <c:pt idx="151" formatCode="#,##0.00">
                  <c:v>2192.8199999999997</c:v>
                </c:pt>
                <c:pt idx="152" formatCode="#,##0.00">
                  <c:v>1992.4700000000012</c:v>
                </c:pt>
                <c:pt idx="153" formatCode="#,##0.00">
                  <c:v>2890</c:v>
                </c:pt>
                <c:pt idx="154" formatCode="#,##0.00">
                  <c:v>2978.5600000000013</c:v>
                </c:pt>
                <c:pt idx="155" formatCode="#,##0.00">
                  <c:v>5302.2799999999952</c:v>
                </c:pt>
                <c:pt idx="156" formatCode="#,##0.00">
                  <c:v>3079.9400000000023</c:v>
                </c:pt>
                <c:pt idx="157" formatCode="#,##0.00">
                  <c:v>1795.0400000000009</c:v>
                </c:pt>
                <c:pt idx="158" formatCode="#,##0.00">
                  <c:v>2185.010000000002</c:v>
                </c:pt>
                <c:pt idx="159" formatCode="#,##0.00">
                  <c:v>2237.5699999999997</c:v>
                </c:pt>
                <c:pt idx="160" formatCode="#,##0.00">
                  <c:v>1527.440000000006</c:v>
                </c:pt>
                <c:pt idx="161" formatCode="#,##0.00">
                  <c:v>1411.6400000000031</c:v>
                </c:pt>
                <c:pt idx="162" formatCode="#,##0.00">
                  <c:v>1285.6100000000006</c:v>
                </c:pt>
                <c:pt idx="163" formatCode="#,##0.00">
                  <c:v>1169.6299999999974</c:v>
                </c:pt>
                <c:pt idx="164" formatCode="#,##0.00">
                  <c:v>867.59999999999854</c:v>
                </c:pt>
                <c:pt idx="165" formatCode="#,##0.00">
                  <c:v>650.35000000000218</c:v>
                </c:pt>
                <c:pt idx="166" formatCode="#,##0.00">
                  <c:v>1498.2199999999975</c:v>
                </c:pt>
                <c:pt idx="167" formatCode="#,##0.00">
                  <c:v>3434.8100000000013</c:v>
                </c:pt>
                <c:pt idx="168" formatCode="#,##0.00">
                  <c:v>1988.2099999999991</c:v>
                </c:pt>
                <c:pt idx="169" formatCode="#,##0.00">
                  <c:v>3530.2300000000032</c:v>
                </c:pt>
                <c:pt idx="170" formatCode="#,##0.00">
                  <c:v>4682.3300000000017</c:v>
                </c:pt>
                <c:pt idx="171" formatCode="#,##0.00">
                  <c:v>3532.8699999999953</c:v>
                </c:pt>
                <c:pt idx="172" formatCode="#,##0.00">
                  <c:v>2507.6800000000003</c:v>
                </c:pt>
                <c:pt idx="173" formatCode="#,##0.00">
                  <c:v>2030.0899999999965</c:v>
                </c:pt>
                <c:pt idx="174" formatCode="#,##0.00">
                  <c:v>1567.7599999999948</c:v>
                </c:pt>
                <c:pt idx="175" formatCode="#,##0.00">
                  <c:v>1132.0500000000029</c:v>
                </c:pt>
                <c:pt idx="176" formatCode="#,##0.00">
                  <c:v>2159.4700000000012</c:v>
                </c:pt>
                <c:pt idx="177" formatCode="#,##0.00">
                  <c:v>1044.4700000000012</c:v>
                </c:pt>
                <c:pt idx="178" formatCode="#,##0.00">
                  <c:v>2849.5299999999988</c:v>
                </c:pt>
                <c:pt idx="179" formatCode="#,##0.00">
                  <c:v>5019.7400000000052</c:v>
                </c:pt>
                <c:pt idx="180" formatCode="#,##0.00">
                  <c:v>9529.3900000000067</c:v>
                </c:pt>
                <c:pt idx="181" formatCode="#,##0.00">
                  <c:v>6756.820000000007</c:v>
                </c:pt>
                <c:pt idx="182" formatCode="#,##0.00">
                  <c:v>7590.489999999998</c:v>
                </c:pt>
                <c:pt idx="183" formatCode="#,##0.00">
                  <c:v>3941.4599999999991</c:v>
                </c:pt>
                <c:pt idx="184" formatCode="#,##0.00">
                  <c:v>2899.8899999999994</c:v>
                </c:pt>
                <c:pt idx="185" formatCode="#,##0.00">
                  <c:v>3847.4099999999962</c:v>
                </c:pt>
                <c:pt idx="186" formatCode="#,##0.00">
                  <c:v>2155.1200000000099</c:v>
                </c:pt>
                <c:pt idx="187" formatCode="#,##0.00">
                  <c:v>1799.9700000000048</c:v>
                </c:pt>
                <c:pt idx="188" formatCode="#,##0.00">
                  <c:v>1456.4099999999962</c:v>
                </c:pt>
                <c:pt idx="189" formatCode="#,##0.00">
                  <c:v>1987.4199999999946</c:v>
                </c:pt>
                <c:pt idx="190" formatCode="#,##0.00">
                  <c:v>3675.3700000000026</c:v>
                </c:pt>
                <c:pt idx="191" formatCode="#,##0.00">
                  <c:v>4016.2299999999996</c:v>
                </c:pt>
                <c:pt idx="192" formatCode="#,##0.00">
                  <c:v>4905.8500000000058</c:v>
                </c:pt>
                <c:pt idx="193" formatCode="#,##0.00">
                  <c:v>4144.1699999999983</c:v>
                </c:pt>
                <c:pt idx="194" formatCode="#,##0.00">
                  <c:v>3748.760000000002</c:v>
                </c:pt>
                <c:pt idx="195" formatCode="#,##0.00">
                  <c:v>2449.8400000000038</c:v>
                </c:pt>
                <c:pt idx="196" formatCode="#,##0.00">
                  <c:v>2677.3900000000031</c:v>
                </c:pt>
                <c:pt idx="197" formatCode="#,##0.00">
                  <c:v>2134.2299999999996</c:v>
                </c:pt>
                <c:pt idx="198" formatCode="#,##0.00">
                  <c:v>1537.7600000000057</c:v>
                </c:pt>
                <c:pt idx="199" formatCode="#,##0.00">
                  <c:v>1207.6899999999987</c:v>
                </c:pt>
                <c:pt idx="200" formatCode="#,##0.00">
                  <c:v>895.94999999999709</c:v>
                </c:pt>
                <c:pt idx="201" formatCode="#,##0.00">
                  <c:v>1226.2400000000052</c:v>
                </c:pt>
                <c:pt idx="202" formatCode="#,##0.00">
                  <c:v>2325.8600000000006</c:v>
                </c:pt>
                <c:pt idx="203" formatCode="#,##0.00">
                  <c:v>3600.3899999999994</c:v>
                </c:pt>
                <c:pt idx="204" formatCode="#,##0.00">
                  <c:v>6103.7599999999984</c:v>
                </c:pt>
                <c:pt idx="205" formatCode="#,##0.00">
                  <c:v>4157.78999999999</c:v>
                </c:pt>
                <c:pt idx="206" formatCode="#,##0.00">
                  <c:v>4910.4399999999987</c:v>
                </c:pt>
                <c:pt idx="207" formatCode="#,##0.00">
                  <c:v>2497.4699999999939</c:v>
                </c:pt>
                <c:pt idx="208" formatCode="#,##0.00">
                  <c:v>1729.4300000000003</c:v>
                </c:pt>
                <c:pt idx="209" formatCode="#,##0.00">
                  <c:v>1610.4300000000003</c:v>
                </c:pt>
                <c:pt idx="210" formatCode="#,##0.00">
                  <c:v>1239.4099999999962</c:v>
                </c:pt>
                <c:pt idx="211" formatCode="#,##0.00">
                  <c:v>1448.1100000000006</c:v>
                </c:pt>
                <c:pt idx="212" formatCode="#,##0.00">
                  <c:v>1302.3000000000029</c:v>
                </c:pt>
                <c:pt idx="213" formatCode="#,##0.00">
                  <c:v>2481.7400000000052</c:v>
                </c:pt>
                <c:pt idx="214" formatCode="#,##0.00">
                  <c:v>4334.2799999999988</c:v>
                </c:pt>
                <c:pt idx="215" formatCode="#,##0.00">
                  <c:v>5010.9499999999971</c:v>
                </c:pt>
                <c:pt idx="216" formatCode="#,##0.00">
                  <c:v>3984</c:v>
                </c:pt>
                <c:pt idx="217" formatCode="#,##0.00">
                  <c:v>4380</c:v>
                </c:pt>
                <c:pt idx="218" formatCode="#,##0.00">
                  <c:v>7549</c:v>
                </c:pt>
                <c:pt idx="219" formatCode="#,##0.00">
                  <c:v>5025</c:v>
                </c:pt>
                <c:pt idx="220" formatCode="#,##0.00">
                  <c:v>3380</c:v>
                </c:pt>
                <c:pt idx="221" formatCode="#,##0.00">
                  <c:v>2399</c:v>
                </c:pt>
                <c:pt idx="222" formatCode="#,##0.00">
                  <c:v>1947</c:v>
                </c:pt>
                <c:pt idx="223" formatCode="#,##0.00">
                  <c:v>1607</c:v>
                </c:pt>
                <c:pt idx="224" formatCode="#,##0.00">
                  <c:v>1379</c:v>
                </c:pt>
                <c:pt idx="225" formatCode="#,##0.00">
                  <c:v>1426</c:v>
                </c:pt>
                <c:pt idx="226" formatCode="#,##0.00">
                  <c:v>2419</c:v>
                </c:pt>
                <c:pt idx="227" formatCode="#,##0.00">
                  <c:v>4238</c:v>
                </c:pt>
                <c:pt idx="228" formatCode="#,##0.00">
                  <c:v>5672</c:v>
                </c:pt>
                <c:pt idx="229" formatCode="#,##0.00">
                  <c:v>11933</c:v>
                </c:pt>
                <c:pt idx="230" formatCode="#,##0.00">
                  <c:v>8252</c:v>
                </c:pt>
                <c:pt idx="231" formatCode="#,##0.00">
                  <c:v>4239</c:v>
                </c:pt>
                <c:pt idx="232" formatCode="#,##0.00">
                  <c:v>2803</c:v>
                </c:pt>
                <c:pt idx="233" formatCode="#,##0.00">
                  <c:v>2449</c:v>
                </c:pt>
                <c:pt idx="234" formatCode="#,##0.00">
                  <c:v>1873</c:v>
                </c:pt>
                <c:pt idx="235" formatCode="#,##0.00">
                  <c:v>1462</c:v>
                </c:pt>
                <c:pt idx="236" formatCode="#,##0.00">
                  <c:v>1141</c:v>
                </c:pt>
                <c:pt idx="237" formatCode="#,##0.00">
                  <c:v>985</c:v>
                </c:pt>
                <c:pt idx="238" formatCode="#,##0.00">
                  <c:v>1948</c:v>
                </c:pt>
                <c:pt idx="239" formatCode="#,##0.00">
                  <c:v>4880</c:v>
                </c:pt>
                <c:pt idx="240" formatCode="#,##0.00">
                  <c:v>6198</c:v>
                </c:pt>
                <c:pt idx="241" formatCode="#,##0.00">
                  <c:v>4770</c:v>
                </c:pt>
                <c:pt idx="242" formatCode="#,##0.00">
                  <c:v>4338</c:v>
                </c:pt>
                <c:pt idx="243" formatCode="#,##0.00">
                  <c:v>2131</c:v>
                </c:pt>
                <c:pt idx="244" formatCode="#,##0.00">
                  <c:v>1589</c:v>
                </c:pt>
                <c:pt idx="245" formatCode="#,##0.00">
                  <c:v>3048.2088631984661</c:v>
                </c:pt>
                <c:pt idx="246" formatCode="#,##0.00">
                  <c:v>1536.8092485548914</c:v>
                </c:pt>
                <c:pt idx="247" formatCode="#,##0.00">
                  <c:v>1154.8008477842232</c:v>
                </c:pt>
                <c:pt idx="248" formatCode="#,##0.00">
                  <c:v>2067.2913294797472</c:v>
                </c:pt>
                <c:pt idx="249" formatCode="#,##0.00">
                  <c:v>3637.6296724470303</c:v>
                </c:pt>
                <c:pt idx="250" formatCode="#,##0.00">
                  <c:v>1415.4169556839915</c:v>
                </c:pt>
                <c:pt idx="251" formatCode="#,##0.00">
                  <c:v>1956.5179190751587</c:v>
                </c:pt>
                <c:pt idx="252" formatCode="#,##0.00">
                  <c:v>9049.5429672446917</c:v>
                </c:pt>
                <c:pt idx="253" formatCode="#,##0.00">
                  <c:v>5543.2587026332913</c:v>
                </c:pt>
                <c:pt idx="254" formatCode="#,##0.00">
                  <c:v>4845.0574181117263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E2E-4787-B199-626A1F91B4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816014"/>
        <c:axId val="1722223473"/>
      </c:lineChart>
      <c:catAx>
        <c:axId val="5681601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pt-BR"/>
          </a:p>
        </c:txPr>
        <c:crossAx val="1722223473"/>
        <c:crosses val="autoZero"/>
        <c:auto val="1"/>
        <c:lblAlgn val="ctr"/>
        <c:lblOffset val="100"/>
        <c:noMultiLvlLbl val="1"/>
      </c:catAx>
      <c:valAx>
        <c:axId val="1722223473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pt-BR"/>
          </a:p>
        </c:txPr>
        <c:crossAx val="56816014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Times New Roman"/>
            </a:defRPr>
          </a:pPr>
          <a:endParaRPr lang="pt-BR"/>
        </a:p>
      </c:txPr>
    </c:legend>
    <c:plotVisOnly val="1"/>
    <c:dispBlanksAs val="zero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Times New Roman"/>
              </a:defRPr>
            </a:pPr>
            <a:r>
              <a:rPr sz="1400" b="0" i="0">
                <a:solidFill>
                  <a:srgbClr val="757575"/>
                </a:solidFill>
                <a:latin typeface="Times New Roman"/>
              </a:rPr>
              <a:t>Médias Móveis Centradas - Chuva, ENA e previsões </a:t>
            </a:r>
          </a:p>
        </c:rich>
      </c:tx>
      <c:layout>
        <c:manualLayout>
          <c:xMode val="edge"/>
          <c:yMode val="edge"/>
          <c:x val="0.21800625058107517"/>
          <c:y val="3.2407407407407406E-2"/>
        </c:manualLayout>
      </c:layout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v>MMC_ENA</c:v>
          </c:tx>
          <c:spPr>
            <a:ln w="28575" cmpd="sng">
              <a:solidFill>
                <a:schemeClr val="accent2"/>
              </a:solidFill>
            </a:ln>
          </c:spPr>
          <c:marker>
            <c:symbol val="none"/>
          </c:marker>
          <c:val>
            <c:numRef>
              <c:f>'Média Móvel Centrada- bagunçado'!$M$3:$M$149</c:f>
              <c:numCache>
                <c:formatCode>0.0</c:formatCode>
                <c:ptCount val="147"/>
                <c:pt idx="6" formatCode="0.00">
                  <c:v>5579.612916666666</c:v>
                </c:pt>
                <c:pt idx="7" formatCode="0.00">
                  <c:v>5559.1966666666667</c:v>
                </c:pt>
                <c:pt idx="8" formatCode="0.00">
                  <c:v>5315.1550000000007</c:v>
                </c:pt>
                <c:pt idx="9" formatCode="0.00">
                  <c:v>4927.0454166666659</c:v>
                </c:pt>
                <c:pt idx="10" formatCode="0.00">
                  <c:v>4787.3120833333332</c:v>
                </c:pt>
                <c:pt idx="11" formatCode="0.00">
                  <c:v>4775.0075000000006</c:v>
                </c:pt>
                <c:pt idx="12" formatCode="0.00">
                  <c:v>4792.1866666666665</c:v>
                </c:pt>
                <c:pt idx="13" formatCode="0.00">
                  <c:v>4779.2770833333334</c:v>
                </c:pt>
                <c:pt idx="14" formatCode="0.00">
                  <c:v>4756.1270833333328</c:v>
                </c:pt>
                <c:pt idx="15" formatCode="0.00">
                  <c:v>4708.809166666666</c:v>
                </c:pt>
                <c:pt idx="16" formatCode="0.00">
                  <c:v>4652.1183333333329</c:v>
                </c:pt>
                <c:pt idx="17" formatCode="0.00">
                  <c:v>4465.9291666666668</c:v>
                </c:pt>
                <c:pt idx="18" formatCode="0.00">
                  <c:v>4105.3545833333328</c:v>
                </c:pt>
                <c:pt idx="19" formatCode="0.00">
                  <c:v>4003.4108333333334</c:v>
                </c:pt>
                <c:pt idx="20" formatCode="0.00">
                  <c:v>4175.5495833333334</c:v>
                </c:pt>
                <c:pt idx="21" formatCode="0.00">
                  <c:v>4338.152916666666</c:v>
                </c:pt>
                <c:pt idx="22" formatCode="0.00">
                  <c:v>4408.7004166666666</c:v>
                </c:pt>
                <c:pt idx="23" formatCode="0.00">
                  <c:v>4397.5091666666667</c:v>
                </c:pt>
                <c:pt idx="24" formatCode="0.00">
                  <c:v>4390.0358333333334</c:v>
                </c:pt>
                <c:pt idx="25" formatCode="0.00">
                  <c:v>4393.3058333333338</c:v>
                </c:pt>
                <c:pt idx="26" formatCode="0.00">
                  <c:v>4417.9658333333336</c:v>
                </c:pt>
                <c:pt idx="27" formatCode="0.00">
                  <c:v>4487.0179166666667</c:v>
                </c:pt>
                <c:pt idx="28" formatCode="0.00">
                  <c:v>4558.5783333333329</c:v>
                </c:pt>
                <c:pt idx="29" formatCode="0.00">
                  <c:v>4647.1645833333332</c:v>
                </c:pt>
                <c:pt idx="30" formatCode="0.00">
                  <c:v>4482.9991666666665</c:v>
                </c:pt>
                <c:pt idx="31" formatCode="0.00">
                  <c:v>3946.4212500000003</c:v>
                </c:pt>
                <c:pt idx="32" formatCode="0.00">
                  <c:v>3446.4933333333338</c:v>
                </c:pt>
                <c:pt idx="33" formatCode="0.00">
                  <c:v>3092.2654166666671</c:v>
                </c:pt>
                <c:pt idx="34" formatCode="0.00">
                  <c:v>2849.1333333333337</c:v>
                </c:pt>
                <c:pt idx="35" formatCode="0.00">
                  <c:v>2651.5891666666666</c:v>
                </c:pt>
                <c:pt idx="36" formatCode="0.00">
                  <c:v>2473.4779166666667</c:v>
                </c:pt>
                <c:pt idx="37" formatCode="0.00">
                  <c:v>2363.8987500000003</c:v>
                </c:pt>
                <c:pt idx="38" formatCode="0.00">
                  <c:v>2274.3962499999998</c:v>
                </c:pt>
                <c:pt idx="39" formatCode="0.00">
                  <c:v>2134.2079166666667</c:v>
                </c:pt>
                <c:pt idx="40" formatCode="0.00">
                  <c:v>1979.2083333333333</c:v>
                </c:pt>
                <c:pt idx="41" formatCode="0.00">
                  <c:v>1839.7162500000002</c:v>
                </c:pt>
                <c:pt idx="42" formatCode="0.00">
                  <c:v>1716.4162500000002</c:v>
                </c:pt>
                <c:pt idx="43" formatCode="0.00">
                  <c:v>1743.2270833333332</c:v>
                </c:pt>
                <c:pt idx="44" formatCode="0.00">
                  <c:v>1919.5816666666665</c:v>
                </c:pt>
                <c:pt idx="45" formatCode="0.00">
                  <c:v>2077.6075000000001</c:v>
                </c:pt>
                <c:pt idx="46" formatCode="0.00">
                  <c:v>2172.4216666666666</c:v>
                </c:pt>
                <c:pt idx="47" formatCode="0.00">
                  <c:v>2239.0337499999996</c:v>
                </c:pt>
                <c:pt idx="48" formatCode="0.00">
                  <c:v>2276.5587499999997</c:v>
                </c:pt>
                <c:pt idx="49" formatCode="0.00">
                  <c:v>2286.7491666666665</c:v>
                </c:pt>
                <c:pt idx="50" formatCode="0.00">
                  <c:v>2339.0112499999996</c:v>
                </c:pt>
                <c:pt idx="51" formatCode="0.00">
                  <c:v>2409.2608333333333</c:v>
                </c:pt>
                <c:pt idx="52" formatCode="0.00">
                  <c:v>2481.9870833333334</c:v>
                </c:pt>
                <c:pt idx="53" formatCode="0.00">
                  <c:v>2604.3304166666667</c:v>
                </c:pt>
                <c:pt idx="54" formatCode="0.00">
                  <c:v>2984.585</c:v>
                </c:pt>
                <c:pt idx="55" formatCode="0.00">
                  <c:v>3433.2420833333331</c:v>
                </c:pt>
                <c:pt idx="56" formatCode="0.00">
                  <c:v>3688.8566666666661</c:v>
                </c:pt>
                <c:pt idx="57" formatCode="0.00">
                  <c:v>3827.0545833333326</c:v>
                </c:pt>
                <c:pt idx="58" formatCode="0.00">
                  <c:v>3860.4212499999994</c:v>
                </c:pt>
                <c:pt idx="59" formatCode="0.00">
                  <c:v>3952.4849999999997</c:v>
                </c:pt>
                <c:pt idx="60" formatCode="0.00">
                  <c:v>4052.6800000000003</c:v>
                </c:pt>
                <c:pt idx="61" formatCode="0.00">
                  <c:v>4104.9833333333336</c:v>
                </c:pt>
                <c:pt idx="62" formatCode="0.00">
                  <c:v>4103.5191666666669</c:v>
                </c:pt>
                <c:pt idx="63" formatCode="0.00">
                  <c:v>4113.5145833333336</c:v>
                </c:pt>
                <c:pt idx="64" formatCode="0.00">
                  <c:v>4187.2141666666666</c:v>
                </c:pt>
                <c:pt idx="65" formatCode="0.00">
                  <c:v>4179.8112500000007</c:v>
                </c:pt>
                <c:pt idx="66" formatCode="0.00">
                  <c:v>3945.3508333333339</c:v>
                </c:pt>
                <c:pt idx="67" formatCode="0.00">
                  <c:v>3643.8429166666665</c:v>
                </c:pt>
                <c:pt idx="68" formatCode="0.00">
                  <c:v>3374.9104166666666</c:v>
                </c:pt>
                <c:pt idx="69" formatCode="0.00">
                  <c:v>3152.6875</c:v>
                </c:pt>
                <c:pt idx="70" formatCode="0.00">
                  <c:v>3081.2658333333338</c:v>
                </c:pt>
                <c:pt idx="71" formatCode="0.00">
                  <c:v>3000.6125000000006</c:v>
                </c:pt>
                <c:pt idx="72" formatCode="0.00">
                  <c:v>2903.5066666666671</c:v>
                </c:pt>
                <c:pt idx="73" formatCode="0.00">
                  <c:v>2853.1049999999996</c:v>
                </c:pt>
                <c:pt idx="74" formatCode="0.00">
                  <c:v>2805.0741666666663</c:v>
                </c:pt>
                <c:pt idx="75" formatCode="0.00">
                  <c:v>2750.0058333333336</c:v>
                </c:pt>
                <c:pt idx="76" formatCode="0.00">
                  <c:v>2662.0604166666672</c:v>
                </c:pt>
                <c:pt idx="77" formatCode="0.00">
                  <c:v>2588.5041666666666</c:v>
                </c:pt>
                <c:pt idx="78" formatCode="0.00">
                  <c:v>2621.0904166666669</c:v>
                </c:pt>
                <c:pt idx="79" formatCode="0.00">
                  <c:v>2671.5708333333337</c:v>
                </c:pt>
                <c:pt idx="80" formatCode="0.00">
                  <c:v>2720.541666666667</c:v>
                </c:pt>
                <c:pt idx="81" formatCode="0.00">
                  <c:v>2770.9295833333335</c:v>
                </c:pt>
                <c:pt idx="82" formatCode="0.00">
                  <c:v>2733.4158333333335</c:v>
                </c:pt>
                <c:pt idx="83" formatCode="0.00">
                  <c:v>2672.0925000000002</c:v>
                </c:pt>
                <c:pt idx="84" formatCode="0.00">
                  <c:v>2637.8362500000003</c:v>
                </c:pt>
                <c:pt idx="85" formatCode="0.00">
                  <c:v>2635.4225000000001</c:v>
                </c:pt>
                <c:pt idx="86" formatCode="0.00">
                  <c:v>2662.3712500000001</c:v>
                </c:pt>
                <c:pt idx="87" formatCode="0.00">
                  <c:v>2731.6149999999998</c:v>
                </c:pt>
                <c:pt idx="88" formatCode="0.00">
                  <c:v>2867.6116666666667</c:v>
                </c:pt>
                <c:pt idx="89" formatCode="0.00">
                  <c:v>3010.0691666666662</c:v>
                </c:pt>
                <c:pt idx="90" formatCode="0.00">
                  <c:v>2980.519166666666</c:v>
                </c:pt>
                <c:pt idx="91" formatCode="0.00">
                  <c:v>2901.4545833333332</c:v>
                </c:pt>
                <c:pt idx="92" formatCode="0.00">
                  <c:v>3020.6533333333327</c:v>
                </c:pt>
                <c:pt idx="93" formatCode="0.00">
                  <c:v>3235.907083333333</c:v>
                </c:pt>
                <c:pt idx="94" formatCode="0.00">
                  <c:v>3409.9945833333331</c:v>
                </c:pt>
                <c:pt idx="95" formatCode="0.00">
                  <c:v>3511.6254166666668</c:v>
                </c:pt>
                <c:pt idx="96" formatCode="0.00">
                  <c:v>3573.9654166666669</c:v>
                </c:pt>
                <c:pt idx="97" formatCode="0.00">
                  <c:v>3610.0687500000004</c:v>
                </c:pt>
                <c:pt idx="98" formatCode="0.00">
                  <c:v>3619.8850000000002</c:v>
                </c:pt>
                <c:pt idx="99" formatCode="0.00">
                  <c:v>3579.0916666666662</c:v>
                </c:pt>
                <c:pt idx="100" formatCode="0.00">
                  <c:v>3455.2991666666662</c:v>
                </c:pt>
                <c:pt idx="101" formatCode="0.00">
                  <c:v>3343.2895833333332</c:v>
                </c:pt>
                <c:pt idx="102" formatCode="0.00">
                  <c:v>3381.416666666667</c:v>
                </c:pt>
                <c:pt idx="103" formatCode="0.00">
                  <c:v>3766.458333333333</c:v>
                </c:pt>
                <c:pt idx="104" formatCode="0.00">
                  <c:v>4110.458333333333</c:v>
                </c:pt>
                <c:pt idx="105" formatCode="0.00">
                  <c:v>4107</c:v>
                </c:pt>
                <c:pt idx="106" formatCode="0.00">
                  <c:v>4050.208333333333</c:v>
                </c:pt>
                <c:pt idx="107" formatCode="0.00">
                  <c:v>4028.25</c:v>
                </c:pt>
                <c:pt idx="108" formatCode="0.00">
                  <c:v>4027.25</c:v>
                </c:pt>
                <c:pt idx="109" formatCode="0.00">
                  <c:v>4018.125</c:v>
                </c:pt>
                <c:pt idx="110" formatCode="0.00">
                  <c:v>4002.166666666667</c:v>
                </c:pt>
                <c:pt idx="111" formatCode="0.00">
                  <c:v>3973.875</c:v>
                </c:pt>
                <c:pt idx="112" formatCode="0.00">
                  <c:v>3935.875</c:v>
                </c:pt>
                <c:pt idx="113" formatCode="0.00">
                  <c:v>3943</c:v>
                </c:pt>
                <c:pt idx="114" formatCode="0.00">
                  <c:v>3991.666666666667</c:v>
                </c:pt>
                <c:pt idx="115" formatCode="0.00">
                  <c:v>3715.125</c:v>
                </c:pt>
                <c:pt idx="116" formatCode="0.00">
                  <c:v>3253.583333333333</c:v>
                </c:pt>
                <c:pt idx="117" formatCode="0.00">
                  <c:v>3002.666666666667</c:v>
                </c:pt>
                <c:pt idx="118" formatCode="0.00">
                  <c:v>2864.25</c:v>
                </c:pt>
                <c:pt idx="119" formatCode="0.00">
                  <c:v>2782.125</c:v>
                </c:pt>
                <c:pt idx="120" formatCode="0.00">
                  <c:v>2724.875</c:v>
                </c:pt>
                <c:pt idx="121" formatCode="0.00">
                  <c:v>2684.875</c:v>
                </c:pt>
                <c:pt idx="122" formatCode="0.00">
                  <c:v>2661.5</c:v>
                </c:pt>
                <c:pt idx="123" formatCode="0.00">
                  <c:v>2735.6666666666665</c:v>
                </c:pt>
                <c:pt idx="124" formatCode="0.00">
                  <c:v>2896.708333333333</c:v>
                </c:pt>
                <c:pt idx="125" formatCode="0.00">
                  <c:v>2956.583333333333</c:v>
                </c:pt>
                <c:pt idx="126" formatCode="0.00">
                  <c:v>3096.75</c:v>
                </c:pt>
                <c:pt idx="127" formatCode="0.00">
                  <c:v>3511.875</c:v>
                </c:pt>
                <c:pt idx="128" formatCode="0.00">
                  <c:v>3795.583333333333</c:v>
                </c:pt>
                <c:pt idx="129" formatCode="0.00">
                  <c:v>3890.166666666667</c:v>
                </c:pt>
                <c:pt idx="130" formatCode="0.00">
                  <c:v>3784.5456373379297</c:v>
                </c:pt>
                <c:pt idx="131" formatCode="0.00">
                  <c:v>3848.8461700111466</c:v>
                </c:pt>
                <c:pt idx="132" formatCode="0.00">
                  <c:v>3861.2823169897028</c:v>
                </c:pt>
                <c:pt idx="133" formatCode="0.00">
                  <c:v>3907.6352284552313</c:v>
                </c:pt>
                <c:pt idx="134" formatCode="0.00">
                  <c:v>3978.2951544697553</c:v>
                </c:pt>
                <c:pt idx="135" formatCode="0.00">
                  <c:v>3909.7550262356667</c:v>
                </c:pt>
                <c:pt idx="136" formatCode="0.00">
                  <c:v>3717.56002747616</c:v>
                </c:pt>
                <c:pt idx="137" formatCode="0.00">
                  <c:v>3582.5995687884188</c:v>
                </c:pt>
                <c:pt idx="138" formatCode="0.00">
                  <c:v>3333.6410961305778</c:v>
                </c:pt>
                <c:pt idx="139" formatCode="0.00">
                  <c:v>3116.4795901792722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CC-4AF9-9129-F4AB42308B0D}"/>
            </c:ext>
          </c:extLst>
        </c:ser>
        <c:ser>
          <c:idx val="1"/>
          <c:order val="1"/>
          <c:tx>
            <c:v>MMC_Previsão ENA</c:v>
          </c:tx>
          <c:spPr>
            <a:ln w="28575" cmpd="sng">
              <a:solidFill>
                <a:schemeClr val="accent6"/>
              </a:solidFill>
            </a:ln>
          </c:spPr>
          <c:marker>
            <c:symbol val="none"/>
          </c:marker>
          <c:val>
            <c:numRef>
              <c:f>'Média Móvel Centrada- bagunçado'!$W$4:$W$142</c:f>
              <c:numCache>
                <c:formatCode>General</c:formatCode>
                <c:ptCount val="139"/>
                <c:pt idx="129" formatCode="0.00">
                  <c:v>3784.5456373379297</c:v>
                </c:pt>
                <c:pt idx="130" formatCode="0.00">
                  <c:v>3848.8461700111466</c:v>
                </c:pt>
                <c:pt idx="131" formatCode="0.00">
                  <c:v>3861.2823169897028</c:v>
                </c:pt>
                <c:pt idx="132" formatCode="0.00">
                  <c:v>3907.6352284552313</c:v>
                </c:pt>
                <c:pt idx="133" formatCode="0.00">
                  <c:v>3978.2951544697553</c:v>
                </c:pt>
                <c:pt idx="134" formatCode="0.00">
                  <c:v>3909.7550262356667</c:v>
                </c:pt>
                <c:pt idx="135" formatCode="0.00">
                  <c:v>3717.56002747616</c:v>
                </c:pt>
                <c:pt idx="136" formatCode="0.00">
                  <c:v>3582.5995687884188</c:v>
                </c:pt>
                <c:pt idx="137" formatCode="0.00">
                  <c:v>3333.6410961305778</c:v>
                </c:pt>
                <c:pt idx="138" formatCode="0.00">
                  <c:v>3116.4795901792722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CC-4AF9-9129-F4AB42308B0D}"/>
            </c:ext>
          </c:extLst>
        </c:ser>
        <c:ser>
          <c:idx val="2"/>
          <c:order val="2"/>
          <c:tx>
            <c:v>MMC_Chuva</c:v>
          </c:tx>
          <c:spPr>
            <a:ln w="28575" cmpd="sng">
              <a:solidFill>
                <a:schemeClr val="accent5"/>
              </a:solidFill>
            </a:ln>
          </c:spPr>
          <c:marker>
            <c:symbol val="none"/>
          </c:marker>
          <c:val>
            <c:numRef>
              <c:f>'Média Móvel Centrada- bagunçado'!$F$3:$F$151</c:f>
              <c:numCache>
                <c:formatCode>0.00</c:formatCode>
                <c:ptCount val="149"/>
                <c:pt idx="6">
                  <c:v>116.09583333333333</c:v>
                </c:pt>
                <c:pt idx="7">
                  <c:v>116.09583333333333</c:v>
                </c:pt>
                <c:pt idx="8">
                  <c:v>108.22083333333333</c:v>
                </c:pt>
                <c:pt idx="9">
                  <c:v>98.762500000000017</c:v>
                </c:pt>
                <c:pt idx="10">
                  <c:v>97.991666666666674</c:v>
                </c:pt>
                <c:pt idx="11">
                  <c:v>102.11666666666667</c:v>
                </c:pt>
                <c:pt idx="12">
                  <c:v>105.55416666666667</c:v>
                </c:pt>
                <c:pt idx="13">
                  <c:v>106.1375</c:v>
                </c:pt>
                <c:pt idx="14">
                  <c:v>107.16666666666666</c:v>
                </c:pt>
                <c:pt idx="15">
                  <c:v>105.62916666666666</c:v>
                </c:pt>
                <c:pt idx="16">
                  <c:v>103.875</c:v>
                </c:pt>
                <c:pt idx="17">
                  <c:v>101.70833333333334</c:v>
                </c:pt>
                <c:pt idx="18">
                  <c:v>97.416666666666671</c:v>
                </c:pt>
                <c:pt idx="19">
                  <c:v>103.625</c:v>
                </c:pt>
                <c:pt idx="20">
                  <c:v>113.625</c:v>
                </c:pt>
                <c:pt idx="21">
                  <c:v>117.875</c:v>
                </c:pt>
                <c:pt idx="22">
                  <c:v>119.95833333333333</c:v>
                </c:pt>
                <c:pt idx="23">
                  <c:v>118.20833333333333</c:v>
                </c:pt>
                <c:pt idx="24">
                  <c:v>115.83333333333333</c:v>
                </c:pt>
                <c:pt idx="25">
                  <c:v>115.83333333333333</c:v>
                </c:pt>
                <c:pt idx="26">
                  <c:v>116.60833333333332</c:v>
                </c:pt>
                <c:pt idx="27">
                  <c:v>119.21666666666667</c:v>
                </c:pt>
                <c:pt idx="28">
                  <c:v>122.50833333333333</c:v>
                </c:pt>
                <c:pt idx="29">
                  <c:v>124.71666666666665</c:v>
                </c:pt>
                <c:pt idx="30">
                  <c:v>115.88333333333333</c:v>
                </c:pt>
                <c:pt idx="31">
                  <c:v>96.383333333333326</c:v>
                </c:pt>
                <c:pt idx="32">
                  <c:v>83.3</c:v>
                </c:pt>
                <c:pt idx="33">
                  <c:v>80.425000000000011</c:v>
                </c:pt>
                <c:pt idx="34">
                  <c:v>78.862500000000011</c:v>
                </c:pt>
                <c:pt idx="35">
                  <c:v>75.904166666666669</c:v>
                </c:pt>
                <c:pt idx="36">
                  <c:v>75.529166666666669</c:v>
                </c:pt>
                <c:pt idx="37">
                  <c:v>76.50833333333334</c:v>
                </c:pt>
                <c:pt idx="38">
                  <c:v>76.004166666666663</c:v>
                </c:pt>
                <c:pt idx="39">
                  <c:v>72.770833333333343</c:v>
                </c:pt>
                <c:pt idx="40">
                  <c:v>68.729166666666671</c:v>
                </c:pt>
                <c:pt idx="41">
                  <c:v>66.229166666666671</c:v>
                </c:pt>
                <c:pt idx="42">
                  <c:v>65.333333333333343</c:v>
                </c:pt>
                <c:pt idx="43">
                  <c:v>72.270833333333343</c:v>
                </c:pt>
                <c:pt idx="44">
                  <c:v>82.875</c:v>
                </c:pt>
                <c:pt idx="45">
                  <c:v>83.354166666666657</c:v>
                </c:pt>
                <c:pt idx="46">
                  <c:v>81.958333333333343</c:v>
                </c:pt>
                <c:pt idx="47">
                  <c:v>84.541666666666671</c:v>
                </c:pt>
                <c:pt idx="48">
                  <c:v>84.0625</c:v>
                </c:pt>
                <c:pt idx="49">
                  <c:v>82.958333333333329</c:v>
                </c:pt>
                <c:pt idx="50">
                  <c:v>86.9375</c:v>
                </c:pt>
                <c:pt idx="51">
                  <c:v>91.520833333333343</c:v>
                </c:pt>
                <c:pt idx="52">
                  <c:v>95.333333333333343</c:v>
                </c:pt>
                <c:pt idx="53">
                  <c:v>99.291666666666671</c:v>
                </c:pt>
                <c:pt idx="54">
                  <c:v>109.77083333333334</c:v>
                </c:pt>
                <c:pt idx="55">
                  <c:v>117.66666666666666</c:v>
                </c:pt>
                <c:pt idx="56">
                  <c:v>116.58333333333333</c:v>
                </c:pt>
                <c:pt idx="57">
                  <c:v>117.9375</c:v>
                </c:pt>
                <c:pt idx="58">
                  <c:v>117.97916666666667</c:v>
                </c:pt>
                <c:pt idx="59">
                  <c:v>119.58333333333334</c:v>
                </c:pt>
                <c:pt idx="60">
                  <c:v>121.5</c:v>
                </c:pt>
                <c:pt idx="61">
                  <c:v>122.10416666666666</c:v>
                </c:pt>
                <c:pt idx="62">
                  <c:v>118.375</c:v>
                </c:pt>
                <c:pt idx="63">
                  <c:v>116.5</c:v>
                </c:pt>
                <c:pt idx="64">
                  <c:v>118.5</c:v>
                </c:pt>
                <c:pt idx="65">
                  <c:v>116.3125</c:v>
                </c:pt>
                <c:pt idx="66">
                  <c:v>110.9375</c:v>
                </c:pt>
                <c:pt idx="67">
                  <c:v>104.79166666666667</c:v>
                </c:pt>
                <c:pt idx="68">
                  <c:v>98.895833333333343</c:v>
                </c:pt>
                <c:pt idx="69">
                  <c:v>97.083333333333343</c:v>
                </c:pt>
                <c:pt idx="70">
                  <c:v>100.5</c:v>
                </c:pt>
                <c:pt idx="71">
                  <c:v>100.08333333333333</c:v>
                </c:pt>
                <c:pt idx="72">
                  <c:v>98.1875</c:v>
                </c:pt>
                <c:pt idx="73">
                  <c:v>97.229166666666671</c:v>
                </c:pt>
                <c:pt idx="74">
                  <c:v>96.479166666666671</c:v>
                </c:pt>
                <c:pt idx="75">
                  <c:v>95.833333333333343</c:v>
                </c:pt>
                <c:pt idx="76">
                  <c:v>92.916666666666657</c:v>
                </c:pt>
                <c:pt idx="77">
                  <c:v>92.583333333333329</c:v>
                </c:pt>
                <c:pt idx="78">
                  <c:v>94.395833333333329</c:v>
                </c:pt>
                <c:pt idx="79">
                  <c:v>95.8125</c:v>
                </c:pt>
                <c:pt idx="80">
                  <c:v>96.666666666666671</c:v>
                </c:pt>
                <c:pt idx="81">
                  <c:v>94.729166666666671</c:v>
                </c:pt>
                <c:pt idx="82">
                  <c:v>90.041666666666671</c:v>
                </c:pt>
                <c:pt idx="83">
                  <c:v>85.979166666666671</c:v>
                </c:pt>
                <c:pt idx="84">
                  <c:v>85.291666666666671</c:v>
                </c:pt>
                <c:pt idx="85">
                  <c:v>86.958333333333343</c:v>
                </c:pt>
                <c:pt idx="86">
                  <c:v>90.729166666666657</c:v>
                </c:pt>
                <c:pt idx="87">
                  <c:v>95.604166666666657</c:v>
                </c:pt>
                <c:pt idx="88">
                  <c:v>101.47916666666666</c:v>
                </c:pt>
                <c:pt idx="89">
                  <c:v>103.91666666666666</c:v>
                </c:pt>
                <c:pt idx="90">
                  <c:v>98.020833333333343</c:v>
                </c:pt>
                <c:pt idx="91">
                  <c:v>96.291666666666671</c:v>
                </c:pt>
                <c:pt idx="92">
                  <c:v>102.1875</c:v>
                </c:pt>
                <c:pt idx="93">
                  <c:v>108.16666666666666</c:v>
                </c:pt>
                <c:pt idx="94">
                  <c:v>113.375</c:v>
                </c:pt>
                <c:pt idx="95">
                  <c:v>114.91666666666666</c:v>
                </c:pt>
                <c:pt idx="96">
                  <c:v>115.16666666666666</c:v>
                </c:pt>
                <c:pt idx="97">
                  <c:v>114.35416666666666</c:v>
                </c:pt>
                <c:pt idx="98">
                  <c:v>112.70833333333333</c:v>
                </c:pt>
                <c:pt idx="99">
                  <c:v>107.9375</c:v>
                </c:pt>
                <c:pt idx="100">
                  <c:v>100.54166666666667</c:v>
                </c:pt>
                <c:pt idx="101">
                  <c:v>97.229166666666671</c:v>
                </c:pt>
                <c:pt idx="102">
                  <c:v>103.3125</c:v>
                </c:pt>
                <c:pt idx="103">
                  <c:v>116.08333333333333</c:v>
                </c:pt>
                <c:pt idx="104">
                  <c:v>120.29166666666666</c:v>
                </c:pt>
                <c:pt idx="105">
                  <c:v>114.45833333333334</c:v>
                </c:pt>
                <c:pt idx="106">
                  <c:v>111.29166666666667</c:v>
                </c:pt>
                <c:pt idx="107">
                  <c:v>111.875</c:v>
                </c:pt>
                <c:pt idx="108">
                  <c:v>111.39583333333333</c:v>
                </c:pt>
                <c:pt idx="109">
                  <c:v>110.54166666666666</c:v>
                </c:pt>
                <c:pt idx="110">
                  <c:v>108.0625</c:v>
                </c:pt>
                <c:pt idx="111">
                  <c:v>105.6875</c:v>
                </c:pt>
                <c:pt idx="112">
                  <c:v>102.89583333333334</c:v>
                </c:pt>
                <c:pt idx="113">
                  <c:v>104</c:v>
                </c:pt>
                <c:pt idx="114">
                  <c:v>104.45833333333333</c:v>
                </c:pt>
                <c:pt idx="115">
                  <c:v>93.895833333333329</c:v>
                </c:pt>
                <c:pt idx="116">
                  <c:v>85.583333333333329</c:v>
                </c:pt>
                <c:pt idx="117">
                  <c:v>84.333333333333329</c:v>
                </c:pt>
                <c:pt idx="118">
                  <c:v>82.333333333333329</c:v>
                </c:pt>
                <c:pt idx="119">
                  <c:v>81</c:v>
                </c:pt>
                <c:pt idx="120">
                  <c:v>81.625</c:v>
                </c:pt>
                <c:pt idx="121">
                  <c:v>81.541666666666657</c:v>
                </c:pt>
                <c:pt idx="122">
                  <c:v>81.395833333333343</c:v>
                </c:pt>
                <c:pt idx="123">
                  <c:v>87.854166666666671</c:v>
                </c:pt>
                <c:pt idx="124">
                  <c:v>96.458333333333343</c:v>
                </c:pt>
                <c:pt idx="125">
                  <c:v>96.4375</c:v>
                </c:pt>
                <c:pt idx="126">
                  <c:v>100.08333333333334</c:v>
                </c:pt>
                <c:pt idx="127">
                  <c:v>106.20833333333334</c:v>
                </c:pt>
                <c:pt idx="128">
                  <c:v>106.66666666666666</c:v>
                </c:pt>
                <c:pt idx="129">
                  <c:v>108.125</c:v>
                </c:pt>
                <c:pt idx="130">
                  <c:v>111.58333333333334</c:v>
                </c:pt>
                <c:pt idx="131">
                  <c:v>113.47916666666666</c:v>
                </c:pt>
                <c:pt idx="132">
                  <c:v>113.84583333333333</c:v>
                </c:pt>
                <c:pt idx="133">
                  <c:v>115.21250000000001</c:v>
                </c:pt>
                <c:pt idx="134">
                  <c:v>117.29583333333332</c:v>
                </c:pt>
                <c:pt idx="135">
                  <c:v>115.27499999999999</c:v>
                </c:pt>
                <c:pt idx="136">
                  <c:v>109.60833333333332</c:v>
                </c:pt>
                <c:pt idx="137">
                  <c:v>105.62916666666666</c:v>
                </c:pt>
                <c:pt idx="138">
                  <c:v>98.288888888888891</c:v>
                </c:pt>
                <c:pt idx="139">
                  <c:v>91.886111111111106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CC-4AF9-9129-F4AB42308B0D}"/>
            </c:ext>
          </c:extLst>
        </c:ser>
        <c:ser>
          <c:idx val="3"/>
          <c:order val="3"/>
          <c:tx>
            <c:v>MMC_Previsão Chuva</c:v>
          </c:tx>
          <c:spPr>
            <a:ln w="28575" cmpd="sng">
              <a:solidFill>
                <a:schemeClr val="accent3"/>
              </a:solidFill>
            </a:ln>
          </c:spPr>
          <c:marker>
            <c:symbol val="none"/>
          </c:marker>
          <c:val>
            <c:numRef>
              <c:f>'Média Móvel Centrada- bagunçado'!$S$4:$S$142</c:f>
              <c:numCache>
                <c:formatCode>General</c:formatCode>
                <c:ptCount val="139"/>
                <c:pt idx="129" formatCode="0.00">
                  <c:v>111.58333333333334</c:v>
                </c:pt>
                <c:pt idx="130" formatCode="0.00">
                  <c:v>113.47916666666666</c:v>
                </c:pt>
                <c:pt idx="131" formatCode="0.00">
                  <c:v>113.84583333333333</c:v>
                </c:pt>
                <c:pt idx="132" formatCode="0.00">
                  <c:v>115.21250000000001</c:v>
                </c:pt>
                <c:pt idx="133" formatCode="0.00">
                  <c:v>117.29583333333332</c:v>
                </c:pt>
                <c:pt idx="134" formatCode="0.00">
                  <c:v>115.27499999999999</c:v>
                </c:pt>
                <c:pt idx="135" formatCode="0.00">
                  <c:v>109.60833333333332</c:v>
                </c:pt>
                <c:pt idx="136" formatCode="0.00">
                  <c:v>105.62916666666666</c:v>
                </c:pt>
                <c:pt idx="137" formatCode="0.00">
                  <c:v>98.288888888888891</c:v>
                </c:pt>
                <c:pt idx="138" formatCode="0.00">
                  <c:v>91.886111111111106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CC-4AF9-9129-F4AB42308B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0174756"/>
        <c:axId val="1144138703"/>
      </c:lineChart>
      <c:catAx>
        <c:axId val="3201747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pt-BR"/>
          </a:p>
        </c:txPr>
        <c:crossAx val="1144138703"/>
        <c:crosses val="autoZero"/>
        <c:auto val="1"/>
        <c:lblAlgn val="ctr"/>
        <c:lblOffset val="100"/>
        <c:noMultiLvlLbl val="1"/>
      </c:catAx>
      <c:valAx>
        <c:axId val="1144138703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pt-BR"/>
          </a:p>
        </c:txPr>
        <c:crossAx val="320174756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Times New Roman"/>
            </a:defRPr>
          </a:pPr>
          <a:endParaRPr lang="pt-BR"/>
        </a:p>
      </c:txPr>
    </c:legend>
    <c:plotVisOnly val="1"/>
    <c:dispBlanksAs val="zero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autoTitleDeleted val="1"/>
    <c:plotArea>
      <c:layout/>
      <c:lineChart>
        <c:grouping val="standard"/>
        <c:varyColors val="1"/>
        <c:ser>
          <c:idx val="0"/>
          <c:order val="0"/>
          <c:tx>
            <c:v>ENA_Grande</c:v>
          </c:tx>
          <c:spPr>
            <a:ln w="28575" cmpd="sng">
              <a:solidFill>
                <a:schemeClr val="accent2"/>
              </a:solidFill>
            </a:ln>
          </c:spPr>
          <c:marker>
            <c:symbol val="none"/>
          </c:marker>
          <c:val>
            <c:numRef>
              <c:f>'Média Móvel Centrada- bagunçado'!$K$3:$K$149</c:f>
              <c:numCache>
                <c:formatCode>0.0</c:formatCode>
                <c:ptCount val="147"/>
                <c:pt idx="0">
                  <c:v>14513.38</c:v>
                </c:pt>
                <c:pt idx="1">
                  <c:v>6176.11</c:v>
                </c:pt>
                <c:pt idx="2">
                  <c:v>11527.88</c:v>
                </c:pt>
                <c:pt idx="3">
                  <c:v>6808.32</c:v>
                </c:pt>
                <c:pt idx="4">
                  <c:v>4452.32</c:v>
                </c:pt>
                <c:pt idx="5">
                  <c:v>3791.72</c:v>
                </c:pt>
                <c:pt idx="6">
                  <c:v>2947.26</c:v>
                </c:pt>
                <c:pt idx="7">
                  <c:v>2369.23</c:v>
                </c:pt>
                <c:pt idx="8">
                  <c:v>1779.82</c:v>
                </c:pt>
                <c:pt idx="9">
                  <c:v>2581.0300000000002</c:v>
                </c:pt>
                <c:pt idx="10">
                  <c:v>2930.66</c:v>
                </c:pt>
                <c:pt idx="11">
                  <c:v>7692.65</c:v>
                </c:pt>
                <c:pt idx="12">
                  <c:v>13283.33</c:v>
                </c:pt>
                <c:pt idx="13">
                  <c:v>6916.17</c:v>
                </c:pt>
                <c:pt idx="14">
                  <c:v>4930.82</c:v>
                </c:pt>
                <c:pt idx="15">
                  <c:v>4090.75</c:v>
                </c:pt>
                <c:pt idx="16">
                  <c:v>3816.29</c:v>
                </c:pt>
                <c:pt idx="17">
                  <c:v>4132.4399999999996</c:v>
                </c:pt>
                <c:pt idx="18">
                  <c:v>3018.84</c:v>
                </c:pt>
                <c:pt idx="19">
                  <c:v>1987.82</c:v>
                </c:pt>
                <c:pt idx="20">
                  <c:v>1605.63</c:v>
                </c:pt>
                <c:pt idx="21">
                  <c:v>1619.59</c:v>
                </c:pt>
                <c:pt idx="22">
                  <c:v>2531.52</c:v>
                </c:pt>
                <c:pt idx="23">
                  <c:v>3623.25</c:v>
                </c:pt>
                <c:pt idx="24">
                  <c:v>8698.94</c:v>
                </c:pt>
                <c:pt idx="25">
                  <c:v>9053.91</c:v>
                </c:pt>
                <c:pt idx="26">
                  <c:v>6924.41</c:v>
                </c:pt>
                <c:pt idx="27">
                  <c:v>5999.64</c:v>
                </c:pt>
                <c:pt idx="28">
                  <c:v>3600.54</c:v>
                </c:pt>
                <c:pt idx="29">
                  <c:v>4079.6</c:v>
                </c:pt>
                <c:pt idx="30">
                  <c:v>2892.32</c:v>
                </c:pt>
                <c:pt idx="31">
                  <c:v>2192.8200000000002</c:v>
                </c:pt>
                <c:pt idx="32">
                  <c:v>1992.47</c:v>
                </c:pt>
                <c:pt idx="33">
                  <c:v>2890</c:v>
                </c:pt>
                <c:pt idx="34">
                  <c:v>2978.56</c:v>
                </c:pt>
                <c:pt idx="35">
                  <c:v>5302.28</c:v>
                </c:pt>
                <c:pt idx="36">
                  <c:v>3079.94</c:v>
                </c:pt>
                <c:pt idx="37">
                  <c:v>1795.04</c:v>
                </c:pt>
                <c:pt idx="38">
                  <c:v>2185.0100000000002</c:v>
                </c:pt>
                <c:pt idx="39">
                  <c:v>2237.5700000000002</c:v>
                </c:pt>
                <c:pt idx="40">
                  <c:v>1527.44</c:v>
                </c:pt>
                <c:pt idx="41">
                  <c:v>1411.64</c:v>
                </c:pt>
                <c:pt idx="42">
                  <c:v>1285.6099999999999</c:v>
                </c:pt>
                <c:pt idx="43">
                  <c:v>1169.6300000000001</c:v>
                </c:pt>
                <c:pt idx="44">
                  <c:v>867.6</c:v>
                </c:pt>
                <c:pt idx="45">
                  <c:v>650.35</c:v>
                </c:pt>
                <c:pt idx="46">
                  <c:v>1498.22</c:v>
                </c:pt>
                <c:pt idx="47">
                  <c:v>3434.81</c:v>
                </c:pt>
                <c:pt idx="48">
                  <c:v>1988.21</c:v>
                </c:pt>
                <c:pt idx="49">
                  <c:v>3530.23</c:v>
                </c:pt>
                <c:pt idx="50">
                  <c:v>4682.33</c:v>
                </c:pt>
                <c:pt idx="51">
                  <c:v>3532.87</c:v>
                </c:pt>
                <c:pt idx="52">
                  <c:v>2507.6799999999998</c:v>
                </c:pt>
                <c:pt idx="53">
                  <c:v>2030.09</c:v>
                </c:pt>
                <c:pt idx="54">
                  <c:v>1567.76</c:v>
                </c:pt>
                <c:pt idx="55">
                  <c:v>1132.05</c:v>
                </c:pt>
                <c:pt idx="56">
                  <c:v>2159.4699999999998</c:v>
                </c:pt>
                <c:pt idx="57">
                  <c:v>1044.47</c:v>
                </c:pt>
                <c:pt idx="58">
                  <c:v>2849.53</c:v>
                </c:pt>
                <c:pt idx="59">
                  <c:v>5019.74</c:v>
                </c:pt>
                <c:pt idx="60">
                  <c:v>9529.39</c:v>
                </c:pt>
                <c:pt idx="61">
                  <c:v>6756.82</c:v>
                </c:pt>
                <c:pt idx="62">
                  <c:v>7590.49</c:v>
                </c:pt>
                <c:pt idx="63">
                  <c:v>3941.46</c:v>
                </c:pt>
                <c:pt idx="64">
                  <c:v>2899.89</c:v>
                </c:pt>
                <c:pt idx="65">
                  <c:v>3847.41</c:v>
                </c:pt>
                <c:pt idx="66">
                  <c:v>2155.12</c:v>
                </c:pt>
                <c:pt idx="67">
                  <c:v>1799.97</c:v>
                </c:pt>
                <c:pt idx="68">
                  <c:v>1456.41</c:v>
                </c:pt>
                <c:pt idx="69">
                  <c:v>1987.42</c:v>
                </c:pt>
                <c:pt idx="70">
                  <c:v>3675.37</c:v>
                </c:pt>
                <c:pt idx="71">
                  <c:v>4016.23</c:v>
                </c:pt>
                <c:pt idx="72">
                  <c:v>4905.8500000000004</c:v>
                </c:pt>
                <c:pt idx="73">
                  <c:v>4144.17</c:v>
                </c:pt>
                <c:pt idx="74">
                  <c:v>3748.76</c:v>
                </c:pt>
                <c:pt idx="75">
                  <c:v>2449.84</c:v>
                </c:pt>
                <c:pt idx="76">
                  <c:v>2677.39</c:v>
                </c:pt>
                <c:pt idx="77">
                  <c:v>2134.23</c:v>
                </c:pt>
                <c:pt idx="78">
                  <c:v>1537.76</c:v>
                </c:pt>
                <c:pt idx="79">
                  <c:v>1207.69</c:v>
                </c:pt>
                <c:pt idx="80">
                  <c:v>895.95</c:v>
                </c:pt>
                <c:pt idx="81">
                  <c:v>1226.24</c:v>
                </c:pt>
                <c:pt idx="82">
                  <c:v>2325.86</c:v>
                </c:pt>
                <c:pt idx="83">
                  <c:v>3600.39</c:v>
                </c:pt>
                <c:pt idx="84">
                  <c:v>6103.76</c:v>
                </c:pt>
                <c:pt idx="85">
                  <c:v>4157.79</c:v>
                </c:pt>
                <c:pt idx="86">
                  <c:v>4910.4399999999996</c:v>
                </c:pt>
                <c:pt idx="87">
                  <c:v>2497.4699999999998</c:v>
                </c:pt>
                <c:pt idx="88">
                  <c:v>1729.43</c:v>
                </c:pt>
                <c:pt idx="89">
                  <c:v>1610.43</c:v>
                </c:pt>
                <c:pt idx="90">
                  <c:v>1239.4100000000001</c:v>
                </c:pt>
                <c:pt idx="91">
                  <c:v>1448.11</c:v>
                </c:pt>
                <c:pt idx="92">
                  <c:v>1302.3</c:v>
                </c:pt>
                <c:pt idx="93">
                  <c:v>2481.7399999999998</c:v>
                </c:pt>
                <c:pt idx="94">
                  <c:v>4334.28</c:v>
                </c:pt>
                <c:pt idx="95">
                  <c:v>5010.95</c:v>
                </c:pt>
                <c:pt idx="96">
                  <c:v>3984</c:v>
                </c:pt>
                <c:pt idx="97">
                  <c:v>4380</c:v>
                </c:pt>
                <c:pt idx="98">
                  <c:v>7549</c:v>
                </c:pt>
                <c:pt idx="99">
                  <c:v>5025</c:v>
                </c:pt>
                <c:pt idx="100">
                  <c:v>3380</c:v>
                </c:pt>
                <c:pt idx="101">
                  <c:v>2399</c:v>
                </c:pt>
                <c:pt idx="102">
                  <c:v>1947</c:v>
                </c:pt>
                <c:pt idx="103">
                  <c:v>1607</c:v>
                </c:pt>
                <c:pt idx="104">
                  <c:v>1379</c:v>
                </c:pt>
                <c:pt idx="105">
                  <c:v>1426</c:v>
                </c:pt>
                <c:pt idx="106">
                  <c:v>2419</c:v>
                </c:pt>
                <c:pt idx="107">
                  <c:v>4238</c:v>
                </c:pt>
                <c:pt idx="108">
                  <c:v>5672</c:v>
                </c:pt>
                <c:pt idx="109">
                  <c:v>11933</c:v>
                </c:pt>
                <c:pt idx="110">
                  <c:v>8252</c:v>
                </c:pt>
                <c:pt idx="111">
                  <c:v>4239</c:v>
                </c:pt>
                <c:pt idx="112">
                  <c:v>2803</c:v>
                </c:pt>
                <c:pt idx="113">
                  <c:v>2449</c:v>
                </c:pt>
                <c:pt idx="114">
                  <c:v>1873</c:v>
                </c:pt>
                <c:pt idx="115">
                  <c:v>1462</c:v>
                </c:pt>
                <c:pt idx="116">
                  <c:v>1141</c:v>
                </c:pt>
                <c:pt idx="117">
                  <c:v>985</c:v>
                </c:pt>
                <c:pt idx="118">
                  <c:v>1948</c:v>
                </c:pt>
                <c:pt idx="119">
                  <c:v>4880</c:v>
                </c:pt>
                <c:pt idx="120">
                  <c:v>6198</c:v>
                </c:pt>
                <c:pt idx="121">
                  <c:v>4770</c:v>
                </c:pt>
                <c:pt idx="122">
                  <c:v>4338</c:v>
                </c:pt>
                <c:pt idx="123">
                  <c:v>2131</c:v>
                </c:pt>
                <c:pt idx="124">
                  <c:v>1589</c:v>
                </c:pt>
                <c:pt idx="125">
                  <c:v>1692</c:v>
                </c:pt>
                <c:pt idx="126">
                  <c:v>1256</c:v>
                </c:pt>
                <c:pt idx="127">
                  <c:v>1119</c:v>
                </c:pt>
                <c:pt idx="128">
                  <c:v>923</c:v>
                </c:pt>
                <c:pt idx="129">
                  <c:v>2983</c:v>
                </c:pt>
                <c:pt idx="130">
                  <c:v>3815</c:v>
                </c:pt>
                <c:pt idx="131">
                  <c:v>4450</c:v>
                </c:pt>
                <c:pt idx="132">
                  <c:v>9992</c:v>
                </c:pt>
                <c:pt idx="133">
                  <c:v>10939</c:v>
                </c:pt>
                <c:pt idx="134">
                  <c:v>4978</c:v>
                </c:pt>
                <c:pt idx="135">
                  <c:v>3761</c:v>
                </c:pt>
                <c:pt idx="136" formatCode="0.00">
                  <c:v>1589</c:v>
                </c:pt>
                <c:pt idx="137" formatCode="0.00">
                  <c:v>-2472.9047038896897</c:v>
                </c:pt>
                <c:pt idx="138" formatCode="0.00">
                  <c:v>6964.1174880468971</c:v>
                </c:pt>
                <c:pt idx="139" formatCode="0.00">
                  <c:v>-4290.6499605615463</c:v>
                </c:pt>
                <c:pt idx="140" formatCode="0.00">
                  <c:v>7445.1198357342219</c:v>
                </c:pt>
                <c:pt idx="141" formatCode="0.00">
                  <c:v>-1843.2816113856388</c:v>
                </c:pt>
                <c:pt idx="142" formatCode="0.00">
                  <c:v>6996.3185337675168</c:v>
                </c:pt>
                <c:pt idx="143" formatCode="0.00">
                  <c:v>-3343.9985039956809</c:v>
                </c:pt>
                <c:pt idx="144" formatCode="0.00">
                  <c:v>14546.947495489891</c:v>
                </c:pt>
                <c:pt idx="145" formatCode="0.00">
                  <c:v>409.04916072193009</c:v>
                </c:pt>
                <c:pt idx="146" formatCode="0.00">
                  <c:v>10296.074696446733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C8-4BFE-9922-E46C1D2B7605}"/>
            </c:ext>
          </c:extLst>
        </c:ser>
        <c:ser>
          <c:idx val="1"/>
          <c:order val="1"/>
          <c:tx>
            <c:v>Previsão_ENA_Grande</c:v>
          </c:tx>
          <c:spPr>
            <a:ln w="28575" cmpd="sng">
              <a:solidFill>
                <a:schemeClr val="accent6"/>
              </a:solidFill>
            </a:ln>
          </c:spPr>
          <c:marker>
            <c:symbol val="none"/>
          </c:marker>
          <c:val>
            <c:numRef>
              <c:f>'Média Móvel Centrada- bagunçado'!$U$3:$U$149</c:f>
              <c:numCache>
                <c:formatCode>General</c:formatCode>
                <c:ptCount val="147"/>
                <c:pt idx="135" formatCode="0.0">
                  <c:v>3761</c:v>
                </c:pt>
                <c:pt idx="136" formatCode="0.00">
                  <c:v>1589</c:v>
                </c:pt>
                <c:pt idx="137" formatCode="0.00">
                  <c:v>-2472.9047038896897</c:v>
                </c:pt>
                <c:pt idx="138" formatCode="0.00">
                  <c:v>6964.1174880468971</c:v>
                </c:pt>
                <c:pt idx="139" formatCode="0.00">
                  <c:v>-4290.6499605615463</c:v>
                </c:pt>
                <c:pt idx="140" formatCode="0.00">
                  <c:v>7445.1198357342219</c:v>
                </c:pt>
                <c:pt idx="141" formatCode="0.00">
                  <c:v>-1843.2816113856388</c:v>
                </c:pt>
                <c:pt idx="142" formatCode="0.00">
                  <c:v>6996.3185337675168</c:v>
                </c:pt>
                <c:pt idx="143" formatCode="0.00">
                  <c:v>-3343.9985039956809</c:v>
                </c:pt>
                <c:pt idx="144" formatCode="0.00">
                  <c:v>14546.947495489891</c:v>
                </c:pt>
                <c:pt idx="145" formatCode="0.00">
                  <c:v>409.04916072193009</c:v>
                </c:pt>
                <c:pt idx="146" formatCode="0.00">
                  <c:v>10296.074696446733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C8-4BFE-9922-E46C1D2B7605}"/>
            </c:ext>
          </c:extLst>
        </c:ser>
        <c:ser>
          <c:idx val="2"/>
          <c:order val="2"/>
          <c:tx>
            <c:v>Chuva_observada</c:v>
          </c:tx>
          <c:spPr>
            <a:ln w="28575" cmpd="sng">
              <a:solidFill>
                <a:schemeClr val="accent5"/>
              </a:solidFill>
            </a:ln>
          </c:spPr>
          <c:marker>
            <c:symbol val="none"/>
          </c:marker>
          <c:val>
            <c:numRef>
              <c:f>'Média Móvel Centrada- bagunçado'!$D$2:$D$149</c:f>
              <c:numCache>
                <c:formatCode>0.0</c:formatCode>
                <c:ptCount val="148"/>
                <c:pt idx="0" formatCode="@">
                  <c:v>0</c:v>
                </c:pt>
                <c:pt idx="1">
                  <c:v>325</c:v>
                </c:pt>
                <c:pt idx="2">
                  <c:v>109</c:v>
                </c:pt>
                <c:pt idx="3">
                  <c:v>289.5</c:v>
                </c:pt>
                <c:pt idx="4">
                  <c:v>93</c:v>
                </c:pt>
                <c:pt idx="5">
                  <c:v>7</c:v>
                </c:pt>
                <c:pt idx="6">
                  <c:v>26.5</c:v>
                </c:pt>
                <c:pt idx="7">
                  <c:v>0</c:v>
                </c:pt>
                <c:pt idx="8">
                  <c:v>7.5</c:v>
                </c:pt>
                <c:pt idx="9">
                  <c:v>3.3</c:v>
                </c:pt>
                <c:pt idx="10">
                  <c:v>126.1</c:v>
                </c:pt>
                <c:pt idx="11">
                  <c:v>134.5</c:v>
                </c:pt>
                <c:pt idx="12">
                  <c:v>262.5</c:v>
                </c:pt>
                <c:pt idx="13">
                  <c:v>343.5</c:v>
                </c:pt>
                <c:pt idx="14">
                  <c:v>90.5</c:v>
                </c:pt>
                <c:pt idx="15">
                  <c:v>119</c:v>
                </c:pt>
                <c:pt idx="16">
                  <c:v>36.5</c:v>
                </c:pt>
                <c:pt idx="17">
                  <c:v>45</c:v>
                </c:pt>
                <c:pt idx="18">
                  <c:v>87.5</c:v>
                </c:pt>
                <c:pt idx="19">
                  <c:v>21.5</c:v>
                </c:pt>
                <c:pt idx="20">
                  <c:v>0</c:v>
                </c:pt>
                <c:pt idx="21">
                  <c:v>35.5</c:v>
                </c:pt>
                <c:pt idx="22">
                  <c:v>57</c:v>
                </c:pt>
                <c:pt idx="23">
                  <c:v>161.5</c:v>
                </c:pt>
                <c:pt idx="24">
                  <c:v>183.5</c:v>
                </c:pt>
                <c:pt idx="25">
                  <c:v>319.5</c:v>
                </c:pt>
                <c:pt idx="26">
                  <c:v>263.5</c:v>
                </c:pt>
                <c:pt idx="27">
                  <c:v>186</c:v>
                </c:pt>
                <c:pt idx="28">
                  <c:v>71.5</c:v>
                </c:pt>
                <c:pt idx="29">
                  <c:v>60</c:v>
                </c:pt>
                <c:pt idx="30">
                  <c:v>30.5</c:v>
                </c:pt>
                <c:pt idx="31">
                  <c:v>21.5</c:v>
                </c:pt>
                <c:pt idx="32">
                  <c:v>0</c:v>
                </c:pt>
                <c:pt idx="33">
                  <c:v>54.1</c:v>
                </c:pt>
                <c:pt idx="34">
                  <c:v>101</c:v>
                </c:pt>
                <c:pt idx="35">
                  <c:v>196.5</c:v>
                </c:pt>
                <c:pt idx="36">
                  <c:v>201.5</c:v>
                </c:pt>
                <c:pt idx="37">
                  <c:v>89.5</c:v>
                </c:pt>
                <c:pt idx="38">
                  <c:v>25.5</c:v>
                </c:pt>
                <c:pt idx="39">
                  <c:v>110</c:v>
                </c:pt>
                <c:pt idx="40">
                  <c:v>78.5</c:v>
                </c:pt>
                <c:pt idx="41">
                  <c:v>15.5</c:v>
                </c:pt>
                <c:pt idx="42">
                  <c:v>4</c:v>
                </c:pt>
                <c:pt idx="43">
                  <c:v>39</c:v>
                </c:pt>
                <c:pt idx="44">
                  <c:v>6</c:v>
                </c:pt>
                <c:pt idx="45">
                  <c:v>36</c:v>
                </c:pt>
                <c:pt idx="46">
                  <c:v>41.5</c:v>
                </c:pt>
                <c:pt idx="47">
                  <c:v>159</c:v>
                </c:pt>
                <c:pt idx="48">
                  <c:v>179</c:v>
                </c:pt>
                <c:pt idx="49">
                  <c:v>90.5</c:v>
                </c:pt>
                <c:pt idx="50">
                  <c:v>191</c:v>
                </c:pt>
                <c:pt idx="51">
                  <c:v>199</c:v>
                </c:pt>
                <c:pt idx="52">
                  <c:v>1</c:v>
                </c:pt>
                <c:pt idx="53">
                  <c:v>59.5</c:v>
                </c:pt>
                <c:pt idx="54">
                  <c:v>22</c:v>
                </c:pt>
                <c:pt idx="55">
                  <c:v>9.5</c:v>
                </c:pt>
                <c:pt idx="56">
                  <c:v>9</c:v>
                </c:pt>
                <c:pt idx="57">
                  <c:v>128.5</c:v>
                </c:pt>
                <c:pt idx="58">
                  <c:v>59</c:v>
                </c:pt>
                <c:pt idx="59">
                  <c:v>233</c:v>
                </c:pt>
                <c:pt idx="60">
                  <c:v>200</c:v>
                </c:pt>
                <c:pt idx="61">
                  <c:v>321</c:v>
                </c:pt>
                <c:pt idx="62">
                  <c:v>150</c:v>
                </c:pt>
                <c:pt idx="63">
                  <c:v>214</c:v>
                </c:pt>
                <c:pt idx="64">
                  <c:v>18.5</c:v>
                </c:pt>
                <c:pt idx="65">
                  <c:v>43</c:v>
                </c:pt>
                <c:pt idx="66">
                  <c:v>77</c:v>
                </c:pt>
                <c:pt idx="67">
                  <c:v>0.5</c:v>
                </c:pt>
                <c:pt idx="68">
                  <c:v>32.5</c:v>
                </c:pt>
                <c:pt idx="69">
                  <c:v>15.5</c:v>
                </c:pt>
                <c:pt idx="70">
                  <c:v>127</c:v>
                </c:pt>
                <c:pt idx="71">
                  <c:v>213</c:v>
                </c:pt>
                <c:pt idx="72">
                  <c:v>167.5</c:v>
                </c:pt>
                <c:pt idx="73">
                  <c:v>224.5</c:v>
                </c:pt>
                <c:pt idx="74">
                  <c:v>99</c:v>
                </c:pt>
                <c:pt idx="75">
                  <c:v>123.5</c:v>
                </c:pt>
                <c:pt idx="76">
                  <c:v>65.5</c:v>
                </c:pt>
                <c:pt idx="77">
                  <c:v>78</c:v>
                </c:pt>
                <c:pt idx="78">
                  <c:v>32</c:v>
                </c:pt>
                <c:pt idx="79">
                  <c:v>0</c:v>
                </c:pt>
                <c:pt idx="80">
                  <c:v>10</c:v>
                </c:pt>
                <c:pt idx="81">
                  <c:v>20</c:v>
                </c:pt>
                <c:pt idx="82">
                  <c:v>107</c:v>
                </c:pt>
                <c:pt idx="83">
                  <c:v>163</c:v>
                </c:pt>
                <c:pt idx="84">
                  <c:v>209.5</c:v>
                </c:pt>
                <c:pt idx="85">
                  <c:v>226</c:v>
                </c:pt>
                <c:pt idx="86">
                  <c:v>131.5</c:v>
                </c:pt>
                <c:pt idx="87">
                  <c:v>111.5</c:v>
                </c:pt>
                <c:pt idx="88">
                  <c:v>31</c:v>
                </c:pt>
                <c:pt idx="89">
                  <c:v>0</c:v>
                </c:pt>
                <c:pt idx="90">
                  <c:v>12.5</c:v>
                </c:pt>
                <c:pt idx="91">
                  <c:v>3</c:v>
                </c:pt>
                <c:pt idx="92">
                  <c:v>47</c:v>
                </c:pt>
                <c:pt idx="93">
                  <c:v>73.5</c:v>
                </c:pt>
                <c:pt idx="94">
                  <c:v>170.5</c:v>
                </c:pt>
                <c:pt idx="95">
                  <c:v>240.5</c:v>
                </c:pt>
                <c:pt idx="96">
                  <c:v>190.5</c:v>
                </c:pt>
                <c:pt idx="97">
                  <c:v>103.5</c:v>
                </c:pt>
                <c:pt idx="98">
                  <c:v>212.5</c:v>
                </c:pt>
                <c:pt idx="99">
                  <c:v>172</c:v>
                </c:pt>
                <c:pt idx="100">
                  <c:v>114</c:v>
                </c:pt>
                <c:pt idx="101">
                  <c:v>42</c:v>
                </c:pt>
                <c:pt idx="102">
                  <c:v>7.5</c:v>
                </c:pt>
                <c:pt idx="103">
                  <c:v>14</c:v>
                </c:pt>
                <c:pt idx="104">
                  <c:v>16.5</c:v>
                </c:pt>
                <c:pt idx="105">
                  <c:v>64.5</c:v>
                </c:pt>
                <c:pt idx="106">
                  <c:v>65</c:v>
                </c:pt>
                <c:pt idx="107">
                  <c:v>168.5</c:v>
                </c:pt>
                <c:pt idx="108">
                  <c:v>183</c:v>
                </c:pt>
                <c:pt idx="109">
                  <c:v>257</c:v>
                </c:pt>
                <c:pt idx="110">
                  <c:v>365.5</c:v>
                </c:pt>
                <c:pt idx="111">
                  <c:v>120</c:v>
                </c:pt>
                <c:pt idx="112">
                  <c:v>26</c:v>
                </c:pt>
                <c:pt idx="113">
                  <c:v>54</c:v>
                </c:pt>
                <c:pt idx="114">
                  <c:v>9.5</c:v>
                </c:pt>
                <c:pt idx="115">
                  <c:v>0.5</c:v>
                </c:pt>
                <c:pt idx="116">
                  <c:v>9.5</c:v>
                </c:pt>
                <c:pt idx="117">
                  <c:v>12</c:v>
                </c:pt>
                <c:pt idx="118">
                  <c:v>60.5</c:v>
                </c:pt>
                <c:pt idx="119">
                  <c:v>106</c:v>
                </c:pt>
                <c:pt idx="120">
                  <c:v>272</c:v>
                </c:pt>
                <c:pt idx="121">
                  <c:v>179</c:v>
                </c:pt>
                <c:pt idx="122">
                  <c:v>190</c:v>
                </c:pt>
                <c:pt idx="123">
                  <c:v>96</c:v>
                </c:pt>
                <c:pt idx="124">
                  <c:v>20</c:v>
                </c:pt>
                <c:pt idx="125">
                  <c:v>12</c:v>
                </c:pt>
                <c:pt idx="126">
                  <c:v>19.5</c:v>
                </c:pt>
                <c:pt idx="127">
                  <c:v>5.5</c:v>
                </c:pt>
                <c:pt idx="128">
                  <c:v>2.5</c:v>
                </c:pt>
                <c:pt idx="129">
                  <c:v>15.5</c:v>
                </c:pt>
                <c:pt idx="130">
                  <c:v>212</c:v>
                </c:pt>
                <c:pt idx="131">
                  <c:v>161</c:v>
                </c:pt>
                <c:pt idx="132">
                  <c:v>216.5</c:v>
                </c:pt>
                <c:pt idx="133">
                  <c:v>322</c:v>
                </c:pt>
                <c:pt idx="134">
                  <c:v>194</c:v>
                </c:pt>
                <c:pt idx="135">
                  <c:v>103</c:v>
                </c:pt>
                <c:pt idx="136">
                  <c:v>48</c:v>
                </c:pt>
                <c:pt idx="137">
                  <c:v>67</c:v>
                </c:pt>
                <c:pt idx="138">
                  <c:v>10</c:v>
                </c:pt>
                <c:pt idx="139">
                  <c:v>23.8</c:v>
                </c:pt>
                <c:pt idx="140">
                  <c:v>17</c:v>
                </c:pt>
                <c:pt idx="141">
                  <c:v>51</c:v>
                </c:pt>
                <c:pt idx="142">
                  <c:v>128</c:v>
                </c:pt>
                <c:pt idx="143">
                  <c:v>109</c:v>
                </c:pt>
                <c:pt idx="144">
                  <c:v>173</c:v>
                </c:pt>
                <c:pt idx="145">
                  <c:v>189.33333333333334</c:v>
                </c:pt>
                <c:pt idx="146">
                  <c:v>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C8-4BFE-9922-E46C1D2B7605}"/>
            </c:ext>
          </c:extLst>
        </c:ser>
        <c:ser>
          <c:idx val="3"/>
          <c:order val="3"/>
          <c:tx>
            <c:v>Previsão_chuva</c:v>
          </c:tx>
          <c:spPr>
            <a:ln w="28575" cmpd="sng">
              <a:solidFill>
                <a:schemeClr val="accent3"/>
              </a:solidFill>
            </a:ln>
          </c:spPr>
          <c:marker>
            <c:symbol val="none"/>
          </c:marker>
          <c:val>
            <c:numRef>
              <c:f>'Média Móvel Centrada- bagunçado'!$Q$3:$Q$149</c:f>
              <c:numCache>
                <c:formatCode>General</c:formatCode>
                <c:ptCount val="147"/>
                <c:pt idx="135" formatCode="0.0">
                  <c:v>48</c:v>
                </c:pt>
                <c:pt idx="136" formatCode="0.0">
                  <c:v>67</c:v>
                </c:pt>
                <c:pt idx="137" formatCode="0.0">
                  <c:v>10</c:v>
                </c:pt>
                <c:pt idx="138" formatCode="0.0">
                  <c:v>23.8</c:v>
                </c:pt>
                <c:pt idx="139" formatCode="0.0">
                  <c:v>17</c:v>
                </c:pt>
                <c:pt idx="140" formatCode="0.0">
                  <c:v>51</c:v>
                </c:pt>
                <c:pt idx="141" formatCode="0.0">
                  <c:v>128</c:v>
                </c:pt>
                <c:pt idx="142" formatCode="0.0">
                  <c:v>109</c:v>
                </c:pt>
                <c:pt idx="143" formatCode="0.0">
                  <c:v>173</c:v>
                </c:pt>
                <c:pt idx="144" formatCode="0.0">
                  <c:v>189.33333333333334</c:v>
                </c:pt>
                <c:pt idx="145" formatCode="0.0">
                  <c:v>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8C8-4BFE-9922-E46C1D2B76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98058876"/>
        <c:axId val="1037576574"/>
      </c:lineChart>
      <c:catAx>
        <c:axId val="12980588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pt-BR"/>
          </a:p>
        </c:txPr>
        <c:crossAx val="1037576574"/>
        <c:crosses val="autoZero"/>
        <c:auto val="1"/>
        <c:lblAlgn val="ctr"/>
        <c:lblOffset val="100"/>
        <c:noMultiLvlLbl val="1"/>
      </c:catAx>
      <c:valAx>
        <c:axId val="103757657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pt-BR"/>
          </a:p>
        </c:txPr>
        <c:crossAx val="1298058876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Times New Roman"/>
            </a:defRPr>
          </a:pPr>
          <a:endParaRPr lang="pt-BR"/>
        </a:p>
      </c:txPr>
    </c:legend>
    <c:plotVisOnly val="1"/>
    <c:dispBlanksAs val="zero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title>
      <c:tx>
        <c:rich>
          <a:bodyPr/>
          <a:lstStyle/>
          <a:p>
            <a:pPr lvl="0">
              <a:defRPr sz="1100" b="0" i="0">
                <a:solidFill>
                  <a:srgbClr val="757575"/>
                </a:solidFill>
                <a:latin typeface="Times New Roman"/>
              </a:defRPr>
            </a:pPr>
            <a:r>
              <a:rPr sz="1100" b="0" i="0">
                <a:solidFill>
                  <a:srgbClr val="757575"/>
                </a:solidFill>
                <a:latin typeface="Times New Roman"/>
              </a:rPr>
              <a:t>ENA observado x ENA previsto por método de Médias Móveis Centradas - Bacia do Grande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v>ENA_Grande</c:v>
          </c:tx>
          <c:spPr>
            <a:ln w="28575" cmpd="sng">
              <a:solidFill>
                <a:schemeClr val="accent2"/>
              </a:solidFill>
            </a:ln>
          </c:spPr>
          <c:marker>
            <c:symbol val="none"/>
          </c:marker>
          <c:val>
            <c:numRef>
              <c:f>'Média Móvel Centrada- bagunçado'!$K$3:$K$149</c:f>
              <c:numCache>
                <c:formatCode>0.0</c:formatCode>
                <c:ptCount val="147"/>
                <c:pt idx="0">
                  <c:v>14513.38</c:v>
                </c:pt>
                <c:pt idx="1">
                  <c:v>6176.11</c:v>
                </c:pt>
                <c:pt idx="2">
                  <c:v>11527.88</c:v>
                </c:pt>
                <c:pt idx="3">
                  <c:v>6808.32</c:v>
                </c:pt>
                <c:pt idx="4">
                  <c:v>4452.32</c:v>
                </c:pt>
                <c:pt idx="5">
                  <c:v>3791.72</c:v>
                </c:pt>
                <c:pt idx="6">
                  <c:v>2947.26</c:v>
                </c:pt>
                <c:pt idx="7">
                  <c:v>2369.23</c:v>
                </c:pt>
                <c:pt idx="8">
                  <c:v>1779.82</c:v>
                </c:pt>
                <c:pt idx="9">
                  <c:v>2581.0300000000002</c:v>
                </c:pt>
                <c:pt idx="10">
                  <c:v>2930.66</c:v>
                </c:pt>
                <c:pt idx="11">
                  <c:v>7692.65</c:v>
                </c:pt>
                <c:pt idx="12">
                  <c:v>13283.33</c:v>
                </c:pt>
                <c:pt idx="13">
                  <c:v>6916.17</c:v>
                </c:pt>
                <c:pt idx="14">
                  <c:v>4930.82</c:v>
                </c:pt>
                <c:pt idx="15">
                  <c:v>4090.75</c:v>
                </c:pt>
                <c:pt idx="16">
                  <c:v>3816.29</c:v>
                </c:pt>
                <c:pt idx="17">
                  <c:v>4132.4399999999996</c:v>
                </c:pt>
                <c:pt idx="18">
                  <c:v>3018.84</c:v>
                </c:pt>
                <c:pt idx="19">
                  <c:v>1987.82</c:v>
                </c:pt>
                <c:pt idx="20">
                  <c:v>1605.63</c:v>
                </c:pt>
                <c:pt idx="21">
                  <c:v>1619.59</c:v>
                </c:pt>
                <c:pt idx="22">
                  <c:v>2531.52</c:v>
                </c:pt>
                <c:pt idx="23">
                  <c:v>3623.25</c:v>
                </c:pt>
                <c:pt idx="24">
                  <c:v>8698.94</c:v>
                </c:pt>
                <c:pt idx="25">
                  <c:v>9053.91</c:v>
                </c:pt>
                <c:pt idx="26">
                  <c:v>6924.41</c:v>
                </c:pt>
                <c:pt idx="27">
                  <c:v>5999.64</c:v>
                </c:pt>
                <c:pt idx="28">
                  <c:v>3600.54</c:v>
                </c:pt>
                <c:pt idx="29">
                  <c:v>4079.6</c:v>
                </c:pt>
                <c:pt idx="30">
                  <c:v>2892.32</c:v>
                </c:pt>
                <c:pt idx="31">
                  <c:v>2192.8200000000002</c:v>
                </c:pt>
                <c:pt idx="32">
                  <c:v>1992.47</c:v>
                </c:pt>
                <c:pt idx="33">
                  <c:v>2890</c:v>
                </c:pt>
                <c:pt idx="34">
                  <c:v>2978.56</c:v>
                </c:pt>
                <c:pt idx="35">
                  <c:v>5302.28</c:v>
                </c:pt>
                <c:pt idx="36">
                  <c:v>3079.94</c:v>
                </c:pt>
                <c:pt idx="37">
                  <c:v>1795.04</c:v>
                </c:pt>
                <c:pt idx="38">
                  <c:v>2185.0100000000002</c:v>
                </c:pt>
                <c:pt idx="39">
                  <c:v>2237.5700000000002</c:v>
                </c:pt>
                <c:pt idx="40">
                  <c:v>1527.44</c:v>
                </c:pt>
                <c:pt idx="41">
                  <c:v>1411.64</c:v>
                </c:pt>
                <c:pt idx="42">
                  <c:v>1285.6099999999999</c:v>
                </c:pt>
                <c:pt idx="43">
                  <c:v>1169.6300000000001</c:v>
                </c:pt>
                <c:pt idx="44">
                  <c:v>867.6</c:v>
                </c:pt>
                <c:pt idx="45">
                  <c:v>650.35</c:v>
                </c:pt>
                <c:pt idx="46">
                  <c:v>1498.22</c:v>
                </c:pt>
                <c:pt idx="47">
                  <c:v>3434.81</c:v>
                </c:pt>
                <c:pt idx="48">
                  <c:v>1988.21</c:v>
                </c:pt>
                <c:pt idx="49">
                  <c:v>3530.23</c:v>
                </c:pt>
                <c:pt idx="50">
                  <c:v>4682.33</c:v>
                </c:pt>
                <c:pt idx="51">
                  <c:v>3532.87</c:v>
                </c:pt>
                <c:pt idx="52">
                  <c:v>2507.6799999999998</c:v>
                </c:pt>
                <c:pt idx="53">
                  <c:v>2030.09</c:v>
                </c:pt>
                <c:pt idx="54">
                  <c:v>1567.76</c:v>
                </c:pt>
                <c:pt idx="55">
                  <c:v>1132.05</c:v>
                </c:pt>
                <c:pt idx="56">
                  <c:v>2159.4699999999998</c:v>
                </c:pt>
                <c:pt idx="57">
                  <c:v>1044.47</c:v>
                </c:pt>
                <c:pt idx="58">
                  <c:v>2849.53</c:v>
                </c:pt>
                <c:pt idx="59">
                  <c:v>5019.74</c:v>
                </c:pt>
                <c:pt idx="60">
                  <c:v>9529.39</c:v>
                </c:pt>
                <c:pt idx="61">
                  <c:v>6756.82</c:v>
                </c:pt>
                <c:pt idx="62">
                  <c:v>7590.49</c:v>
                </c:pt>
                <c:pt idx="63">
                  <c:v>3941.46</c:v>
                </c:pt>
                <c:pt idx="64">
                  <c:v>2899.89</c:v>
                </c:pt>
                <c:pt idx="65">
                  <c:v>3847.41</c:v>
                </c:pt>
                <c:pt idx="66">
                  <c:v>2155.12</c:v>
                </c:pt>
                <c:pt idx="67">
                  <c:v>1799.97</c:v>
                </c:pt>
                <c:pt idx="68">
                  <c:v>1456.41</c:v>
                </c:pt>
                <c:pt idx="69">
                  <c:v>1987.42</c:v>
                </c:pt>
                <c:pt idx="70">
                  <c:v>3675.37</c:v>
                </c:pt>
                <c:pt idx="71">
                  <c:v>4016.23</c:v>
                </c:pt>
                <c:pt idx="72">
                  <c:v>4905.8500000000004</c:v>
                </c:pt>
                <c:pt idx="73">
                  <c:v>4144.17</c:v>
                </c:pt>
                <c:pt idx="74">
                  <c:v>3748.76</c:v>
                </c:pt>
                <c:pt idx="75">
                  <c:v>2449.84</c:v>
                </c:pt>
                <c:pt idx="76">
                  <c:v>2677.39</c:v>
                </c:pt>
                <c:pt idx="77">
                  <c:v>2134.23</c:v>
                </c:pt>
                <c:pt idx="78">
                  <c:v>1537.76</c:v>
                </c:pt>
                <c:pt idx="79">
                  <c:v>1207.69</c:v>
                </c:pt>
                <c:pt idx="80">
                  <c:v>895.95</c:v>
                </c:pt>
                <c:pt idx="81">
                  <c:v>1226.24</c:v>
                </c:pt>
                <c:pt idx="82">
                  <c:v>2325.86</c:v>
                </c:pt>
                <c:pt idx="83">
                  <c:v>3600.39</c:v>
                </c:pt>
                <c:pt idx="84">
                  <c:v>6103.76</c:v>
                </c:pt>
                <c:pt idx="85">
                  <c:v>4157.79</c:v>
                </c:pt>
                <c:pt idx="86">
                  <c:v>4910.4399999999996</c:v>
                </c:pt>
                <c:pt idx="87">
                  <c:v>2497.4699999999998</c:v>
                </c:pt>
                <c:pt idx="88">
                  <c:v>1729.43</c:v>
                </c:pt>
                <c:pt idx="89">
                  <c:v>1610.43</c:v>
                </c:pt>
                <c:pt idx="90">
                  <c:v>1239.4100000000001</c:v>
                </c:pt>
                <c:pt idx="91">
                  <c:v>1448.11</c:v>
                </c:pt>
                <c:pt idx="92">
                  <c:v>1302.3</c:v>
                </c:pt>
                <c:pt idx="93">
                  <c:v>2481.7399999999998</c:v>
                </c:pt>
                <c:pt idx="94">
                  <c:v>4334.28</c:v>
                </c:pt>
                <c:pt idx="95">
                  <c:v>5010.95</c:v>
                </c:pt>
                <c:pt idx="96">
                  <c:v>3984</c:v>
                </c:pt>
                <c:pt idx="97">
                  <c:v>4380</c:v>
                </c:pt>
                <c:pt idx="98">
                  <c:v>7549</c:v>
                </c:pt>
                <c:pt idx="99">
                  <c:v>5025</c:v>
                </c:pt>
                <c:pt idx="100">
                  <c:v>3380</c:v>
                </c:pt>
                <c:pt idx="101">
                  <c:v>2399</c:v>
                </c:pt>
                <c:pt idx="102">
                  <c:v>1947</c:v>
                </c:pt>
                <c:pt idx="103">
                  <c:v>1607</c:v>
                </c:pt>
                <c:pt idx="104">
                  <c:v>1379</c:v>
                </c:pt>
                <c:pt idx="105">
                  <c:v>1426</c:v>
                </c:pt>
                <c:pt idx="106">
                  <c:v>2419</c:v>
                </c:pt>
                <c:pt idx="107">
                  <c:v>4238</c:v>
                </c:pt>
                <c:pt idx="108">
                  <c:v>5672</c:v>
                </c:pt>
                <c:pt idx="109">
                  <c:v>11933</c:v>
                </c:pt>
                <c:pt idx="110">
                  <c:v>8252</c:v>
                </c:pt>
                <c:pt idx="111">
                  <c:v>4239</c:v>
                </c:pt>
                <c:pt idx="112">
                  <c:v>2803</c:v>
                </c:pt>
                <c:pt idx="113">
                  <c:v>2449</c:v>
                </c:pt>
                <c:pt idx="114">
                  <c:v>1873</c:v>
                </c:pt>
                <c:pt idx="115">
                  <c:v>1462</c:v>
                </c:pt>
                <c:pt idx="116">
                  <c:v>1141</c:v>
                </c:pt>
                <c:pt idx="117">
                  <c:v>985</c:v>
                </c:pt>
                <c:pt idx="118">
                  <c:v>1948</c:v>
                </c:pt>
                <c:pt idx="119">
                  <c:v>4880</c:v>
                </c:pt>
                <c:pt idx="120">
                  <c:v>6198</c:v>
                </c:pt>
                <c:pt idx="121">
                  <c:v>4770</c:v>
                </c:pt>
                <c:pt idx="122">
                  <c:v>4338</c:v>
                </c:pt>
                <c:pt idx="123">
                  <c:v>2131</c:v>
                </c:pt>
                <c:pt idx="124">
                  <c:v>1589</c:v>
                </c:pt>
                <c:pt idx="125">
                  <c:v>1692</c:v>
                </c:pt>
                <c:pt idx="126">
                  <c:v>1256</c:v>
                </c:pt>
                <c:pt idx="127">
                  <c:v>1119</c:v>
                </c:pt>
                <c:pt idx="128">
                  <c:v>923</c:v>
                </c:pt>
                <c:pt idx="129">
                  <c:v>2983</c:v>
                </c:pt>
                <c:pt idx="130">
                  <c:v>3815</c:v>
                </c:pt>
                <c:pt idx="131">
                  <c:v>4450</c:v>
                </c:pt>
                <c:pt idx="132">
                  <c:v>9992</c:v>
                </c:pt>
                <c:pt idx="133">
                  <c:v>10939</c:v>
                </c:pt>
                <c:pt idx="134">
                  <c:v>4978</c:v>
                </c:pt>
                <c:pt idx="135">
                  <c:v>3761</c:v>
                </c:pt>
                <c:pt idx="136" formatCode="0.00">
                  <c:v>1589</c:v>
                </c:pt>
                <c:pt idx="137" formatCode="0.00">
                  <c:v>-2472.9047038896897</c:v>
                </c:pt>
                <c:pt idx="138" formatCode="0.00">
                  <c:v>6964.1174880468971</c:v>
                </c:pt>
                <c:pt idx="139" formatCode="0.00">
                  <c:v>-4290.6499605615463</c:v>
                </c:pt>
                <c:pt idx="140" formatCode="0.00">
                  <c:v>7445.1198357342219</c:v>
                </c:pt>
                <c:pt idx="141" formatCode="0.00">
                  <c:v>-1843.2816113856388</c:v>
                </c:pt>
                <c:pt idx="142" formatCode="0.00">
                  <c:v>6996.3185337675168</c:v>
                </c:pt>
                <c:pt idx="143" formatCode="0.00">
                  <c:v>-3343.9985039956809</c:v>
                </c:pt>
                <c:pt idx="144" formatCode="0.00">
                  <c:v>14546.947495489891</c:v>
                </c:pt>
                <c:pt idx="145" formatCode="0.00">
                  <c:v>409.04916072193009</c:v>
                </c:pt>
                <c:pt idx="146" formatCode="0.00">
                  <c:v>10296.074696446733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83-4CF7-9F82-40F402A4B3AB}"/>
            </c:ext>
          </c:extLst>
        </c:ser>
        <c:ser>
          <c:idx val="1"/>
          <c:order val="1"/>
          <c:tx>
            <c:v>Previsão_ENA_Grande</c:v>
          </c:tx>
          <c:spPr>
            <a:ln w="28575" cmpd="sng">
              <a:solidFill>
                <a:schemeClr val="accent6"/>
              </a:solidFill>
            </a:ln>
          </c:spPr>
          <c:marker>
            <c:symbol val="none"/>
          </c:marker>
          <c:val>
            <c:numRef>
              <c:f>'Média Móvel Centrada- bagunçado'!$AA$3:$AA$153</c:f>
              <c:numCache>
                <c:formatCode>0.00</c:formatCode>
                <c:ptCount val="151"/>
                <c:pt idx="12" formatCode="#,##0.00">
                  <c:v>14513.379999999983</c:v>
                </c:pt>
                <c:pt idx="13" formatCode="#,##0.00">
                  <c:v>6176.1099999999933</c:v>
                </c:pt>
                <c:pt idx="14" formatCode="#,##0.00">
                  <c:v>11527.880000000019</c:v>
                </c:pt>
                <c:pt idx="15" formatCode="#,##0.00">
                  <c:v>6808.3199999999924</c:v>
                </c:pt>
                <c:pt idx="16" formatCode="#,##0.00">
                  <c:v>4452.3199999999924</c:v>
                </c:pt>
                <c:pt idx="17" formatCode="#,##0.00">
                  <c:v>3791.7200000000084</c:v>
                </c:pt>
                <c:pt idx="18" formatCode="#,##0.00">
                  <c:v>2947.2600000000093</c:v>
                </c:pt>
                <c:pt idx="19" formatCode="#,##0.00">
                  <c:v>2369.2299999999959</c:v>
                </c:pt>
                <c:pt idx="20" formatCode="#,##0.00">
                  <c:v>1779.820000000007</c:v>
                </c:pt>
                <c:pt idx="21" formatCode="#,##0.00">
                  <c:v>2581.0299999999988</c:v>
                </c:pt>
                <c:pt idx="22" formatCode="#,##0.00">
                  <c:v>2930.6599999999889</c:v>
                </c:pt>
                <c:pt idx="23" formatCode="#,##0.00">
                  <c:v>7692.650000000016</c:v>
                </c:pt>
                <c:pt idx="24" formatCode="#,##0.00">
                  <c:v>13283.329999999994</c:v>
                </c:pt>
                <c:pt idx="25" formatCode="#,##0.00">
                  <c:v>6916.1699999999983</c:v>
                </c:pt>
                <c:pt idx="26" formatCode="#,##0.00">
                  <c:v>4930.820000000007</c:v>
                </c:pt>
                <c:pt idx="27" formatCode="#,##0.00">
                  <c:v>4090.75</c:v>
                </c:pt>
                <c:pt idx="28" formatCode="#,##0.00">
                  <c:v>3816.2899999999936</c:v>
                </c:pt>
                <c:pt idx="29" formatCode="#,##0.00">
                  <c:v>4132.4399999999951</c:v>
                </c:pt>
                <c:pt idx="30" formatCode="#,##0.00">
                  <c:v>3018.8400000000038</c:v>
                </c:pt>
                <c:pt idx="31" formatCode="#,##0.00">
                  <c:v>1987.8199999999997</c:v>
                </c:pt>
                <c:pt idx="32" formatCode="#,##0.00">
                  <c:v>1605.6299999999974</c:v>
                </c:pt>
                <c:pt idx="33" formatCode="#,##0.00">
                  <c:v>1619.5899999999892</c:v>
                </c:pt>
                <c:pt idx="34" formatCode="#,##0.00">
                  <c:v>2531.5199999999968</c:v>
                </c:pt>
                <c:pt idx="35" formatCode="#,##0.00">
                  <c:v>3623.2500000000073</c:v>
                </c:pt>
                <c:pt idx="36" formatCode="#,##0.00">
                  <c:v>8698.9399999999951</c:v>
                </c:pt>
                <c:pt idx="37" formatCode="#,##0.00">
                  <c:v>9053.9099999999962</c:v>
                </c:pt>
                <c:pt idx="38" formatCode="#,##0.00">
                  <c:v>6924.4099999999962</c:v>
                </c:pt>
                <c:pt idx="39" formatCode="#,##0.00">
                  <c:v>5999.6400000000067</c:v>
                </c:pt>
                <c:pt idx="40" formatCode="#,##0.00">
                  <c:v>3600.5400000000009</c:v>
                </c:pt>
                <c:pt idx="41" formatCode="#,##0.00">
                  <c:v>4079.6000000000022</c:v>
                </c:pt>
                <c:pt idx="42" formatCode="#,##0.00">
                  <c:v>2892.3199999999997</c:v>
                </c:pt>
                <c:pt idx="43" formatCode="#,##0.00">
                  <c:v>2192.8199999999997</c:v>
                </c:pt>
                <c:pt idx="44" formatCode="#,##0.00">
                  <c:v>1992.4700000000012</c:v>
                </c:pt>
                <c:pt idx="45" formatCode="#,##0.00">
                  <c:v>2890</c:v>
                </c:pt>
                <c:pt idx="46" formatCode="#,##0.00">
                  <c:v>2978.5600000000013</c:v>
                </c:pt>
                <c:pt idx="47" formatCode="#,##0.00">
                  <c:v>5302.2799999999952</c:v>
                </c:pt>
                <c:pt idx="48" formatCode="#,##0.00">
                  <c:v>3079.9400000000023</c:v>
                </c:pt>
                <c:pt idx="49" formatCode="#,##0.00">
                  <c:v>1795.0400000000009</c:v>
                </c:pt>
                <c:pt idx="50" formatCode="#,##0.00">
                  <c:v>2185.010000000002</c:v>
                </c:pt>
                <c:pt idx="51" formatCode="#,##0.00">
                  <c:v>2237.5699999999997</c:v>
                </c:pt>
                <c:pt idx="52" formatCode="#,##0.00">
                  <c:v>1527.440000000006</c:v>
                </c:pt>
                <c:pt idx="53" formatCode="#,##0.00">
                  <c:v>1411.6400000000031</c:v>
                </c:pt>
                <c:pt idx="54" formatCode="#,##0.00">
                  <c:v>1285.6100000000006</c:v>
                </c:pt>
                <c:pt idx="55" formatCode="#,##0.00">
                  <c:v>1169.6299999999974</c:v>
                </c:pt>
                <c:pt idx="56" formatCode="#,##0.00">
                  <c:v>867.59999999999854</c:v>
                </c:pt>
                <c:pt idx="57" formatCode="#,##0.00">
                  <c:v>650.35000000000218</c:v>
                </c:pt>
                <c:pt idx="58" formatCode="#,##0.00">
                  <c:v>1498.2199999999975</c:v>
                </c:pt>
                <c:pt idx="59" formatCode="#,##0.00">
                  <c:v>3434.8100000000013</c:v>
                </c:pt>
                <c:pt idx="60" formatCode="#,##0.00">
                  <c:v>1988.2099999999991</c:v>
                </c:pt>
                <c:pt idx="61" formatCode="#,##0.00">
                  <c:v>3530.2300000000032</c:v>
                </c:pt>
                <c:pt idx="62" formatCode="#,##0.00">
                  <c:v>4682.3300000000017</c:v>
                </c:pt>
                <c:pt idx="63" formatCode="#,##0.00">
                  <c:v>3532.8699999999953</c:v>
                </c:pt>
                <c:pt idx="64" formatCode="#,##0.00">
                  <c:v>2507.6800000000003</c:v>
                </c:pt>
                <c:pt idx="65" formatCode="#,##0.00">
                  <c:v>2030.0899999999965</c:v>
                </c:pt>
                <c:pt idx="66" formatCode="#,##0.00">
                  <c:v>1567.7599999999948</c:v>
                </c:pt>
                <c:pt idx="67" formatCode="#,##0.00">
                  <c:v>1132.0500000000029</c:v>
                </c:pt>
                <c:pt idx="68" formatCode="#,##0.00">
                  <c:v>2159.4700000000012</c:v>
                </c:pt>
                <c:pt idx="69" formatCode="#,##0.00">
                  <c:v>1044.4700000000012</c:v>
                </c:pt>
                <c:pt idx="70" formatCode="#,##0.00">
                  <c:v>2849.5299999999988</c:v>
                </c:pt>
                <c:pt idx="71" formatCode="#,##0.00">
                  <c:v>5019.7400000000052</c:v>
                </c:pt>
                <c:pt idx="72" formatCode="#,##0.00">
                  <c:v>9529.3900000000067</c:v>
                </c:pt>
                <c:pt idx="73" formatCode="#,##0.00">
                  <c:v>6756.820000000007</c:v>
                </c:pt>
                <c:pt idx="74" formatCode="#,##0.00">
                  <c:v>7590.489999999998</c:v>
                </c:pt>
                <c:pt idx="75" formatCode="#,##0.00">
                  <c:v>3941.4599999999991</c:v>
                </c:pt>
                <c:pt idx="76" formatCode="#,##0.00">
                  <c:v>2899.8899999999994</c:v>
                </c:pt>
                <c:pt idx="77" formatCode="#,##0.00">
                  <c:v>3847.4099999999962</c:v>
                </c:pt>
                <c:pt idx="78" formatCode="#,##0.00">
                  <c:v>2155.1200000000099</c:v>
                </c:pt>
                <c:pt idx="79" formatCode="#,##0.00">
                  <c:v>1799.9700000000048</c:v>
                </c:pt>
                <c:pt idx="80" formatCode="#,##0.00">
                  <c:v>1456.4099999999962</c:v>
                </c:pt>
                <c:pt idx="81" formatCode="#,##0.00">
                  <c:v>1987.4199999999946</c:v>
                </c:pt>
                <c:pt idx="82" formatCode="#,##0.00">
                  <c:v>3675.3700000000026</c:v>
                </c:pt>
                <c:pt idx="83" formatCode="#,##0.00">
                  <c:v>4016.2299999999996</c:v>
                </c:pt>
                <c:pt idx="84" formatCode="#,##0.00">
                  <c:v>4905.8500000000058</c:v>
                </c:pt>
                <c:pt idx="85" formatCode="#,##0.00">
                  <c:v>4144.1699999999983</c:v>
                </c:pt>
                <c:pt idx="86" formatCode="#,##0.00">
                  <c:v>3748.760000000002</c:v>
                </c:pt>
                <c:pt idx="87" formatCode="#,##0.00">
                  <c:v>2449.8400000000038</c:v>
                </c:pt>
                <c:pt idx="88" formatCode="#,##0.00">
                  <c:v>2677.3900000000031</c:v>
                </c:pt>
                <c:pt idx="89" formatCode="#,##0.00">
                  <c:v>2134.2299999999996</c:v>
                </c:pt>
                <c:pt idx="90" formatCode="#,##0.00">
                  <c:v>1537.7600000000057</c:v>
                </c:pt>
                <c:pt idx="91" formatCode="#,##0.00">
                  <c:v>1207.6899999999987</c:v>
                </c:pt>
                <c:pt idx="92" formatCode="#,##0.00">
                  <c:v>895.94999999999709</c:v>
                </c:pt>
                <c:pt idx="93" formatCode="#,##0.00">
                  <c:v>1226.2400000000052</c:v>
                </c:pt>
                <c:pt idx="94" formatCode="#,##0.00">
                  <c:v>2325.8600000000006</c:v>
                </c:pt>
                <c:pt idx="95" formatCode="#,##0.00">
                  <c:v>3600.3899999999994</c:v>
                </c:pt>
                <c:pt idx="96" formatCode="#,##0.00">
                  <c:v>6103.7599999999984</c:v>
                </c:pt>
                <c:pt idx="97" formatCode="#,##0.00">
                  <c:v>4157.78999999999</c:v>
                </c:pt>
                <c:pt idx="98" formatCode="#,##0.00">
                  <c:v>4910.4399999999987</c:v>
                </c:pt>
                <c:pt idx="99" formatCode="#,##0.00">
                  <c:v>2497.4699999999939</c:v>
                </c:pt>
                <c:pt idx="100" formatCode="#,##0.00">
                  <c:v>1729.4300000000003</c:v>
                </c:pt>
                <c:pt idx="101" formatCode="#,##0.00">
                  <c:v>1610.4300000000003</c:v>
                </c:pt>
                <c:pt idx="102" formatCode="#,##0.00">
                  <c:v>1239.4099999999962</c:v>
                </c:pt>
                <c:pt idx="103" formatCode="#,##0.00">
                  <c:v>1448.1100000000006</c:v>
                </c:pt>
                <c:pt idx="104" formatCode="#,##0.00">
                  <c:v>1302.3000000000029</c:v>
                </c:pt>
                <c:pt idx="105" formatCode="#,##0.00">
                  <c:v>2481.7400000000052</c:v>
                </c:pt>
                <c:pt idx="106" formatCode="#,##0.00">
                  <c:v>4334.2799999999988</c:v>
                </c:pt>
                <c:pt idx="107" formatCode="#,##0.00">
                  <c:v>5010.9499999999971</c:v>
                </c:pt>
                <c:pt idx="108" formatCode="#,##0.00">
                  <c:v>3984</c:v>
                </c:pt>
                <c:pt idx="109" formatCode="#,##0.00">
                  <c:v>4380</c:v>
                </c:pt>
                <c:pt idx="110" formatCode="#,##0.00">
                  <c:v>7549</c:v>
                </c:pt>
                <c:pt idx="111" formatCode="#,##0.00">
                  <c:v>5025</c:v>
                </c:pt>
                <c:pt idx="112" formatCode="#,##0.00">
                  <c:v>3380</c:v>
                </c:pt>
                <c:pt idx="113" formatCode="#,##0.00">
                  <c:v>2399</c:v>
                </c:pt>
                <c:pt idx="114" formatCode="#,##0.00">
                  <c:v>1947</c:v>
                </c:pt>
                <c:pt idx="115" formatCode="#,##0.00">
                  <c:v>1607</c:v>
                </c:pt>
                <c:pt idx="116" formatCode="#,##0.00">
                  <c:v>1379</c:v>
                </c:pt>
                <c:pt idx="117" formatCode="#,##0.00">
                  <c:v>1426</c:v>
                </c:pt>
                <c:pt idx="118" formatCode="#,##0.00">
                  <c:v>2419</c:v>
                </c:pt>
                <c:pt idx="119" formatCode="#,##0.00">
                  <c:v>4238</c:v>
                </c:pt>
                <c:pt idx="120" formatCode="#,##0.00">
                  <c:v>5672</c:v>
                </c:pt>
                <c:pt idx="121" formatCode="#,##0.00">
                  <c:v>11933</c:v>
                </c:pt>
                <c:pt idx="122" formatCode="#,##0.00">
                  <c:v>8252</c:v>
                </c:pt>
                <c:pt idx="123" formatCode="#,##0.00">
                  <c:v>4239</c:v>
                </c:pt>
                <c:pt idx="124" formatCode="#,##0.00">
                  <c:v>2803</c:v>
                </c:pt>
                <c:pt idx="125" formatCode="#,##0.00">
                  <c:v>2449</c:v>
                </c:pt>
                <c:pt idx="126" formatCode="#,##0.00">
                  <c:v>1873</c:v>
                </c:pt>
                <c:pt idx="127" formatCode="#,##0.00">
                  <c:v>1462</c:v>
                </c:pt>
                <c:pt idx="128" formatCode="#,##0.00">
                  <c:v>1141</c:v>
                </c:pt>
                <c:pt idx="129" formatCode="#,##0.00">
                  <c:v>985</c:v>
                </c:pt>
                <c:pt idx="130" formatCode="#,##0.00">
                  <c:v>1948</c:v>
                </c:pt>
                <c:pt idx="131" formatCode="#,##0.00">
                  <c:v>4880</c:v>
                </c:pt>
                <c:pt idx="132" formatCode="#,##0.00">
                  <c:v>6198</c:v>
                </c:pt>
                <c:pt idx="133" formatCode="#,##0.00">
                  <c:v>4770</c:v>
                </c:pt>
                <c:pt idx="134" formatCode="#,##0.00">
                  <c:v>4338</c:v>
                </c:pt>
                <c:pt idx="135" formatCode="#,##0.00">
                  <c:v>2131</c:v>
                </c:pt>
                <c:pt idx="136" formatCode="#,##0.00">
                  <c:v>1589</c:v>
                </c:pt>
                <c:pt idx="137" formatCode="#,##0.00">
                  <c:v>-2472.9047038896897</c:v>
                </c:pt>
                <c:pt idx="138" formatCode="#,##0.00">
                  <c:v>6964.1174880468971</c:v>
                </c:pt>
                <c:pt idx="139" formatCode="#,##0.00">
                  <c:v>-4290.6499605615463</c:v>
                </c:pt>
                <c:pt idx="140" formatCode="#,##0.00">
                  <c:v>7445.1198357342219</c:v>
                </c:pt>
                <c:pt idx="141" formatCode="#,##0.00">
                  <c:v>-1843.2816113856388</c:v>
                </c:pt>
                <c:pt idx="142" formatCode="#,##0.00">
                  <c:v>6996.3185337675168</c:v>
                </c:pt>
                <c:pt idx="143" formatCode="#,##0.00">
                  <c:v>-3343.9985039956809</c:v>
                </c:pt>
                <c:pt idx="144" formatCode="#,##0.00">
                  <c:v>14546.947495489891</c:v>
                </c:pt>
                <c:pt idx="145" formatCode="#,##0.00">
                  <c:v>409.04916072193009</c:v>
                </c:pt>
                <c:pt idx="146" formatCode="#,##0.00">
                  <c:v>10296.074696446733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83-4CF7-9F82-40F402A4B3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6320485"/>
        <c:axId val="1789336171"/>
      </c:lineChart>
      <c:catAx>
        <c:axId val="85632048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pt-BR"/>
          </a:p>
        </c:txPr>
        <c:crossAx val="1789336171"/>
        <c:crosses val="autoZero"/>
        <c:auto val="1"/>
        <c:lblAlgn val="ctr"/>
        <c:lblOffset val="100"/>
        <c:noMultiLvlLbl val="1"/>
      </c:catAx>
      <c:valAx>
        <c:axId val="178933617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pt-BR"/>
          </a:p>
        </c:txPr>
        <c:crossAx val="856320485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Times New Roman"/>
            </a:defRPr>
          </a:pPr>
          <a:endParaRPr lang="pt-BR"/>
        </a:p>
      </c:txPr>
    </c:legend>
    <c:plotVisOnly val="1"/>
    <c:dispBlanksAs val="zero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5" Type="http://schemas.openxmlformats.org/officeDocument/2006/relationships/image" Target="../media/image3.png"/><Relationship Id="rId4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2.xml"/><Relationship Id="rId3" Type="http://schemas.openxmlformats.org/officeDocument/2006/relationships/chart" Target="../charts/chart17.xml"/><Relationship Id="rId7" Type="http://schemas.openxmlformats.org/officeDocument/2006/relationships/chart" Target="../charts/chart21.xml"/><Relationship Id="rId2" Type="http://schemas.openxmlformats.org/officeDocument/2006/relationships/chart" Target="../charts/chart16.xml"/><Relationship Id="rId1" Type="http://schemas.openxmlformats.org/officeDocument/2006/relationships/chart" Target="../charts/chart15.xml"/><Relationship Id="rId6" Type="http://schemas.openxmlformats.org/officeDocument/2006/relationships/chart" Target="../charts/chart20.xml"/><Relationship Id="rId5" Type="http://schemas.openxmlformats.org/officeDocument/2006/relationships/chart" Target="../charts/chart19.xml"/><Relationship Id="rId4" Type="http://schemas.openxmlformats.org/officeDocument/2006/relationships/chart" Target="../charts/chart18.xml"/><Relationship Id="rId9" Type="http://schemas.openxmlformats.org/officeDocument/2006/relationships/chart" Target="../charts/chart23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chart" Target="../charts/chart24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25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chart" Target="../charts/chart26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8.xml"/><Relationship Id="rId1" Type="http://schemas.openxmlformats.org/officeDocument/2006/relationships/chart" Target="../charts/chart27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0.xml"/><Relationship Id="rId1" Type="http://schemas.openxmlformats.org/officeDocument/2006/relationships/chart" Target="../charts/chart29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4.xml"/><Relationship Id="rId1" Type="http://schemas.openxmlformats.org/officeDocument/2006/relationships/chart" Target="../charts/chart33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6.xml"/><Relationship Id="rId1" Type="http://schemas.openxmlformats.org/officeDocument/2006/relationships/chart" Target="../charts/chart35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0.xml"/><Relationship Id="rId1" Type="http://schemas.openxmlformats.org/officeDocument/2006/relationships/chart" Target="../charts/chart39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2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Relationship Id="rId4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209550</xdr:colOff>
      <xdr:row>16</xdr:row>
      <xdr:rowOff>104775</xdr:rowOff>
    </xdr:from>
    <xdr:ext cx="5534025" cy="2743200"/>
    <xdr:graphicFrame macro="">
      <xdr:nvGraphicFramePr>
        <xdr:cNvPr id="577417930" name="Chart 1">
          <a:extLst>
            <a:ext uri="{FF2B5EF4-FFF2-40B4-BE49-F238E27FC236}">
              <a16:creationId xmlns:a16="http://schemas.microsoft.com/office/drawing/2014/main" id="{00000000-0008-0000-0000-0000CAB26A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21</xdr:col>
      <xdr:colOff>66675</xdr:colOff>
      <xdr:row>16</xdr:row>
      <xdr:rowOff>142875</xdr:rowOff>
    </xdr:from>
    <xdr:ext cx="5543550" cy="2752725"/>
    <xdr:graphicFrame macro="">
      <xdr:nvGraphicFramePr>
        <xdr:cNvPr id="1449380677" name="Chart 2">
          <a:extLst>
            <a:ext uri="{FF2B5EF4-FFF2-40B4-BE49-F238E27FC236}">
              <a16:creationId xmlns:a16="http://schemas.microsoft.com/office/drawing/2014/main" id="{00000000-0008-0000-0000-000045CB63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11</xdr:col>
      <xdr:colOff>314325</xdr:colOff>
      <xdr:row>1</xdr:row>
      <xdr:rowOff>114300</xdr:rowOff>
    </xdr:from>
    <xdr:ext cx="6076950" cy="2495550"/>
    <xdr:graphicFrame macro="">
      <xdr:nvGraphicFramePr>
        <xdr:cNvPr id="1444520654" name="Chart 3">
          <a:extLst>
            <a:ext uri="{FF2B5EF4-FFF2-40B4-BE49-F238E27FC236}">
              <a16:creationId xmlns:a16="http://schemas.microsoft.com/office/drawing/2014/main" id="{00000000-0008-0000-0000-0000CEA219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  <xdr:oneCellAnchor>
    <xdr:from>
      <xdr:col>11</xdr:col>
      <xdr:colOff>190500</xdr:colOff>
      <xdr:row>32</xdr:row>
      <xdr:rowOff>171450</xdr:rowOff>
    </xdr:from>
    <xdr:ext cx="5562600" cy="2743200"/>
    <xdr:graphicFrame macro="">
      <xdr:nvGraphicFramePr>
        <xdr:cNvPr id="191844824" name="Chart 4">
          <a:extLst>
            <a:ext uri="{FF2B5EF4-FFF2-40B4-BE49-F238E27FC236}">
              <a16:creationId xmlns:a16="http://schemas.microsoft.com/office/drawing/2014/main" id="{00000000-0008-0000-0000-0000D8516F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 fLocksWithSheet="0"/>
  </xdr:oneCellAnchor>
  <xdr:oneCellAnchor>
    <xdr:from>
      <xdr:col>11</xdr:col>
      <xdr:colOff>161925</xdr:colOff>
      <xdr:row>51</xdr:row>
      <xdr:rowOff>76200</xdr:rowOff>
    </xdr:from>
    <xdr:ext cx="9658350" cy="3962400"/>
    <xdr:graphicFrame macro="">
      <xdr:nvGraphicFramePr>
        <xdr:cNvPr id="759238355" name="Chart 5">
          <a:extLst>
            <a:ext uri="{FF2B5EF4-FFF2-40B4-BE49-F238E27FC236}">
              <a16:creationId xmlns:a16="http://schemas.microsoft.com/office/drawing/2014/main" id="{00000000-0008-0000-0000-0000D30E41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 fLocksWithSheet="0"/>
  </xdr:oneCellAnchor>
  <xdr:oneCellAnchor>
    <xdr:from>
      <xdr:col>24</xdr:col>
      <xdr:colOff>533400</xdr:colOff>
      <xdr:row>79</xdr:row>
      <xdr:rowOff>19050</xdr:rowOff>
    </xdr:from>
    <xdr:ext cx="5372100" cy="2562225"/>
    <xdr:graphicFrame macro="">
      <xdr:nvGraphicFramePr>
        <xdr:cNvPr id="1551484839" name="Chart 6">
          <a:extLst>
            <a:ext uri="{FF2B5EF4-FFF2-40B4-BE49-F238E27FC236}">
              <a16:creationId xmlns:a16="http://schemas.microsoft.com/office/drawing/2014/main" id="{00000000-0008-0000-0000-0000A7C779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 fLocksWithSheet="0"/>
  </xdr:oneCellAnchor>
  <xdr:oneCellAnchor>
    <xdr:from>
      <xdr:col>24</xdr:col>
      <xdr:colOff>476250</xdr:colOff>
      <xdr:row>115</xdr:row>
      <xdr:rowOff>19050</xdr:rowOff>
    </xdr:from>
    <xdr:ext cx="5372100" cy="2609850"/>
    <xdr:graphicFrame macro="">
      <xdr:nvGraphicFramePr>
        <xdr:cNvPr id="235359775" name="Chart 7">
          <a:extLst>
            <a:ext uri="{FF2B5EF4-FFF2-40B4-BE49-F238E27FC236}">
              <a16:creationId xmlns:a16="http://schemas.microsoft.com/office/drawing/2014/main" id="{00000000-0008-0000-0000-00001F4E07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30</xdr:col>
      <xdr:colOff>238125</xdr:colOff>
      <xdr:row>32</xdr:row>
      <xdr:rowOff>38100</xdr:rowOff>
    </xdr:from>
    <xdr:ext cx="7124700" cy="5562600"/>
    <xdr:graphicFrame macro="">
      <xdr:nvGraphicFramePr>
        <xdr:cNvPr id="1137546185" name="Chart 9">
          <a:extLst>
            <a:ext uri="{FF2B5EF4-FFF2-40B4-BE49-F238E27FC236}">
              <a16:creationId xmlns:a16="http://schemas.microsoft.com/office/drawing/2014/main" id="{00000000-0008-0000-0100-0000C993CD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10</xdr:col>
      <xdr:colOff>781050</xdr:colOff>
      <xdr:row>72</xdr:row>
      <xdr:rowOff>152400</xdr:rowOff>
    </xdr:from>
    <xdr:ext cx="14754225" cy="5524500"/>
    <xdr:graphicFrame macro="">
      <xdr:nvGraphicFramePr>
        <xdr:cNvPr id="835452190" name="Chart 10">
          <a:extLst>
            <a:ext uri="{FF2B5EF4-FFF2-40B4-BE49-F238E27FC236}">
              <a16:creationId xmlns:a16="http://schemas.microsoft.com/office/drawing/2014/main" id="{00000000-0008-0000-0100-00001EFDCB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10</xdr:col>
      <xdr:colOff>752475</xdr:colOff>
      <xdr:row>104</xdr:row>
      <xdr:rowOff>142875</xdr:rowOff>
    </xdr:from>
    <xdr:ext cx="14763750" cy="4886325"/>
    <xdr:graphicFrame macro="">
      <xdr:nvGraphicFramePr>
        <xdr:cNvPr id="1174693984" name="Chart 11">
          <a:extLst>
            <a:ext uri="{FF2B5EF4-FFF2-40B4-BE49-F238E27FC236}">
              <a16:creationId xmlns:a16="http://schemas.microsoft.com/office/drawing/2014/main" id="{00000000-0008-0000-0100-0000606804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  <xdr:oneCellAnchor>
    <xdr:from>
      <xdr:col>11</xdr:col>
      <xdr:colOff>742951</xdr:colOff>
      <xdr:row>10</xdr:row>
      <xdr:rowOff>142875</xdr:rowOff>
    </xdr:from>
    <xdr:ext cx="8696324" cy="5553075"/>
    <xdr:graphicFrame macro="">
      <xdr:nvGraphicFramePr>
        <xdr:cNvPr id="4" name="Chart 8">
          <a:extLst>
            <a:ext uri="{FF2B5EF4-FFF2-40B4-BE49-F238E27FC236}">
              <a16:creationId xmlns:a16="http://schemas.microsoft.com/office/drawing/2014/main" id="{9D90DD7F-BE4D-47E7-AE31-1E71C2C8B6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 fLocksWithSheet="0"/>
  </xdr:oneCellAnchor>
  <xdr:oneCellAnchor>
    <xdr:from>
      <xdr:col>11</xdr:col>
      <xdr:colOff>152402</xdr:colOff>
      <xdr:row>41</xdr:row>
      <xdr:rowOff>161925</xdr:rowOff>
    </xdr:from>
    <xdr:ext cx="9410698" cy="5553075"/>
    <xdr:graphicFrame macro="">
      <xdr:nvGraphicFramePr>
        <xdr:cNvPr id="6" name="Chart 8">
          <a:extLst>
            <a:ext uri="{FF2B5EF4-FFF2-40B4-BE49-F238E27FC236}">
              <a16:creationId xmlns:a16="http://schemas.microsoft.com/office/drawing/2014/main" id="{F77AFE6D-BDE6-4558-94E9-7A0AC4D3F0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23</xdr:col>
      <xdr:colOff>152400</xdr:colOff>
      <xdr:row>5</xdr:row>
      <xdr:rowOff>104775</xdr:rowOff>
    </xdr:from>
    <xdr:ext cx="4371975" cy="2724150"/>
    <xdr:graphicFrame macro="">
      <xdr:nvGraphicFramePr>
        <xdr:cNvPr id="1997179051" name="Chart 12">
          <a:extLst>
            <a:ext uri="{FF2B5EF4-FFF2-40B4-BE49-F238E27FC236}">
              <a16:creationId xmlns:a16="http://schemas.microsoft.com/office/drawing/2014/main" id="{00000000-0008-0000-0200-0000AB880A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10</xdr:col>
      <xdr:colOff>857250</xdr:colOff>
      <xdr:row>7</xdr:row>
      <xdr:rowOff>95250</xdr:rowOff>
    </xdr:from>
    <xdr:ext cx="4229100" cy="2714625"/>
    <xdr:graphicFrame macro="">
      <xdr:nvGraphicFramePr>
        <xdr:cNvPr id="2056483933" name="Chart 13">
          <a:extLst>
            <a:ext uri="{FF2B5EF4-FFF2-40B4-BE49-F238E27FC236}">
              <a16:creationId xmlns:a16="http://schemas.microsoft.com/office/drawing/2014/main" id="{00000000-0008-0000-0200-00005D7493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10</xdr:col>
      <xdr:colOff>1009650</xdr:colOff>
      <xdr:row>24</xdr:row>
      <xdr:rowOff>38100</xdr:rowOff>
    </xdr:from>
    <xdr:ext cx="4419600" cy="2562225"/>
    <xdr:pic>
      <xdr:nvPicPr>
        <xdr:cNvPr id="2" name="image3.png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1019175</xdr:colOff>
      <xdr:row>7</xdr:row>
      <xdr:rowOff>171450</xdr:rowOff>
    </xdr:from>
    <xdr:ext cx="4457700" cy="2562225"/>
    <xdr:pic>
      <xdr:nvPicPr>
        <xdr:cNvPr id="3" name="image1.png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30</xdr:row>
      <xdr:rowOff>0</xdr:rowOff>
    </xdr:from>
    <xdr:ext cx="5543550" cy="3248025"/>
    <xdr:pic>
      <xdr:nvPicPr>
        <xdr:cNvPr id="4" name="image2.png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23</xdr:col>
      <xdr:colOff>447675</xdr:colOff>
      <xdr:row>0</xdr:row>
      <xdr:rowOff>0</xdr:rowOff>
    </xdr:from>
    <xdr:ext cx="7239000" cy="2514600"/>
    <xdr:graphicFrame macro="">
      <xdr:nvGraphicFramePr>
        <xdr:cNvPr id="456589683" name="Chart 14">
          <a:extLst>
            <a:ext uri="{FF2B5EF4-FFF2-40B4-BE49-F238E27FC236}">
              <a16:creationId xmlns:a16="http://schemas.microsoft.com/office/drawing/2014/main" id="{00000000-0008-0000-0300-0000730137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13</xdr:col>
      <xdr:colOff>371475</xdr:colOff>
      <xdr:row>116</xdr:row>
      <xdr:rowOff>123825</xdr:rowOff>
    </xdr:from>
    <xdr:ext cx="6591300" cy="3333750"/>
    <xdr:graphicFrame macro="">
      <xdr:nvGraphicFramePr>
        <xdr:cNvPr id="1846070459" name="Chart 15">
          <a:extLst>
            <a:ext uri="{FF2B5EF4-FFF2-40B4-BE49-F238E27FC236}">
              <a16:creationId xmlns:a16="http://schemas.microsoft.com/office/drawing/2014/main" id="{00000000-0008-0000-0300-0000BBCC08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26</xdr:col>
      <xdr:colOff>266700</xdr:colOff>
      <xdr:row>68</xdr:row>
      <xdr:rowOff>114300</xdr:rowOff>
    </xdr:from>
    <xdr:ext cx="4886325" cy="2590800"/>
    <xdr:graphicFrame macro="">
      <xdr:nvGraphicFramePr>
        <xdr:cNvPr id="22927633" name="Chart 16">
          <a:extLst>
            <a:ext uri="{FF2B5EF4-FFF2-40B4-BE49-F238E27FC236}">
              <a16:creationId xmlns:a16="http://schemas.microsoft.com/office/drawing/2014/main" id="{00000000-0008-0000-0300-000011D95D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  <xdr:oneCellAnchor>
    <xdr:from>
      <xdr:col>29</xdr:col>
      <xdr:colOff>66675</xdr:colOff>
      <xdr:row>54</xdr:row>
      <xdr:rowOff>66675</xdr:rowOff>
    </xdr:from>
    <xdr:ext cx="5495925" cy="2590800"/>
    <xdr:graphicFrame macro="">
      <xdr:nvGraphicFramePr>
        <xdr:cNvPr id="886536051" name="Chart 17">
          <a:extLst>
            <a:ext uri="{FF2B5EF4-FFF2-40B4-BE49-F238E27FC236}">
              <a16:creationId xmlns:a16="http://schemas.microsoft.com/office/drawing/2014/main" id="{00000000-0008-0000-0300-00007377D7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 fLocksWithSheet="0"/>
  </xdr:oneCellAnchor>
  <xdr:oneCellAnchor>
    <xdr:from>
      <xdr:col>31</xdr:col>
      <xdr:colOff>733425</xdr:colOff>
      <xdr:row>38</xdr:row>
      <xdr:rowOff>57150</xdr:rowOff>
    </xdr:from>
    <xdr:ext cx="4943475" cy="2533650"/>
    <xdr:graphicFrame macro="">
      <xdr:nvGraphicFramePr>
        <xdr:cNvPr id="1486769926" name="Chart 18">
          <a:extLst>
            <a:ext uri="{FF2B5EF4-FFF2-40B4-BE49-F238E27FC236}">
              <a16:creationId xmlns:a16="http://schemas.microsoft.com/office/drawing/2014/main" id="{00000000-0008-0000-0300-0000064F9E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 fLocksWithSheet="0"/>
  </xdr:oneCellAnchor>
  <xdr:oneCellAnchor>
    <xdr:from>
      <xdr:col>27</xdr:col>
      <xdr:colOff>76200</xdr:colOff>
      <xdr:row>13</xdr:row>
      <xdr:rowOff>123825</xdr:rowOff>
    </xdr:from>
    <xdr:ext cx="9991725" cy="3962400"/>
    <xdr:graphicFrame macro="">
      <xdr:nvGraphicFramePr>
        <xdr:cNvPr id="1938342014" name="Chart 19">
          <a:extLst>
            <a:ext uri="{FF2B5EF4-FFF2-40B4-BE49-F238E27FC236}">
              <a16:creationId xmlns:a16="http://schemas.microsoft.com/office/drawing/2014/main" id="{00000000-0008-0000-0300-00007EC088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 fLocksWithSheet="0"/>
  </xdr:oneCellAnchor>
  <xdr:oneCellAnchor>
    <xdr:from>
      <xdr:col>40</xdr:col>
      <xdr:colOff>866775</xdr:colOff>
      <xdr:row>26</xdr:row>
      <xdr:rowOff>152400</xdr:rowOff>
    </xdr:from>
    <xdr:ext cx="9877425" cy="3990975"/>
    <xdr:graphicFrame macro="">
      <xdr:nvGraphicFramePr>
        <xdr:cNvPr id="1667457199" name="Chart 20">
          <a:extLst>
            <a:ext uri="{FF2B5EF4-FFF2-40B4-BE49-F238E27FC236}">
              <a16:creationId xmlns:a16="http://schemas.microsoft.com/office/drawing/2014/main" id="{00000000-0008-0000-0300-0000AF6063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 fLocksWithSheet="0"/>
  </xdr:oneCellAnchor>
  <xdr:oneCellAnchor>
    <xdr:from>
      <xdr:col>38</xdr:col>
      <xdr:colOff>95250</xdr:colOff>
      <xdr:row>51</xdr:row>
      <xdr:rowOff>95250</xdr:rowOff>
    </xdr:from>
    <xdr:ext cx="9915525" cy="3952875"/>
    <xdr:graphicFrame macro="">
      <xdr:nvGraphicFramePr>
        <xdr:cNvPr id="1826548580" name="Chart 21">
          <a:extLst>
            <a:ext uri="{FF2B5EF4-FFF2-40B4-BE49-F238E27FC236}">
              <a16:creationId xmlns:a16="http://schemas.microsoft.com/office/drawing/2014/main" id="{00000000-0008-0000-0300-000064EBDE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 fLocksWithSheet="0"/>
  </xdr:oneCellAnchor>
  <xdr:oneCellAnchor>
    <xdr:from>
      <xdr:col>22</xdr:col>
      <xdr:colOff>333375</xdr:colOff>
      <xdr:row>68</xdr:row>
      <xdr:rowOff>123825</xdr:rowOff>
    </xdr:from>
    <xdr:ext cx="10753725" cy="3943350"/>
    <xdr:graphicFrame macro="">
      <xdr:nvGraphicFramePr>
        <xdr:cNvPr id="656908205" name="Chart 22">
          <a:extLst>
            <a:ext uri="{FF2B5EF4-FFF2-40B4-BE49-F238E27FC236}">
              <a16:creationId xmlns:a16="http://schemas.microsoft.com/office/drawing/2014/main" id="{00000000-0008-0000-0300-0000AD9F27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20</xdr:col>
      <xdr:colOff>295275</xdr:colOff>
      <xdr:row>14</xdr:row>
      <xdr:rowOff>0</xdr:rowOff>
    </xdr:from>
    <xdr:ext cx="4724400" cy="2714625"/>
    <xdr:graphicFrame macro="">
      <xdr:nvGraphicFramePr>
        <xdr:cNvPr id="1004118611" name="Chart 23">
          <a:extLst>
            <a:ext uri="{FF2B5EF4-FFF2-40B4-BE49-F238E27FC236}">
              <a16:creationId xmlns:a16="http://schemas.microsoft.com/office/drawing/2014/main" id="{00000000-0008-0000-0400-000053A2D9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33</xdr:col>
      <xdr:colOff>9525</xdr:colOff>
      <xdr:row>0</xdr:row>
      <xdr:rowOff>9525</xdr:rowOff>
    </xdr:from>
    <xdr:ext cx="4743450" cy="2724150"/>
    <xdr:pic>
      <xdr:nvPicPr>
        <xdr:cNvPr id="2" name="image4.png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20</xdr:col>
      <xdr:colOff>552450</xdr:colOff>
      <xdr:row>14</xdr:row>
      <xdr:rowOff>133350</xdr:rowOff>
    </xdr:from>
    <xdr:ext cx="5257800" cy="2686050"/>
    <xdr:graphicFrame macro="">
      <xdr:nvGraphicFramePr>
        <xdr:cNvPr id="912036998" name="Chart 24">
          <a:extLst>
            <a:ext uri="{FF2B5EF4-FFF2-40B4-BE49-F238E27FC236}">
              <a16:creationId xmlns:a16="http://schemas.microsoft.com/office/drawing/2014/main" id="{00000000-0008-0000-0500-000086945C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19</xdr:col>
      <xdr:colOff>342900</xdr:colOff>
      <xdr:row>33</xdr:row>
      <xdr:rowOff>76200</xdr:rowOff>
    </xdr:from>
    <xdr:ext cx="4895850" cy="2495550"/>
    <xdr:pic>
      <xdr:nvPicPr>
        <xdr:cNvPr id="2" name="image5.png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18</xdr:col>
      <xdr:colOff>161925</xdr:colOff>
      <xdr:row>19</xdr:row>
      <xdr:rowOff>28575</xdr:rowOff>
    </xdr:from>
    <xdr:ext cx="4514850" cy="2724150"/>
    <xdr:graphicFrame macro="">
      <xdr:nvGraphicFramePr>
        <xdr:cNvPr id="144984602" name="Chart 25">
          <a:extLst>
            <a:ext uri="{FF2B5EF4-FFF2-40B4-BE49-F238E27FC236}">
              <a16:creationId xmlns:a16="http://schemas.microsoft.com/office/drawing/2014/main" id="{00000000-0008-0000-0600-00001A4AA4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17</xdr:col>
      <xdr:colOff>352425</xdr:colOff>
      <xdr:row>6</xdr:row>
      <xdr:rowOff>161925</xdr:rowOff>
    </xdr:from>
    <xdr:ext cx="3257550" cy="1352550"/>
    <xdr:pic>
      <xdr:nvPicPr>
        <xdr:cNvPr id="2" name="image7.png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25</xdr:col>
      <xdr:colOff>238125</xdr:colOff>
      <xdr:row>3</xdr:row>
      <xdr:rowOff>19050</xdr:rowOff>
    </xdr:from>
    <xdr:ext cx="4391025" cy="2733675"/>
    <xdr:pic>
      <xdr:nvPicPr>
        <xdr:cNvPr id="3" name="image6.png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22</xdr:col>
      <xdr:colOff>152400</xdr:colOff>
      <xdr:row>5</xdr:row>
      <xdr:rowOff>104775</xdr:rowOff>
    </xdr:from>
    <xdr:ext cx="4371975" cy="2724150"/>
    <xdr:graphicFrame macro="">
      <xdr:nvGraphicFramePr>
        <xdr:cNvPr id="1151490187" name="Chart 26">
          <a:extLst>
            <a:ext uri="{FF2B5EF4-FFF2-40B4-BE49-F238E27FC236}">
              <a16:creationId xmlns:a16="http://schemas.microsoft.com/office/drawing/2014/main" id="{00000000-0008-0000-0700-00008B58A2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9</xdr:col>
      <xdr:colOff>152400</xdr:colOff>
      <xdr:row>4</xdr:row>
      <xdr:rowOff>57150</xdr:rowOff>
    </xdr:from>
    <xdr:ext cx="8667750" cy="3638550"/>
    <xdr:graphicFrame macro="">
      <xdr:nvGraphicFramePr>
        <xdr:cNvPr id="366130274" name="Chart 27">
          <a:extLst>
            <a:ext uri="{FF2B5EF4-FFF2-40B4-BE49-F238E27FC236}">
              <a16:creationId xmlns:a16="http://schemas.microsoft.com/office/drawing/2014/main" id="{00000000-0008-0000-0700-000062B4D2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22</xdr:col>
      <xdr:colOff>152400</xdr:colOff>
      <xdr:row>5</xdr:row>
      <xdr:rowOff>104775</xdr:rowOff>
    </xdr:from>
    <xdr:ext cx="4371975" cy="2724150"/>
    <xdr:graphicFrame macro="">
      <xdr:nvGraphicFramePr>
        <xdr:cNvPr id="1799247611" name="Chart 28">
          <a:extLst>
            <a:ext uri="{FF2B5EF4-FFF2-40B4-BE49-F238E27FC236}">
              <a16:creationId xmlns:a16="http://schemas.microsoft.com/office/drawing/2014/main" id="{00000000-0008-0000-0800-0000FB563E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9</xdr:col>
      <xdr:colOff>152400</xdr:colOff>
      <xdr:row>4</xdr:row>
      <xdr:rowOff>57150</xdr:rowOff>
    </xdr:from>
    <xdr:ext cx="8943975" cy="3638550"/>
    <xdr:graphicFrame macro="">
      <xdr:nvGraphicFramePr>
        <xdr:cNvPr id="758162994" name="Chart 29">
          <a:extLst>
            <a:ext uri="{FF2B5EF4-FFF2-40B4-BE49-F238E27FC236}">
              <a16:creationId xmlns:a16="http://schemas.microsoft.com/office/drawing/2014/main" id="{00000000-0008-0000-0800-000032A630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23</xdr:col>
      <xdr:colOff>152400</xdr:colOff>
      <xdr:row>5</xdr:row>
      <xdr:rowOff>104775</xdr:rowOff>
    </xdr:from>
    <xdr:ext cx="4371975" cy="2724150"/>
    <xdr:graphicFrame macro="">
      <xdr:nvGraphicFramePr>
        <xdr:cNvPr id="2075152067" name="Chart 30">
          <a:extLst>
            <a:ext uri="{FF2B5EF4-FFF2-40B4-BE49-F238E27FC236}">
              <a16:creationId xmlns:a16="http://schemas.microsoft.com/office/drawing/2014/main" id="{00000000-0008-0000-0900-0000C34EB0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10</xdr:col>
      <xdr:colOff>152400</xdr:colOff>
      <xdr:row>4</xdr:row>
      <xdr:rowOff>57150</xdr:rowOff>
    </xdr:from>
    <xdr:ext cx="8905875" cy="3638550"/>
    <xdr:graphicFrame macro="">
      <xdr:nvGraphicFramePr>
        <xdr:cNvPr id="859041228" name="Chart 31">
          <a:extLst>
            <a:ext uri="{FF2B5EF4-FFF2-40B4-BE49-F238E27FC236}">
              <a16:creationId xmlns:a16="http://schemas.microsoft.com/office/drawing/2014/main" id="{00000000-0008-0000-0900-0000CCED33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23</xdr:col>
      <xdr:colOff>152400</xdr:colOff>
      <xdr:row>5</xdr:row>
      <xdr:rowOff>104775</xdr:rowOff>
    </xdr:from>
    <xdr:ext cx="4371975" cy="2724150"/>
    <xdr:graphicFrame macro="">
      <xdr:nvGraphicFramePr>
        <xdr:cNvPr id="2055792458" name="Chart 32">
          <a:extLst>
            <a:ext uri="{FF2B5EF4-FFF2-40B4-BE49-F238E27FC236}">
              <a16:creationId xmlns:a16="http://schemas.microsoft.com/office/drawing/2014/main" id="{00000000-0008-0000-0A00-00004AE788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10</xdr:col>
      <xdr:colOff>152400</xdr:colOff>
      <xdr:row>4</xdr:row>
      <xdr:rowOff>57150</xdr:rowOff>
    </xdr:from>
    <xdr:ext cx="8943975" cy="3638550"/>
    <xdr:graphicFrame macro="">
      <xdr:nvGraphicFramePr>
        <xdr:cNvPr id="1388564109" name="Chart 33">
          <a:extLst>
            <a:ext uri="{FF2B5EF4-FFF2-40B4-BE49-F238E27FC236}">
              <a16:creationId xmlns:a16="http://schemas.microsoft.com/office/drawing/2014/main" id="{00000000-0008-0000-0A00-00008DCEC3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23</xdr:col>
      <xdr:colOff>152400</xdr:colOff>
      <xdr:row>5</xdr:row>
      <xdr:rowOff>104775</xdr:rowOff>
    </xdr:from>
    <xdr:ext cx="4371975" cy="2724150"/>
    <xdr:graphicFrame macro="">
      <xdr:nvGraphicFramePr>
        <xdr:cNvPr id="989541354" name="Chart 34">
          <a:extLst>
            <a:ext uri="{FF2B5EF4-FFF2-40B4-BE49-F238E27FC236}">
              <a16:creationId xmlns:a16="http://schemas.microsoft.com/office/drawing/2014/main" id="{00000000-0008-0000-0B00-0000EA33FB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10</xdr:col>
      <xdr:colOff>9525</xdr:colOff>
      <xdr:row>7</xdr:row>
      <xdr:rowOff>38100</xdr:rowOff>
    </xdr:from>
    <xdr:ext cx="8963025" cy="3648075"/>
    <xdr:graphicFrame macro="">
      <xdr:nvGraphicFramePr>
        <xdr:cNvPr id="1538124187" name="Chart 35">
          <a:extLst>
            <a:ext uri="{FF2B5EF4-FFF2-40B4-BE49-F238E27FC236}">
              <a16:creationId xmlns:a16="http://schemas.microsoft.com/office/drawing/2014/main" id="{00000000-0008-0000-0B00-00009BE9AD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23</xdr:col>
      <xdr:colOff>152400</xdr:colOff>
      <xdr:row>5</xdr:row>
      <xdr:rowOff>104775</xdr:rowOff>
    </xdr:from>
    <xdr:ext cx="4371975" cy="2724150"/>
    <xdr:graphicFrame macro="">
      <xdr:nvGraphicFramePr>
        <xdr:cNvPr id="458367613" name="Chart 36">
          <a:extLst>
            <a:ext uri="{FF2B5EF4-FFF2-40B4-BE49-F238E27FC236}">
              <a16:creationId xmlns:a16="http://schemas.microsoft.com/office/drawing/2014/main" id="{00000000-0008-0000-0C00-00007D2252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10</xdr:col>
      <xdr:colOff>9525</xdr:colOff>
      <xdr:row>7</xdr:row>
      <xdr:rowOff>38100</xdr:rowOff>
    </xdr:from>
    <xdr:ext cx="8963025" cy="3648075"/>
    <xdr:graphicFrame macro="">
      <xdr:nvGraphicFramePr>
        <xdr:cNvPr id="1507704421" name="Chart 37">
          <a:extLst>
            <a:ext uri="{FF2B5EF4-FFF2-40B4-BE49-F238E27FC236}">
              <a16:creationId xmlns:a16="http://schemas.microsoft.com/office/drawing/2014/main" id="{00000000-0008-0000-0C00-000065BEDD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23</xdr:col>
      <xdr:colOff>152400</xdr:colOff>
      <xdr:row>5</xdr:row>
      <xdr:rowOff>104775</xdr:rowOff>
    </xdr:from>
    <xdr:ext cx="4371975" cy="2724150"/>
    <xdr:graphicFrame macro="">
      <xdr:nvGraphicFramePr>
        <xdr:cNvPr id="1483958694" name="Chart 38">
          <a:extLst>
            <a:ext uri="{FF2B5EF4-FFF2-40B4-BE49-F238E27FC236}">
              <a16:creationId xmlns:a16="http://schemas.microsoft.com/office/drawing/2014/main" id="{00000000-0008-0000-0D00-0000A66973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10</xdr:col>
      <xdr:colOff>9525</xdr:colOff>
      <xdr:row>7</xdr:row>
      <xdr:rowOff>38100</xdr:rowOff>
    </xdr:from>
    <xdr:ext cx="8963025" cy="3648075"/>
    <xdr:graphicFrame macro="">
      <xdr:nvGraphicFramePr>
        <xdr:cNvPr id="874444826" name="Chart 39">
          <a:extLst>
            <a:ext uri="{FF2B5EF4-FFF2-40B4-BE49-F238E27FC236}">
              <a16:creationId xmlns:a16="http://schemas.microsoft.com/office/drawing/2014/main" id="{00000000-0008-0000-0D00-00001AF81E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371475</xdr:colOff>
      <xdr:row>2</xdr:row>
      <xdr:rowOff>152400</xdr:rowOff>
    </xdr:from>
    <xdr:ext cx="3705225" cy="21621750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>
          <a:off x="3502913" y="0"/>
          <a:ext cx="3686175" cy="7560000"/>
        </a:xfrm>
        <a:prstGeom prst="rect">
          <a:avLst/>
        </a:prstGeom>
        <a:solidFill>
          <a:schemeClr val="lt1"/>
        </a:solidFill>
        <a:ln w="12700" cap="flat" cmpd="sng">
          <a:solidFill>
            <a:srgbClr val="31538F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Tem-se como dados iniciais dados de: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	1. Chuva observada (jan/2002 a abr/2022)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	2. ENAs (jan/2002 a abr/2022)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	3. Previsão de chuvas (mai/2022 a fev/2023)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>
            <a:solidFill>
              <a:srgbClr val="000000"/>
            </a:solidFill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Foi feito 1 tratamento na série de chuvas em dez/2009, pois não havia valor. Foi considerada a média dos valores de dezembro dos 2002 a 2011. </a:t>
          </a:r>
          <a:endParaRPr sz="1100">
            <a:solidFill>
              <a:srgbClr val="000000"/>
            </a:solidFill>
          </a:endParaRPr>
        </a:p>
      </xdr:txBody>
    </xdr:sp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38100</xdr:colOff>
      <xdr:row>62</xdr:row>
      <xdr:rowOff>57150</xdr:rowOff>
    </xdr:from>
    <xdr:ext cx="17345025" cy="6000750"/>
    <xdr:graphicFrame macro="">
      <xdr:nvGraphicFramePr>
        <xdr:cNvPr id="43511589" name="Chart 40">
          <a:extLst>
            <a:ext uri="{FF2B5EF4-FFF2-40B4-BE49-F238E27FC236}">
              <a16:creationId xmlns:a16="http://schemas.microsoft.com/office/drawing/2014/main" id="{00000000-0008-0000-0F00-000025EF97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419100</xdr:colOff>
      <xdr:row>20</xdr:row>
      <xdr:rowOff>57150</xdr:rowOff>
    </xdr:from>
    <xdr:ext cx="7381875" cy="3990975"/>
    <xdr:graphicFrame macro="">
      <xdr:nvGraphicFramePr>
        <xdr:cNvPr id="1364449636" name="Chart 41">
          <a:extLst>
            <a:ext uri="{FF2B5EF4-FFF2-40B4-BE49-F238E27FC236}">
              <a16:creationId xmlns:a16="http://schemas.microsoft.com/office/drawing/2014/main" id="{00000000-0008-0000-1000-000064D953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24</xdr:col>
      <xdr:colOff>533400</xdr:colOff>
      <xdr:row>158</xdr:row>
      <xdr:rowOff>19050</xdr:rowOff>
    </xdr:from>
    <xdr:ext cx="6762750" cy="2609850"/>
    <xdr:graphicFrame macro="">
      <xdr:nvGraphicFramePr>
        <xdr:cNvPr id="1857435861" name="Chart 42">
          <a:extLst>
            <a:ext uri="{FF2B5EF4-FFF2-40B4-BE49-F238E27FC236}">
              <a16:creationId xmlns:a16="http://schemas.microsoft.com/office/drawing/2014/main" id="{00000000-0008-0000-1100-0000D538B6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26</xdr:col>
      <xdr:colOff>0</xdr:colOff>
      <xdr:row>184</xdr:row>
      <xdr:rowOff>0</xdr:rowOff>
    </xdr:from>
    <xdr:ext cx="8743950" cy="2609850"/>
    <xdr:graphicFrame macro="">
      <xdr:nvGraphicFramePr>
        <xdr:cNvPr id="173870892" name="Chart 43">
          <a:extLst>
            <a:ext uri="{FF2B5EF4-FFF2-40B4-BE49-F238E27FC236}">
              <a16:creationId xmlns:a16="http://schemas.microsoft.com/office/drawing/2014/main" id="{00000000-0008-0000-1100-00002C0F5D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25</xdr:col>
      <xdr:colOff>619125</xdr:colOff>
      <xdr:row>199</xdr:row>
      <xdr:rowOff>142875</xdr:rowOff>
    </xdr:from>
    <xdr:ext cx="8715375" cy="2600325"/>
    <xdr:graphicFrame macro="">
      <xdr:nvGraphicFramePr>
        <xdr:cNvPr id="568670200" name="Chart 44">
          <a:extLst>
            <a:ext uri="{FF2B5EF4-FFF2-40B4-BE49-F238E27FC236}">
              <a16:creationId xmlns:a16="http://schemas.microsoft.com/office/drawing/2014/main" id="{00000000-0008-0000-1100-0000F837E5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30</xdr:col>
      <xdr:colOff>790575</xdr:colOff>
      <xdr:row>4</xdr:row>
      <xdr:rowOff>76200</xdr:rowOff>
    </xdr:from>
    <xdr:ext cx="6572250" cy="2609850"/>
    <xdr:graphicFrame macro="">
      <xdr:nvGraphicFramePr>
        <xdr:cNvPr id="427995348" name="Chart 45">
          <a:extLst>
            <a:ext uri="{FF2B5EF4-FFF2-40B4-BE49-F238E27FC236}">
              <a16:creationId xmlns:a16="http://schemas.microsoft.com/office/drawing/2014/main" id="{00000000-0008-0000-1200-0000D4B082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31</xdr:col>
      <xdr:colOff>0</xdr:colOff>
      <xdr:row>29</xdr:row>
      <xdr:rowOff>0</xdr:rowOff>
    </xdr:from>
    <xdr:ext cx="13496925" cy="2609850"/>
    <xdr:graphicFrame macro="">
      <xdr:nvGraphicFramePr>
        <xdr:cNvPr id="128590371" name="Chart 46">
          <a:extLst>
            <a:ext uri="{FF2B5EF4-FFF2-40B4-BE49-F238E27FC236}">
              <a16:creationId xmlns:a16="http://schemas.microsoft.com/office/drawing/2014/main" id="{00000000-0008-0000-1200-00002322AA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30</xdr:col>
      <xdr:colOff>619125</xdr:colOff>
      <xdr:row>44</xdr:row>
      <xdr:rowOff>142875</xdr:rowOff>
    </xdr:from>
    <xdr:ext cx="13468350" cy="2600325"/>
    <xdr:graphicFrame macro="">
      <xdr:nvGraphicFramePr>
        <xdr:cNvPr id="373649185" name="Chart 47">
          <a:extLst>
            <a:ext uri="{FF2B5EF4-FFF2-40B4-BE49-F238E27FC236}">
              <a16:creationId xmlns:a16="http://schemas.microsoft.com/office/drawing/2014/main" id="{00000000-0008-0000-1200-0000216F45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  <xdr:oneCellAnchor>
    <xdr:from>
      <xdr:col>40</xdr:col>
      <xdr:colOff>57150</xdr:colOff>
      <xdr:row>9</xdr:row>
      <xdr:rowOff>114300</xdr:rowOff>
    </xdr:from>
    <xdr:ext cx="4086225" cy="990600"/>
    <xdr:pic>
      <xdr:nvPicPr>
        <xdr:cNvPr id="2" name="image8.png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theme/themeOverride1.xml><?xml version="1.0" encoding="utf-8"?>
<a:themeOverride xmlns:a="http://schemas.openxmlformats.org/drawingml/2006/main">
  <a:clrScheme name="Sheets">
    <a:dk1>
      <a:srgbClr val="000000"/>
    </a:dk1>
    <a:lt1>
      <a:srgbClr val="FFFFFF"/>
    </a:lt1>
    <a:dk2>
      <a:srgbClr val="000000"/>
    </a:dk2>
    <a:lt2>
      <a:srgbClr val="FFFFFF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0563C1"/>
    </a:folHlink>
  </a:clrScheme>
  <a:fontScheme name="Sheets">
    <a:majorFont>
      <a:latin typeface="Calibri"/>
      <a:ea typeface="Calibri"/>
      <a:cs typeface="Calibri"/>
    </a:majorFont>
    <a:minorFont>
      <a:latin typeface="Calibri"/>
      <a:ea typeface="Calibri"/>
      <a:cs typeface="Calibri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Sheets">
    <a:dk1>
      <a:srgbClr val="000000"/>
    </a:dk1>
    <a:lt1>
      <a:srgbClr val="FFFFFF"/>
    </a:lt1>
    <a:dk2>
      <a:srgbClr val="000000"/>
    </a:dk2>
    <a:lt2>
      <a:srgbClr val="FFFFFF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0563C1"/>
    </a:folHlink>
  </a:clrScheme>
  <a:fontScheme name="Sheets">
    <a:majorFont>
      <a:latin typeface="Calibri"/>
      <a:ea typeface="Calibri"/>
      <a:cs typeface="Calibri"/>
    </a:majorFont>
    <a:minorFont>
      <a:latin typeface="Calibri"/>
      <a:ea typeface="Calibri"/>
      <a:cs typeface="Calibri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Sheets">
    <a:dk1>
      <a:srgbClr val="000000"/>
    </a:dk1>
    <a:lt1>
      <a:srgbClr val="FFFFFF"/>
    </a:lt1>
    <a:dk2>
      <a:srgbClr val="000000"/>
    </a:dk2>
    <a:lt2>
      <a:srgbClr val="FFFFFF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0563C1"/>
    </a:folHlink>
  </a:clrScheme>
  <a:fontScheme name="Sheets">
    <a:majorFont>
      <a:latin typeface="Calibri"/>
      <a:ea typeface="Calibri"/>
      <a:cs typeface="Calibri"/>
    </a:majorFont>
    <a:minorFont>
      <a:latin typeface="Calibri"/>
      <a:ea typeface="Calibri"/>
      <a:cs typeface="Calibri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Q1000"/>
  <sheetViews>
    <sheetView showGridLines="0" topLeftCell="G1" workbookViewId="0">
      <selection activeCell="K14" sqref="K14"/>
    </sheetView>
  </sheetViews>
  <sheetFormatPr defaultColWidth="14.42578125" defaultRowHeight="15" customHeight="1" x14ac:dyDescent="0.25"/>
  <cols>
    <col min="1" max="1" width="8.7109375" customWidth="1"/>
    <col min="2" max="2" width="4.28515625" customWidth="1"/>
    <col min="3" max="3" width="4.42578125" customWidth="1"/>
    <col min="4" max="4" width="8.140625" customWidth="1"/>
    <col min="5" max="5" width="8.7109375" customWidth="1"/>
    <col min="6" max="7" width="22.28515625" customWidth="1"/>
    <col min="8" max="8" width="22.42578125" customWidth="1"/>
    <col min="9" max="9" width="6.7109375" customWidth="1"/>
    <col min="10" max="10" width="15" customWidth="1"/>
    <col min="11" max="11" width="12" customWidth="1"/>
    <col min="12" max="43" width="8.7109375" customWidth="1"/>
  </cols>
  <sheetData>
    <row r="1" spans="1:11" ht="14.25" customHeight="1" x14ac:dyDescent="0.25">
      <c r="B1" s="1" t="s">
        <v>0</v>
      </c>
      <c r="C1" s="1" t="s">
        <v>1</v>
      </c>
      <c r="D1" s="1" t="s">
        <v>2</v>
      </c>
      <c r="E1" s="2" t="s">
        <v>3</v>
      </c>
      <c r="F1" s="3" t="s">
        <v>4</v>
      </c>
      <c r="G1" s="4" t="s">
        <v>5</v>
      </c>
      <c r="H1" s="5" t="s">
        <v>6</v>
      </c>
    </row>
    <row r="2" spans="1:11" ht="14.25" customHeight="1" x14ac:dyDescent="0.25">
      <c r="A2" s="6" t="str">
        <f t="shared" ref="A2:A139" si="0">C2&amp;B2</f>
        <v>2011jan</v>
      </c>
      <c r="B2" s="7" t="s">
        <v>7</v>
      </c>
      <c r="C2" s="7">
        <v>2011</v>
      </c>
      <c r="D2" s="8">
        <v>40544</v>
      </c>
      <c r="E2" s="9">
        <v>1</v>
      </c>
      <c r="F2" s="10">
        <v>325</v>
      </c>
      <c r="G2" s="10">
        <f>F2+269.65</f>
        <v>594.65</v>
      </c>
      <c r="H2" s="11">
        <v>14513.38</v>
      </c>
      <c r="J2" s="12" t="s">
        <v>8</v>
      </c>
      <c r="K2" s="12" t="s">
        <v>8</v>
      </c>
    </row>
    <row r="3" spans="1:11" ht="14.25" customHeight="1" x14ac:dyDescent="0.25">
      <c r="A3" s="6" t="str">
        <f t="shared" si="0"/>
        <v>2011fev</v>
      </c>
      <c r="B3" s="7" t="s">
        <v>9</v>
      </c>
      <c r="C3" s="7">
        <v>2011</v>
      </c>
      <c r="D3" s="8">
        <v>40575</v>
      </c>
      <c r="E3" s="9">
        <v>2</v>
      </c>
      <c r="F3" s="10">
        <v>109</v>
      </c>
      <c r="G3" s="10">
        <f t="shared" ref="G3:G139" si="1">SUM(F2:F3)</f>
        <v>434</v>
      </c>
      <c r="H3" s="11">
        <v>6176.11</v>
      </c>
      <c r="I3" s="13"/>
      <c r="J3" s="14">
        <f>CORREL(F2:F139,H2:H139)</f>
        <v>0.75036861742235272</v>
      </c>
      <c r="K3" s="14">
        <f>CORREL(G2:G139,H2:H139)</f>
        <v>0.84376872573180284</v>
      </c>
    </row>
    <row r="4" spans="1:11" ht="14.25" customHeight="1" x14ac:dyDescent="0.25">
      <c r="A4" s="6" t="str">
        <f t="shared" si="0"/>
        <v>2011mar</v>
      </c>
      <c r="B4" s="7" t="s">
        <v>10</v>
      </c>
      <c r="C4" s="7">
        <v>2011</v>
      </c>
      <c r="D4" s="8">
        <v>40603</v>
      </c>
      <c r="E4" s="9">
        <v>3</v>
      </c>
      <c r="F4" s="10">
        <v>289.5</v>
      </c>
      <c r="G4" s="10">
        <f t="shared" si="1"/>
        <v>398.5</v>
      </c>
      <c r="H4" s="11">
        <v>11527.88</v>
      </c>
      <c r="I4" s="13"/>
    </row>
    <row r="5" spans="1:11" ht="14.25" customHeight="1" x14ac:dyDescent="0.25">
      <c r="A5" s="6" t="str">
        <f t="shared" si="0"/>
        <v>2011abr</v>
      </c>
      <c r="B5" s="7" t="s">
        <v>11</v>
      </c>
      <c r="C5" s="7">
        <v>2011</v>
      </c>
      <c r="D5" s="8">
        <v>40634</v>
      </c>
      <c r="E5" s="9">
        <v>4</v>
      </c>
      <c r="F5" s="10">
        <v>93</v>
      </c>
      <c r="G5" s="10">
        <f t="shared" si="1"/>
        <v>382.5</v>
      </c>
      <c r="H5" s="11">
        <v>6808.32</v>
      </c>
      <c r="I5" s="13"/>
    </row>
    <row r="6" spans="1:11" ht="14.25" customHeight="1" x14ac:dyDescent="0.25">
      <c r="A6" s="6" t="str">
        <f t="shared" si="0"/>
        <v>2011mai</v>
      </c>
      <c r="B6" s="7" t="s">
        <v>12</v>
      </c>
      <c r="C6" s="7">
        <v>2011</v>
      </c>
      <c r="D6" s="8">
        <v>40664</v>
      </c>
      <c r="E6" s="9">
        <v>5</v>
      </c>
      <c r="F6" s="10">
        <v>7</v>
      </c>
      <c r="G6" s="10">
        <f t="shared" si="1"/>
        <v>100</v>
      </c>
      <c r="H6" s="11">
        <v>4452.32</v>
      </c>
      <c r="I6" s="13"/>
      <c r="J6" s="277" t="s">
        <v>13</v>
      </c>
      <c r="K6" s="278"/>
    </row>
    <row r="7" spans="1:11" ht="14.25" customHeight="1" x14ac:dyDescent="0.25">
      <c r="A7" s="6" t="str">
        <f t="shared" si="0"/>
        <v>2011jun</v>
      </c>
      <c r="B7" s="7" t="s">
        <v>14</v>
      </c>
      <c r="C7" s="7">
        <v>2011</v>
      </c>
      <c r="D7" s="8">
        <v>40695</v>
      </c>
      <c r="E7" s="9">
        <v>6</v>
      </c>
      <c r="F7" s="10">
        <v>26.5</v>
      </c>
      <c r="G7" s="10">
        <f t="shared" si="1"/>
        <v>33.5</v>
      </c>
      <c r="H7" s="11">
        <v>3791.72</v>
      </c>
      <c r="I7" s="13"/>
      <c r="J7" s="15" t="s">
        <v>15</v>
      </c>
      <c r="K7" s="16">
        <f>MAX(I13:I139)</f>
        <v>1505.6</v>
      </c>
    </row>
    <row r="8" spans="1:11" ht="14.25" customHeight="1" x14ac:dyDescent="0.25">
      <c r="A8" s="6" t="str">
        <f t="shared" si="0"/>
        <v>2011jul</v>
      </c>
      <c r="B8" s="7" t="s">
        <v>16</v>
      </c>
      <c r="C8" s="7">
        <v>2011</v>
      </c>
      <c r="D8" s="8">
        <v>40725</v>
      </c>
      <c r="E8" s="9">
        <v>7</v>
      </c>
      <c r="F8" s="10">
        <v>0</v>
      </c>
      <c r="G8" s="10">
        <f t="shared" si="1"/>
        <v>26.5</v>
      </c>
      <c r="H8" s="11">
        <v>2947.26</v>
      </c>
      <c r="I8" s="13"/>
      <c r="J8" s="15" t="s">
        <v>17</v>
      </c>
      <c r="K8" s="16">
        <f>MIN(I13:I139)</f>
        <v>783.5</v>
      </c>
    </row>
    <row r="9" spans="1:11" ht="14.25" customHeight="1" x14ac:dyDescent="0.25">
      <c r="A9" s="6" t="str">
        <f t="shared" si="0"/>
        <v>2011ago</v>
      </c>
      <c r="B9" s="7" t="s">
        <v>18</v>
      </c>
      <c r="C9" s="7">
        <v>2011</v>
      </c>
      <c r="D9" s="8">
        <v>40756</v>
      </c>
      <c r="E9" s="9">
        <v>8</v>
      </c>
      <c r="F9" s="10">
        <v>7.5</v>
      </c>
      <c r="G9" s="10">
        <f t="shared" si="1"/>
        <v>7.5</v>
      </c>
      <c r="H9" s="11">
        <v>2369.23</v>
      </c>
      <c r="I9" s="13"/>
      <c r="J9" s="15" t="s">
        <v>19</v>
      </c>
      <c r="K9" s="16">
        <f>AVERAGE(I13:I139)</f>
        <v>1205.9480314960626</v>
      </c>
    </row>
    <row r="10" spans="1:11" ht="14.25" customHeight="1" x14ac:dyDescent="0.25">
      <c r="A10" s="6" t="str">
        <f t="shared" si="0"/>
        <v>2011set</v>
      </c>
      <c r="B10" s="7" t="s">
        <v>20</v>
      </c>
      <c r="C10" s="7">
        <v>2011</v>
      </c>
      <c r="D10" s="8">
        <v>40787</v>
      </c>
      <c r="E10" s="9">
        <v>9</v>
      </c>
      <c r="F10" s="10">
        <v>3.3</v>
      </c>
      <c r="G10" s="10">
        <f t="shared" si="1"/>
        <v>10.8</v>
      </c>
      <c r="H10" s="11">
        <v>1779.82</v>
      </c>
      <c r="I10" s="13"/>
      <c r="K10" s="17">
        <f>K7-K8</f>
        <v>722.09999999999991</v>
      </c>
    </row>
    <row r="11" spans="1:11" ht="14.25" customHeight="1" x14ac:dyDescent="0.25">
      <c r="A11" s="6" t="str">
        <f t="shared" si="0"/>
        <v>2011out</v>
      </c>
      <c r="B11" s="7" t="s">
        <v>21</v>
      </c>
      <c r="C11" s="7">
        <v>2011</v>
      </c>
      <c r="D11" s="8">
        <v>40817</v>
      </c>
      <c r="E11" s="9">
        <v>10</v>
      </c>
      <c r="F11" s="10">
        <v>126.1</v>
      </c>
      <c r="G11" s="10">
        <f t="shared" si="1"/>
        <v>129.4</v>
      </c>
      <c r="H11" s="11">
        <v>2581.0300000000002</v>
      </c>
      <c r="I11" s="17">
        <f>AVERAGE(I13:I139)</f>
        <v>1205.9480314960626</v>
      </c>
    </row>
    <row r="12" spans="1:11" ht="14.25" customHeight="1" x14ac:dyDescent="0.25">
      <c r="A12" s="6" t="str">
        <f t="shared" si="0"/>
        <v>2011nov</v>
      </c>
      <c r="B12" s="7" t="s">
        <v>22</v>
      </c>
      <c r="C12" s="7">
        <v>2011</v>
      </c>
      <c r="D12" s="8">
        <v>40848</v>
      </c>
      <c r="E12" s="9">
        <v>11</v>
      </c>
      <c r="F12" s="10">
        <v>134.5</v>
      </c>
      <c r="G12" s="10">
        <f t="shared" si="1"/>
        <v>260.60000000000002</v>
      </c>
      <c r="H12" s="11">
        <v>2930.66</v>
      </c>
      <c r="I12" s="13"/>
      <c r="J12" s="279" t="s">
        <v>23</v>
      </c>
      <c r="K12" s="278"/>
    </row>
    <row r="13" spans="1:11" ht="14.25" customHeight="1" x14ac:dyDescent="0.25">
      <c r="A13" s="6" t="str">
        <f t="shared" si="0"/>
        <v>2011dez</v>
      </c>
      <c r="B13" s="7" t="s">
        <v>24</v>
      </c>
      <c r="C13" s="7">
        <v>2011</v>
      </c>
      <c r="D13" s="8">
        <v>40878</v>
      </c>
      <c r="E13" s="9">
        <v>12</v>
      </c>
      <c r="F13" s="10">
        <v>262.5</v>
      </c>
      <c r="G13" s="10">
        <f t="shared" si="1"/>
        <v>397</v>
      </c>
      <c r="H13" s="11">
        <v>7692.65</v>
      </c>
      <c r="I13" s="13">
        <f t="shared" ref="I13:I139" si="2">SUM(F2:F13)</f>
        <v>1383.9</v>
      </c>
      <c r="J13" s="15" t="s">
        <v>15</v>
      </c>
      <c r="K13" s="18">
        <f>MAX($H$2:$H$139)</f>
        <v>14513.38</v>
      </c>
    </row>
    <row r="14" spans="1:11" ht="14.25" customHeight="1" x14ac:dyDescent="0.25">
      <c r="A14" s="6" t="str">
        <f t="shared" si="0"/>
        <v>2012jan</v>
      </c>
      <c r="B14" s="7" t="s">
        <v>7</v>
      </c>
      <c r="C14" s="7">
        <v>2012</v>
      </c>
      <c r="D14" s="8">
        <v>40909</v>
      </c>
      <c r="E14" s="9">
        <v>13</v>
      </c>
      <c r="F14" s="10">
        <v>343.5</v>
      </c>
      <c r="G14" s="10">
        <f t="shared" si="1"/>
        <v>606</v>
      </c>
      <c r="H14" s="11">
        <v>13283.33</v>
      </c>
      <c r="I14" s="13">
        <f t="shared" si="2"/>
        <v>1402.4</v>
      </c>
      <c r="J14" s="15" t="s">
        <v>17</v>
      </c>
      <c r="K14" s="18">
        <f>MIN($H$2:$H$139)</f>
        <v>650.35</v>
      </c>
    </row>
    <row r="15" spans="1:11" ht="14.25" customHeight="1" x14ac:dyDescent="0.25">
      <c r="A15" s="6" t="str">
        <f t="shared" si="0"/>
        <v>2012fev</v>
      </c>
      <c r="B15" s="7" t="s">
        <v>9</v>
      </c>
      <c r="C15" s="7">
        <v>2012</v>
      </c>
      <c r="D15" s="8">
        <v>40940</v>
      </c>
      <c r="E15" s="9">
        <v>14</v>
      </c>
      <c r="F15" s="10">
        <v>90.5</v>
      </c>
      <c r="G15" s="10">
        <f t="shared" si="1"/>
        <v>434</v>
      </c>
      <c r="H15" s="11">
        <v>6916.17</v>
      </c>
      <c r="I15" s="13">
        <f t="shared" si="2"/>
        <v>1383.9</v>
      </c>
      <c r="J15" s="15" t="s">
        <v>19</v>
      </c>
      <c r="K15" s="18">
        <f>AVERAGE($H$2:$H$139)</f>
        <v>3647.5639855072454</v>
      </c>
    </row>
    <row r="16" spans="1:11" ht="14.25" customHeight="1" x14ac:dyDescent="0.25">
      <c r="A16" s="6" t="str">
        <f t="shared" si="0"/>
        <v>2012mar</v>
      </c>
      <c r="B16" s="7" t="s">
        <v>10</v>
      </c>
      <c r="C16" s="7">
        <v>2012</v>
      </c>
      <c r="D16" s="8">
        <v>40969</v>
      </c>
      <c r="E16" s="9">
        <v>15</v>
      </c>
      <c r="F16" s="10">
        <v>119</v>
      </c>
      <c r="G16" s="10">
        <f t="shared" si="1"/>
        <v>209.5</v>
      </c>
      <c r="H16" s="11">
        <v>4930.82</v>
      </c>
      <c r="I16" s="13">
        <f t="shared" si="2"/>
        <v>1213.4000000000001</v>
      </c>
    </row>
    <row r="17" spans="1:11" ht="14.25" customHeight="1" x14ac:dyDescent="0.25">
      <c r="A17" s="6" t="str">
        <f t="shared" si="0"/>
        <v>2012abr</v>
      </c>
      <c r="B17" s="7" t="s">
        <v>11</v>
      </c>
      <c r="C17" s="7">
        <v>2012</v>
      </c>
      <c r="D17" s="8">
        <v>41000</v>
      </c>
      <c r="E17" s="9">
        <v>16</v>
      </c>
      <c r="F17" s="10">
        <v>36.5</v>
      </c>
      <c r="G17" s="10">
        <f t="shared" si="1"/>
        <v>155.5</v>
      </c>
      <c r="H17" s="11">
        <v>4090.75</v>
      </c>
      <c r="I17" s="13">
        <f t="shared" si="2"/>
        <v>1156.9000000000001</v>
      </c>
    </row>
    <row r="18" spans="1:11" ht="14.25" customHeight="1" x14ac:dyDescent="0.25">
      <c r="A18" s="6" t="str">
        <f t="shared" si="0"/>
        <v>2012mai</v>
      </c>
      <c r="B18" s="7" t="s">
        <v>12</v>
      </c>
      <c r="C18" s="7">
        <v>2012</v>
      </c>
      <c r="D18" s="8">
        <v>41030</v>
      </c>
      <c r="E18" s="9">
        <v>17</v>
      </c>
      <c r="F18" s="10">
        <v>45</v>
      </c>
      <c r="G18" s="10">
        <f t="shared" si="1"/>
        <v>81.5</v>
      </c>
      <c r="H18" s="11">
        <v>3816.29</v>
      </c>
      <c r="I18" s="13">
        <f t="shared" si="2"/>
        <v>1194.9000000000001</v>
      </c>
    </row>
    <row r="19" spans="1:11" ht="14.25" customHeight="1" x14ac:dyDescent="0.25">
      <c r="A19" s="6" t="str">
        <f t="shared" si="0"/>
        <v>2012jun</v>
      </c>
      <c r="B19" s="7" t="s">
        <v>14</v>
      </c>
      <c r="C19" s="7">
        <v>2012</v>
      </c>
      <c r="D19" s="8">
        <v>41061</v>
      </c>
      <c r="E19" s="9">
        <v>18</v>
      </c>
      <c r="F19" s="10">
        <v>87.5</v>
      </c>
      <c r="G19" s="10">
        <f t="shared" si="1"/>
        <v>132.5</v>
      </c>
      <c r="H19" s="11">
        <v>4132.4399999999996</v>
      </c>
      <c r="I19" s="13">
        <f t="shared" si="2"/>
        <v>1255.9000000000001</v>
      </c>
      <c r="J19" s="19">
        <f>AVERAGE(H2:H49)</f>
        <v>4101.5662500000017</v>
      </c>
    </row>
    <row r="20" spans="1:11" ht="14.25" customHeight="1" x14ac:dyDescent="0.25">
      <c r="A20" s="6" t="str">
        <f t="shared" si="0"/>
        <v>2012jul</v>
      </c>
      <c r="B20" s="7" t="s">
        <v>16</v>
      </c>
      <c r="C20" s="7">
        <v>2012</v>
      </c>
      <c r="D20" s="8">
        <v>41091</v>
      </c>
      <c r="E20" s="9">
        <v>19</v>
      </c>
      <c r="F20" s="10">
        <v>21.5</v>
      </c>
      <c r="G20" s="10">
        <f t="shared" si="1"/>
        <v>109</v>
      </c>
      <c r="H20" s="11">
        <v>3018.84</v>
      </c>
      <c r="I20" s="13">
        <f t="shared" si="2"/>
        <v>1277.4000000000001</v>
      </c>
      <c r="J20" s="19">
        <f>AVERAGE(H50:H139)</f>
        <v>3405.4294444444436</v>
      </c>
      <c r="K20" s="20">
        <f>J20/J19</f>
        <v>0.83027537210801905</v>
      </c>
    </row>
    <row r="21" spans="1:11" ht="14.25" customHeight="1" x14ac:dyDescent="0.25">
      <c r="A21" s="6" t="str">
        <f t="shared" si="0"/>
        <v>2012ago</v>
      </c>
      <c r="B21" s="7" t="s">
        <v>18</v>
      </c>
      <c r="C21" s="7">
        <v>2012</v>
      </c>
      <c r="D21" s="8">
        <v>41122</v>
      </c>
      <c r="E21" s="9">
        <v>20</v>
      </c>
      <c r="F21" s="10">
        <v>0</v>
      </c>
      <c r="G21" s="10">
        <f t="shared" si="1"/>
        <v>21.5</v>
      </c>
      <c r="H21" s="11">
        <v>1987.82</v>
      </c>
      <c r="I21" s="13">
        <f t="shared" si="2"/>
        <v>1269.9000000000001</v>
      </c>
    </row>
    <row r="22" spans="1:11" ht="14.25" customHeight="1" x14ac:dyDescent="0.25">
      <c r="A22" s="6" t="str">
        <f t="shared" si="0"/>
        <v>2012set</v>
      </c>
      <c r="B22" s="7" t="s">
        <v>20</v>
      </c>
      <c r="C22" s="7">
        <v>2012</v>
      </c>
      <c r="D22" s="8">
        <v>41153</v>
      </c>
      <c r="E22" s="9">
        <v>21</v>
      </c>
      <c r="F22" s="10">
        <v>35.5</v>
      </c>
      <c r="G22" s="10">
        <f t="shared" si="1"/>
        <v>35.5</v>
      </c>
      <c r="H22" s="11">
        <v>1605.63</v>
      </c>
      <c r="I22" s="13">
        <f t="shared" si="2"/>
        <v>1302.0999999999999</v>
      </c>
    </row>
    <row r="23" spans="1:11" ht="14.25" customHeight="1" x14ac:dyDescent="0.25">
      <c r="A23" s="6" t="str">
        <f t="shared" si="0"/>
        <v>2012out</v>
      </c>
      <c r="B23" s="7" t="s">
        <v>21</v>
      </c>
      <c r="C23" s="7">
        <v>2012</v>
      </c>
      <c r="D23" s="8">
        <v>41183</v>
      </c>
      <c r="E23" s="9">
        <v>22</v>
      </c>
      <c r="F23" s="10">
        <v>57</v>
      </c>
      <c r="G23" s="10">
        <f t="shared" si="1"/>
        <v>92.5</v>
      </c>
      <c r="H23" s="11">
        <v>1619.59</v>
      </c>
      <c r="I23" s="13">
        <f t="shared" si="2"/>
        <v>1233</v>
      </c>
    </row>
    <row r="24" spans="1:11" ht="14.25" customHeight="1" x14ac:dyDescent="0.25">
      <c r="A24" s="6" t="str">
        <f t="shared" si="0"/>
        <v>2012nov</v>
      </c>
      <c r="B24" s="7" t="s">
        <v>22</v>
      </c>
      <c r="C24" s="7">
        <v>2012</v>
      </c>
      <c r="D24" s="8">
        <v>41214</v>
      </c>
      <c r="E24" s="9">
        <v>23</v>
      </c>
      <c r="F24" s="10">
        <v>161.5</v>
      </c>
      <c r="G24" s="10">
        <f t="shared" si="1"/>
        <v>218.5</v>
      </c>
      <c r="H24" s="11">
        <v>2531.52</v>
      </c>
      <c r="I24" s="13">
        <f t="shared" si="2"/>
        <v>1260</v>
      </c>
    </row>
    <row r="25" spans="1:11" ht="14.25" customHeight="1" x14ac:dyDescent="0.25">
      <c r="A25" s="6" t="str">
        <f t="shared" si="0"/>
        <v>2012dez</v>
      </c>
      <c r="B25" s="7" t="s">
        <v>24</v>
      </c>
      <c r="C25" s="7">
        <v>2012</v>
      </c>
      <c r="D25" s="8">
        <v>41244</v>
      </c>
      <c r="E25" s="9">
        <v>24</v>
      </c>
      <c r="F25" s="10">
        <v>183.5</v>
      </c>
      <c r="G25" s="10">
        <f t="shared" si="1"/>
        <v>345</v>
      </c>
      <c r="H25" s="11">
        <v>3623.25</v>
      </c>
      <c r="I25" s="13">
        <f t="shared" si="2"/>
        <v>1181</v>
      </c>
    </row>
    <row r="26" spans="1:11" ht="14.25" customHeight="1" x14ac:dyDescent="0.25">
      <c r="A26" s="6" t="str">
        <f t="shared" si="0"/>
        <v>2013jan</v>
      </c>
      <c r="B26" s="7" t="s">
        <v>7</v>
      </c>
      <c r="C26" s="7">
        <v>2013</v>
      </c>
      <c r="D26" s="8">
        <v>41275</v>
      </c>
      <c r="E26" s="9">
        <v>25</v>
      </c>
      <c r="F26" s="10">
        <v>319.5</v>
      </c>
      <c r="G26" s="10">
        <f t="shared" si="1"/>
        <v>503</v>
      </c>
      <c r="H26" s="11">
        <v>8698.94</v>
      </c>
      <c r="I26" s="13">
        <f t="shared" si="2"/>
        <v>1157</v>
      </c>
    </row>
    <row r="27" spans="1:11" ht="14.25" customHeight="1" x14ac:dyDescent="0.25">
      <c r="A27" s="6" t="str">
        <f t="shared" si="0"/>
        <v>2013fev</v>
      </c>
      <c r="B27" s="7" t="s">
        <v>9</v>
      </c>
      <c r="C27" s="7">
        <v>2013</v>
      </c>
      <c r="D27" s="8">
        <v>41306</v>
      </c>
      <c r="E27" s="9">
        <v>26</v>
      </c>
      <c r="F27" s="10">
        <v>263.5</v>
      </c>
      <c r="G27" s="10">
        <f t="shared" si="1"/>
        <v>583</v>
      </c>
      <c r="H27" s="11">
        <v>9053.91</v>
      </c>
      <c r="I27" s="13">
        <f t="shared" si="2"/>
        <v>1330</v>
      </c>
    </row>
    <row r="28" spans="1:11" ht="14.25" customHeight="1" x14ac:dyDescent="0.25">
      <c r="A28" s="6" t="str">
        <f t="shared" si="0"/>
        <v>2013mar</v>
      </c>
      <c r="B28" s="7" t="s">
        <v>10</v>
      </c>
      <c r="C28" s="7">
        <v>2013</v>
      </c>
      <c r="D28" s="8">
        <v>41334</v>
      </c>
      <c r="E28" s="9">
        <v>27</v>
      </c>
      <c r="F28" s="10">
        <v>186</v>
      </c>
      <c r="G28" s="10">
        <f t="shared" si="1"/>
        <v>449.5</v>
      </c>
      <c r="H28" s="11">
        <v>6924.41</v>
      </c>
      <c r="I28" s="13">
        <f t="shared" si="2"/>
        <v>1397</v>
      </c>
    </row>
    <row r="29" spans="1:11" ht="14.25" customHeight="1" x14ac:dyDescent="0.25">
      <c r="A29" s="6" t="str">
        <f t="shared" si="0"/>
        <v>2013abr</v>
      </c>
      <c r="B29" s="7" t="s">
        <v>11</v>
      </c>
      <c r="C29" s="7">
        <v>2013</v>
      </c>
      <c r="D29" s="8">
        <v>41365</v>
      </c>
      <c r="E29" s="9">
        <v>28</v>
      </c>
      <c r="F29" s="10">
        <v>71.5</v>
      </c>
      <c r="G29" s="10">
        <f t="shared" si="1"/>
        <v>257.5</v>
      </c>
      <c r="H29" s="11">
        <v>5999.64</v>
      </c>
      <c r="I29" s="13">
        <f t="shared" si="2"/>
        <v>1432</v>
      </c>
    </row>
    <row r="30" spans="1:11" ht="14.25" customHeight="1" x14ac:dyDescent="0.25">
      <c r="A30" s="6" t="str">
        <f t="shared" si="0"/>
        <v>2013mai</v>
      </c>
      <c r="B30" s="7" t="s">
        <v>12</v>
      </c>
      <c r="C30" s="7">
        <v>2013</v>
      </c>
      <c r="D30" s="8">
        <v>41395</v>
      </c>
      <c r="E30" s="9">
        <v>29</v>
      </c>
      <c r="F30" s="10">
        <v>60</v>
      </c>
      <c r="G30" s="10">
        <f t="shared" si="1"/>
        <v>131.5</v>
      </c>
      <c r="H30" s="11">
        <v>3600.54</v>
      </c>
      <c r="I30" s="13">
        <f t="shared" si="2"/>
        <v>1447</v>
      </c>
    </row>
    <row r="31" spans="1:11" ht="14.25" customHeight="1" x14ac:dyDescent="0.25">
      <c r="A31" s="6" t="str">
        <f t="shared" si="0"/>
        <v>2013jun</v>
      </c>
      <c r="B31" s="7" t="s">
        <v>14</v>
      </c>
      <c r="C31" s="7">
        <v>2013</v>
      </c>
      <c r="D31" s="8">
        <v>41426</v>
      </c>
      <c r="E31" s="9">
        <v>30</v>
      </c>
      <c r="F31" s="10">
        <v>30.5</v>
      </c>
      <c r="G31" s="10">
        <f t="shared" si="1"/>
        <v>90.5</v>
      </c>
      <c r="H31" s="11">
        <v>4079.6</v>
      </c>
      <c r="I31" s="13">
        <f t="shared" si="2"/>
        <v>1390</v>
      </c>
    </row>
    <row r="32" spans="1:11" ht="14.25" customHeight="1" x14ac:dyDescent="0.25">
      <c r="A32" s="6" t="str">
        <f t="shared" si="0"/>
        <v>2013jul</v>
      </c>
      <c r="B32" s="7" t="s">
        <v>16</v>
      </c>
      <c r="C32" s="7">
        <v>2013</v>
      </c>
      <c r="D32" s="8">
        <v>41456</v>
      </c>
      <c r="E32" s="9">
        <v>31</v>
      </c>
      <c r="F32" s="10">
        <v>21.5</v>
      </c>
      <c r="G32" s="10">
        <f t="shared" si="1"/>
        <v>52</v>
      </c>
      <c r="H32" s="11">
        <v>2892.32</v>
      </c>
      <c r="I32" s="13">
        <f t="shared" si="2"/>
        <v>1390</v>
      </c>
    </row>
    <row r="33" spans="1:9" ht="14.25" customHeight="1" x14ac:dyDescent="0.25">
      <c r="A33" s="6" t="str">
        <f t="shared" si="0"/>
        <v>2013ago</v>
      </c>
      <c r="B33" s="7" t="s">
        <v>18</v>
      </c>
      <c r="C33" s="7">
        <v>2013</v>
      </c>
      <c r="D33" s="8">
        <v>41487</v>
      </c>
      <c r="E33" s="9">
        <v>32</v>
      </c>
      <c r="F33" s="10">
        <v>0</v>
      </c>
      <c r="G33" s="10">
        <f t="shared" si="1"/>
        <v>21.5</v>
      </c>
      <c r="H33" s="11">
        <v>2192.8200000000002</v>
      </c>
      <c r="I33" s="13">
        <f t="shared" si="2"/>
        <v>1390</v>
      </c>
    </row>
    <row r="34" spans="1:9" ht="14.25" customHeight="1" x14ac:dyDescent="0.25">
      <c r="A34" s="6" t="str">
        <f t="shared" si="0"/>
        <v>2013set</v>
      </c>
      <c r="B34" s="7" t="s">
        <v>20</v>
      </c>
      <c r="C34" s="7">
        <v>2013</v>
      </c>
      <c r="D34" s="8">
        <v>41518</v>
      </c>
      <c r="E34" s="9">
        <v>33</v>
      </c>
      <c r="F34" s="10">
        <v>54.1</v>
      </c>
      <c r="G34" s="10">
        <f t="shared" si="1"/>
        <v>54.1</v>
      </c>
      <c r="H34" s="11">
        <v>1992.47</v>
      </c>
      <c r="I34" s="13">
        <f t="shared" si="2"/>
        <v>1408.6</v>
      </c>
    </row>
    <row r="35" spans="1:9" ht="14.25" customHeight="1" x14ac:dyDescent="0.25">
      <c r="A35" s="6" t="str">
        <f t="shared" si="0"/>
        <v>2013out</v>
      </c>
      <c r="B35" s="7" t="s">
        <v>21</v>
      </c>
      <c r="C35" s="7">
        <v>2013</v>
      </c>
      <c r="D35" s="8">
        <v>41548</v>
      </c>
      <c r="E35" s="9">
        <v>34</v>
      </c>
      <c r="F35" s="10">
        <v>101</v>
      </c>
      <c r="G35" s="10">
        <f t="shared" si="1"/>
        <v>155.1</v>
      </c>
      <c r="H35" s="11">
        <v>2890</v>
      </c>
      <c r="I35" s="13">
        <f t="shared" si="2"/>
        <v>1452.6</v>
      </c>
    </row>
    <row r="36" spans="1:9" ht="14.25" customHeight="1" x14ac:dyDescent="0.25">
      <c r="A36" s="6" t="str">
        <f t="shared" si="0"/>
        <v>2013nov</v>
      </c>
      <c r="B36" s="7" t="s">
        <v>22</v>
      </c>
      <c r="C36" s="7">
        <v>2013</v>
      </c>
      <c r="D36" s="8">
        <v>41579</v>
      </c>
      <c r="E36" s="9">
        <v>35</v>
      </c>
      <c r="F36" s="10">
        <v>196.5</v>
      </c>
      <c r="G36" s="10">
        <f t="shared" si="1"/>
        <v>297.5</v>
      </c>
      <c r="H36" s="11">
        <v>2978.56</v>
      </c>
      <c r="I36" s="13">
        <f t="shared" si="2"/>
        <v>1487.6</v>
      </c>
    </row>
    <row r="37" spans="1:9" ht="14.25" customHeight="1" x14ac:dyDescent="0.25">
      <c r="A37" s="6" t="str">
        <f t="shared" si="0"/>
        <v>2013dez</v>
      </c>
      <c r="B37" s="7" t="s">
        <v>24</v>
      </c>
      <c r="C37" s="7">
        <v>2013</v>
      </c>
      <c r="D37" s="8">
        <v>41609</v>
      </c>
      <c r="E37" s="9">
        <v>36</v>
      </c>
      <c r="F37" s="10">
        <v>201.5</v>
      </c>
      <c r="G37" s="10">
        <f t="shared" si="1"/>
        <v>398</v>
      </c>
      <c r="H37" s="11">
        <v>5302.28</v>
      </c>
      <c r="I37" s="13">
        <f t="shared" si="2"/>
        <v>1505.6</v>
      </c>
    </row>
    <row r="38" spans="1:9" ht="14.25" customHeight="1" x14ac:dyDescent="0.25">
      <c r="A38" s="6" t="str">
        <f t="shared" si="0"/>
        <v>2014jan</v>
      </c>
      <c r="B38" s="7" t="s">
        <v>7</v>
      </c>
      <c r="C38" s="7">
        <v>2014</v>
      </c>
      <c r="D38" s="8">
        <v>41640</v>
      </c>
      <c r="E38" s="9">
        <v>37</v>
      </c>
      <c r="F38" s="10">
        <v>89.5</v>
      </c>
      <c r="G38" s="10">
        <f t="shared" si="1"/>
        <v>291</v>
      </c>
      <c r="H38" s="11">
        <v>3079.94</v>
      </c>
      <c r="I38" s="13">
        <f t="shared" si="2"/>
        <v>1275.5999999999999</v>
      </c>
    </row>
    <row r="39" spans="1:9" ht="14.25" customHeight="1" x14ac:dyDescent="0.25">
      <c r="A39" s="6" t="str">
        <f t="shared" si="0"/>
        <v>2014fev</v>
      </c>
      <c r="B39" s="7" t="s">
        <v>9</v>
      </c>
      <c r="C39" s="7">
        <v>2014</v>
      </c>
      <c r="D39" s="8">
        <v>41671</v>
      </c>
      <c r="E39" s="9">
        <v>38</v>
      </c>
      <c r="F39" s="10">
        <v>25.5</v>
      </c>
      <c r="G39" s="10">
        <f t="shared" si="1"/>
        <v>115</v>
      </c>
      <c r="H39" s="11">
        <v>1795.04</v>
      </c>
      <c r="I39" s="13">
        <f t="shared" si="2"/>
        <v>1037.5999999999999</v>
      </c>
    </row>
    <row r="40" spans="1:9" ht="14.25" customHeight="1" x14ac:dyDescent="0.25">
      <c r="A40" s="6" t="str">
        <f t="shared" si="0"/>
        <v>2014mar</v>
      </c>
      <c r="B40" s="7" t="s">
        <v>10</v>
      </c>
      <c r="C40" s="7">
        <v>2014</v>
      </c>
      <c r="D40" s="8">
        <v>41699</v>
      </c>
      <c r="E40" s="9">
        <v>39</v>
      </c>
      <c r="F40" s="10">
        <v>110</v>
      </c>
      <c r="G40" s="10">
        <f t="shared" si="1"/>
        <v>135.5</v>
      </c>
      <c r="H40" s="11">
        <v>2185.0100000000002</v>
      </c>
      <c r="I40" s="13">
        <f t="shared" si="2"/>
        <v>961.6</v>
      </c>
    </row>
    <row r="41" spans="1:9" ht="14.25" customHeight="1" x14ac:dyDescent="0.25">
      <c r="A41" s="6" t="str">
        <f t="shared" si="0"/>
        <v>2014abr</v>
      </c>
      <c r="B41" s="7" t="s">
        <v>11</v>
      </c>
      <c r="C41" s="7">
        <v>2014</v>
      </c>
      <c r="D41" s="8">
        <v>41730</v>
      </c>
      <c r="E41" s="9">
        <v>40</v>
      </c>
      <c r="F41" s="10">
        <v>78.5</v>
      </c>
      <c r="G41" s="10">
        <f t="shared" si="1"/>
        <v>188.5</v>
      </c>
      <c r="H41" s="11">
        <v>2237.5700000000002</v>
      </c>
      <c r="I41" s="13">
        <f t="shared" si="2"/>
        <v>968.6</v>
      </c>
    </row>
    <row r="42" spans="1:9" ht="14.25" customHeight="1" x14ac:dyDescent="0.25">
      <c r="A42" s="6" t="str">
        <f t="shared" si="0"/>
        <v>2014mai</v>
      </c>
      <c r="B42" s="7" t="s">
        <v>12</v>
      </c>
      <c r="C42" s="7">
        <v>2014</v>
      </c>
      <c r="D42" s="8">
        <v>41760</v>
      </c>
      <c r="E42" s="9">
        <v>41</v>
      </c>
      <c r="F42" s="10">
        <v>15.5</v>
      </c>
      <c r="G42" s="10">
        <f t="shared" si="1"/>
        <v>94</v>
      </c>
      <c r="H42" s="11">
        <v>1527.44</v>
      </c>
      <c r="I42" s="13">
        <f t="shared" si="2"/>
        <v>924.1</v>
      </c>
    </row>
    <row r="43" spans="1:9" ht="14.25" customHeight="1" x14ac:dyDescent="0.25">
      <c r="A43" s="6" t="str">
        <f t="shared" si="0"/>
        <v>2014jun</v>
      </c>
      <c r="B43" s="7" t="s">
        <v>14</v>
      </c>
      <c r="C43" s="7">
        <v>2014</v>
      </c>
      <c r="D43" s="8">
        <v>41791</v>
      </c>
      <c r="E43" s="9">
        <v>42</v>
      </c>
      <c r="F43" s="10">
        <v>4</v>
      </c>
      <c r="G43" s="10">
        <f t="shared" si="1"/>
        <v>19.5</v>
      </c>
      <c r="H43" s="11">
        <v>1411.64</v>
      </c>
      <c r="I43" s="13">
        <f t="shared" si="2"/>
        <v>897.6</v>
      </c>
    </row>
    <row r="44" spans="1:9" ht="14.25" customHeight="1" x14ac:dyDescent="0.25">
      <c r="A44" s="6" t="str">
        <f t="shared" si="0"/>
        <v>2014jul</v>
      </c>
      <c r="B44" s="7" t="s">
        <v>16</v>
      </c>
      <c r="C44" s="7">
        <v>2014</v>
      </c>
      <c r="D44" s="8">
        <v>41821</v>
      </c>
      <c r="E44" s="9">
        <v>43</v>
      </c>
      <c r="F44" s="10">
        <v>39</v>
      </c>
      <c r="G44" s="10">
        <f t="shared" si="1"/>
        <v>43</v>
      </c>
      <c r="H44" s="11">
        <v>1285.6099999999999</v>
      </c>
      <c r="I44" s="13">
        <f t="shared" si="2"/>
        <v>915.1</v>
      </c>
    </row>
    <row r="45" spans="1:9" ht="14.25" customHeight="1" x14ac:dyDescent="0.25">
      <c r="A45" s="6" t="str">
        <f t="shared" si="0"/>
        <v>2014ago</v>
      </c>
      <c r="B45" s="7" t="s">
        <v>18</v>
      </c>
      <c r="C45" s="7">
        <v>2014</v>
      </c>
      <c r="D45" s="8">
        <v>41852</v>
      </c>
      <c r="E45" s="9">
        <v>44</v>
      </c>
      <c r="F45" s="10">
        <v>6</v>
      </c>
      <c r="G45" s="10">
        <f t="shared" si="1"/>
        <v>45</v>
      </c>
      <c r="H45" s="11">
        <v>1169.6300000000001</v>
      </c>
      <c r="I45" s="13">
        <f t="shared" si="2"/>
        <v>921.1</v>
      </c>
    </row>
    <row r="46" spans="1:9" ht="14.25" customHeight="1" x14ac:dyDescent="0.25">
      <c r="A46" s="6" t="str">
        <f t="shared" si="0"/>
        <v>2014set</v>
      </c>
      <c r="B46" s="7" t="s">
        <v>20</v>
      </c>
      <c r="C46" s="7">
        <v>2014</v>
      </c>
      <c r="D46" s="8">
        <v>41883</v>
      </c>
      <c r="E46" s="9">
        <v>45</v>
      </c>
      <c r="F46" s="10">
        <v>36</v>
      </c>
      <c r="G46" s="10">
        <f t="shared" si="1"/>
        <v>42</v>
      </c>
      <c r="H46" s="11">
        <v>867.6</v>
      </c>
      <c r="I46" s="13">
        <f t="shared" si="2"/>
        <v>903</v>
      </c>
    </row>
    <row r="47" spans="1:9" ht="14.25" customHeight="1" x14ac:dyDescent="0.25">
      <c r="A47" s="6" t="str">
        <f t="shared" si="0"/>
        <v>2014out</v>
      </c>
      <c r="B47" s="7" t="s">
        <v>21</v>
      </c>
      <c r="C47" s="7">
        <v>2014</v>
      </c>
      <c r="D47" s="8">
        <v>41913</v>
      </c>
      <c r="E47" s="9">
        <v>46</v>
      </c>
      <c r="F47" s="10">
        <v>41.5</v>
      </c>
      <c r="G47" s="10">
        <f t="shared" si="1"/>
        <v>77.5</v>
      </c>
      <c r="H47" s="11">
        <v>650.35</v>
      </c>
      <c r="I47" s="13">
        <f t="shared" si="2"/>
        <v>843.5</v>
      </c>
    </row>
    <row r="48" spans="1:9" ht="14.25" customHeight="1" x14ac:dyDescent="0.25">
      <c r="A48" s="6" t="str">
        <f t="shared" si="0"/>
        <v>2014nov</v>
      </c>
      <c r="B48" s="7" t="s">
        <v>22</v>
      </c>
      <c r="C48" s="7">
        <v>2014</v>
      </c>
      <c r="D48" s="8">
        <v>41944</v>
      </c>
      <c r="E48" s="9">
        <v>47</v>
      </c>
      <c r="F48" s="10">
        <v>159</v>
      </c>
      <c r="G48" s="10">
        <f t="shared" si="1"/>
        <v>200.5</v>
      </c>
      <c r="H48" s="11">
        <v>1498.22</v>
      </c>
      <c r="I48" s="13">
        <f t="shared" si="2"/>
        <v>806</v>
      </c>
    </row>
    <row r="49" spans="1:9" ht="14.25" customHeight="1" x14ac:dyDescent="0.25">
      <c r="A49" s="6" t="str">
        <f t="shared" si="0"/>
        <v>2014dez</v>
      </c>
      <c r="B49" s="7" t="s">
        <v>24</v>
      </c>
      <c r="C49" s="7">
        <v>2014</v>
      </c>
      <c r="D49" s="8">
        <v>41974</v>
      </c>
      <c r="E49" s="9">
        <v>48</v>
      </c>
      <c r="F49" s="10">
        <v>179</v>
      </c>
      <c r="G49" s="10">
        <f t="shared" si="1"/>
        <v>338</v>
      </c>
      <c r="H49" s="11">
        <v>3434.81</v>
      </c>
      <c r="I49" s="13">
        <f t="shared" si="2"/>
        <v>783.5</v>
      </c>
    </row>
    <row r="50" spans="1:9" ht="14.25" customHeight="1" x14ac:dyDescent="0.25">
      <c r="A50" s="6" t="str">
        <f t="shared" si="0"/>
        <v>2015jan</v>
      </c>
      <c r="B50" s="7" t="s">
        <v>7</v>
      </c>
      <c r="C50" s="7">
        <v>2015</v>
      </c>
      <c r="D50" s="8">
        <v>42005</v>
      </c>
      <c r="E50" s="9">
        <v>49</v>
      </c>
      <c r="F50" s="10">
        <v>90.5</v>
      </c>
      <c r="G50" s="10">
        <f t="shared" si="1"/>
        <v>269.5</v>
      </c>
      <c r="H50" s="11">
        <v>1988.21</v>
      </c>
      <c r="I50" s="13">
        <f t="shared" si="2"/>
        <v>784.5</v>
      </c>
    </row>
    <row r="51" spans="1:9" ht="14.25" customHeight="1" x14ac:dyDescent="0.25">
      <c r="A51" s="6" t="str">
        <f t="shared" si="0"/>
        <v>2015fev</v>
      </c>
      <c r="B51" s="7" t="s">
        <v>9</v>
      </c>
      <c r="C51" s="7">
        <v>2015</v>
      </c>
      <c r="D51" s="8">
        <v>42036</v>
      </c>
      <c r="E51" s="9">
        <v>50</v>
      </c>
      <c r="F51" s="10">
        <v>191</v>
      </c>
      <c r="G51" s="10">
        <f t="shared" si="1"/>
        <v>281.5</v>
      </c>
      <c r="H51" s="11">
        <v>3530.23</v>
      </c>
      <c r="I51" s="13">
        <f t="shared" si="2"/>
        <v>950</v>
      </c>
    </row>
    <row r="52" spans="1:9" ht="14.25" customHeight="1" x14ac:dyDescent="0.25">
      <c r="A52" s="6" t="str">
        <f t="shared" si="0"/>
        <v>2015mar</v>
      </c>
      <c r="B52" s="7" t="s">
        <v>10</v>
      </c>
      <c r="C52" s="7">
        <v>2015</v>
      </c>
      <c r="D52" s="8">
        <v>42064</v>
      </c>
      <c r="E52" s="9">
        <v>51</v>
      </c>
      <c r="F52" s="10">
        <v>199</v>
      </c>
      <c r="G52" s="10">
        <f t="shared" si="1"/>
        <v>390</v>
      </c>
      <c r="H52" s="11">
        <v>4682.33</v>
      </c>
      <c r="I52" s="13">
        <f t="shared" si="2"/>
        <v>1039</v>
      </c>
    </row>
    <row r="53" spans="1:9" ht="14.25" customHeight="1" x14ac:dyDescent="0.25">
      <c r="A53" s="6" t="str">
        <f t="shared" si="0"/>
        <v>2015abr</v>
      </c>
      <c r="B53" s="7" t="s">
        <v>11</v>
      </c>
      <c r="C53" s="7">
        <v>2015</v>
      </c>
      <c r="D53" s="8">
        <v>42095</v>
      </c>
      <c r="E53" s="9">
        <v>52</v>
      </c>
      <c r="F53" s="10">
        <v>1</v>
      </c>
      <c r="G53" s="10">
        <f t="shared" si="1"/>
        <v>200</v>
      </c>
      <c r="H53" s="11">
        <v>3532.87</v>
      </c>
      <c r="I53" s="13">
        <f t="shared" si="2"/>
        <v>961.5</v>
      </c>
    </row>
    <row r="54" spans="1:9" ht="14.25" customHeight="1" x14ac:dyDescent="0.25">
      <c r="A54" s="6" t="str">
        <f t="shared" si="0"/>
        <v>2015mai</v>
      </c>
      <c r="B54" s="7" t="s">
        <v>12</v>
      </c>
      <c r="C54" s="7">
        <v>2015</v>
      </c>
      <c r="D54" s="8">
        <v>42125</v>
      </c>
      <c r="E54" s="9">
        <v>53</v>
      </c>
      <c r="F54" s="10">
        <v>59.5</v>
      </c>
      <c r="G54" s="10">
        <f t="shared" si="1"/>
        <v>60.5</v>
      </c>
      <c r="H54" s="11">
        <v>2507.6799999999998</v>
      </c>
      <c r="I54" s="13">
        <f t="shared" si="2"/>
        <v>1005.5</v>
      </c>
    </row>
    <row r="55" spans="1:9" ht="14.25" customHeight="1" x14ac:dyDescent="0.25">
      <c r="A55" s="6" t="str">
        <f t="shared" si="0"/>
        <v>2015jun</v>
      </c>
      <c r="B55" s="7" t="s">
        <v>14</v>
      </c>
      <c r="C55" s="7">
        <v>2015</v>
      </c>
      <c r="D55" s="8">
        <v>42156</v>
      </c>
      <c r="E55" s="9">
        <v>54</v>
      </c>
      <c r="F55" s="10">
        <v>22</v>
      </c>
      <c r="G55" s="10">
        <f t="shared" si="1"/>
        <v>81.5</v>
      </c>
      <c r="H55" s="11">
        <v>2030.09</v>
      </c>
      <c r="I55" s="13">
        <f t="shared" si="2"/>
        <v>1023.5</v>
      </c>
    </row>
    <row r="56" spans="1:9" ht="14.25" customHeight="1" x14ac:dyDescent="0.25">
      <c r="A56" s="6" t="str">
        <f t="shared" si="0"/>
        <v>2015jul</v>
      </c>
      <c r="B56" s="7" t="s">
        <v>16</v>
      </c>
      <c r="C56" s="7">
        <v>2015</v>
      </c>
      <c r="D56" s="8">
        <v>42186</v>
      </c>
      <c r="E56" s="9">
        <v>55</v>
      </c>
      <c r="F56" s="10">
        <v>9.5</v>
      </c>
      <c r="G56" s="10">
        <f t="shared" si="1"/>
        <v>31.5</v>
      </c>
      <c r="H56" s="11">
        <v>1567.76</v>
      </c>
      <c r="I56" s="13">
        <f t="shared" si="2"/>
        <v>994</v>
      </c>
    </row>
    <row r="57" spans="1:9" ht="14.25" customHeight="1" x14ac:dyDescent="0.25">
      <c r="A57" s="6" t="str">
        <f t="shared" si="0"/>
        <v>2015ago</v>
      </c>
      <c r="B57" s="7" t="s">
        <v>18</v>
      </c>
      <c r="C57" s="7">
        <v>2015</v>
      </c>
      <c r="D57" s="8">
        <v>42217</v>
      </c>
      <c r="E57" s="9">
        <v>56</v>
      </c>
      <c r="F57" s="10">
        <v>9</v>
      </c>
      <c r="G57" s="10">
        <f t="shared" si="1"/>
        <v>18.5</v>
      </c>
      <c r="H57" s="11">
        <v>1132.05</v>
      </c>
      <c r="I57" s="13">
        <f t="shared" si="2"/>
        <v>997</v>
      </c>
    </row>
    <row r="58" spans="1:9" ht="14.25" customHeight="1" x14ac:dyDescent="0.25">
      <c r="A58" s="6" t="str">
        <f t="shared" si="0"/>
        <v>2015set</v>
      </c>
      <c r="B58" s="7" t="s">
        <v>20</v>
      </c>
      <c r="C58" s="7">
        <v>2015</v>
      </c>
      <c r="D58" s="8">
        <v>42248</v>
      </c>
      <c r="E58" s="9">
        <v>57</v>
      </c>
      <c r="F58" s="10">
        <v>128.5</v>
      </c>
      <c r="G58" s="10">
        <f t="shared" si="1"/>
        <v>137.5</v>
      </c>
      <c r="H58" s="11">
        <v>2159.4699999999998</v>
      </c>
      <c r="I58" s="13">
        <f t="shared" si="2"/>
        <v>1089.5</v>
      </c>
    </row>
    <row r="59" spans="1:9" ht="14.25" customHeight="1" x14ac:dyDescent="0.25">
      <c r="A59" s="6" t="str">
        <f t="shared" si="0"/>
        <v>2015out</v>
      </c>
      <c r="B59" s="7" t="s">
        <v>21</v>
      </c>
      <c r="C59" s="7">
        <v>2015</v>
      </c>
      <c r="D59" s="8">
        <v>42278</v>
      </c>
      <c r="E59" s="9">
        <v>58</v>
      </c>
      <c r="F59" s="10">
        <v>59</v>
      </c>
      <c r="G59" s="10">
        <f t="shared" si="1"/>
        <v>187.5</v>
      </c>
      <c r="H59" s="11">
        <v>1044.47</v>
      </c>
      <c r="I59" s="13">
        <f t="shared" si="2"/>
        <v>1107</v>
      </c>
    </row>
    <row r="60" spans="1:9" ht="14.25" customHeight="1" x14ac:dyDescent="0.25">
      <c r="A60" s="6" t="str">
        <f t="shared" si="0"/>
        <v>2015nov</v>
      </c>
      <c r="B60" s="7" t="s">
        <v>22</v>
      </c>
      <c r="C60" s="7">
        <v>2015</v>
      </c>
      <c r="D60" s="8">
        <v>42309</v>
      </c>
      <c r="E60" s="9">
        <v>59</v>
      </c>
      <c r="F60" s="10">
        <v>233</v>
      </c>
      <c r="G60" s="10">
        <f t="shared" si="1"/>
        <v>292</v>
      </c>
      <c r="H60" s="11">
        <v>2849.53</v>
      </c>
      <c r="I60" s="13">
        <f t="shared" si="2"/>
        <v>1181</v>
      </c>
    </row>
    <row r="61" spans="1:9" ht="14.25" customHeight="1" x14ac:dyDescent="0.25">
      <c r="A61" s="6" t="str">
        <f t="shared" si="0"/>
        <v>2015dez</v>
      </c>
      <c r="B61" s="7" t="s">
        <v>24</v>
      </c>
      <c r="C61" s="7">
        <v>2015</v>
      </c>
      <c r="D61" s="8">
        <v>42339</v>
      </c>
      <c r="E61" s="9">
        <v>60</v>
      </c>
      <c r="F61" s="10">
        <v>200</v>
      </c>
      <c r="G61" s="10">
        <f t="shared" si="1"/>
        <v>433</v>
      </c>
      <c r="H61" s="11">
        <v>5019.74</v>
      </c>
      <c r="I61" s="13">
        <f t="shared" si="2"/>
        <v>1202</v>
      </c>
    </row>
    <row r="62" spans="1:9" ht="14.25" customHeight="1" x14ac:dyDescent="0.25">
      <c r="A62" s="6" t="str">
        <f t="shared" si="0"/>
        <v>2016jan</v>
      </c>
      <c r="B62" s="7" t="s">
        <v>7</v>
      </c>
      <c r="C62" s="7">
        <v>2016</v>
      </c>
      <c r="D62" s="8">
        <v>42370</v>
      </c>
      <c r="E62" s="9">
        <v>61</v>
      </c>
      <c r="F62" s="10">
        <v>321</v>
      </c>
      <c r="G62" s="10">
        <f t="shared" si="1"/>
        <v>521</v>
      </c>
      <c r="H62" s="11">
        <v>9529.39</v>
      </c>
      <c r="I62" s="13">
        <f t="shared" si="2"/>
        <v>1432.5</v>
      </c>
    </row>
    <row r="63" spans="1:9" ht="14.25" customHeight="1" x14ac:dyDescent="0.25">
      <c r="A63" s="6" t="str">
        <f t="shared" si="0"/>
        <v>2016fev</v>
      </c>
      <c r="B63" s="7" t="s">
        <v>9</v>
      </c>
      <c r="C63" s="7">
        <v>2016</v>
      </c>
      <c r="D63" s="8">
        <v>42401</v>
      </c>
      <c r="E63" s="9">
        <v>62</v>
      </c>
      <c r="F63" s="10">
        <v>150</v>
      </c>
      <c r="G63" s="10">
        <f t="shared" si="1"/>
        <v>471</v>
      </c>
      <c r="H63" s="11">
        <v>6756.82</v>
      </c>
      <c r="I63" s="13">
        <f t="shared" si="2"/>
        <v>1391.5</v>
      </c>
    </row>
    <row r="64" spans="1:9" ht="14.25" customHeight="1" x14ac:dyDescent="0.25">
      <c r="A64" s="6" t="str">
        <f t="shared" si="0"/>
        <v>2016mar</v>
      </c>
      <c r="B64" s="7" t="s">
        <v>10</v>
      </c>
      <c r="C64" s="7">
        <v>2016</v>
      </c>
      <c r="D64" s="8">
        <v>42430</v>
      </c>
      <c r="E64" s="9">
        <v>63</v>
      </c>
      <c r="F64" s="10">
        <v>214</v>
      </c>
      <c r="G64" s="10">
        <f t="shared" si="1"/>
        <v>364</v>
      </c>
      <c r="H64" s="11">
        <v>7590.49</v>
      </c>
      <c r="I64" s="13">
        <f t="shared" si="2"/>
        <v>1406.5</v>
      </c>
    </row>
    <row r="65" spans="1:24" ht="14.25" customHeight="1" x14ac:dyDescent="0.25">
      <c r="A65" s="6" t="str">
        <f t="shared" si="0"/>
        <v>2016abr</v>
      </c>
      <c r="B65" s="7" t="s">
        <v>11</v>
      </c>
      <c r="C65" s="7">
        <v>2016</v>
      </c>
      <c r="D65" s="8">
        <v>42461</v>
      </c>
      <c r="E65" s="9">
        <v>64</v>
      </c>
      <c r="F65" s="10">
        <v>18.5</v>
      </c>
      <c r="G65" s="10">
        <f t="shared" si="1"/>
        <v>232.5</v>
      </c>
      <c r="H65" s="11">
        <v>3941.46</v>
      </c>
      <c r="I65" s="13">
        <f t="shared" si="2"/>
        <v>1424</v>
      </c>
    </row>
    <row r="66" spans="1:24" ht="14.25" customHeight="1" x14ac:dyDescent="0.25">
      <c r="A66" s="6" t="str">
        <f t="shared" si="0"/>
        <v>2016mai</v>
      </c>
      <c r="B66" s="7" t="s">
        <v>12</v>
      </c>
      <c r="C66" s="7">
        <v>2016</v>
      </c>
      <c r="D66" s="8">
        <v>42491</v>
      </c>
      <c r="E66" s="9">
        <v>65</v>
      </c>
      <c r="F66" s="10">
        <v>43</v>
      </c>
      <c r="G66" s="10">
        <f t="shared" si="1"/>
        <v>61.5</v>
      </c>
      <c r="H66" s="11">
        <v>2899.89</v>
      </c>
      <c r="I66" s="13">
        <f t="shared" si="2"/>
        <v>1407.5</v>
      </c>
    </row>
    <row r="67" spans="1:24" ht="14.25" customHeight="1" x14ac:dyDescent="0.25">
      <c r="A67" s="6" t="str">
        <f t="shared" si="0"/>
        <v>2016jun</v>
      </c>
      <c r="B67" s="7" t="s">
        <v>14</v>
      </c>
      <c r="C67" s="7">
        <v>2016</v>
      </c>
      <c r="D67" s="8">
        <v>42522</v>
      </c>
      <c r="E67" s="9">
        <v>66</v>
      </c>
      <c r="F67" s="10">
        <v>77</v>
      </c>
      <c r="G67" s="10">
        <f t="shared" si="1"/>
        <v>120</v>
      </c>
      <c r="H67" s="11">
        <v>3847.41</v>
      </c>
      <c r="I67" s="13">
        <f t="shared" si="2"/>
        <v>1462.5</v>
      </c>
    </row>
    <row r="68" spans="1:24" ht="14.25" customHeight="1" x14ac:dyDescent="0.25">
      <c r="A68" s="6" t="str">
        <f t="shared" si="0"/>
        <v>2016jul</v>
      </c>
      <c r="B68" s="7" t="s">
        <v>16</v>
      </c>
      <c r="C68" s="7">
        <v>2016</v>
      </c>
      <c r="D68" s="8">
        <v>42552</v>
      </c>
      <c r="E68" s="9">
        <v>67</v>
      </c>
      <c r="F68" s="10">
        <v>0.5</v>
      </c>
      <c r="G68" s="10">
        <f t="shared" si="1"/>
        <v>77.5</v>
      </c>
      <c r="H68" s="11">
        <v>2155.12</v>
      </c>
      <c r="I68" s="13">
        <f t="shared" si="2"/>
        <v>1453.5</v>
      </c>
    </row>
    <row r="69" spans="1:24" ht="14.25" customHeight="1" x14ac:dyDescent="0.25">
      <c r="A69" s="6" t="str">
        <f t="shared" si="0"/>
        <v>2016ago</v>
      </c>
      <c r="B69" s="7" t="s">
        <v>18</v>
      </c>
      <c r="C69" s="7">
        <v>2016</v>
      </c>
      <c r="D69" s="8">
        <v>42583</v>
      </c>
      <c r="E69" s="9">
        <v>68</v>
      </c>
      <c r="F69" s="10">
        <v>32.5</v>
      </c>
      <c r="G69" s="10">
        <f t="shared" si="1"/>
        <v>33</v>
      </c>
      <c r="H69" s="11">
        <v>1799.97</v>
      </c>
      <c r="I69" s="13">
        <f t="shared" si="2"/>
        <v>1477</v>
      </c>
    </row>
    <row r="70" spans="1:24" ht="14.25" customHeight="1" x14ac:dyDescent="0.25">
      <c r="A70" s="6" t="str">
        <f t="shared" si="0"/>
        <v>2016set</v>
      </c>
      <c r="B70" s="7" t="s">
        <v>20</v>
      </c>
      <c r="C70" s="7">
        <v>2016</v>
      </c>
      <c r="D70" s="8">
        <v>42614</v>
      </c>
      <c r="E70" s="9">
        <v>69</v>
      </c>
      <c r="F70" s="10">
        <v>15.5</v>
      </c>
      <c r="G70" s="10">
        <f t="shared" si="1"/>
        <v>48</v>
      </c>
      <c r="H70" s="11">
        <v>1456.41</v>
      </c>
      <c r="I70" s="13">
        <f t="shared" si="2"/>
        <v>1364</v>
      </c>
    </row>
    <row r="71" spans="1:24" ht="14.25" customHeight="1" x14ac:dyDescent="0.25">
      <c r="A71" s="6" t="str">
        <f t="shared" si="0"/>
        <v>2016out</v>
      </c>
      <c r="B71" s="7" t="s">
        <v>21</v>
      </c>
      <c r="C71" s="7">
        <v>2016</v>
      </c>
      <c r="D71" s="8">
        <v>42644</v>
      </c>
      <c r="E71" s="9">
        <v>70</v>
      </c>
      <c r="F71" s="10">
        <v>127</v>
      </c>
      <c r="G71" s="10">
        <f t="shared" si="1"/>
        <v>142.5</v>
      </c>
      <c r="H71" s="11">
        <v>1987.42</v>
      </c>
      <c r="I71" s="13">
        <f t="shared" si="2"/>
        <v>1432</v>
      </c>
    </row>
    <row r="72" spans="1:24" ht="14.25" customHeight="1" x14ac:dyDescent="0.25">
      <c r="A72" s="6" t="str">
        <f t="shared" si="0"/>
        <v>2016nov</v>
      </c>
      <c r="B72" s="7" t="s">
        <v>22</v>
      </c>
      <c r="C72" s="7">
        <v>2016</v>
      </c>
      <c r="D72" s="8">
        <v>42675</v>
      </c>
      <c r="E72" s="9">
        <v>71</v>
      </c>
      <c r="F72" s="10">
        <v>213</v>
      </c>
      <c r="G72" s="10">
        <f t="shared" si="1"/>
        <v>340</v>
      </c>
      <c r="H72" s="11">
        <v>3675.37</v>
      </c>
      <c r="I72" s="13">
        <f t="shared" si="2"/>
        <v>1412</v>
      </c>
    </row>
    <row r="73" spans="1:24" ht="14.25" customHeight="1" x14ac:dyDescent="0.25">
      <c r="A73" s="6" t="str">
        <f t="shared" si="0"/>
        <v>2016dez</v>
      </c>
      <c r="B73" s="7" t="s">
        <v>24</v>
      </c>
      <c r="C73" s="7">
        <v>2016</v>
      </c>
      <c r="D73" s="8">
        <v>42705</v>
      </c>
      <c r="E73" s="9">
        <v>72</v>
      </c>
      <c r="F73" s="10">
        <v>167.5</v>
      </c>
      <c r="G73" s="10">
        <f t="shared" si="1"/>
        <v>380.5</v>
      </c>
      <c r="H73" s="11">
        <v>4016.23</v>
      </c>
      <c r="I73" s="13">
        <f t="shared" si="2"/>
        <v>1379.5</v>
      </c>
    </row>
    <row r="74" spans="1:24" ht="14.25" customHeight="1" x14ac:dyDescent="0.25">
      <c r="A74" s="6" t="str">
        <f t="shared" si="0"/>
        <v>2017jan</v>
      </c>
      <c r="B74" s="7" t="s">
        <v>7</v>
      </c>
      <c r="C74" s="7">
        <v>2017</v>
      </c>
      <c r="D74" s="8">
        <v>42736</v>
      </c>
      <c r="E74" s="9">
        <v>73</v>
      </c>
      <c r="F74" s="10">
        <v>224.5</v>
      </c>
      <c r="G74" s="10">
        <f t="shared" si="1"/>
        <v>392</v>
      </c>
      <c r="H74" s="11">
        <v>4905.8500000000004</v>
      </c>
      <c r="I74" s="13">
        <f t="shared" si="2"/>
        <v>1283</v>
      </c>
    </row>
    <row r="75" spans="1:24" ht="14.25" customHeight="1" x14ac:dyDescent="0.25">
      <c r="A75" s="6" t="str">
        <f t="shared" si="0"/>
        <v>2017fev</v>
      </c>
      <c r="B75" s="7" t="s">
        <v>9</v>
      </c>
      <c r="C75" s="7">
        <v>2017</v>
      </c>
      <c r="D75" s="8">
        <v>42767</v>
      </c>
      <c r="E75" s="9">
        <v>74</v>
      </c>
      <c r="F75" s="10">
        <v>99</v>
      </c>
      <c r="G75" s="10">
        <f t="shared" si="1"/>
        <v>323.5</v>
      </c>
      <c r="H75" s="11">
        <v>4144.17</v>
      </c>
      <c r="I75" s="13">
        <f t="shared" si="2"/>
        <v>1232</v>
      </c>
    </row>
    <row r="76" spans="1:24" ht="14.25" customHeight="1" x14ac:dyDescent="0.25">
      <c r="A76" s="6" t="str">
        <f t="shared" si="0"/>
        <v>2017mar</v>
      </c>
      <c r="B76" s="7" t="s">
        <v>10</v>
      </c>
      <c r="C76" s="7">
        <v>2017</v>
      </c>
      <c r="D76" s="8">
        <v>42795</v>
      </c>
      <c r="E76" s="9">
        <v>75</v>
      </c>
      <c r="F76" s="10">
        <v>123.5</v>
      </c>
      <c r="G76" s="10">
        <f t="shared" si="1"/>
        <v>222.5</v>
      </c>
      <c r="H76" s="11">
        <v>3748.76</v>
      </c>
      <c r="I76" s="13">
        <f t="shared" si="2"/>
        <v>1141.5</v>
      </c>
    </row>
    <row r="77" spans="1:24" ht="14.25" customHeight="1" x14ac:dyDescent="0.25">
      <c r="A77" s="6" t="str">
        <f t="shared" si="0"/>
        <v>2017abr</v>
      </c>
      <c r="B77" s="7" t="s">
        <v>11</v>
      </c>
      <c r="C77" s="7">
        <v>2017</v>
      </c>
      <c r="D77" s="8">
        <v>42826</v>
      </c>
      <c r="E77" s="9">
        <v>76</v>
      </c>
      <c r="F77" s="10">
        <v>65.5</v>
      </c>
      <c r="G77" s="10">
        <f t="shared" si="1"/>
        <v>189</v>
      </c>
      <c r="H77" s="11">
        <v>2449.84</v>
      </c>
      <c r="I77" s="13">
        <f t="shared" si="2"/>
        <v>1188.5</v>
      </c>
    </row>
    <row r="78" spans="1:24" ht="14.25" customHeight="1" x14ac:dyDescent="0.25">
      <c r="A78" s="6" t="str">
        <f t="shared" si="0"/>
        <v>2017mai</v>
      </c>
      <c r="B78" s="7" t="s">
        <v>12</v>
      </c>
      <c r="C78" s="7">
        <v>2017</v>
      </c>
      <c r="D78" s="8">
        <v>42856</v>
      </c>
      <c r="E78" s="9">
        <v>77</v>
      </c>
      <c r="F78" s="10">
        <v>78</v>
      </c>
      <c r="G78" s="10">
        <f t="shared" si="1"/>
        <v>143.5</v>
      </c>
      <c r="H78" s="11">
        <v>2677.39</v>
      </c>
      <c r="I78" s="13">
        <f t="shared" si="2"/>
        <v>1223.5</v>
      </c>
    </row>
    <row r="79" spans="1:24" ht="14.25" customHeight="1" x14ac:dyDescent="0.25">
      <c r="A79" s="6" t="str">
        <f t="shared" si="0"/>
        <v>2017jun</v>
      </c>
      <c r="B79" s="7" t="s">
        <v>14</v>
      </c>
      <c r="C79" s="7">
        <v>2017</v>
      </c>
      <c r="D79" s="8">
        <v>42887</v>
      </c>
      <c r="E79" s="9">
        <v>78</v>
      </c>
      <c r="F79" s="10">
        <v>32</v>
      </c>
      <c r="G79" s="10">
        <f t="shared" si="1"/>
        <v>110</v>
      </c>
      <c r="H79" s="11">
        <v>2134.23</v>
      </c>
      <c r="I79" s="13">
        <f t="shared" si="2"/>
        <v>1178.5</v>
      </c>
      <c r="L79" s="6" t="s">
        <v>25</v>
      </c>
    </row>
    <row r="80" spans="1:24" ht="14.25" customHeight="1" x14ac:dyDescent="0.25">
      <c r="A80" s="6" t="str">
        <f t="shared" si="0"/>
        <v>2017jul</v>
      </c>
      <c r="B80" s="7" t="s">
        <v>16</v>
      </c>
      <c r="C80" s="7">
        <v>2017</v>
      </c>
      <c r="D80" s="8">
        <v>42917</v>
      </c>
      <c r="E80" s="9">
        <v>79</v>
      </c>
      <c r="F80" s="10">
        <v>0</v>
      </c>
      <c r="G80" s="10">
        <f t="shared" si="1"/>
        <v>32</v>
      </c>
      <c r="H80" s="11">
        <v>1537.76</v>
      </c>
      <c r="I80" s="13">
        <f t="shared" si="2"/>
        <v>1178</v>
      </c>
      <c r="L80" s="21" t="s">
        <v>26</v>
      </c>
      <c r="M80" s="21" t="s">
        <v>7</v>
      </c>
      <c r="N80" s="21" t="s">
        <v>9</v>
      </c>
      <c r="O80" s="21" t="s">
        <v>10</v>
      </c>
      <c r="P80" s="21" t="s">
        <v>11</v>
      </c>
      <c r="Q80" s="21" t="s">
        <v>12</v>
      </c>
      <c r="R80" s="21" t="s">
        <v>14</v>
      </c>
      <c r="S80" s="21" t="s">
        <v>16</v>
      </c>
      <c r="T80" s="21" t="s">
        <v>18</v>
      </c>
      <c r="U80" s="21" t="s">
        <v>20</v>
      </c>
      <c r="V80" s="21" t="s">
        <v>21</v>
      </c>
      <c r="W80" s="21" t="s">
        <v>22</v>
      </c>
      <c r="X80" s="21" t="s">
        <v>24</v>
      </c>
    </row>
    <row r="81" spans="1:43" ht="14.25" customHeight="1" x14ac:dyDescent="0.25">
      <c r="A81" s="6" t="str">
        <f t="shared" si="0"/>
        <v>2017ago</v>
      </c>
      <c r="B81" s="7" t="s">
        <v>18</v>
      </c>
      <c r="C81" s="7">
        <v>2017</v>
      </c>
      <c r="D81" s="8">
        <v>42948</v>
      </c>
      <c r="E81" s="9">
        <v>80</v>
      </c>
      <c r="F81" s="10">
        <v>10</v>
      </c>
      <c r="G81" s="10">
        <f t="shared" si="1"/>
        <v>10</v>
      </c>
      <c r="H81" s="11">
        <v>1207.69</v>
      </c>
      <c r="I81" s="13">
        <f t="shared" si="2"/>
        <v>1155.5</v>
      </c>
      <c r="L81" s="22">
        <v>2011</v>
      </c>
      <c r="M81" s="23">
        <f t="shared" ref="M81:X81" si="3">VLOOKUP($L81&amp;M$80,$A:$F,6,FALSE)</f>
        <v>325</v>
      </c>
      <c r="N81" s="23">
        <f t="shared" si="3"/>
        <v>109</v>
      </c>
      <c r="O81" s="23">
        <f t="shared" si="3"/>
        <v>289.5</v>
      </c>
      <c r="P81" s="23">
        <f t="shared" si="3"/>
        <v>93</v>
      </c>
      <c r="Q81" s="23">
        <f t="shared" si="3"/>
        <v>7</v>
      </c>
      <c r="R81" s="23">
        <f t="shared" si="3"/>
        <v>26.5</v>
      </c>
      <c r="S81" s="23">
        <f t="shared" si="3"/>
        <v>0</v>
      </c>
      <c r="T81" s="23">
        <f t="shared" si="3"/>
        <v>7.5</v>
      </c>
      <c r="U81" s="23">
        <f t="shared" si="3"/>
        <v>3.3</v>
      </c>
      <c r="V81" s="23">
        <f t="shared" si="3"/>
        <v>126.1</v>
      </c>
      <c r="W81" s="23">
        <f t="shared" si="3"/>
        <v>134.5</v>
      </c>
      <c r="X81" s="23">
        <f t="shared" si="3"/>
        <v>262.5</v>
      </c>
    </row>
    <row r="82" spans="1:43" ht="14.25" customHeight="1" x14ac:dyDescent="0.25">
      <c r="A82" s="6" t="str">
        <f t="shared" si="0"/>
        <v>2017set</v>
      </c>
      <c r="B82" s="7" t="s">
        <v>20</v>
      </c>
      <c r="C82" s="7">
        <v>2017</v>
      </c>
      <c r="D82" s="8">
        <v>42979</v>
      </c>
      <c r="E82" s="9">
        <v>81</v>
      </c>
      <c r="F82" s="10">
        <v>20</v>
      </c>
      <c r="G82" s="10">
        <f t="shared" si="1"/>
        <v>30</v>
      </c>
      <c r="H82" s="11">
        <v>895.95</v>
      </c>
      <c r="I82" s="13">
        <f t="shared" si="2"/>
        <v>1160</v>
      </c>
      <c r="L82" s="24">
        <v>2012</v>
      </c>
      <c r="M82" s="25">
        <f t="shared" ref="M82:X82" si="4">VLOOKUP($L82&amp;M$80,$A:$F,6,FALSE)</f>
        <v>343.5</v>
      </c>
      <c r="N82" s="25">
        <f t="shared" si="4"/>
        <v>90.5</v>
      </c>
      <c r="O82" s="25">
        <f t="shared" si="4"/>
        <v>119</v>
      </c>
      <c r="P82" s="25">
        <f t="shared" si="4"/>
        <v>36.5</v>
      </c>
      <c r="Q82" s="25">
        <f t="shared" si="4"/>
        <v>45</v>
      </c>
      <c r="R82" s="25">
        <f t="shared" si="4"/>
        <v>87.5</v>
      </c>
      <c r="S82" s="25">
        <f t="shared" si="4"/>
        <v>21.5</v>
      </c>
      <c r="T82" s="25">
        <f t="shared" si="4"/>
        <v>0</v>
      </c>
      <c r="U82" s="25">
        <f t="shared" si="4"/>
        <v>35.5</v>
      </c>
      <c r="V82" s="25">
        <f t="shared" si="4"/>
        <v>57</v>
      </c>
      <c r="W82" s="25">
        <f t="shared" si="4"/>
        <v>161.5</v>
      </c>
      <c r="X82" s="25">
        <f t="shared" si="4"/>
        <v>183.5</v>
      </c>
    </row>
    <row r="83" spans="1:43" ht="14.25" customHeight="1" x14ac:dyDescent="0.25">
      <c r="A83" s="6" t="str">
        <f t="shared" si="0"/>
        <v>2017out</v>
      </c>
      <c r="B83" s="7" t="s">
        <v>21</v>
      </c>
      <c r="C83" s="7">
        <v>2017</v>
      </c>
      <c r="D83" s="8">
        <v>43009</v>
      </c>
      <c r="E83" s="9">
        <v>82</v>
      </c>
      <c r="F83" s="10">
        <v>107</v>
      </c>
      <c r="G83" s="10">
        <f t="shared" si="1"/>
        <v>127</v>
      </c>
      <c r="H83" s="11">
        <v>1226.24</v>
      </c>
      <c r="I83" s="13">
        <f t="shared" si="2"/>
        <v>1140</v>
      </c>
      <c r="L83" s="24">
        <v>2013</v>
      </c>
      <c r="M83" s="25">
        <f t="shared" ref="M83:X83" si="5">VLOOKUP($L83&amp;M$80,$A:$F,6,FALSE)</f>
        <v>319.5</v>
      </c>
      <c r="N83" s="25">
        <f t="shared" si="5"/>
        <v>263.5</v>
      </c>
      <c r="O83" s="25">
        <f t="shared" si="5"/>
        <v>186</v>
      </c>
      <c r="P83" s="25">
        <f t="shared" si="5"/>
        <v>71.5</v>
      </c>
      <c r="Q83" s="25">
        <f t="shared" si="5"/>
        <v>60</v>
      </c>
      <c r="R83" s="25">
        <f t="shared" si="5"/>
        <v>30.5</v>
      </c>
      <c r="S83" s="25">
        <f t="shared" si="5"/>
        <v>21.5</v>
      </c>
      <c r="T83" s="25">
        <f t="shared" si="5"/>
        <v>0</v>
      </c>
      <c r="U83" s="25">
        <f t="shared" si="5"/>
        <v>54.1</v>
      </c>
      <c r="V83" s="25">
        <f t="shared" si="5"/>
        <v>101</v>
      </c>
      <c r="W83" s="25">
        <f t="shared" si="5"/>
        <v>196.5</v>
      </c>
      <c r="X83" s="25">
        <f t="shared" si="5"/>
        <v>201.5</v>
      </c>
    </row>
    <row r="84" spans="1:43" ht="14.25" customHeight="1" x14ac:dyDescent="0.25">
      <c r="A84" s="6" t="str">
        <f t="shared" si="0"/>
        <v>2017nov</v>
      </c>
      <c r="B84" s="7" t="s">
        <v>22</v>
      </c>
      <c r="C84" s="7">
        <v>2017</v>
      </c>
      <c r="D84" s="8">
        <v>43040</v>
      </c>
      <c r="E84" s="9">
        <v>83</v>
      </c>
      <c r="F84" s="10">
        <v>163</v>
      </c>
      <c r="G84" s="10">
        <f t="shared" si="1"/>
        <v>270</v>
      </c>
      <c r="H84" s="11">
        <v>2325.86</v>
      </c>
      <c r="I84" s="13">
        <f t="shared" si="2"/>
        <v>1090</v>
      </c>
      <c r="L84" s="24">
        <v>2014</v>
      </c>
      <c r="M84" s="25">
        <f t="shared" ref="M84:X84" si="6">VLOOKUP($L84&amp;M$80,$A:$F,6,FALSE)</f>
        <v>89.5</v>
      </c>
      <c r="N84" s="25">
        <f t="shared" si="6"/>
        <v>25.5</v>
      </c>
      <c r="O84" s="25">
        <f t="shared" si="6"/>
        <v>110</v>
      </c>
      <c r="P84" s="25">
        <f t="shared" si="6"/>
        <v>78.5</v>
      </c>
      <c r="Q84" s="25">
        <f t="shared" si="6"/>
        <v>15.5</v>
      </c>
      <c r="R84" s="25">
        <f t="shared" si="6"/>
        <v>4</v>
      </c>
      <c r="S84" s="25">
        <f t="shared" si="6"/>
        <v>39</v>
      </c>
      <c r="T84" s="25">
        <f t="shared" si="6"/>
        <v>6</v>
      </c>
      <c r="U84" s="25">
        <f t="shared" si="6"/>
        <v>36</v>
      </c>
      <c r="V84" s="25">
        <f t="shared" si="6"/>
        <v>41.5</v>
      </c>
      <c r="W84" s="25">
        <f t="shared" si="6"/>
        <v>159</v>
      </c>
      <c r="X84" s="25">
        <f t="shared" si="6"/>
        <v>179</v>
      </c>
      <c r="AQ84" s="6" t="s">
        <v>27</v>
      </c>
    </row>
    <row r="85" spans="1:43" ht="14.25" customHeight="1" x14ac:dyDescent="0.25">
      <c r="A85" s="6" t="str">
        <f t="shared" si="0"/>
        <v>2017dez</v>
      </c>
      <c r="B85" s="7" t="s">
        <v>24</v>
      </c>
      <c r="C85" s="7">
        <v>2017</v>
      </c>
      <c r="D85" s="8">
        <v>43070</v>
      </c>
      <c r="E85" s="9">
        <v>84</v>
      </c>
      <c r="F85" s="10">
        <v>209.5</v>
      </c>
      <c r="G85" s="10">
        <f t="shared" si="1"/>
        <v>372.5</v>
      </c>
      <c r="H85" s="11">
        <v>3600.39</v>
      </c>
      <c r="I85" s="13">
        <f t="shared" si="2"/>
        <v>1132</v>
      </c>
      <c r="L85" s="24">
        <v>2015</v>
      </c>
      <c r="M85" s="25">
        <f t="shared" ref="M85:X85" si="7">VLOOKUP($L85&amp;M$80,$A:$F,6,FALSE)</f>
        <v>90.5</v>
      </c>
      <c r="N85" s="25">
        <f t="shared" si="7"/>
        <v>191</v>
      </c>
      <c r="O85" s="25">
        <f t="shared" si="7"/>
        <v>199</v>
      </c>
      <c r="P85" s="25">
        <f t="shared" si="7"/>
        <v>1</v>
      </c>
      <c r="Q85" s="25">
        <f t="shared" si="7"/>
        <v>59.5</v>
      </c>
      <c r="R85" s="25">
        <f t="shared" si="7"/>
        <v>22</v>
      </c>
      <c r="S85" s="25">
        <f t="shared" si="7"/>
        <v>9.5</v>
      </c>
      <c r="T85" s="25">
        <f t="shared" si="7"/>
        <v>9</v>
      </c>
      <c r="U85" s="25">
        <f t="shared" si="7"/>
        <v>128.5</v>
      </c>
      <c r="V85" s="25">
        <f t="shared" si="7"/>
        <v>59</v>
      </c>
      <c r="W85" s="25">
        <f t="shared" si="7"/>
        <v>233</v>
      </c>
      <c r="X85" s="25">
        <f t="shared" si="7"/>
        <v>200</v>
      </c>
    </row>
    <row r="86" spans="1:43" ht="14.25" customHeight="1" x14ac:dyDescent="0.25">
      <c r="A86" s="6" t="str">
        <f t="shared" si="0"/>
        <v>2018jan</v>
      </c>
      <c r="B86" s="7" t="s">
        <v>7</v>
      </c>
      <c r="C86" s="7">
        <v>2018</v>
      </c>
      <c r="D86" s="8">
        <v>43101</v>
      </c>
      <c r="E86" s="9">
        <v>85</v>
      </c>
      <c r="F86" s="10">
        <v>226</v>
      </c>
      <c r="G86" s="10">
        <f t="shared" si="1"/>
        <v>435.5</v>
      </c>
      <c r="H86" s="11">
        <v>6103.76</v>
      </c>
      <c r="I86" s="13">
        <f t="shared" si="2"/>
        <v>1133.5</v>
      </c>
      <c r="L86" s="24">
        <v>2016</v>
      </c>
      <c r="M86" s="25">
        <f t="shared" ref="M86:X86" si="8">VLOOKUP($L86&amp;M$80,$A:$F,6,FALSE)</f>
        <v>321</v>
      </c>
      <c r="N86" s="25">
        <f t="shared" si="8"/>
        <v>150</v>
      </c>
      <c r="O86" s="25">
        <f t="shared" si="8"/>
        <v>214</v>
      </c>
      <c r="P86" s="25">
        <f t="shared" si="8"/>
        <v>18.5</v>
      </c>
      <c r="Q86" s="25">
        <f t="shared" si="8"/>
        <v>43</v>
      </c>
      <c r="R86" s="25">
        <f t="shared" si="8"/>
        <v>77</v>
      </c>
      <c r="S86" s="25">
        <f t="shared" si="8"/>
        <v>0.5</v>
      </c>
      <c r="T86" s="25">
        <f t="shared" si="8"/>
        <v>32.5</v>
      </c>
      <c r="U86" s="25">
        <f t="shared" si="8"/>
        <v>15.5</v>
      </c>
      <c r="V86" s="25">
        <f t="shared" si="8"/>
        <v>127</v>
      </c>
      <c r="W86" s="25">
        <f t="shared" si="8"/>
        <v>213</v>
      </c>
      <c r="X86" s="25">
        <f t="shared" si="8"/>
        <v>167.5</v>
      </c>
    </row>
    <row r="87" spans="1:43" ht="14.25" customHeight="1" x14ac:dyDescent="0.25">
      <c r="A87" s="6" t="str">
        <f t="shared" si="0"/>
        <v>2018fev</v>
      </c>
      <c r="B87" s="7" t="s">
        <v>9</v>
      </c>
      <c r="C87" s="7">
        <v>2018</v>
      </c>
      <c r="D87" s="8">
        <v>43132</v>
      </c>
      <c r="E87" s="9">
        <v>86</v>
      </c>
      <c r="F87" s="10">
        <v>131.5</v>
      </c>
      <c r="G87" s="10">
        <f t="shared" si="1"/>
        <v>357.5</v>
      </c>
      <c r="H87" s="11">
        <v>4157.79</v>
      </c>
      <c r="I87" s="13">
        <f t="shared" si="2"/>
        <v>1166</v>
      </c>
      <c r="L87" s="24">
        <v>2017</v>
      </c>
      <c r="M87" s="25">
        <f t="shared" ref="M87:X87" si="9">VLOOKUP($L87&amp;M$80,$A:$F,6,FALSE)</f>
        <v>224.5</v>
      </c>
      <c r="N87" s="25">
        <f t="shared" si="9"/>
        <v>99</v>
      </c>
      <c r="O87" s="25">
        <f t="shared" si="9"/>
        <v>123.5</v>
      </c>
      <c r="P87" s="25">
        <f t="shared" si="9"/>
        <v>65.5</v>
      </c>
      <c r="Q87" s="25">
        <f t="shared" si="9"/>
        <v>78</v>
      </c>
      <c r="R87" s="25">
        <f t="shared" si="9"/>
        <v>32</v>
      </c>
      <c r="S87" s="25">
        <f t="shared" si="9"/>
        <v>0</v>
      </c>
      <c r="T87" s="25">
        <f t="shared" si="9"/>
        <v>10</v>
      </c>
      <c r="U87" s="25">
        <f t="shared" si="9"/>
        <v>20</v>
      </c>
      <c r="V87" s="25">
        <f t="shared" si="9"/>
        <v>107</v>
      </c>
      <c r="W87" s="25">
        <f t="shared" si="9"/>
        <v>163</v>
      </c>
      <c r="X87" s="25">
        <f t="shared" si="9"/>
        <v>209.5</v>
      </c>
    </row>
    <row r="88" spans="1:43" ht="14.25" customHeight="1" x14ac:dyDescent="0.25">
      <c r="A88" s="6" t="str">
        <f t="shared" si="0"/>
        <v>2018mar</v>
      </c>
      <c r="B88" s="7" t="s">
        <v>10</v>
      </c>
      <c r="C88" s="7">
        <v>2018</v>
      </c>
      <c r="D88" s="8">
        <v>43160</v>
      </c>
      <c r="E88" s="9">
        <v>87</v>
      </c>
      <c r="F88" s="10">
        <v>111.5</v>
      </c>
      <c r="G88" s="10">
        <f t="shared" si="1"/>
        <v>243</v>
      </c>
      <c r="H88" s="11">
        <v>4910.4399999999996</v>
      </c>
      <c r="I88" s="13">
        <f t="shared" si="2"/>
        <v>1154</v>
      </c>
      <c r="L88" s="24">
        <v>2018</v>
      </c>
      <c r="M88" s="25">
        <f t="shared" ref="M88:X88" si="10">VLOOKUP($L88&amp;M$80,$A:$F,6,FALSE)</f>
        <v>226</v>
      </c>
      <c r="N88" s="25">
        <f t="shared" si="10"/>
        <v>131.5</v>
      </c>
      <c r="O88" s="25">
        <f t="shared" si="10"/>
        <v>111.5</v>
      </c>
      <c r="P88" s="25">
        <f t="shared" si="10"/>
        <v>31</v>
      </c>
      <c r="Q88" s="25">
        <f t="shared" si="10"/>
        <v>0</v>
      </c>
      <c r="R88" s="25">
        <f t="shared" si="10"/>
        <v>12.5</v>
      </c>
      <c r="S88" s="25">
        <f t="shared" si="10"/>
        <v>3</v>
      </c>
      <c r="T88" s="25">
        <f t="shared" si="10"/>
        <v>47</v>
      </c>
      <c r="U88" s="25">
        <f t="shared" si="10"/>
        <v>73.5</v>
      </c>
      <c r="V88" s="25">
        <f t="shared" si="10"/>
        <v>170.5</v>
      </c>
      <c r="W88" s="25">
        <f t="shared" si="10"/>
        <v>240.5</v>
      </c>
      <c r="X88" s="25">
        <f t="shared" si="10"/>
        <v>190.5</v>
      </c>
    </row>
    <row r="89" spans="1:43" ht="14.25" customHeight="1" x14ac:dyDescent="0.25">
      <c r="A89" s="6" t="str">
        <f t="shared" si="0"/>
        <v>2018abr</v>
      </c>
      <c r="B89" s="7" t="s">
        <v>11</v>
      </c>
      <c r="C89" s="7">
        <v>2018</v>
      </c>
      <c r="D89" s="8">
        <v>43191</v>
      </c>
      <c r="E89" s="9">
        <v>88</v>
      </c>
      <c r="F89" s="10">
        <v>31</v>
      </c>
      <c r="G89" s="10">
        <f t="shared" si="1"/>
        <v>142.5</v>
      </c>
      <c r="H89" s="11">
        <v>2497.4699999999998</v>
      </c>
      <c r="I89" s="13">
        <f t="shared" si="2"/>
        <v>1119.5</v>
      </c>
      <c r="L89" s="24">
        <v>2019</v>
      </c>
      <c r="M89" s="25">
        <f t="shared" ref="M89:X89" si="11">VLOOKUP($L89&amp;M$80,$A:$F,6,FALSE)</f>
        <v>103.5</v>
      </c>
      <c r="N89" s="25">
        <f t="shared" si="11"/>
        <v>212.5</v>
      </c>
      <c r="O89" s="25">
        <f t="shared" si="11"/>
        <v>172</v>
      </c>
      <c r="P89" s="25">
        <f t="shared" si="11"/>
        <v>114</v>
      </c>
      <c r="Q89" s="25">
        <f t="shared" si="11"/>
        <v>42</v>
      </c>
      <c r="R89" s="25">
        <f t="shared" si="11"/>
        <v>7.5</v>
      </c>
      <c r="S89" s="25">
        <f t="shared" si="11"/>
        <v>14</v>
      </c>
      <c r="T89" s="25">
        <f t="shared" si="11"/>
        <v>16.5</v>
      </c>
      <c r="U89" s="25">
        <f t="shared" si="11"/>
        <v>64.5</v>
      </c>
      <c r="V89" s="25">
        <f t="shared" si="11"/>
        <v>65</v>
      </c>
      <c r="W89" s="25">
        <f t="shared" si="11"/>
        <v>168.5</v>
      </c>
      <c r="X89" s="25">
        <f t="shared" si="11"/>
        <v>183</v>
      </c>
    </row>
    <row r="90" spans="1:43" ht="14.25" customHeight="1" x14ac:dyDescent="0.25">
      <c r="A90" s="6" t="str">
        <f t="shared" si="0"/>
        <v>2018mai</v>
      </c>
      <c r="B90" s="7" t="s">
        <v>12</v>
      </c>
      <c r="C90" s="7">
        <v>2018</v>
      </c>
      <c r="D90" s="8">
        <v>43221</v>
      </c>
      <c r="E90" s="9">
        <v>89</v>
      </c>
      <c r="F90" s="10">
        <v>0</v>
      </c>
      <c r="G90" s="10">
        <f t="shared" si="1"/>
        <v>31</v>
      </c>
      <c r="H90" s="11">
        <v>1729.43</v>
      </c>
      <c r="I90" s="13">
        <f t="shared" si="2"/>
        <v>1041.5</v>
      </c>
      <c r="L90" s="24">
        <v>2020</v>
      </c>
      <c r="M90" s="25">
        <f t="shared" ref="M90:X90" si="12">VLOOKUP($L90&amp;M$80,$A:$F,6,FALSE)</f>
        <v>257</v>
      </c>
      <c r="N90" s="25">
        <f t="shared" si="12"/>
        <v>365.5</v>
      </c>
      <c r="O90" s="25">
        <f t="shared" si="12"/>
        <v>120</v>
      </c>
      <c r="P90" s="25">
        <f t="shared" si="12"/>
        <v>26</v>
      </c>
      <c r="Q90" s="25">
        <f t="shared" si="12"/>
        <v>54</v>
      </c>
      <c r="R90" s="25">
        <f t="shared" si="12"/>
        <v>9.5</v>
      </c>
      <c r="S90" s="25">
        <f t="shared" si="12"/>
        <v>0.5</v>
      </c>
      <c r="T90" s="25">
        <f t="shared" si="12"/>
        <v>9.5</v>
      </c>
      <c r="U90" s="25">
        <f t="shared" si="12"/>
        <v>12</v>
      </c>
      <c r="V90" s="25">
        <f t="shared" si="12"/>
        <v>60.5</v>
      </c>
      <c r="W90" s="25">
        <f t="shared" si="12"/>
        <v>106</v>
      </c>
      <c r="X90" s="25">
        <f t="shared" si="12"/>
        <v>272</v>
      </c>
    </row>
    <row r="91" spans="1:43" ht="14.25" customHeight="1" x14ac:dyDescent="0.25">
      <c r="A91" s="6" t="str">
        <f t="shared" si="0"/>
        <v>2018jun</v>
      </c>
      <c r="B91" s="7" t="s">
        <v>14</v>
      </c>
      <c r="C91" s="7">
        <v>2018</v>
      </c>
      <c r="D91" s="8">
        <v>43252</v>
      </c>
      <c r="E91" s="9">
        <v>90</v>
      </c>
      <c r="F91" s="10">
        <v>12.5</v>
      </c>
      <c r="G91" s="10">
        <f t="shared" si="1"/>
        <v>12.5</v>
      </c>
      <c r="H91" s="11">
        <v>1610.43</v>
      </c>
      <c r="I91" s="13">
        <f t="shared" si="2"/>
        <v>1022</v>
      </c>
      <c r="L91" s="24">
        <v>2021</v>
      </c>
      <c r="M91" s="25">
        <f t="shared" ref="M91:X91" si="13">VLOOKUP($L91&amp;M$80,$A:$F,6,FALSE)</f>
        <v>179</v>
      </c>
      <c r="N91" s="25">
        <f t="shared" si="13"/>
        <v>190</v>
      </c>
      <c r="O91" s="25">
        <f t="shared" si="13"/>
        <v>96</v>
      </c>
      <c r="P91" s="25">
        <f t="shared" si="13"/>
        <v>20</v>
      </c>
      <c r="Q91" s="25">
        <f t="shared" si="13"/>
        <v>12</v>
      </c>
      <c r="R91" s="25">
        <f t="shared" si="13"/>
        <v>19.5</v>
      </c>
      <c r="S91" s="25">
        <f t="shared" si="13"/>
        <v>5.5</v>
      </c>
      <c r="T91" s="25">
        <f t="shared" si="13"/>
        <v>2.5</v>
      </c>
      <c r="U91" s="25">
        <f t="shared" si="13"/>
        <v>15.5</v>
      </c>
      <c r="V91" s="25">
        <f t="shared" si="13"/>
        <v>212</v>
      </c>
      <c r="W91" s="25">
        <f t="shared" si="13"/>
        <v>161</v>
      </c>
      <c r="X91" s="25">
        <f t="shared" si="13"/>
        <v>216.5</v>
      </c>
    </row>
    <row r="92" spans="1:43" ht="14.25" customHeight="1" x14ac:dyDescent="0.25">
      <c r="A92" s="6" t="str">
        <f t="shared" si="0"/>
        <v>2018jul</v>
      </c>
      <c r="B92" s="7" t="s">
        <v>16</v>
      </c>
      <c r="C92" s="7">
        <v>2018</v>
      </c>
      <c r="D92" s="8">
        <v>43282</v>
      </c>
      <c r="E92" s="9">
        <v>91</v>
      </c>
      <c r="F92" s="10">
        <v>3</v>
      </c>
      <c r="G92" s="10">
        <f t="shared" si="1"/>
        <v>15.5</v>
      </c>
      <c r="H92" s="11">
        <v>1239.4100000000001</v>
      </c>
      <c r="I92" s="13">
        <f t="shared" si="2"/>
        <v>1025</v>
      </c>
      <c r="L92" s="26">
        <v>2022</v>
      </c>
      <c r="M92" s="27">
        <f t="shared" ref="M92:R92" si="14">VLOOKUP($L92&amp;M$80,$A:$F,6,FALSE)</f>
        <v>322</v>
      </c>
      <c r="N92" s="27">
        <f t="shared" si="14"/>
        <v>194</v>
      </c>
      <c r="O92" s="27">
        <f t="shared" si="14"/>
        <v>103</v>
      </c>
      <c r="P92" s="27">
        <f t="shared" si="14"/>
        <v>48</v>
      </c>
      <c r="Q92" s="27">
        <f t="shared" si="14"/>
        <v>28.5</v>
      </c>
      <c r="R92" s="27">
        <f t="shared" si="14"/>
        <v>5.5</v>
      </c>
      <c r="S92" s="28" t="s">
        <v>28</v>
      </c>
      <c r="T92" s="28" t="s">
        <v>28</v>
      </c>
      <c r="U92" s="28" t="s">
        <v>28</v>
      </c>
      <c r="V92" s="28" t="s">
        <v>28</v>
      </c>
      <c r="W92" s="28" t="s">
        <v>28</v>
      </c>
      <c r="X92" s="28" t="s">
        <v>28</v>
      </c>
    </row>
    <row r="93" spans="1:43" ht="14.25" customHeight="1" x14ac:dyDescent="0.25">
      <c r="A93" s="6" t="str">
        <f t="shared" si="0"/>
        <v>2018ago</v>
      </c>
      <c r="B93" s="7" t="s">
        <v>18</v>
      </c>
      <c r="C93" s="7">
        <v>2018</v>
      </c>
      <c r="D93" s="8">
        <v>43313</v>
      </c>
      <c r="E93" s="9">
        <v>92</v>
      </c>
      <c r="F93" s="10">
        <v>47</v>
      </c>
      <c r="G93" s="10">
        <f t="shared" si="1"/>
        <v>50</v>
      </c>
      <c r="H93" s="11">
        <v>1448.11</v>
      </c>
      <c r="I93" s="13">
        <f t="shared" si="2"/>
        <v>1062</v>
      </c>
    </row>
    <row r="94" spans="1:43" ht="14.25" customHeight="1" x14ac:dyDescent="0.25">
      <c r="A94" s="6" t="str">
        <f t="shared" si="0"/>
        <v>2018set</v>
      </c>
      <c r="B94" s="7" t="s">
        <v>20</v>
      </c>
      <c r="C94" s="7">
        <v>2018</v>
      </c>
      <c r="D94" s="8">
        <v>43344</v>
      </c>
      <c r="E94" s="9">
        <v>93</v>
      </c>
      <c r="F94" s="10">
        <v>73.5</v>
      </c>
      <c r="G94" s="10">
        <f t="shared" si="1"/>
        <v>120.5</v>
      </c>
      <c r="H94" s="11">
        <v>1302.3</v>
      </c>
      <c r="I94" s="13">
        <f t="shared" si="2"/>
        <v>1115.5</v>
      </c>
      <c r="L94" s="21" t="s">
        <v>26</v>
      </c>
      <c r="M94" s="21" t="s">
        <v>7</v>
      </c>
      <c r="N94" s="21" t="s">
        <v>9</v>
      </c>
      <c r="O94" s="21" t="s">
        <v>10</v>
      </c>
      <c r="P94" s="21" t="s">
        <v>11</v>
      </c>
      <c r="Q94" s="21" t="s">
        <v>12</v>
      </c>
      <c r="R94" s="21" t="s">
        <v>14</v>
      </c>
      <c r="S94" s="21" t="s">
        <v>16</v>
      </c>
      <c r="T94" s="21" t="s">
        <v>18</v>
      </c>
      <c r="U94" s="21" t="s">
        <v>20</v>
      </c>
      <c r="V94" s="21" t="s">
        <v>21</v>
      </c>
      <c r="W94" s="21" t="s">
        <v>22</v>
      </c>
      <c r="X94" s="21" t="s">
        <v>24</v>
      </c>
    </row>
    <row r="95" spans="1:43" ht="14.25" customHeight="1" x14ac:dyDescent="0.25">
      <c r="A95" s="6" t="str">
        <f t="shared" si="0"/>
        <v>2018out</v>
      </c>
      <c r="B95" s="7" t="s">
        <v>21</v>
      </c>
      <c r="C95" s="7">
        <v>2018</v>
      </c>
      <c r="D95" s="8">
        <v>43374</v>
      </c>
      <c r="E95" s="9">
        <v>94</v>
      </c>
      <c r="F95" s="10">
        <v>170.5</v>
      </c>
      <c r="G95" s="10">
        <f t="shared" si="1"/>
        <v>244</v>
      </c>
      <c r="H95" s="11">
        <v>2481.7399999999998</v>
      </c>
      <c r="I95" s="13">
        <f t="shared" si="2"/>
        <v>1179</v>
      </c>
      <c r="L95" s="29" t="s">
        <v>29</v>
      </c>
      <c r="M95" s="30">
        <f t="shared" ref="M95:X95" si="15">AVERAGE(M81:M92)</f>
        <v>233.41666666666666</v>
      </c>
      <c r="N95" s="30">
        <f t="shared" si="15"/>
        <v>168.5</v>
      </c>
      <c r="O95" s="30">
        <f t="shared" si="15"/>
        <v>153.625</v>
      </c>
      <c r="P95" s="30">
        <f t="shared" si="15"/>
        <v>50.291666666666664</v>
      </c>
      <c r="Q95" s="30">
        <f t="shared" si="15"/>
        <v>37.041666666666664</v>
      </c>
      <c r="R95" s="30">
        <f t="shared" si="15"/>
        <v>27.833333333333332</v>
      </c>
      <c r="S95" s="30">
        <f t="shared" si="15"/>
        <v>10.454545454545455</v>
      </c>
      <c r="T95" s="30">
        <f t="shared" si="15"/>
        <v>12.772727272727273</v>
      </c>
      <c r="U95" s="30">
        <f t="shared" si="15"/>
        <v>41.672727272727272</v>
      </c>
      <c r="V95" s="30">
        <f t="shared" si="15"/>
        <v>102.41818181818181</v>
      </c>
      <c r="W95" s="30">
        <f t="shared" si="15"/>
        <v>176.04545454545453</v>
      </c>
      <c r="X95" s="30">
        <f t="shared" si="15"/>
        <v>205.95454545454547</v>
      </c>
    </row>
    <row r="96" spans="1:43" ht="14.25" customHeight="1" x14ac:dyDescent="0.25">
      <c r="A96" s="6" t="str">
        <f t="shared" si="0"/>
        <v>2018nov</v>
      </c>
      <c r="B96" s="7" t="s">
        <v>22</v>
      </c>
      <c r="C96" s="7">
        <v>2018</v>
      </c>
      <c r="D96" s="8">
        <v>43405</v>
      </c>
      <c r="E96" s="9">
        <v>95</v>
      </c>
      <c r="F96" s="10">
        <v>240.5</v>
      </c>
      <c r="G96" s="10">
        <f t="shared" si="1"/>
        <v>411</v>
      </c>
      <c r="H96" s="11">
        <v>4334.28</v>
      </c>
      <c r="I96" s="13">
        <f t="shared" si="2"/>
        <v>1256.5</v>
      </c>
      <c r="L96" s="31" t="s">
        <v>30</v>
      </c>
      <c r="M96" s="32">
        <f t="shared" ref="M96:X96" si="16">AVERAGE(M101:M112)</f>
        <v>7329.0666666666666</v>
      </c>
      <c r="N96" s="32">
        <f t="shared" si="16"/>
        <v>6212.6866666666656</v>
      </c>
      <c r="O96" s="32">
        <f t="shared" si="16"/>
        <v>5968.0950000000003</v>
      </c>
      <c r="P96" s="32">
        <f t="shared" si="16"/>
        <v>3892.8266666666664</v>
      </c>
      <c r="Q96" s="32">
        <f t="shared" si="16"/>
        <v>2797.9983333333334</v>
      </c>
      <c r="R96" s="32">
        <f t="shared" si="16"/>
        <v>2649.0466666666666</v>
      </c>
      <c r="S96" s="32">
        <f t="shared" si="16"/>
        <v>1974.5527272727275</v>
      </c>
      <c r="T96" s="32">
        <f t="shared" si="16"/>
        <v>1590.4836363636364</v>
      </c>
      <c r="U96" s="32">
        <f t="shared" si="16"/>
        <v>1409.3318181818181</v>
      </c>
      <c r="V96" s="32">
        <f t="shared" si="16"/>
        <v>1806.8036363636363</v>
      </c>
      <c r="W96" s="32">
        <f t="shared" si="16"/>
        <v>2846</v>
      </c>
      <c r="X96" s="32">
        <f t="shared" si="16"/>
        <v>4660.7545454545461</v>
      </c>
    </row>
    <row r="97" spans="1:24" ht="14.25" customHeight="1" x14ac:dyDescent="0.25">
      <c r="A97" s="6" t="str">
        <f t="shared" si="0"/>
        <v>2018dez</v>
      </c>
      <c r="B97" s="7" t="s">
        <v>24</v>
      </c>
      <c r="C97" s="7">
        <v>2018</v>
      </c>
      <c r="D97" s="8">
        <v>43435</v>
      </c>
      <c r="E97" s="9">
        <v>96</v>
      </c>
      <c r="F97" s="10">
        <v>190.5</v>
      </c>
      <c r="G97" s="10">
        <f t="shared" si="1"/>
        <v>431</v>
      </c>
      <c r="H97" s="11">
        <v>5010.95</v>
      </c>
      <c r="I97" s="13">
        <f t="shared" si="2"/>
        <v>1237.5</v>
      </c>
    </row>
    <row r="98" spans="1:24" ht="14.25" customHeight="1" x14ac:dyDescent="0.25">
      <c r="A98" s="6" t="str">
        <f t="shared" si="0"/>
        <v>2019jan</v>
      </c>
      <c r="B98" s="7" t="s">
        <v>7</v>
      </c>
      <c r="C98" s="7">
        <v>2019</v>
      </c>
      <c r="D98" s="8">
        <v>43466</v>
      </c>
      <c r="E98" s="9">
        <v>97</v>
      </c>
      <c r="F98" s="10">
        <v>103.5</v>
      </c>
      <c r="G98" s="10">
        <f t="shared" si="1"/>
        <v>294</v>
      </c>
      <c r="H98" s="11">
        <v>3984</v>
      </c>
      <c r="I98" s="13">
        <f t="shared" si="2"/>
        <v>1115</v>
      </c>
    </row>
    <row r="99" spans="1:24" ht="14.25" customHeight="1" x14ac:dyDescent="0.25">
      <c r="A99" s="6" t="str">
        <f t="shared" si="0"/>
        <v>2019fev</v>
      </c>
      <c r="B99" s="7" t="s">
        <v>9</v>
      </c>
      <c r="C99" s="7">
        <v>2019</v>
      </c>
      <c r="D99" s="8">
        <v>43497</v>
      </c>
      <c r="E99" s="9">
        <v>98</v>
      </c>
      <c r="F99" s="10">
        <v>212.5</v>
      </c>
      <c r="G99" s="10">
        <f t="shared" si="1"/>
        <v>316</v>
      </c>
      <c r="H99" s="11">
        <v>4380</v>
      </c>
      <c r="I99" s="13">
        <f t="shared" si="2"/>
        <v>1196</v>
      </c>
      <c r="L99" s="6" t="s">
        <v>31</v>
      </c>
    </row>
    <row r="100" spans="1:24" ht="14.25" customHeight="1" x14ac:dyDescent="0.25">
      <c r="A100" s="6" t="str">
        <f t="shared" si="0"/>
        <v>2019mar</v>
      </c>
      <c r="B100" s="7" t="s">
        <v>10</v>
      </c>
      <c r="C100" s="7">
        <v>2019</v>
      </c>
      <c r="D100" s="8">
        <v>43525</v>
      </c>
      <c r="E100" s="9">
        <v>99</v>
      </c>
      <c r="F100" s="10">
        <v>172</v>
      </c>
      <c r="G100" s="10">
        <f t="shared" si="1"/>
        <v>384.5</v>
      </c>
      <c r="H100" s="11">
        <v>7549</v>
      </c>
      <c r="I100" s="13">
        <f t="shared" si="2"/>
        <v>1256.5</v>
      </c>
      <c r="L100" s="21" t="s">
        <v>26</v>
      </c>
      <c r="M100" s="21" t="s">
        <v>7</v>
      </c>
      <c r="N100" s="21" t="s">
        <v>9</v>
      </c>
      <c r="O100" s="21" t="s">
        <v>10</v>
      </c>
      <c r="P100" s="21" t="s">
        <v>11</v>
      </c>
      <c r="Q100" s="21" t="s">
        <v>12</v>
      </c>
      <c r="R100" s="21" t="s">
        <v>14</v>
      </c>
      <c r="S100" s="21" t="s">
        <v>16</v>
      </c>
      <c r="T100" s="21" t="s">
        <v>18</v>
      </c>
      <c r="U100" s="21" t="s">
        <v>20</v>
      </c>
      <c r="V100" s="21" t="s">
        <v>21</v>
      </c>
      <c r="W100" s="21" t="s">
        <v>22</v>
      </c>
      <c r="X100" s="21" t="s">
        <v>24</v>
      </c>
    </row>
    <row r="101" spans="1:24" ht="14.25" customHeight="1" x14ac:dyDescent="0.25">
      <c r="A101" s="6" t="str">
        <f t="shared" si="0"/>
        <v>2019abr</v>
      </c>
      <c r="B101" s="7" t="s">
        <v>11</v>
      </c>
      <c r="C101" s="7">
        <v>2019</v>
      </c>
      <c r="D101" s="8">
        <v>43556</v>
      </c>
      <c r="E101" s="9">
        <v>100</v>
      </c>
      <c r="F101" s="10">
        <v>114</v>
      </c>
      <c r="G101" s="10">
        <f t="shared" si="1"/>
        <v>286</v>
      </c>
      <c r="H101" s="11">
        <v>5025</v>
      </c>
      <c r="I101" s="13">
        <f t="shared" si="2"/>
        <v>1339.5</v>
      </c>
      <c r="L101" s="22">
        <v>2011</v>
      </c>
      <c r="M101" s="23">
        <f t="shared" ref="M101:X101" si="17">VLOOKUP($L101&amp;M$80,$A:$H,8,FALSE)</f>
        <v>14513.38</v>
      </c>
      <c r="N101" s="23">
        <f t="shared" si="17"/>
        <v>6176.11</v>
      </c>
      <c r="O101" s="23">
        <f t="shared" si="17"/>
        <v>11527.88</v>
      </c>
      <c r="P101" s="23">
        <f t="shared" si="17"/>
        <v>6808.32</v>
      </c>
      <c r="Q101" s="23">
        <f t="shared" si="17"/>
        <v>4452.32</v>
      </c>
      <c r="R101" s="23">
        <f t="shared" si="17"/>
        <v>3791.72</v>
      </c>
      <c r="S101" s="23">
        <f t="shared" si="17"/>
        <v>2947.26</v>
      </c>
      <c r="T101" s="23">
        <f t="shared" si="17"/>
        <v>2369.23</v>
      </c>
      <c r="U101" s="23">
        <f t="shared" si="17"/>
        <v>1779.82</v>
      </c>
      <c r="V101" s="23">
        <f t="shared" si="17"/>
        <v>2581.0300000000002</v>
      </c>
      <c r="W101" s="23">
        <f t="shared" si="17"/>
        <v>2930.66</v>
      </c>
      <c r="X101" s="23">
        <f t="shared" si="17"/>
        <v>7692.65</v>
      </c>
    </row>
    <row r="102" spans="1:24" ht="14.25" customHeight="1" x14ac:dyDescent="0.25">
      <c r="A102" s="6" t="str">
        <f t="shared" si="0"/>
        <v>2019mai</v>
      </c>
      <c r="B102" s="7" t="s">
        <v>12</v>
      </c>
      <c r="C102" s="7">
        <v>2019</v>
      </c>
      <c r="D102" s="8">
        <v>43586</v>
      </c>
      <c r="E102" s="9">
        <v>101</v>
      </c>
      <c r="F102" s="10">
        <v>42</v>
      </c>
      <c r="G102" s="10">
        <f t="shared" si="1"/>
        <v>156</v>
      </c>
      <c r="H102" s="11">
        <v>3380</v>
      </c>
      <c r="I102" s="13">
        <f t="shared" si="2"/>
        <v>1381.5</v>
      </c>
      <c r="L102" s="24">
        <v>2012</v>
      </c>
      <c r="M102" s="25">
        <f t="shared" ref="M102:X102" si="18">VLOOKUP($L102&amp;M$80,$A:$H,8,FALSE)</f>
        <v>13283.33</v>
      </c>
      <c r="N102" s="25">
        <f t="shared" si="18"/>
        <v>6916.17</v>
      </c>
      <c r="O102" s="25">
        <f t="shared" si="18"/>
        <v>4930.82</v>
      </c>
      <c r="P102" s="25">
        <f t="shared" si="18"/>
        <v>4090.75</v>
      </c>
      <c r="Q102" s="25">
        <f t="shared" si="18"/>
        <v>3816.29</v>
      </c>
      <c r="R102" s="25">
        <f t="shared" si="18"/>
        <v>4132.4399999999996</v>
      </c>
      <c r="S102" s="25">
        <f t="shared" si="18"/>
        <v>3018.84</v>
      </c>
      <c r="T102" s="25">
        <f t="shared" si="18"/>
        <v>1987.82</v>
      </c>
      <c r="U102" s="25">
        <f t="shared" si="18"/>
        <v>1605.63</v>
      </c>
      <c r="V102" s="25">
        <f t="shared" si="18"/>
        <v>1619.59</v>
      </c>
      <c r="W102" s="25">
        <f t="shared" si="18"/>
        <v>2531.52</v>
      </c>
      <c r="X102" s="25">
        <f t="shared" si="18"/>
        <v>3623.25</v>
      </c>
    </row>
    <row r="103" spans="1:24" ht="14.25" customHeight="1" x14ac:dyDescent="0.25">
      <c r="A103" s="6" t="str">
        <f t="shared" si="0"/>
        <v>2019jun</v>
      </c>
      <c r="B103" s="7" t="s">
        <v>14</v>
      </c>
      <c r="C103" s="7">
        <v>2019</v>
      </c>
      <c r="D103" s="8">
        <v>43617</v>
      </c>
      <c r="E103" s="9">
        <v>102</v>
      </c>
      <c r="F103" s="10">
        <v>7.5</v>
      </c>
      <c r="G103" s="10">
        <f t="shared" si="1"/>
        <v>49.5</v>
      </c>
      <c r="H103" s="11">
        <v>2399</v>
      </c>
      <c r="I103" s="13">
        <f t="shared" si="2"/>
        <v>1376.5</v>
      </c>
      <c r="L103" s="24">
        <v>2013</v>
      </c>
      <c r="M103" s="25">
        <f t="shared" ref="M103:X103" si="19">VLOOKUP($L103&amp;M$80,$A:$H,8,FALSE)</f>
        <v>8698.94</v>
      </c>
      <c r="N103" s="25">
        <f t="shared" si="19"/>
        <v>9053.91</v>
      </c>
      <c r="O103" s="25">
        <f t="shared" si="19"/>
        <v>6924.41</v>
      </c>
      <c r="P103" s="25">
        <f t="shared" si="19"/>
        <v>5999.64</v>
      </c>
      <c r="Q103" s="25">
        <f t="shared" si="19"/>
        <v>3600.54</v>
      </c>
      <c r="R103" s="25">
        <f t="shared" si="19"/>
        <v>4079.6</v>
      </c>
      <c r="S103" s="25">
        <f t="shared" si="19"/>
        <v>2892.32</v>
      </c>
      <c r="T103" s="25">
        <f t="shared" si="19"/>
        <v>2192.8200000000002</v>
      </c>
      <c r="U103" s="25">
        <f t="shared" si="19"/>
        <v>1992.47</v>
      </c>
      <c r="V103" s="25">
        <f t="shared" si="19"/>
        <v>2890</v>
      </c>
      <c r="W103" s="25">
        <f t="shared" si="19"/>
        <v>2978.56</v>
      </c>
      <c r="X103" s="25">
        <f t="shared" si="19"/>
        <v>5302.28</v>
      </c>
    </row>
    <row r="104" spans="1:24" ht="14.25" customHeight="1" x14ac:dyDescent="0.25">
      <c r="A104" s="6" t="str">
        <f t="shared" si="0"/>
        <v>2019jul</v>
      </c>
      <c r="B104" s="7" t="s">
        <v>16</v>
      </c>
      <c r="C104" s="7">
        <v>2019</v>
      </c>
      <c r="D104" s="8">
        <v>43647</v>
      </c>
      <c r="E104" s="9">
        <v>103</v>
      </c>
      <c r="F104" s="10">
        <v>14</v>
      </c>
      <c r="G104" s="10">
        <f t="shared" si="1"/>
        <v>21.5</v>
      </c>
      <c r="H104" s="11">
        <v>1947</v>
      </c>
      <c r="I104" s="13">
        <f t="shared" si="2"/>
        <v>1387.5</v>
      </c>
      <c r="L104" s="24">
        <v>2014</v>
      </c>
      <c r="M104" s="25">
        <f t="shared" ref="M104:X104" si="20">VLOOKUP($L104&amp;M$80,$A:$H,8,FALSE)</f>
        <v>3079.94</v>
      </c>
      <c r="N104" s="25">
        <f t="shared" si="20"/>
        <v>1795.04</v>
      </c>
      <c r="O104" s="25">
        <f t="shared" si="20"/>
        <v>2185.0100000000002</v>
      </c>
      <c r="P104" s="25">
        <f t="shared" si="20"/>
        <v>2237.5700000000002</v>
      </c>
      <c r="Q104" s="25">
        <f t="shared" si="20"/>
        <v>1527.44</v>
      </c>
      <c r="R104" s="25">
        <f t="shared" si="20"/>
        <v>1411.64</v>
      </c>
      <c r="S104" s="25">
        <f t="shared" si="20"/>
        <v>1285.6099999999999</v>
      </c>
      <c r="T104" s="25">
        <f t="shared" si="20"/>
        <v>1169.6300000000001</v>
      </c>
      <c r="U104" s="25">
        <f t="shared" si="20"/>
        <v>867.6</v>
      </c>
      <c r="V104" s="25">
        <f t="shared" si="20"/>
        <v>650.35</v>
      </c>
      <c r="W104" s="25">
        <f t="shared" si="20"/>
        <v>1498.22</v>
      </c>
      <c r="X104" s="25">
        <f t="shared" si="20"/>
        <v>3434.81</v>
      </c>
    </row>
    <row r="105" spans="1:24" ht="14.25" customHeight="1" x14ac:dyDescent="0.25">
      <c r="A105" s="6" t="str">
        <f t="shared" si="0"/>
        <v>2019ago</v>
      </c>
      <c r="B105" s="7" t="s">
        <v>18</v>
      </c>
      <c r="C105" s="7">
        <v>2019</v>
      </c>
      <c r="D105" s="8">
        <v>43678</v>
      </c>
      <c r="E105" s="9">
        <v>104</v>
      </c>
      <c r="F105" s="10">
        <v>16.5</v>
      </c>
      <c r="G105" s="10">
        <f t="shared" si="1"/>
        <v>30.5</v>
      </c>
      <c r="H105" s="11">
        <v>1607</v>
      </c>
      <c r="I105" s="13">
        <f t="shared" si="2"/>
        <v>1357</v>
      </c>
      <c r="L105" s="24">
        <v>2015</v>
      </c>
      <c r="M105" s="25">
        <f t="shared" ref="M105:X105" si="21">VLOOKUP($L105&amp;M$80,$A:$H,8,FALSE)</f>
        <v>1988.21</v>
      </c>
      <c r="N105" s="25">
        <f t="shared" si="21"/>
        <v>3530.23</v>
      </c>
      <c r="O105" s="25">
        <f t="shared" si="21"/>
        <v>4682.33</v>
      </c>
      <c r="P105" s="25">
        <f t="shared" si="21"/>
        <v>3532.87</v>
      </c>
      <c r="Q105" s="25">
        <f t="shared" si="21"/>
        <v>2507.6799999999998</v>
      </c>
      <c r="R105" s="25">
        <f t="shared" si="21"/>
        <v>2030.09</v>
      </c>
      <c r="S105" s="25">
        <f t="shared" si="21"/>
        <v>1567.76</v>
      </c>
      <c r="T105" s="25">
        <f t="shared" si="21"/>
        <v>1132.05</v>
      </c>
      <c r="U105" s="25">
        <f t="shared" si="21"/>
        <v>2159.4699999999998</v>
      </c>
      <c r="V105" s="25">
        <f t="shared" si="21"/>
        <v>1044.47</v>
      </c>
      <c r="W105" s="25">
        <f t="shared" si="21"/>
        <v>2849.53</v>
      </c>
      <c r="X105" s="25">
        <f t="shared" si="21"/>
        <v>5019.74</v>
      </c>
    </row>
    <row r="106" spans="1:24" ht="14.25" customHeight="1" x14ac:dyDescent="0.25">
      <c r="A106" s="6" t="str">
        <f t="shared" si="0"/>
        <v>2019set</v>
      </c>
      <c r="B106" s="7" t="s">
        <v>20</v>
      </c>
      <c r="C106" s="7">
        <v>2019</v>
      </c>
      <c r="D106" s="8">
        <v>43709</v>
      </c>
      <c r="E106" s="9">
        <v>105</v>
      </c>
      <c r="F106" s="10">
        <v>64.5</v>
      </c>
      <c r="G106" s="10">
        <f t="shared" si="1"/>
        <v>81</v>
      </c>
      <c r="H106" s="11">
        <v>1379</v>
      </c>
      <c r="I106" s="13">
        <f t="shared" si="2"/>
        <v>1348</v>
      </c>
      <c r="L106" s="24">
        <v>2016</v>
      </c>
      <c r="M106" s="25">
        <f t="shared" ref="M106:X106" si="22">VLOOKUP($L106&amp;M$80,$A:$H,8,FALSE)</f>
        <v>9529.39</v>
      </c>
      <c r="N106" s="25">
        <f t="shared" si="22"/>
        <v>6756.82</v>
      </c>
      <c r="O106" s="25">
        <f t="shared" si="22"/>
        <v>7590.49</v>
      </c>
      <c r="P106" s="25">
        <f t="shared" si="22"/>
        <v>3941.46</v>
      </c>
      <c r="Q106" s="25">
        <f t="shared" si="22"/>
        <v>2899.89</v>
      </c>
      <c r="R106" s="25">
        <f t="shared" si="22"/>
        <v>3847.41</v>
      </c>
      <c r="S106" s="25">
        <f t="shared" si="22"/>
        <v>2155.12</v>
      </c>
      <c r="T106" s="25">
        <f t="shared" si="22"/>
        <v>1799.97</v>
      </c>
      <c r="U106" s="25">
        <f t="shared" si="22"/>
        <v>1456.41</v>
      </c>
      <c r="V106" s="25">
        <f t="shared" si="22"/>
        <v>1987.42</v>
      </c>
      <c r="W106" s="25">
        <f t="shared" si="22"/>
        <v>3675.37</v>
      </c>
      <c r="X106" s="25">
        <f t="shared" si="22"/>
        <v>4016.23</v>
      </c>
    </row>
    <row r="107" spans="1:24" ht="14.25" customHeight="1" x14ac:dyDescent="0.25">
      <c r="A107" s="6" t="str">
        <f t="shared" si="0"/>
        <v>2019out</v>
      </c>
      <c r="B107" s="7" t="s">
        <v>21</v>
      </c>
      <c r="C107" s="7">
        <v>2019</v>
      </c>
      <c r="D107" s="8">
        <v>43739</v>
      </c>
      <c r="E107" s="9">
        <v>106</v>
      </c>
      <c r="F107" s="10">
        <v>65</v>
      </c>
      <c r="G107" s="10">
        <f t="shared" si="1"/>
        <v>129.5</v>
      </c>
      <c r="H107" s="11">
        <v>1426</v>
      </c>
      <c r="I107" s="13">
        <f t="shared" si="2"/>
        <v>1242.5</v>
      </c>
      <c r="L107" s="24">
        <v>2017</v>
      </c>
      <c r="M107" s="25">
        <f t="shared" ref="M107:X107" si="23">VLOOKUP($L107&amp;M$80,$A:$H,8,FALSE)</f>
        <v>4905.8500000000004</v>
      </c>
      <c r="N107" s="25">
        <f t="shared" si="23"/>
        <v>4144.17</v>
      </c>
      <c r="O107" s="25">
        <f t="shared" si="23"/>
        <v>3748.76</v>
      </c>
      <c r="P107" s="25">
        <f t="shared" si="23"/>
        <v>2449.84</v>
      </c>
      <c r="Q107" s="25">
        <f t="shared" si="23"/>
        <v>2677.39</v>
      </c>
      <c r="R107" s="25">
        <f t="shared" si="23"/>
        <v>2134.23</v>
      </c>
      <c r="S107" s="25">
        <f t="shared" si="23"/>
        <v>1537.76</v>
      </c>
      <c r="T107" s="25">
        <f t="shared" si="23"/>
        <v>1207.69</v>
      </c>
      <c r="U107" s="25">
        <f t="shared" si="23"/>
        <v>895.95</v>
      </c>
      <c r="V107" s="25">
        <f t="shared" si="23"/>
        <v>1226.24</v>
      </c>
      <c r="W107" s="25">
        <f t="shared" si="23"/>
        <v>2325.86</v>
      </c>
      <c r="X107" s="25">
        <f t="shared" si="23"/>
        <v>3600.39</v>
      </c>
    </row>
    <row r="108" spans="1:24" ht="14.25" customHeight="1" x14ac:dyDescent="0.25">
      <c r="A108" s="6" t="str">
        <f t="shared" si="0"/>
        <v>2019nov</v>
      </c>
      <c r="B108" s="7" t="s">
        <v>22</v>
      </c>
      <c r="C108" s="7">
        <v>2019</v>
      </c>
      <c r="D108" s="8">
        <v>43770</v>
      </c>
      <c r="E108" s="9">
        <v>107</v>
      </c>
      <c r="F108" s="10">
        <v>168.5</v>
      </c>
      <c r="G108" s="10">
        <f t="shared" si="1"/>
        <v>233.5</v>
      </c>
      <c r="H108" s="11">
        <v>2419</v>
      </c>
      <c r="I108" s="13">
        <f t="shared" si="2"/>
        <v>1170.5</v>
      </c>
      <c r="L108" s="24">
        <v>2018</v>
      </c>
      <c r="M108" s="25">
        <f t="shared" ref="M108:X108" si="24">VLOOKUP($L108&amp;M$80,$A:$H,8,FALSE)</f>
        <v>6103.76</v>
      </c>
      <c r="N108" s="25">
        <f t="shared" si="24"/>
        <v>4157.79</v>
      </c>
      <c r="O108" s="25">
        <f t="shared" si="24"/>
        <v>4910.4399999999996</v>
      </c>
      <c r="P108" s="25">
        <f t="shared" si="24"/>
        <v>2497.4699999999998</v>
      </c>
      <c r="Q108" s="25">
        <f t="shared" si="24"/>
        <v>1729.43</v>
      </c>
      <c r="R108" s="25">
        <f t="shared" si="24"/>
        <v>1610.43</v>
      </c>
      <c r="S108" s="25">
        <f t="shared" si="24"/>
        <v>1239.4100000000001</v>
      </c>
      <c r="T108" s="25">
        <f t="shared" si="24"/>
        <v>1448.11</v>
      </c>
      <c r="U108" s="25">
        <f t="shared" si="24"/>
        <v>1302.3</v>
      </c>
      <c r="V108" s="25">
        <f t="shared" si="24"/>
        <v>2481.7399999999998</v>
      </c>
      <c r="W108" s="25">
        <f t="shared" si="24"/>
        <v>4334.28</v>
      </c>
      <c r="X108" s="25">
        <f t="shared" si="24"/>
        <v>5010.95</v>
      </c>
    </row>
    <row r="109" spans="1:24" ht="14.25" customHeight="1" x14ac:dyDescent="0.25">
      <c r="A109" s="6" t="str">
        <f t="shared" si="0"/>
        <v>2019dez</v>
      </c>
      <c r="B109" s="7" t="s">
        <v>24</v>
      </c>
      <c r="C109" s="7">
        <v>2019</v>
      </c>
      <c r="D109" s="8">
        <v>43800</v>
      </c>
      <c r="E109" s="9">
        <v>108</v>
      </c>
      <c r="F109" s="10">
        <v>183</v>
      </c>
      <c r="G109" s="10">
        <f t="shared" si="1"/>
        <v>351.5</v>
      </c>
      <c r="H109" s="11">
        <v>4238</v>
      </c>
      <c r="I109" s="13">
        <f t="shared" si="2"/>
        <v>1163</v>
      </c>
      <c r="L109" s="24">
        <v>2019</v>
      </c>
      <c r="M109" s="25">
        <f t="shared" ref="M109:X109" si="25">VLOOKUP($L109&amp;M$80,$A:$H,8,FALSE)</f>
        <v>3984</v>
      </c>
      <c r="N109" s="25">
        <f t="shared" si="25"/>
        <v>4380</v>
      </c>
      <c r="O109" s="25">
        <f t="shared" si="25"/>
        <v>7549</v>
      </c>
      <c r="P109" s="25">
        <f t="shared" si="25"/>
        <v>5025</v>
      </c>
      <c r="Q109" s="25">
        <f t="shared" si="25"/>
        <v>3380</v>
      </c>
      <c r="R109" s="25">
        <f t="shared" si="25"/>
        <v>2399</v>
      </c>
      <c r="S109" s="25">
        <f t="shared" si="25"/>
        <v>1947</v>
      </c>
      <c r="T109" s="25">
        <f t="shared" si="25"/>
        <v>1607</v>
      </c>
      <c r="U109" s="25">
        <f t="shared" si="25"/>
        <v>1379</v>
      </c>
      <c r="V109" s="25">
        <f t="shared" si="25"/>
        <v>1426</v>
      </c>
      <c r="W109" s="25">
        <f t="shared" si="25"/>
        <v>2419</v>
      </c>
      <c r="X109" s="25">
        <f t="shared" si="25"/>
        <v>4238</v>
      </c>
    </row>
    <row r="110" spans="1:24" ht="14.25" customHeight="1" x14ac:dyDescent="0.25">
      <c r="A110" s="6" t="str">
        <f t="shared" si="0"/>
        <v>2020jan</v>
      </c>
      <c r="B110" s="7" t="s">
        <v>7</v>
      </c>
      <c r="C110" s="7">
        <v>2020</v>
      </c>
      <c r="D110" s="8">
        <v>43831</v>
      </c>
      <c r="E110" s="9">
        <v>109</v>
      </c>
      <c r="F110" s="10">
        <v>257</v>
      </c>
      <c r="G110" s="10">
        <f t="shared" si="1"/>
        <v>440</v>
      </c>
      <c r="H110" s="11">
        <v>5672</v>
      </c>
      <c r="I110" s="13">
        <f t="shared" si="2"/>
        <v>1316.5</v>
      </c>
      <c r="L110" s="24">
        <v>2020</v>
      </c>
      <c r="M110" s="25">
        <f t="shared" ref="M110:X110" si="26">VLOOKUP($L110&amp;M$80,$A:$H,8,FALSE)</f>
        <v>5672</v>
      </c>
      <c r="N110" s="25">
        <f t="shared" si="26"/>
        <v>11933</v>
      </c>
      <c r="O110" s="25">
        <f t="shared" si="26"/>
        <v>8252</v>
      </c>
      <c r="P110" s="25">
        <f t="shared" si="26"/>
        <v>4239</v>
      </c>
      <c r="Q110" s="25">
        <f t="shared" si="26"/>
        <v>2803</v>
      </c>
      <c r="R110" s="25">
        <f t="shared" si="26"/>
        <v>2449</v>
      </c>
      <c r="S110" s="25">
        <f t="shared" si="26"/>
        <v>1873</v>
      </c>
      <c r="T110" s="25">
        <f t="shared" si="26"/>
        <v>1462</v>
      </c>
      <c r="U110" s="25">
        <f t="shared" si="26"/>
        <v>1141</v>
      </c>
      <c r="V110" s="25">
        <f t="shared" si="26"/>
        <v>985</v>
      </c>
      <c r="W110" s="25">
        <f t="shared" si="26"/>
        <v>1948</v>
      </c>
      <c r="X110" s="25">
        <f t="shared" si="26"/>
        <v>4880</v>
      </c>
    </row>
    <row r="111" spans="1:24" ht="14.25" customHeight="1" x14ac:dyDescent="0.25">
      <c r="A111" s="6" t="str">
        <f t="shared" si="0"/>
        <v>2020fev</v>
      </c>
      <c r="B111" s="7" t="s">
        <v>9</v>
      </c>
      <c r="C111" s="7">
        <v>2020</v>
      </c>
      <c r="D111" s="8">
        <v>43862</v>
      </c>
      <c r="E111" s="9">
        <v>110</v>
      </c>
      <c r="F111" s="10">
        <v>365.5</v>
      </c>
      <c r="G111" s="10">
        <f t="shared" si="1"/>
        <v>622.5</v>
      </c>
      <c r="H111" s="11">
        <v>11933</v>
      </c>
      <c r="I111" s="13">
        <f t="shared" si="2"/>
        <v>1469.5</v>
      </c>
      <c r="L111" s="24">
        <v>2021</v>
      </c>
      <c r="M111" s="25">
        <f t="shared" ref="M111:X111" si="27">VLOOKUP($L111&amp;M$80,$A:$H,8,FALSE)</f>
        <v>6198</v>
      </c>
      <c r="N111" s="25">
        <f t="shared" si="27"/>
        <v>4770</v>
      </c>
      <c r="O111" s="25">
        <f t="shared" si="27"/>
        <v>4338</v>
      </c>
      <c r="P111" s="25">
        <f t="shared" si="27"/>
        <v>2131</v>
      </c>
      <c r="Q111" s="25">
        <f t="shared" si="27"/>
        <v>1589</v>
      </c>
      <c r="R111" s="25">
        <f t="shared" si="27"/>
        <v>1692</v>
      </c>
      <c r="S111" s="25">
        <f t="shared" si="27"/>
        <v>1256</v>
      </c>
      <c r="T111" s="25">
        <f t="shared" si="27"/>
        <v>1119</v>
      </c>
      <c r="U111" s="25">
        <f t="shared" si="27"/>
        <v>923</v>
      </c>
      <c r="V111" s="25">
        <f t="shared" si="27"/>
        <v>2983</v>
      </c>
      <c r="W111" s="25">
        <f t="shared" si="27"/>
        <v>3815</v>
      </c>
      <c r="X111" s="25">
        <f t="shared" si="27"/>
        <v>4450</v>
      </c>
    </row>
    <row r="112" spans="1:24" ht="14.25" customHeight="1" x14ac:dyDescent="0.25">
      <c r="A112" s="6" t="str">
        <f t="shared" si="0"/>
        <v>2020mar</v>
      </c>
      <c r="B112" s="7" t="s">
        <v>10</v>
      </c>
      <c r="C112" s="7">
        <v>2020</v>
      </c>
      <c r="D112" s="8">
        <v>43891</v>
      </c>
      <c r="E112" s="9">
        <v>111</v>
      </c>
      <c r="F112" s="10">
        <v>120</v>
      </c>
      <c r="G112" s="10">
        <f t="shared" si="1"/>
        <v>485.5</v>
      </c>
      <c r="H112" s="11">
        <v>8252</v>
      </c>
      <c r="I112" s="13">
        <f t="shared" si="2"/>
        <v>1417.5</v>
      </c>
      <c r="L112" s="26">
        <v>2022</v>
      </c>
      <c r="M112" s="27">
        <f t="shared" ref="M112:R112" si="28">VLOOKUP($L112&amp;M$80,$A:$H,8,FALSE)</f>
        <v>9992</v>
      </c>
      <c r="N112" s="27">
        <f t="shared" si="28"/>
        <v>10939</v>
      </c>
      <c r="O112" s="27">
        <f t="shared" si="28"/>
        <v>4978</v>
      </c>
      <c r="P112" s="27">
        <f t="shared" si="28"/>
        <v>3761</v>
      </c>
      <c r="Q112" s="27">
        <f t="shared" si="28"/>
        <v>2593</v>
      </c>
      <c r="R112" s="27">
        <f t="shared" si="28"/>
        <v>2211</v>
      </c>
      <c r="S112" s="28" t="s">
        <v>28</v>
      </c>
      <c r="T112" s="28" t="s">
        <v>28</v>
      </c>
      <c r="U112" s="28" t="s">
        <v>28</v>
      </c>
      <c r="V112" s="28" t="s">
        <v>28</v>
      </c>
      <c r="W112" s="28" t="s">
        <v>28</v>
      </c>
      <c r="X112" s="28" t="s">
        <v>28</v>
      </c>
    </row>
    <row r="113" spans="1:24" ht="14.25" customHeight="1" x14ac:dyDescent="0.25">
      <c r="A113" s="6" t="str">
        <f t="shared" si="0"/>
        <v>2020abr</v>
      </c>
      <c r="B113" s="7" t="s">
        <v>11</v>
      </c>
      <c r="C113" s="7">
        <v>2020</v>
      </c>
      <c r="D113" s="8">
        <v>43922</v>
      </c>
      <c r="E113" s="9">
        <v>112</v>
      </c>
      <c r="F113" s="10">
        <v>26</v>
      </c>
      <c r="G113" s="10">
        <f t="shared" si="1"/>
        <v>146</v>
      </c>
      <c r="H113" s="11">
        <v>4239</v>
      </c>
      <c r="I113" s="13">
        <f t="shared" si="2"/>
        <v>1329.5</v>
      </c>
    </row>
    <row r="114" spans="1:24" ht="14.25" customHeight="1" x14ac:dyDescent="0.25">
      <c r="A114" s="6" t="str">
        <f t="shared" si="0"/>
        <v>2020mai</v>
      </c>
      <c r="B114" s="7" t="s">
        <v>12</v>
      </c>
      <c r="C114" s="7">
        <v>2020</v>
      </c>
      <c r="D114" s="8">
        <v>43952</v>
      </c>
      <c r="E114" s="9">
        <v>113</v>
      </c>
      <c r="F114" s="10">
        <v>54</v>
      </c>
      <c r="G114" s="10">
        <f t="shared" si="1"/>
        <v>80</v>
      </c>
      <c r="H114" s="11">
        <v>2803</v>
      </c>
      <c r="I114" s="13">
        <f t="shared" si="2"/>
        <v>1341.5</v>
      </c>
    </row>
    <row r="115" spans="1:24" ht="14.25" customHeight="1" x14ac:dyDescent="0.25">
      <c r="A115" s="6" t="str">
        <f t="shared" si="0"/>
        <v>2020jun</v>
      </c>
      <c r="B115" s="7" t="s">
        <v>14</v>
      </c>
      <c r="C115" s="7">
        <v>2020</v>
      </c>
      <c r="D115" s="8">
        <v>43983</v>
      </c>
      <c r="E115" s="9">
        <v>114</v>
      </c>
      <c r="F115" s="10">
        <v>9.5</v>
      </c>
      <c r="G115" s="10">
        <f t="shared" si="1"/>
        <v>63.5</v>
      </c>
      <c r="H115" s="11">
        <v>2449</v>
      </c>
      <c r="I115" s="13">
        <f t="shared" si="2"/>
        <v>1343.5</v>
      </c>
      <c r="L115" s="21" t="s">
        <v>26</v>
      </c>
      <c r="M115" s="21" t="s">
        <v>7</v>
      </c>
      <c r="N115" s="21" t="s">
        <v>9</v>
      </c>
      <c r="O115" s="21" t="s">
        <v>10</v>
      </c>
      <c r="P115" s="21" t="s">
        <v>11</v>
      </c>
      <c r="Q115" s="21" t="s">
        <v>12</v>
      </c>
      <c r="R115" s="21" t="s">
        <v>14</v>
      </c>
      <c r="S115" s="21" t="s">
        <v>16</v>
      </c>
      <c r="T115" s="21" t="s">
        <v>18</v>
      </c>
      <c r="U115" s="21" t="s">
        <v>20</v>
      </c>
      <c r="V115" s="21" t="s">
        <v>21</v>
      </c>
      <c r="W115" s="21" t="s">
        <v>22</v>
      </c>
      <c r="X115" s="21" t="s">
        <v>24</v>
      </c>
    </row>
    <row r="116" spans="1:24" ht="14.25" customHeight="1" x14ac:dyDescent="0.25">
      <c r="A116" s="6" t="str">
        <f t="shared" si="0"/>
        <v>2020jul</v>
      </c>
      <c r="B116" s="7" t="s">
        <v>16</v>
      </c>
      <c r="C116" s="7">
        <v>2020</v>
      </c>
      <c r="D116" s="8">
        <v>44013</v>
      </c>
      <c r="E116" s="9">
        <v>115</v>
      </c>
      <c r="F116" s="10">
        <v>0.5</v>
      </c>
      <c r="G116" s="10">
        <f t="shared" si="1"/>
        <v>10</v>
      </c>
      <c r="H116" s="11">
        <v>1873</v>
      </c>
      <c r="I116" s="13">
        <f t="shared" si="2"/>
        <v>1330</v>
      </c>
      <c r="L116" s="22">
        <v>2011</v>
      </c>
      <c r="M116" s="23">
        <f t="shared" ref="M116:X116" si="29">VLOOKUP($L116&amp;M$80,$A:$H,7,FALSE)</f>
        <v>594.65</v>
      </c>
      <c r="N116" s="23">
        <f t="shared" si="29"/>
        <v>434</v>
      </c>
      <c r="O116" s="23">
        <f t="shared" si="29"/>
        <v>398.5</v>
      </c>
      <c r="P116" s="23">
        <f t="shared" si="29"/>
        <v>382.5</v>
      </c>
      <c r="Q116" s="23">
        <f t="shared" si="29"/>
        <v>100</v>
      </c>
      <c r="R116" s="23">
        <f t="shared" si="29"/>
        <v>33.5</v>
      </c>
      <c r="S116" s="23">
        <f t="shared" si="29"/>
        <v>26.5</v>
      </c>
      <c r="T116" s="23">
        <f t="shared" si="29"/>
        <v>7.5</v>
      </c>
      <c r="U116" s="23">
        <f t="shared" si="29"/>
        <v>10.8</v>
      </c>
      <c r="V116" s="23">
        <f t="shared" si="29"/>
        <v>129.4</v>
      </c>
      <c r="W116" s="23">
        <f t="shared" si="29"/>
        <v>260.60000000000002</v>
      </c>
      <c r="X116" s="23">
        <f t="shared" si="29"/>
        <v>397</v>
      </c>
    </row>
    <row r="117" spans="1:24" ht="14.25" customHeight="1" x14ac:dyDescent="0.25">
      <c r="A117" s="6" t="str">
        <f t="shared" si="0"/>
        <v>2020ago</v>
      </c>
      <c r="B117" s="7" t="s">
        <v>18</v>
      </c>
      <c r="C117" s="7">
        <v>2020</v>
      </c>
      <c r="D117" s="8">
        <v>44044</v>
      </c>
      <c r="E117" s="9">
        <v>116</v>
      </c>
      <c r="F117" s="10">
        <v>9.5</v>
      </c>
      <c r="G117" s="10">
        <f t="shared" si="1"/>
        <v>10</v>
      </c>
      <c r="H117" s="11">
        <v>1462</v>
      </c>
      <c r="I117" s="13">
        <f t="shared" si="2"/>
        <v>1323</v>
      </c>
      <c r="L117" s="24">
        <v>2012</v>
      </c>
      <c r="M117" s="25">
        <f t="shared" ref="M117:X117" si="30">VLOOKUP($L117&amp;M$80,$A:$H,7,FALSE)</f>
        <v>606</v>
      </c>
      <c r="N117" s="25">
        <f t="shared" si="30"/>
        <v>434</v>
      </c>
      <c r="O117" s="25">
        <f t="shared" si="30"/>
        <v>209.5</v>
      </c>
      <c r="P117" s="25">
        <f t="shared" si="30"/>
        <v>155.5</v>
      </c>
      <c r="Q117" s="25">
        <f t="shared" si="30"/>
        <v>81.5</v>
      </c>
      <c r="R117" s="25">
        <f t="shared" si="30"/>
        <v>132.5</v>
      </c>
      <c r="S117" s="25">
        <f t="shared" si="30"/>
        <v>109</v>
      </c>
      <c r="T117" s="25">
        <f t="shared" si="30"/>
        <v>21.5</v>
      </c>
      <c r="U117" s="25">
        <f t="shared" si="30"/>
        <v>35.5</v>
      </c>
      <c r="V117" s="25">
        <f t="shared" si="30"/>
        <v>92.5</v>
      </c>
      <c r="W117" s="25">
        <f t="shared" si="30"/>
        <v>218.5</v>
      </c>
      <c r="X117" s="25">
        <f t="shared" si="30"/>
        <v>345</v>
      </c>
    </row>
    <row r="118" spans="1:24" ht="14.25" customHeight="1" x14ac:dyDescent="0.25">
      <c r="A118" s="6" t="str">
        <f t="shared" si="0"/>
        <v>2020set</v>
      </c>
      <c r="B118" s="7" t="s">
        <v>20</v>
      </c>
      <c r="C118" s="7">
        <v>2020</v>
      </c>
      <c r="D118" s="8">
        <v>44075</v>
      </c>
      <c r="E118" s="9">
        <v>117</v>
      </c>
      <c r="F118" s="10">
        <v>12</v>
      </c>
      <c r="G118" s="10">
        <f t="shared" si="1"/>
        <v>21.5</v>
      </c>
      <c r="H118" s="11">
        <v>1141</v>
      </c>
      <c r="I118" s="13">
        <f t="shared" si="2"/>
        <v>1270.5</v>
      </c>
      <c r="L118" s="24">
        <v>2013</v>
      </c>
      <c r="M118" s="25">
        <f t="shared" ref="M118:X118" si="31">VLOOKUP($L118&amp;M$80,$A:$H,7,FALSE)</f>
        <v>503</v>
      </c>
      <c r="N118" s="25">
        <f t="shared" si="31"/>
        <v>583</v>
      </c>
      <c r="O118" s="25">
        <f t="shared" si="31"/>
        <v>449.5</v>
      </c>
      <c r="P118" s="25">
        <f t="shared" si="31"/>
        <v>257.5</v>
      </c>
      <c r="Q118" s="25">
        <f t="shared" si="31"/>
        <v>131.5</v>
      </c>
      <c r="R118" s="25">
        <f t="shared" si="31"/>
        <v>90.5</v>
      </c>
      <c r="S118" s="25">
        <f t="shared" si="31"/>
        <v>52</v>
      </c>
      <c r="T118" s="25">
        <f t="shared" si="31"/>
        <v>21.5</v>
      </c>
      <c r="U118" s="25">
        <f t="shared" si="31"/>
        <v>54.1</v>
      </c>
      <c r="V118" s="25">
        <f t="shared" si="31"/>
        <v>155.1</v>
      </c>
      <c r="W118" s="25">
        <f t="shared" si="31"/>
        <v>297.5</v>
      </c>
      <c r="X118" s="25">
        <f t="shared" si="31"/>
        <v>398</v>
      </c>
    </row>
    <row r="119" spans="1:24" ht="14.25" customHeight="1" x14ac:dyDescent="0.25">
      <c r="A119" s="6" t="str">
        <f t="shared" si="0"/>
        <v>2020out</v>
      </c>
      <c r="B119" s="7" t="s">
        <v>21</v>
      </c>
      <c r="C119" s="7">
        <v>2020</v>
      </c>
      <c r="D119" s="8">
        <v>44105</v>
      </c>
      <c r="E119" s="9">
        <v>118</v>
      </c>
      <c r="F119" s="10">
        <v>60.5</v>
      </c>
      <c r="G119" s="10">
        <f t="shared" si="1"/>
        <v>72.5</v>
      </c>
      <c r="H119" s="11">
        <v>985</v>
      </c>
      <c r="I119" s="13">
        <f t="shared" si="2"/>
        <v>1266</v>
      </c>
      <c r="L119" s="24">
        <v>2014</v>
      </c>
      <c r="M119" s="25">
        <f t="shared" ref="M119:X119" si="32">VLOOKUP($L119&amp;M$80,$A:$H,7,FALSE)</f>
        <v>291</v>
      </c>
      <c r="N119" s="25">
        <f t="shared" si="32"/>
        <v>115</v>
      </c>
      <c r="O119" s="25">
        <f t="shared" si="32"/>
        <v>135.5</v>
      </c>
      <c r="P119" s="25">
        <f t="shared" si="32"/>
        <v>188.5</v>
      </c>
      <c r="Q119" s="25">
        <f t="shared" si="32"/>
        <v>94</v>
      </c>
      <c r="R119" s="25">
        <f t="shared" si="32"/>
        <v>19.5</v>
      </c>
      <c r="S119" s="25">
        <f t="shared" si="32"/>
        <v>43</v>
      </c>
      <c r="T119" s="25">
        <f t="shared" si="32"/>
        <v>45</v>
      </c>
      <c r="U119" s="25">
        <f t="shared" si="32"/>
        <v>42</v>
      </c>
      <c r="V119" s="25">
        <f t="shared" si="32"/>
        <v>77.5</v>
      </c>
      <c r="W119" s="25">
        <f t="shared" si="32"/>
        <v>200.5</v>
      </c>
      <c r="X119" s="25">
        <f t="shared" si="32"/>
        <v>338</v>
      </c>
    </row>
    <row r="120" spans="1:24" ht="14.25" customHeight="1" x14ac:dyDescent="0.25">
      <c r="A120" s="6" t="str">
        <f t="shared" si="0"/>
        <v>2020nov</v>
      </c>
      <c r="B120" s="7" t="s">
        <v>22</v>
      </c>
      <c r="C120" s="7">
        <v>2020</v>
      </c>
      <c r="D120" s="8">
        <v>44136</v>
      </c>
      <c r="E120" s="9">
        <v>119</v>
      </c>
      <c r="F120" s="10">
        <v>106</v>
      </c>
      <c r="G120" s="10">
        <f t="shared" si="1"/>
        <v>166.5</v>
      </c>
      <c r="H120" s="11">
        <v>1948</v>
      </c>
      <c r="I120" s="13">
        <f t="shared" si="2"/>
        <v>1203.5</v>
      </c>
      <c r="L120" s="24">
        <v>2015</v>
      </c>
      <c r="M120" s="25">
        <f t="shared" ref="M120:X120" si="33">VLOOKUP($L120&amp;M$80,$A:$H,7,FALSE)</f>
        <v>269.5</v>
      </c>
      <c r="N120" s="25">
        <f t="shared" si="33"/>
        <v>281.5</v>
      </c>
      <c r="O120" s="25">
        <f t="shared" si="33"/>
        <v>390</v>
      </c>
      <c r="P120" s="25">
        <f t="shared" si="33"/>
        <v>200</v>
      </c>
      <c r="Q120" s="25">
        <f t="shared" si="33"/>
        <v>60.5</v>
      </c>
      <c r="R120" s="25">
        <f t="shared" si="33"/>
        <v>81.5</v>
      </c>
      <c r="S120" s="25">
        <f t="shared" si="33"/>
        <v>31.5</v>
      </c>
      <c r="T120" s="25">
        <f t="shared" si="33"/>
        <v>18.5</v>
      </c>
      <c r="U120" s="25">
        <f t="shared" si="33"/>
        <v>137.5</v>
      </c>
      <c r="V120" s="25">
        <f t="shared" si="33"/>
        <v>187.5</v>
      </c>
      <c r="W120" s="25">
        <f t="shared" si="33"/>
        <v>292</v>
      </c>
      <c r="X120" s="25">
        <f t="shared" si="33"/>
        <v>433</v>
      </c>
    </row>
    <row r="121" spans="1:24" ht="14.25" customHeight="1" x14ac:dyDescent="0.25">
      <c r="A121" s="6" t="str">
        <f t="shared" si="0"/>
        <v>2020dez</v>
      </c>
      <c r="B121" s="7" t="s">
        <v>24</v>
      </c>
      <c r="C121" s="7">
        <v>2020</v>
      </c>
      <c r="D121" s="8">
        <v>44166</v>
      </c>
      <c r="E121" s="9">
        <v>120</v>
      </c>
      <c r="F121" s="10">
        <v>272</v>
      </c>
      <c r="G121" s="10">
        <f t="shared" si="1"/>
        <v>378</v>
      </c>
      <c r="H121" s="11">
        <v>4880</v>
      </c>
      <c r="I121" s="13">
        <f t="shared" si="2"/>
        <v>1292.5</v>
      </c>
      <c r="L121" s="24">
        <v>2016</v>
      </c>
      <c r="M121" s="25">
        <f t="shared" ref="M121:X121" si="34">VLOOKUP($L121&amp;M$80,$A:$H,7,FALSE)</f>
        <v>521</v>
      </c>
      <c r="N121" s="25">
        <f t="shared" si="34"/>
        <v>471</v>
      </c>
      <c r="O121" s="25">
        <f t="shared" si="34"/>
        <v>364</v>
      </c>
      <c r="P121" s="25">
        <f t="shared" si="34"/>
        <v>232.5</v>
      </c>
      <c r="Q121" s="25">
        <f t="shared" si="34"/>
        <v>61.5</v>
      </c>
      <c r="R121" s="25">
        <f t="shared" si="34"/>
        <v>120</v>
      </c>
      <c r="S121" s="25">
        <f t="shared" si="34"/>
        <v>77.5</v>
      </c>
      <c r="T121" s="25">
        <f t="shared" si="34"/>
        <v>33</v>
      </c>
      <c r="U121" s="25">
        <f t="shared" si="34"/>
        <v>48</v>
      </c>
      <c r="V121" s="25">
        <f t="shared" si="34"/>
        <v>142.5</v>
      </c>
      <c r="W121" s="25">
        <f t="shared" si="34"/>
        <v>340</v>
      </c>
      <c r="X121" s="25">
        <f t="shared" si="34"/>
        <v>380.5</v>
      </c>
    </row>
    <row r="122" spans="1:24" ht="14.25" customHeight="1" x14ac:dyDescent="0.25">
      <c r="A122" s="6" t="str">
        <f t="shared" si="0"/>
        <v>2021jan</v>
      </c>
      <c r="B122" s="7" t="s">
        <v>7</v>
      </c>
      <c r="C122" s="7">
        <v>2021</v>
      </c>
      <c r="D122" s="8">
        <v>44197</v>
      </c>
      <c r="E122" s="9">
        <v>121</v>
      </c>
      <c r="F122" s="10">
        <v>179</v>
      </c>
      <c r="G122" s="10">
        <f t="shared" si="1"/>
        <v>451</v>
      </c>
      <c r="H122" s="11">
        <v>6198</v>
      </c>
      <c r="I122" s="13">
        <f t="shared" si="2"/>
        <v>1214.5</v>
      </c>
      <c r="L122" s="24">
        <v>2017</v>
      </c>
      <c r="M122" s="25">
        <f t="shared" ref="M122:X122" si="35">VLOOKUP($L122&amp;M$80,$A:$H,7,FALSE)</f>
        <v>392</v>
      </c>
      <c r="N122" s="25">
        <f t="shared" si="35"/>
        <v>323.5</v>
      </c>
      <c r="O122" s="25">
        <f t="shared" si="35"/>
        <v>222.5</v>
      </c>
      <c r="P122" s="25">
        <f t="shared" si="35"/>
        <v>189</v>
      </c>
      <c r="Q122" s="25">
        <f t="shared" si="35"/>
        <v>143.5</v>
      </c>
      <c r="R122" s="25">
        <f t="shared" si="35"/>
        <v>110</v>
      </c>
      <c r="S122" s="25">
        <f t="shared" si="35"/>
        <v>32</v>
      </c>
      <c r="T122" s="25">
        <f t="shared" si="35"/>
        <v>10</v>
      </c>
      <c r="U122" s="25">
        <f t="shared" si="35"/>
        <v>30</v>
      </c>
      <c r="V122" s="25">
        <f t="shared" si="35"/>
        <v>127</v>
      </c>
      <c r="W122" s="25">
        <f t="shared" si="35"/>
        <v>270</v>
      </c>
      <c r="X122" s="25">
        <f t="shared" si="35"/>
        <v>372.5</v>
      </c>
    </row>
    <row r="123" spans="1:24" ht="14.25" customHeight="1" x14ac:dyDescent="0.25">
      <c r="A123" s="6" t="str">
        <f t="shared" si="0"/>
        <v>2021fev</v>
      </c>
      <c r="B123" s="7" t="s">
        <v>9</v>
      </c>
      <c r="C123" s="7">
        <v>2021</v>
      </c>
      <c r="D123" s="8">
        <v>44228</v>
      </c>
      <c r="E123" s="9">
        <v>122</v>
      </c>
      <c r="F123" s="10">
        <v>190</v>
      </c>
      <c r="G123" s="10">
        <f t="shared" si="1"/>
        <v>369</v>
      </c>
      <c r="H123" s="11">
        <v>4770</v>
      </c>
      <c r="I123" s="13">
        <f t="shared" si="2"/>
        <v>1039</v>
      </c>
      <c r="L123" s="24">
        <v>2018</v>
      </c>
      <c r="M123" s="25">
        <f t="shared" ref="M123:X123" si="36">VLOOKUP($L123&amp;M$80,$A:$H,7,FALSE)</f>
        <v>435.5</v>
      </c>
      <c r="N123" s="25">
        <f t="shared" si="36"/>
        <v>357.5</v>
      </c>
      <c r="O123" s="25">
        <f t="shared" si="36"/>
        <v>243</v>
      </c>
      <c r="P123" s="25">
        <f t="shared" si="36"/>
        <v>142.5</v>
      </c>
      <c r="Q123" s="25">
        <f t="shared" si="36"/>
        <v>31</v>
      </c>
      <c r="R123" s="25">
        <f t="shared" si="36"/>
        <v>12.5</v>
      </c>
      <c r="S123" s="25">
        <f t="shared" si="36"/>
        <v>15.5</v>
      </c>
      <c r="T123" s="25">
        <f t="shared" si="36"/>
        <v>50</v>
      </c>
      <c r="U123" s="25">
        <f t="shared" si="36"/>
        <v>120.5</v>
      </c>
      <c r="V123" s="25">
        <f t="shared" si="36"/>
        <v>244</v>
      </c>
      <c r="W123" s="25">
        <f t="shared" si="36"/>
        <v>411</v>
      </c>
      <c r="X123" s="25">
        <f t="shared" si="36"/>
        <v>431</v>
      </c>
    </row>
    <row r="124" spans="1:24" ht="14.25" customHeight="1" x14ac:dyDescent="0.25">
      <c r="A124" s="6" t="str">
        <f t="shared" si="0"/>
        <v>2021mar</v>
      </c>
      <c r="B124" s="7" t="s">
        <v>10</v>
      </c>
      <c r="C124" s="7">
        <v>2021</v>
      </c>
      <c r="D124" s="8">
        <v>44256</v>
      </c>
      <c r="E124" s="9">
        <v>123</v>
      </c>
      <c r="F124" s="10">
        <v>96</v>
      </c>
      <c r="G124" s="10">
        <f t="shared" si="1"/>
        <v>286</v>
      </c>
      <c r="H124" s="11">
        <v>4338</v>
      </c>
      <c r="I124" s="13">
        <f t="shared" si="2"/>
        <v>1015</v>
      </c>
      <c r="L124" s="24">
        <v>2019</v>
      </c>
      <c r="M124" s="25">
        <f t="shared" ref="M124:X124" si="37">VLOOKUP($L124&amp;M$80,$A:$H,7,FALSE)</f>
        <v>294</v>
      </c>
      <c r="N124" s="25">
        <f t="shared" si="37"/>
        <v>316</v>
      </c>
      <c r="O124" s="25">
        <f t="shared" si="37"/>
        <v>384.5</v>
      </c>
      <c r="P124" s="25">
        <f t="shared" si="37"/>
        <v>286</v>
      </c>
      <c r="Q124" s="25">
        <f t="shared" si="37"/>
        <v>156</v>
      </c>
      <c r="R124" s="25">
        <f t="shared" si="37"/>
        <v>49.5</v>
      </c>
      <c r="S124" s="25">
        <f t="shared" si="37"/>
        <v>21.5</v>
      </c>
      <c r="T124" s="25">
        <f t="shared" si="37"/>
        <v>30.5</v>
      </c>
      <c r="U124" s="25">
        <f t="shared" si="37"/>
        <v>81</v>
      </c>
      <c r="V124" s="25">
        <f t="shared" si="37"/>
        <v>129.5</v>
      </c>
      <c r="W124" s="25">
        <f t="shared" si="37"/>
        <v>233.5</v>
      </c>
      <c r="X124" s="25">
        <f t="shared" si="37"/>
        <v>351.5</v>
      </c>
    </row>
    <row r="125" spans="1:24" ht="14.25" customHeight="1" x14ac:dyDescent="0.25">
      <c r="A125" s="6" t="str">
        <f t="shared" si="0"/>
        <v>2021abr</v>
      </c>
      <c r="B125" s="7" t="s">
        <v>11</v>
      </c>
      <c r="C125" s="7">
        <v>2021</v>
      </c>
      <c r="D125" s="8">
        <v>44287</v>
      </c>
      <c r="E125" s="9">
        <v>124</v>
      </c>
      <c r="F125" s="10">
        <v>20</v>
      </c>
      <c r="G125" s="10">
        <f t="shared" si="1"/>
        <v>116</v>
      </c>
      <c r="H125" s="11">
        <v>2131</v>
      </c>
      <c r="I125" s="13">
        <f t="shared" si="2"/>
        <v>1009</v>
      </c>
      <c r="L125" s="24">
        <v>2020</v>
      </c>
      <c r="M125" s="25">
        <f t="shared" ref="M125:X125" si="38">VLOOKUP($L125&amp;M$80,$A:$H,7,FALSE)</f>
        <v>440</v>
      </c>
      <c r="N125" s="25">
        <f t="shared" si="38"/>
        <v>622.5</v>
      </c>
      <c r="O125" s="25">
        <f t="shared" si="38"/>
        <v>485.5</v>
      </c>
      <c r="P125" s="25">
        <f t="shared" si="38"/>
        <v>146</v>
      </c>
      <c r="Q125" s="25">
        <f t="shared" si="38"/>
        <v>80</v>
      </c>
      <c r="R125" s="25">
        <f t="shared" si="38"/>
        <v>63.5</v>
      </c>
      <c r="S125" s="25">
        <f t="shared" si="38"/>
        <v>10</v>
      </c>
      <c r="T125" s="25">
        <f t="shared" si="38"/>
        <v>10</v>
      </c>
      <c r="U125" s="25">
        <f t="shared" si="38"/>
        <v>21.5</v>
      </c>
      <c r="V125" s="25">
        <f t="shared" si="38"/>
        <v>72.5</v>
      </c>
      <c r="W125" s="25">
        <f t="shared" si="38"/>
        <v>166.5</v>
      </c>
      <c r="X125" s="25">
        <f t="shared" si="38"/>
        <v>378</v>
      </c>
    </row>
    <row r="126" spans="1:24" ht="14.25" customHeight="1" x14ac:dyDescent="0.25">
      <c r="A126" s="6" t="str">
        <f t="shared" si="0"/>
        <v>2021mai</v>
      </c>
      <c r="B126" s="7" t="s">
        <v>12</v>
      </c>
      <c r="C126" s="7">
        <v>2021</v>
      </c>
      <c r="D126" s="8">
        <v>44317</v>
      </c>
      <c r="E126" s="9">
        <v>125</v>
      </c>
      <c r="F126" s="10">
        <v>12</v>
      </c>
      <c r="G126" s="10">
        <f t="shared" si="1"/>
        <v>32</v>
      </c>
      <c r="H126" s="11">
        <v>1589</v>
      </c>
      <c r="I126" s="13">
        <f t="shared" si="2"/>
        <v>967</v>
      </c>
      <c r="L126" s="24">
        <v>2021</v>
      </c>
      <c r="M126" s="25">
        <f t="shared" ref="M126:X126" si="39">VLOOKUP($L126&amp;M$80,$A:$H,7,FALSE)</f>
        <v>451</v>
      </c>
      <c r="N126" s="25">
        <f t="shared" si="39"/>
        <v>369</v>
      </c>
      <c r="O126" s="25">
        <f t="shared" si="39"/>
        <v>286</v>
      </c>
      <c r="P126" s="25">
        <f t="shared" si="39"/>
        <v>116</v>
      </c>
      <c r="Q126" s="25">
        <f t="shared" si="39"/>
        <v>32</v>
      </c>
      <c r="R126" s="25">
        <f t="shared" si="39"/>
        <v>31.5</v>
      </c>
      <c r="S126" s="25">
        <f t="shared" si="39"/>
        <v>25</v>
      </c>
      <c r="T126" s="25">
        <f t="shared" si="39"/>
        <v>8</v>
      </c>
      <c r="U126" s="25">
        <f t="shared" si="39"/>
        <v>18</v>
      </c>
      <c r="V126" s="25">
        <f t="shared" si="39"/>
        <v>227.5</v>
      </c>
      <c r="W126" s="25">
        <f t="shared" si="39"/>
        <v>373</v>
      </c>
      <c r="X126" s="25">
        <f t="shared" si="39"/>
        <v>377.5</v>
      </c>
    </row>
    <row r="127" spans="1:24" ht="14.25" customHeight="1" x14ac:dyDescent="0.25">
      <c r="A127" s="6" t="str">
        <f t="shared" si="0"/>
        <v>2021jun</v>
      </c>
      <c r="B127" s="7" t="s">
        <v>14</v>
      </c>
      <c r="C127" s="7">
        <v>2021</v>
      </c>
      <c r="D127" s="8">
        <v>44348</v>
      </c>
      <c r="E127" s="9">
        <v>126</v>
      </c>
      <c r="F127" s="10">
        <v>19.5</v>
      </c>
      <c r="G127" s="10">
        <f t="shared" si="1"/>
        <v>31.5</v>
      </c>
      <c r="H127" s="11">
        <v>1692</v>
      </c>
      <c r="I127" s="13">
        <f t="shared" si="2"/>
        <v>977</v>
      </c>
      <c r="L127" s="26">
        <v>2022</v>
      </c>
      <c r="M127" s="27">
        <f t="shared" ref="M127:R127" si="40">VLOOKUP($L127&amp;M$80,$A:$H,7,FALSE)</f>
        <v>538.5</v>
      </c>
      <c r="N127" s="27">
        <f t="shared" si="40"/>
        <v>516</v>
      </c>
      <c r="O127" s="27">
        <f t="shared" si="40"/>
        <v>297</v>
      </c>
      <c r="P127" s="27">
        <f t="shared" si="40"/>
        <v>151</v>
      </c>
      <c r="Q127" s="27">
        <f t="shared" si="40"/>
        <v>76.5</v>
      </c>
      <c r="R127" s="27">
        <f t="shared" si="40"/>
        <v>34</v>
      </c>
      <c r="S127" s="28" t="s">
        <v>28</v>
      </c>
      <c r="T127" s="28" t="s">
        <v>28</v>
      </c>
      <c r="U127" s="28" t="s">
        <v>28</v>
      </c>
      <c r="V127" s="28" t="s">
        <v>28</v>
      </c>
      <c r="W127" s="28" t="s">
        <v>28</v>
      </c>
      <c r="X127" s="28" t="s">
        <v>28</v>
      </c>
    </row>
    <row r="128" spans="1:24" ht="14.25" customHeight="1" x14ac:dyDescent="0.25">
      <c r="A128" s="6" t="str">
        <f t="shared" si="0"/>
        <v>2021jul</v>
      </c>
      <c r="B128" s="7" t="s">
        <v>16</v>
      </c>
      <c r="C128" s="7">
        <v>2021</v>
      </c>
      <c r="D128" s="8">
        <v>44378</v>
      </c>
      <c r="E128" s="9">
        <v>127</v>
      </c>
      <c r="F128" s="10">
        <v>5.5</v>
      </c>
      <c r="G128" s="10">
        <f t="shared" si="1"/>
        <v>25</v>
      </c>
      <c r="H128" s="11">
        <v>1256</v>
      </c>
      <c r="I128" s="13">
        <f t="shared" si="2"/>
        <v>982</v>
      </c>
    </row>
    <row r="129" spans="1:24" ht="14.25" customHeight="1" x14ac:dyDescent="0.25">
      <c r="A129" s="6" t="str">
        <f t="shared" si="0"/>
        <v>2021ago</v>
      </c>
      <c r="B129" s="7" t="s">
        <v>18</v>
      </c>
      <c r="C129" s="7">
        <v>2021</v>
      </c>
      <c r="D129" s="8">
        <v>44409</v>
      </c>
      <c r="E129" s="9">
        <v>128</v>
      </c>
      <c r="F129" s="10">
        <v>2.5</v>
      </c>
      <c r="G129" s="10">
        <f t="shared" si="1"/>
        <v>8</v>
      </c>
      <c r="H129" s="11">
        <v>1119</v>
      </c>
      <c r="I129" s="13">
        <f t="shared" si="2"/>
        <v>975</v>
      </c>
      <c r="L129" s="21" t="s">
        <v>26</v>
      </c>
      <c r="M129" s="21" t="s">
        <v>7</v>
      </c>
      <c r="N129" s="21" t="s">
        <v>9</v>
      </c>
      <c r="O129" s="21" t="s">
        <v>10</v>
      </c>
      <c r="P129" s="21" t="s">
        <v>11</v>
      </c>
      <c r="Q129" s="21" t="s">
        <v>12</v>
      </c>
      <c r="R129" s="21" t="s">
        <v>14</v>
      </c>
      <c r="S129" s="21" t="s">
        <v>16</v>
      </c>
      <c r="T129" s="21" t="s">
        <v>18</v>
      </c>
      <c r="U129" s="21" t="s">
        <v>20</v>
      </c>
      <c r="V129" s="21" t="s">
        <v>21</v>
      </c>
      <c r="W129" s="21" t="s">
        <v>22</v>
      </c>
      <c r="X129" s="21" t="s">
        <v>24</v>
      </c>
    </row>
    <row r="130" spans="1:24" ht="14.25" customHeight="1" x14ac:dyDescent="0.25">
      <c r="A130" s="6" t="str">
        <f t="shared" si="0"/>
        <v>2021set</v>
      </c>
      <c r="B130" s="7" t="s">
        <v>20</v>
      </c>
      <c r="C130" s="7">
        <v>2021</v>
      </c>
      <c r="D130" s="8">
        <v>44440</v>
      </c>
      <c r="E130" s="9">
        <v>129</v>
      </c>
      <c r="F130" s="10">
        <v>15.5</v>
      </c>
      <c r="G130" s="10">
        <f t="shared" si="1"/>
        <v>18</v>
      </c>
      <c r="H130" s="11">
        <v>923</v>
      </c>
      <c r="I130" s="13">
        <f t="shared" si="2"/>
        <v>978.5</v>
      </c>
      <c r="L130" s="23" t="s">
        <v>32</v>
      </c>
      <c r="M130" s="30">
        <f t="shared" ref="M130:X130" si="41">AVERAGE(M116:M127)</f>
        <v>444.67916666666662</v>
      </c>
      <c r="N130" s="30">
        <f t="shared" si="41"/>
        <v>401.91666666666669</v>
      </c>
      <c r="O130" s="30">
        <f t="shared" si="41"/>
        <v>322.125</v>
      </c>
      <c r="P130" s="30">
        <f t="shared" si="41"/>
        <v>203.91666666666666</v>
      </c>
      <c r="Q130" s="30">
        <f t="shared" si="41"/>
        <v>87.333333333333329</v>
      </c>
      <c r="R130" s="30">
        <f t="shared" si="41"/>
        <v>64.875</v>
      </c>
      <c r="S130" s="30">
        <f t="shared" si="41"/>
        <v>40.31818181818182</v>
      </c>
      <c r="T130" s="30">
        <f t="shared" si="41"/>
        <v>23.227272727272727</v>
      </c>
      <c r="U130" s="30">
        <f t="shared" si="41"/>
        <v>54.445454545454545</v>
      </c>
      <c r="V130" s="30">
        <f t="shared" si="41"/>
        <v>144.09090909090909</v>
      </c>
      <c r="W130" s="30">
        <f t="shared" si="41"/>
        <v>278.46363636363634</v>
      </c>
      <c r="X130" s="30">
        <f t="shared" si="41"/>
        <v>382</v>
      </c>
    </row>
    <row r="131" spans="1:24" ht="14.25" customHeight="1" x14ac:dyDescent="0.25">
      <c r="A131" s="6" t="str">
        <f t="shared" si="0"/>
        <v>2021out</v>
      </c>
      <c r="B131" s="7" t="s">
        <v>21</v>
      </c>
      <c r="C131" s="7">
        <v>2021</v>
      </c>
      <c r="D131" s="8">
        <v>44470</v>
      </c>
      <c r="E131" s="9">
        <v>130</v>
      </c>
      <c r="F131" s="10">
        <v>212</v>
      </c>
      <c r="G131" s="10">
        <f t="shared" si="1"/>
        <v>227.5</v>
      </c>
      <c r="H131" s="11">
        <v>2983</v>
      </c>
      <c r="I131" s="13">
        <f t="shared" si="2"/>
        <v>1130</v>
      </c>
      <c r="L131" s="33" t="s">
        <v>30</v>
      </c>
      <c r="M131" s="32">
        <f t="shared" ref="M131:X131" si="42">AVERAGE(M101:M112)</f>
        <v>7329.0666666666666</v>
      </c>
      <c r="N131" s="32">
        <f t="shared" si="42"/>
        <v>6212.6866666666656</v>
      </c>
      <c r="O131" s="32">
        <f t="shared" si="42"/>
        <v>5968.0950000000003</v>
      </c>
      <c r="P131" s="32">
        <f t="shared" si="42"/>
        <v>3892.8266666666664</v>
      </c>
      <c r="Q131" s="32">
        <f t="shared" si="42"/>
        <v>2797.9983333333334</v>
      </c>
      <c r="R131" s="32">
        <f t="shared" si="42"/>
        <v>2649.0466666666666</v>
      </c>
      <c r="S131" s="32">
        <f t="shared" si="42"/>
        <v>1974.5527272727275</v>
      </c>
      <c r="T131" s="32">
        <f t="shared" si="42"/>
        <v>1590.4836363636364</v>
      </c>
      <c r="U131" s="32">
        <f t="shared" si="42"/>
        <v>1409.3318181818181</v>
      </c>
      <c r="V131" s="32">
        <f t="shared" si="42"/>
        <v>1806.8036363636363</v>
      </c>
      <c r="W131" s="32">
        <f t="shared" si="42"/>
        <v>2846</v>
      </c>
      <c r="X131" s="32">
        <f t="shared" si="42"/>
        <v>4660.7545454545461</v>
      </c>
    </row>
    <row r="132" spans="1:24" ht="14.25" customHeight="1" x14ac:dyDescent="0.25">
      <c r="A132" s="6" t="str">
        <f t="shared" si="0"/>
        <v>2021nov</v>
      </c>
      <c r="B132" s="7" t="s">
        <v>22</v>
      </c>
      <c r="C132" s="7">
        <v>2021</v>
      </c>
      <c r="D132" s="8">
        <v>44501</v>
      </c>
      <c r="E132" s="9">
        <v>131</v>
      </c>
      <c r="F132" s="10">
        <v>161</v>
      </c>
      <c r="G132" s="10">
        <f t="shared" si="1"/>
        <v>373</v>
      </c>
      <c r="H132" s="11">
        <v>3815</v>
      </c>
      <c r="I132" s="13">
        <f t="shared" si="2"/>
        <v>1185</v>
      </c>
    </row>
    <row r="133" spans="1:24" ht="14.25" customHeight="1" x14ac:dyDescent="0.25">
      <c r="A133" s="6" t="str">
        <f t="shared" si="0"/>
        <v>2021dez</v>
      </c>
      <c r="B133" s="7" t="s">
        <v>24</v>
      </c>
      <c r="C133" s="7">
        <v>2021</v>
      </c>
      <c r="D133" s="8">
        <v>44531</v>
      </c>
      <c r="E133" s="9">
        <v>132</v>
      </c>
      <c r="F133" s="10">
        <v>216.5</v>
      </c>
      <c r="G133" s="10">
        <f t="shared" si="1"/>
        <v>377.5</v>
      </c>
      <c r="H133" s="11">
        <v>4450</v>
      </c>
      <c r="I133" s="13">
        <f t="shared" si="2"/>
        <v>1129.5</v>
      </c>
    </row>
    <row r="134" spans="1:24" ht="14.25" customHeight="1" x14ac:dyDescent="0.25">
      <c r="A134" s="6" t="str">
        <f t="shared" si="0"/>
        <v>2022jan</v>
      </c>
      <c r="B134" s="7" t="s">
        <v>7</v>
      </c>
      <c r="C134" s="7">
        <v>2022</v>
      </c>
      <c r="D134" s="8">
        <v>44562</v>
      </c>
      <c r="E134" s="9">
        <v>133</v>
      </c>
      <c r="F134" s="10">
        <v>322</v>
      </c>
      <c r="G134" s="10">
        <f t="shared" si="1"/>
        <v>538.5</v>
      </c>
      <c r="H134" s="11">
        <v>9992</v>
      </c>
      <c r="I134" s="13">
        <f t="shared" si="2"/>
        <v>1272.5</v>
      </c>
    </row>
    <row r="135" spans="1:24" ht="14.25" customHeight="1" x14ac:dyDescent="0.25">
      <c r="A135" s="6" t="str">
        <f t="shared" si="0"/>
        <v>2022fev</v>
      </c>
      <c r="B135" s="7" t="s">
        <v>9</v>
      </c>
      <c r="C135" s="7">
        <v>2022</v>
      </c>
      <c r="D135" s="8">
        <v>44593</v>
      </c>
      <c r="E135" s="9">
        <v>134</v>
      </c>
      <c r="F135" s="10">
        <v>194</v>
      </c>
      <c r="G135" s="10">
        <f t="shared" si="1"/>
        <v>516</v>
      </c>
      <c r="H135" s="11">
        <v>10939</v>
      </c>
      <c r="I135" s="13">
        <f t="shared" si="2"/>
        <v>1276.5</v>
      </c>
    </row>
    <row r="136" spans="1:24" ht="14.25" customHeight="1" x14ac:dyDescent="0.25">
      <c r="A136" s="6" t="str">
        <f t="shared" si="0"/>
        <v>2022mar</v>
      </c>
      <c r="B136" s="7" t="s">
        <v>10</v>
      </c>
      <c r="C136" s="7">
        <v>2022</v>
      </c>
      <c r="D136" s="8">
        <v>44621</v>
      </c>
      <c r="E136" s="9">
        <v>135</v>
      </c>
      <c r="F136" s="10">
        <v>103</v>
      </c>
      <c r="G136" s="10">
        <f t="shared" si="1"/>
        <v>297</v>
      </c>
      <c r="H136" s="11">
        <v>4978</v>
      </c>
      <c r="I136" s="13">
        <f t="shared" si="2"/>
        <v>1283.5</v>
      </c>
    </row>
    <row r="137" spans="1:24" ht="14.25" customHeight="1" x14ac:dyDescent="0.25">
      <c r="A137" s="6" t="str">
        <f t="shared" si="0"/>
        <v>2022abr</v>
      </c>
      <c r="B137" s="7" t="s">
        <v>11</v>
      </c>
      <c r="C137" s="7">
        <v>2022</v>
      </c>
      <c r="D137" s="8">
        <v>44652</v>
      </c>
      <c r="E137" s="9">
        <v>136</v>
      </c>
      <c r="F137" s="10">
        <v>48</v>
      </c>
      <c r="G137" s="10">
        <f t="shared" si="1"/>
        <v>151</v>
      </c>
      <c r="H137" s="11">
        <v>3761</v>
      </c>
      <c r="I137" s="13">
        <f t="shared" si="2"/>
        <v>1311.5</v>
      </c>
    </row>
    <row r="138" spans="1:24" ht="14.25" customHeight="1" x14ac:dyDescent="0.25">
      <c r="A138" s="6" t="str">
        <f t="shared" si="0"/>
        <v>2022mai</v>
      </c>
      <c r="B138" s="7" t="s">
        <v>12</v>
      </c>
      <c r="C138" s="7">
        <v>2022</v>
      </c>
      <c r="D138" s="8">
        <v>44682</v>
      </c>
      <c r="E138" s="9">
        <v>137</v>
      </c>
      <c r="F138" s="10">
        <v>28.5</v>
      </c>
      <c r="G138" s="10">
        <f t="shared" si="1"/>
        <v>76.5</v>
      </c>
      <c r="H138" s="11">
        <v>2593</v>
      </c>
      <c r="I138" s="13">
        <f t="shared" si="2"/>
        <v>1328</v>
      </c>
    </row>
    <row r="139" spans="1:24" ht="14.25" customHeight="1" x14ac:dyDescent="0.25">
      <c r="A139" s="6" t="str">
        <f t="shared" si="0"/>
        <v>2022jun</v>
      </c>
      <c r="B139" s="7" t="s">
        <v>14</v>
      </c>
      <c r="C139" s="7">
        <v>2022</v>
      </c>
      <c r="D139" s="8">
        <v>44713</v>
      </c>
      <c r="E139" s="9">
        <v>138</v>
      </c>
      <c r="F139" s="10">
        <v>5.5</v>
      </c>
      <c r="G139" s="10">
        <f t="shared" si="1"/>
        <v>34</v>
      </c>
      <c r="H139" s="11">
        <v>2211</v>
      </c>
      <c r="I139" s="13">
        <f t="shared" si="2"/>
        <v>1314</v>
      </c>
    </row>
    <row r="140" spans="1:24" ht="14.25" customHeight="1" x14ac:dyDescent="0.25">
      <c r="B140" s="34"/>
      <c r="C140" s="34"/>
      <c r="D140" s="34"/>
    </row>
    <row r="141" spans="1:24" ht="14.25" customHeight="1" x14ac:dyDescent="0.25">
      <c r="B141" s="34"/>
      <c r="C141" s="34"/>
      <c r="D141" s="34"/>
    </row>
    <row r="142" spans="1:24" ht="14.25" customHeight="1" x14ac:dyDescent="0.25">
      <c r="B142" s="34"/>
      <c r="C142" s="34"/>
      <c r="D142" s="34"/>
    </row>
    <row r="143" spans="1:24" ht="14.25" customHeight="1" x14ac:dyDescent="0.25">
      <c r="B143" s="34"/>
      <c r="C143" s="34"/>
      <c r="D143" s="34"/>
    </row>
    <row r="144" spans="1:24" ht="14.25" customHeight="1" x14ac:dyDescent="0.25">
      <c r="B144" s="34"/>
      <c r="C144" s="34"/>
      <c r="D144" s="34"/>
    </row>
    <row r="145" spans="2:4" ht="14.25" customHeight="1" x14ac:dyDescent="0.25">
      <c r="B145" s="34"/>
      <c r="C145" s="34"/>
      <c r="D145" s="34"/>
    </row>
    <row r="146" spans="2:4" ht="14.25" customHeight="1" x14ac:dyDescent="0.25">
      <c r="B146" s="34"/>
      <c r="C146" s="34"/>
      <c r="D146" s="34"/>
    </row>
    <row r="147" spans="2:4" ht="14.25" customHeight="1" x14ac:dyDescent="0.25">
      <c r="B147" s="34"/>
      <c r="C147" s="34"/>
      <c r="D147" s="34"/>
    </row>
    <row r="148" spans="2:4" ht="14.25" customHeight="1" x14ac:dyDescent="0.25">
      <c r="B148" s="34"/>
      <c r="C148" s="34"/>
      <c r="D148" s="34"/>
    </row>
    <row r="149" spans="2:4" ht="14.25" customHeight="1" x14ac:dyDescent="0.25">
      <c r="B149" s="34"/>
      <c r="C149" s="34"/>
      <c r="D149" s="34"/>
    </row>
    <row r="150" spans="2:4" ht="14.25" customHeight="1" x14ac:dyDescent="0.25">
      <c r="B150" s="34"/>
      <c r="C150" s="34"/>
      <c r="D150" s="34"/>
    </row>
    <row r="151" spans="2:4" ht="14.25" customHeight="1" x14ac:dyDescent="0.25">
      <c r="B151" s="34"/>
      <c r="C151" s="34"/>
      <c r="D151" s="34"/>
    </row>
    <row r="152" spans="2:4" ht="14.25" customHeight="1" x14ac:dyDescent="0.25">
      <c r="B152" s="34"/>
      <c r="C152" s="34"/>
      <c r="D152" s="34"/>
    </row>
    <row r="153" spans="2:4" ht="14.25" customHeight="1" x14ac:dyDescent="0.25">
      <c r="B153" s="34"/>
      <c r="C153" s="34"/>
      <c r="D153" s="34"/>
    </row>
    <row r="154" spans="2:4" ht="14.25" customHeight="1" x14ac:dyDescent="0.25">
      <c r="B154" s="34"/>
      <c r="C154" s="34"/>
      <c r="D154" s="34"/>
    </row>
    <row r="155" spans="2:4" ht="14.25" customHeight="1" x14ac:dyDescent="0.25">
      <c r="B155" s="34"/>
      <c r="C155" s="34"/>
      <c r="D155" s="34"/>
    </row>
    <row r="156" spans="2:4" ht="14.25" customHeight="1" x14ac:dyDescent="0.25">
      <c r="B156" s="34"/>
      <c r="C156" s="34"/>
      <c r="D156" s="34"/>
    </row>
    <row r="157" spans="2:4" ht="14.25" customHeight="1" x14ac:dyDescent="0.25">
      <c r="B157" s="34"/>
      <c r="C157" s="34"/>
      <c r="D157" s="34"/>
    </row>
    <row r="158" spans="2:4" ht="14.25" customHeight="1" x14ac:dyDescent="0.25">
      <c r="B158" s="34"/>
      <c r="C158" s="34"/>
      <c r="D158" s="34"/>
    </row>
    <row r="159" spans="2:4" ht="14.25" customHeight="1" x14ac:dyDescent="0.25">
      <c r="B159" s="34"/>
      <c r="C159" s="34"/>
      <c r="D159" s="34"/>
    </row>
    <row r="160" spans="2:4" ht="14.25" customHeight="1" x14ac:dyDescent="0.25">
      <c r="B160" s="34"/>
      <c r="C160" s="34"/>
      <c r="D160" s="34"/>
    </row>
    <row r="161" spans="2:4" ht="14.25" customHeight="1" x14ac:dyDescent="0.25">
      <c r="B161" s="34"/>
      <c r="C161" s="34"/>
      <c r="D161" s="34"/>
    </row>
    <row r="162" spans="2:4" ht="14.25" customHeight="1" x14ac:dyDescent="0.25">
      <c r="B162" s="34"/>
      <c r="C162" s="34"/>
      <c r="D162" s="34"/>
    </row>
    <row r="163" spans="2:4" ht="14.25" customHeight="1" x14ac:dyDescent="0.25">
      <c r="B163" s="34"/>
      <c r="C163" s="34"/>
      <c r="D163" s="34"/>
    </row>
    <row r="164" spans="2:4" ht="14.25" customHeight="1" x14ac:dyDescent="0.25">
      <c r="B164" s="34"/>
      <c r="C164" s="34"/>
      <c r="D164" s="34"/>
    </row>
    <row r="165" spans="2:4" ht="14.25" customHeight="1" x14ac:dyDescent="0.25">
      <c r="B165" s="34"/>
      <c r="C165" s="34"/>
      <c r="D165" s="34"/>
    </row>
    <row r="166" spans="2:4" ht="14.25" customHeight="1" x14ac:dyDescent="0.25">
      <c r="B166" s="34"/>
      <c r="C166" s="34"/>
      <c r="D166" s="34"/>
    </row>
    <row r="167" spans="2:4" ht="14.25" customHeight="1" x14ac:dyDescent="0.25">
      <c r="B167" s="34"/>
      <c r="C167" s="34"/>
      <c r="D167" s="34"/>
    </row>
    <row r="168" spans="2:4" ht="14.25" customHeight="1" x14ac:dyDescent="0.25">
      <c r="B168" s="34"/>
      <c r="C168" s="34"/>
      <c r="D168" s="34"/>
    </row>
    <row r="169" spans="2:4" ht="14.25" customHeight="1" x14ac:dyDescent="0.25">
      <c r="B169" s="34"/>
      <c r="C169" s="34"/>
      <c r="D169" s="34"/>
    </row>
    <row r="170" spans="2:4" ht="14.25" customHeight="1" x14ac:dyDescent="0.25">
      <c r="B170" s="34"/>
      <c r="C170" s="34"/>
      <c r="D170" s="34"/>
    </row>
    <row r="171" spans="2:4" ht="14.25" customHeight="1" x14ac:dyDescent="0.25">
      <c r="B171" s="34"/>
      <c r="C171" s="34"/>
      <c r="D171" s="34"/>
    </row>
    <row r="172" spans="2:4" ht="14.25" customHeight="1" x14ac:dyDescent="0.25">
      <c r="B172" s="34"/>
      <c r="C172" s="34"/>
      <c r="D172" s="34"/>
    </row>
    <row r="173" spans="2:4" ht="14.25" customHeight="1" x14ac:dyDescent="0.25">
      <c r="B173" s="34"/>
      <c r="C173" s="34"/>
      <c r="D173" s="34"/>
    </row>
    <row r="174" spans="2:4" ht="14.25" customHeight="1" x14ac:dyDescent="0.25">
      <c r="B174" s="34"/>
      <c r="C174" s="34"/>
      <c r="D174" s="34"/>
    </row>
    <row r="175" spans="2:4" ht="14.25" customHeight="1" x14ac:dyDescent="0.25">
      <c r="B175" s="34"/>
      <c r="C175" s="34"/>
      <c r="D175" s="34"/>
    </row>
    <row r="176" spans="2:4" ht="14.25" customHeight="1" x14ac:dyDescent="0.25">
      <c r="B176" s="34"/>
      <c r="C176" s="34"/>
      <c r="D176" s="34"/>
    </row>
    <row r="177" spans="2:4" ht="14.25" customHeight="1" x14ac:dyDescent="0.25">
      <c r="B177" s="34"/>
      <c r="C177" s="34"/>
      <c r="D177" s="34"/>
    </row>
    <row r="178" spans="2:4" ht="14.25" customHeight="1" x14ac:dyDescent="0.25">
      <c r="B178" s="34"/>
      <c r="C178" s="34"/>
      <c r="D178" s="34"/>
    </row>
    <row r="179" spans="2:4" ht="14.25" customHeight="1" x14ac:dyDescent="0.25">
      <c r="B179" s="34"/>
      <c r="C179" s="34"/>
      <c r="D179" s="34"/>
    </row>
    <row r="180" spans="2:4" ht="14.25" customHeight="1" x14ac:dyDescent="0.25">
      <c r="B180" s="34"/>
      <c r="C180" s="34"/>
      <c r="D180" s="34"/>
    </row>
    <row r="181" spans="2:4" ht="14.25" customHeight="1" x14ac:dyDescent="0.25">
      <c r="B181" s="34"/>
      <c r="C181" s="34"/>
      <c r="D181" s="34"/>
    </row>
    <row r="182" spans="2:4" ht="14.25" customHeight="1" x14ac:dyDescent="0.25">
      <c r="B182" s="34"/>
      <c r="C182" s="34"/>
      <c r="D182" s="34"/>
    </row>
    <row r="183" spans="2:4" ht="14.25" customHeight="1" x14ac:dyDescent="0.25">
      <c r="B183" s="34"/>
      <c r="C183" s="34"/>
      <c r="D183" s="34"/>
    </row>
    <row r="184" spans="2:4" ht="14.25" customHeight="1" x14ac:dyDescent="0.25">
      <c r="B184" s="34"/>
      <c r="C184" s="34"/>
      <c r="D184" s="34"/>
    </row>
    <row r="185" spans="2:4" ht="14.25" customHeight="1" x14ac:dyDescent="0.25">
      <c r="B185" s="34"/>
      <c r="C185" s="34"/>
      <c r="D185" s="34"/>
    </row>
    <row r="186" spans="2:4" ht="14.25" customHeight="1" x14ac:dyDescent="0.25">
      <c r="B186" s="34"/>
      <c r="C186" s="34"/>
      <c r="D186" s="34"/>
    </row>
    <row r="187" spans="2:4" ht="14.25" customHeight="1" x14ac:dyDescent="0.25">
      <c r="B187" s="34"/>
      <c r="C187" s="34"/>
      <c r="D187" s="34"/>
    </row>
    <row r="188" spans="2:4" ht="14.25" customHeight="1" x14ac:dyDescent="0.25">
      <c r="B188" s="34"/>
      <c r="C188" s="34"/>
      <c r="D188" s="34"/>
    </row>
    <row r="189" spans="2:4" ht="14.25" customHeight="1" x14ac:dyDescent="0.25">
      <c r="B189" s="34"/>
      <c r="C189" s="34"/>
      <c r="D189" s="34"/>
    </row>
    <row r="190" spans="2:4" ht="14.25" customHeight="1" x14ac:dyDescent="0.25">
      <c r="B190" s="34"/>
      <c r="C190" s="34"/>
      <c r="D190" s="34"/>
    </row>
    <row r="191" spans="2:4" ht="14.25" customHeight="1" x14ac:dyDescent="0.25">
      <c r="B191" s="34"/>
      <c r="C191" s="34"/>
      <c r="D191" s="34"/>
    </row>
    <row r="192" spans="2:4" ht="14.25" customHeight="1" x14ac:dyDescent="0.25">
      <c r="B192" s="34"/>
      <c r="C192" s="34"/>
      <c r="D192" s="34"/>
    </row>
    <row r="193" spans="2:4" ht="14.25" customHeight="1" x14ac:dyDescent="0.25">
      <c r="B193" s="34"/>
      <c r="C193" s="34"/>
      <c r="D193" s="34"/>
    </row>
    <row r="194" spans="2:4" ht="14.25" customHeight="1" x14ac:dyDescent="0.25">
      <c r="B194" s="34"/>
      <c r="C194" s="34"/>
      <c r="D194" s="34"/>
    </row>
    <row r="195" spans="2:4" ht="14.25" customHeight="1" x14ac:dyDescent="0.25">
      <c r="B195" s="34"/>
      <c r="C195" s="34"/>
      <c r="D195" s="34"/>
    </row>
    <row r="196" spans="2:4" ht="14.25" customHeight="1" x14ac:dyDescent="0.25">
      <c r="B196" s="34"/>
      <c r="C196" s="34"/>
      <c r="D196" s="34"/>
    </row>
    <row r="197" spans="2:4" ht="14.25" customHeight="1" x14ac:dyDescent="0.25">
      <c r="B197" s="34"/>
      <c r="C197" s="34"/>
      <c r="D197" s="34"/>
    </row>
    <row r="198" spans="2:4" ht="14.25" customHeight="1" x14ac:dyDescent="0.25">
      <c r="B198" s="34"/>
      <c r="C198" s="34"/>
      <c r="D198" s="34"/>
    </row>
    <row r="199" spans="2:4" ht="14.25" customHeight="1" x14ac:dyDescent="0.25">
      <c r="B199" s="34"/>
      <c r="C199" s="34"/>
      <c r="D199" s="34"/>
    </row>
    <row r="200" spans="2:4" ht="14.25" customHeight="1" x14ac:dyDescent="0.25">
      <c r="B200" s="34"/>
      <c r="C200" s="34"/>
      <c r="D200" s="34"/>
    </row>
    <row r="201" spans="2:4" ht="14.25" customHeight="1" x14ac:dyDescent="0.25">
      <c r="B201" s="34"/>
      <c r="C201" s="34"/>
      <c r="D201" s="34"/>
    </row>
    <row r="202" spans="2:4" ht="14.25" customHeight="1" x14ac:dyDescent="0.25">
      <c r="B202" s="34"/>
      <c r="C202" s="34"/>
      <c r="D202" s="34"/>
    </row>
    <row r="203" spans="2:4" ht="14.25" customHeight="1" x14ac:dyDescent="0.25">
      <c r="B203" s="34"/>
      <c r="C203" s="34"/>
      <c r="D203" s="34"/>
    </row>
    <row r="204" spans="2:4" ht="14.25" customHeight="1" x14ac:dyDescent="0.25">
      <c r="B204" s="34"/>
      <c r="C204" s="34"/>
      <c r="D204" s="34"/>
    </row>
    <row r="205" spans="2:4" ht="14.25" customHeight="1" x14ac:dyDescent="0.25">
      <c r="B205" s="34"/>
      <c r="C205" s="34"/>
      <c r="D205" s="34"/>
    </row>
    <row r="206" spans="2:4" ht="14.25" customHeight="1" x14ac:dyDescent="0.25">
      <c r="B206" s="34"/>
      <c r="C206" s="34"/>
      <c r="D206" s="34"/>
    </row>
    <row r="207" spans="2:4" ht="14.25" customHeight="1" x14ac:dyDescent="0.25">
      <c r="B207" s="34"/>
      <c r="C207" s="34"/>
      <c r="D207" s="34"/>
    </row>
    <row r="208" spans="2:4" ht="14.25" customHeight="1" x14ac:dyDescent="0.25">
      <c r="B208" s="34"/>
      <c r="C208" s="34"/>
      <c r="D208" s="34"/>
    </row>
    <row r="209" spans="2:4" ht="14.25" customHeight="1" x14ac:dyDescent="0.25">
      <c r="B209" s="34"/>
      <c r="C209" s="34"/>
      <c r="D209" s="34"/>
    </row>
    <row r="210" spans="2:4" ht="14.25" customHeight="1" x14ac:dyDescent="0.25">
      <c r="B210" s="34"/>
      <c r="C210" s="34"/>
      <c r="D210" s="34"/>
    </row>
    <row r="211" spans="2:4" ht="14.25" customHeight="1" x14ac:dyDescent="0.25">
      <c r="B211" s="34"/>
      <c r="C211" s="34"/>
      <c r="D211" s="34"/>
    </row>
    <row r="212" spans="2:4" ht="14.25" customHeight="1" x14ac:dyDescent="0.25">
      <c r="B212" s="34"/>
      <c r="C212" s="34"/>
      <c r="D212" s="34"/>
    </row>
    <row r="213" spans="2:4" ht="14.25" customHeight="1" x14ac:dyDescent="0.25">
      <c r="B213" s="34"/>
      <c r="C213" s="34"/>
      <c r="D213" s="34"/>
    </row>
    <row r="214" spans="2:4" ht="14.25" customHeight="1" x14ac:dyDescent="0.25">
      <c r="B214" s="34"/>
      <c r="C214" s="34"/>
      <c r="D214" s="34"/>
    </row>
    <row r="215" spans="2:4" ht="14.25" customHeight="1" x14ac:dyDescent="0.25">
      <c r="B215" s="34"/>
      <c r="C215" s="34"/>
      <c r="D215" s="34"/>
    </row>
    <row r="216" spans="2:4" ht="14.25" customHeight="1" x14ac:dyDescent="0.25">
      <c r="B216" s="34"/>
      <c r="C216" s="34"/>
      <c r="D216" s="34"/>
    </row>
    <row r="217" spans="2:4" ht="14.25" customHeight="1" x14ac:dyDescent="0.25">
      <c r="B217" s="34"/>
      <c r="C217" s="34"/>
      <c r="D217" s="34"/>
    </row>
    <row r="218" spans="2:4" ht="14.25" customHeight="1" x14ac:dyDescent="0.25">
      <c r="B218" s="34"/>
      <c r="C218" s="34"/>
      <c r="D218" s="34"/>
    </row>
    <row r="219" spans="2:4" ht="14.25" customHeight="1" x14ac:dyDescent="0.25">
      <c r="B219" s="34"/>
      <c r="C219" s="34"/>
      <c r="D219" s="34"/>
    </row>
    <row r="220" spans="2:4" ht="14.25" customHeight="1" x14ac:dyDescent="0.25">
      <c r="B220" s="34"/>
      <c r="C220" s="34"/>
      <c r="D220" s="34"/>
    </row>
    <row r="221" spans="2:4" ht="14.25" customHeight="1" x14ac:dyDescent="0.25">
      <c r="B221" s="34"/>
      <c r="C221" s="34"/>
      <c r="D221" s="34"/>
    </row>
    <row r="222" spans="2:4" ht="14.25" customHeight="1" x14ac:dyDescent="0.25">
      <c r="B222" s="34"/>
      <c r="C222" s="34"/>
      <c r="D222" s="34"/>
    </row>
    <row r="223" spans="2:4" ht="14.25" customHeight="1" x14ac:dyDescent="0.25">
      <c r="B223" s="34"/>
      <c r="C223" s="34"/>
      <c r="D223" s="34"/>
    </row>
    <row r="224" spans="2:4" ht="14.25" customHeight="1" x14ac:dyDescent="0.25">
      <c r="B224" s="34"/>
      <c r="C224" s="34"/>
      <c r="D224" s="34"/>
    </row>
    <row r="225" spans="2:4" ht="14.25" customHeight="1" x14ac:dyDescent="0.25">
      <c r="B225" s="34"/>
      <c r="C225" s="34"/>
      <c r="D225" s="34"/>
    </row>
    <row r="226" spans="2:4" ht="14.25" customHeight="1" x14ac:dyDescent="0.25">
      <c r="B226" s="34"/>
      <c r="C226" s="34"/>
      <c r="D226" s="34"/>
    </row>
    <row r="227" spans="2:4" ht="14.25" customHeight="1" x14ac:dyDescent="0.25">
      <c r="B227" s="34"/>
      <c r="C227" s="34"/>
      <c r="D227" s="34"/>
    </row>
    <row r="228" spans="2:4" ht="14.25" customHeight="1" x14ac:dyDescent="0.25">
      <c r="B228" s="34"/>
      <c r="C228" s="34"/>
      <c r="D228" s="34"/>
    </row>
    <row r="229" spans="2:4" ht="14.25" customHeight="1" x14ac:dyDescent="0.25">
      <c r="B229" s="34"/>
      <c r="C229" s="34"/>
      <c r="D229" s="34"/>
    </row>
    <row r="230" spans="2:4" ht="14.25" customHeight="1" x14ac:dyDescent="0.25">
      <c r="B230" s="34"/>
      <c r="C230" s="34"/>
      <c r="D230" s="34"/>
    </row>
    <row r="231" spans="2:4" ht="14.25" customHeight="1" x14ac:dyDescent="0.25">
      <c r="B231" s="34"/>
      <c r="C231" s="34"/>
      <c r="D231" s="34"/>
    </row>
    <row r="232" spans="2:4" ht="14.25" customHeight="1" x14ac:dyDescent="0.25">
      <c r="B232" s="34"/>
      <c r="C232" s="34"/>
      <c r="D232" s="34"/>
    </row>
    <row r="233" spans="2:4" ht="14.25" customHeight="1" x14ac:dyDescent="0.25">
      <c r="B233" s="34"/>
      <c r="C233" s="34"/>
      <c r="D233" s="34"/>
    </row>
    <row r="234" spans="2:4" ht="14.25" customHeight="1" x14ac:dyDescent="0.25">
      <c r="B234" s="34"/>
      <c r="C234" s="34"/>
      <c r="D234" s="34"/>
    </row>
    <row r="235" spans="2:4" ht="14.25" customHeight="1" x14ac:dyDescent="0.25">
      <c r="B235" s="34"/>
      <c r="C235" s="34"/>
      <c r="D235" s="34"/>
    </row>
    <row r="236" spans="2:4" ht="14.25" customHeight="1" x14ac:dyDescent="0.25">
      <c r="B236" s="34"/>
      <c r="C236" s="34"/>
      <c r="D236" s="34"/>
    </row>
    <row r="237" spans="2:4" ht="14.25" customHeight="1" x14ac:dyDescent="0.25">
      <c r="B237" s="34"/>
      <c r="C237" s="34"/>
      <c r="D237" s="34"/>
    </row>
    <row r="238" spans="2:4" ht="14.25" customHeight="1" x14ac:dyDescent="0.25">
      <c r="B238" s="34"/>
      <c r="C238" s="34"/>
      <c r="D238" s="34"/>
    </row>
    <row r="239" spans="2:4" ht="14.25" customHeight="1" x14ac:dyDescent="0.25">
      <c r="B239" s="34"/>
      <c r="C239" s="34"/>
      <c r="D239" s="34"/>
    </row>
    <row r="240" spans="2:4" ht="14.25" customHeight="1" x14ac:dyDescent="0.25">
      <c r="B240" s="34"/>
      <c r="C240" s="34"/>
      <c r="D240" s="34"/>
    </row>
    <row r="241" spans="2:4" ht="14.25" customHeight="1" x14ac:dyDescent="0.25">
      <c r="B241" s="34"/>
      <c r="C241" s="34"/>
      <c r="D241" s="34"/>
    </row>
    <row r="242" spans="2:4" ht="14.25" customHeight="1" x14ac:dyDescent="0.25">
      <c r="B242" s="34"/>
      <c r="C242" s="34"/>
      <c r="D242" s="34"/>
    </row>
    <row r="243" spans="2:4" ht="14.25" customHeight="1" x14ac:dyDescent="0.25">
      <c r="B243" s="34"/>
      <c r="C243" s="34"/>
      <c r="D243" s="34"/>
    </row>
    <row r="244" spans="2:4" ht="14.25" customHeight="1" x14ac:dyDescent="0.25">
      <c r="B244" s="34"/>
      <c r="C244" s="34"/>
      <c r="D244" s="34"/>
    </row>
    <row r="245" spans="2:4" ht="14.25" customHeight="1" x14ac:dyDescent="0.25">
      <c r="B245" s="34"/>
      <c r="C245" s="34"/>
      <c r="D245" s="34"/>
    </row>
    <row r="246" spans="2:4" ht="14.25" customHeight="1" x14ac:dyDescent="0.25">
      <c r="B246" s="34"/>
      <c r="C246" s="34"/>
      <c r="D246" s="34"/>
    </row>
    <row r="247" spans="2:4" ht="14.25" customHeight="1" x14ac:dyDescent="0.25">
      <c r="B247" s="34"/>
      <c r="C247" s="34"/>
      <c r="D247" s="34"/>
    </row>
    <row r="248" spans="2:4" ht="14.25" customHeight="1" x14ac:dyDescent="0.25">
      <c r="B248" s="34"/>
      <c r="C248" s="34"/>
      <c r="D248" s="34"/>
    </row>
    <row r="249" spans="2:4" ht="14.25" customHeight="1" x14ac:dyDescent="0.25">
      <c r="B249" s="34"/>
      <c r="C249" s="34"/>
      <c r="D249" s="34"/>
    </row>
    <row r="250" spans="2:4" ht="14.25" customHeight="1" x14ac:dyDescent="0.25">
      <c r="B250" s="34"/>
      <c r="C250" s="34"/>
      <c r="D250" s="34"/>
    </row>
    <row r="251" spans="2:4" ht="14.25" customHeight="1" x14ac:dyDescent="0.25">
      <c r="B251" s="34"/>
      <c r="C251" s="34"/>
      <c r="D251" s="34"/>
    </row>
    <row r="252" spans="2:4" ht="14.25" customHeight="1" x14ac:dyDescent="0.25">
      <c r="B252" s="34"/>
      <c r="C252" s="34"/>
      <c r="D252" s="34"/>
    </row>
    <row r="253" spans="2:4" ht="14.25" customHeight="1" x14ac:dyDescent="0.25">
      <c r="B253" s="34"/>
      <c r="C253" s="34"/>
      <c r="D253" s="34"/>
    </row>
    <row r="254" spans="2:4" ht="14.25" customHeight="1" x14ac:dyDescent="0.25">
      <c r="B254" s="34"/>
      <c r="C254" s="34"/>
      <c r="D254" s="34"/>
    </row>
    <row r="255" spans="2:4" ht="14.25" customHeight="1" x14ac:dyDescent="0.25">
      <c r="B255" s="34"/>
      <c r="C255" s="34"/>
      <c r="D255" s="34"/>
    </row>
    <row r="256" spans="2:4" ht="14.25" customHeight="1" x14ac:dyDescent="0.25">
      <c r="B256" s="34"/>
      <c r="C256" s="34"/>
      <c r="D256" s="34"/>
    </row>
    <row r="257" spans="2:4" ht="14.25" customHeight="1" x14ac:dyDescent="0.25">
      <c r="B257" s="34"/>
      <c r="C257" s="34"/>
      <c r="D257" s="34"/>
    </row>
    <row r="258" spans="2:4" ht="14.25" customHeight="1" x14ac:dyDescent="0.25">
      <c r="B258" s="34"/>
      <c r="C258" s="34"/>
      <c r="D258" s="34"/>
    </row>
    <row r="259" spans="2:4" ht="14.25" customHeight="1" x14ac:dyDescent="0.25">
      <c r="B259" s="34"/>
      <c r="C259" s="34"/>
      <c r="D259" s="34"/>
    </row>
    <row r="260" spans="2:4" ht="14.25" customHeight="1" x14ac:dyDescent="0.25">
      <c r="B260" s="34"/>
      <c r="C260" s="34"/>
      <c r="D260" s="34"/>
    </row>
    <row r="261" spans="2:4" ht="14.25" customHeight="1" x14ac:dyDescent="0.25">
      <c r="B261" s="34"/>
      <c r="C261" s="34"/>
      <c r="D261" s="34"/>
    </row>
    <row r="262" spans="2:4" ht="14.25" customHeight="1" x14ac:dyDescent="0.25">
      <c r="B262" s="34"/>
      <c r="C262" s="34"/>
      <c r="D262" s="34"/>
    </row>
    <row r="263" spans="2:4" ht="14.25" customHeight="1" x14ac:dyDescent="0.25">
      <c r="B263" s="34"/>
      <c r="C263" s="34"/>
      <c r="D263" s="34"/>
    </row>
    <row r="264" spans="2:4" ht="14.25" customHeight="1" x14ac:dyDescent="0.25">
      <c r="B264" s="34"/>
      <c r="C264" s="34"/>
      <c r="D264" s="34"/>
    </row>
    <row r="265" spans="2:4" ht="14.25" customHeight="1" x14ac:dyDescent="0.25">
      <c r="B265" s="34"/>
      <c r="C265" s="34"/>
      <c r="D265" s="34"/>
    </row>
    <row r="266" spans="2:4" ht="14.25" customHeight="1" x14ac:dyDescent="0.25">
      <c r="B266" s="34"/>
      <c r="C266" s="34"/>
      <c r="D266" s="34"/>
    </row>
    <row r="267" spans="2:4" ht="14.25" customHeight="1" x14ac:dyDescent="0.25">
      <c r="B267" s="34"/>
      <c r="C267" s="34"/>
      <c r="D267" s="34"/>
    </row>
    <row r="268" spans="2:4" ht="14.25" customHeight="1" x14ac:dyDescent="0.25">
      <c r="B268" s="34"/>
      <c r="C268" s="34"/>
      <c r="D268" s="34"/>
    </row>
    <row r="269" spans="2:4" ht="14.25" customHeight="1" x14ac:dyDescent="0.25">
      <c r="B269" s="34"/>
      <c r="C269" s="34"/>
      <c r="D269" s="34"/>
    </row>
    <row r="270" spans="2:4" ht="14.25" customHeight="1" x14ac:dyDescent="0.25">
      <c r="B270" s="34"/>
      <c r="C270" s="34"/>
      <c r="D270" s="34"/>
    </row>
    <row r="271" spans="2:4" ht="14.25" customHeight="1" x14ac:dyDescent="0.25">
      <c r="B271" s="34"/>
      <c r="C271" s="34"/>
      <c r="D271" s="34"/>
    </row>
    <row r="272" spans="2:4" ht="14.25" customHeight="1" x14ac:dyDescent="0.25">
      <c r="B272" s="34"/>
      <c r="C272" s="34"/>
      <c r="D272" s="34"/>
    </row>
    <row r="273" spans="2:4" ht="14.25" customHeight="1" x14ac:dyDescent="0.25">
      <c r="B273" s="34"/>
      <c r="C273" s="34"/>
      <c r="D273" s="34"/>
    </row>
    <row r="274" spans="2:4" ht="14.25" customHeight="1" x14ac:dyDescent="0.25">
      <c r="B274" s="34"/>
      <c r="C274" s="34"/>
      <c r="D274" s="34"/>
    </row>
    <row r="275" spans="2:4" ht="14.25" customHeight="1" x14ac:dyDescent="0.25">
      <c r="B275" s="34"/>
      <c r="C275" s="34"/>
      <c r="D275" s="34"/>
    </row>
    <row r="276" spans="2:4" ht="14.25" customHeight="1" x14ac:dyDescent="0.25">
      <c r="B276" s="34"/>
      <c r="C276" s="34"/>
      <c r="D276" s="34"/>
    </row>
    <row r="277" spans="2:4" ht="14.25" customHeight="1" x14ac:dyDescent="0.25">
      <c r="B277" s="34"/>
      <c r="C277" s="34"/>
      <c r="D277" s="34"/>
    </row>
    <row r="278" spans="2:4" ht="14.25" customHeight="1" x14ac:dyDescent="0.25">
      <c r="B278" s="34"/>
      <c r="C278" s="34"/>
      <c r="D278" s="34"/>
    </row>
    <row r="279" spans="2:4" ht="14.25" customHeight="1" x14ac:dyDescent="0.25">
      <c r="B279" s="34"/>
      <c r="C279" s="34"/>
      <c r="D279" s="34"/>
    </row>
    <row r="280" spans="2:4" ht="14.25" customHeight="1" x14ac:dyDescent="0.25">
      <c r="B280" s="34"/>
      <c r="C280" s="34"/>
      <c r="D280" s="34"/>
    </row>
    <row r="281" spans="2:4" ht="14.25" customHeight="1" x14ac:dyDescent="0.25">
      <c r="B281" s="34"/>
      <c r="C281" s="34"/>
      <c r="D281" s="34"/>
    </row>
    <row r="282" spans="2:4" ht="14.25" customHeight="1" x14ac:dyDescent="0.25">
      <c r="B282" s="34"/>
      <c r="C282" s="34"/>
      <c r="D282" s="34"/>
    </row>
    <row r="283" spans="2:4" ht="14.25" customHeight="1" x14ac:dyDescent="0.25">
      <c r="B283" s="34"/>
      <c r="C283" s="34"/>
      <c r="D283" s="34"/>
    </row>
    <row r="284" spans="2:4" ht="14.25" customHeight="1" x14ac:dyDescent="0.25">
      <c r="B284" s="34"/>
      <c r="C284" s="34"/>
      <c r="D284" s="34"/>
    </row>
    <row r="285" spans="2:4" ht="14.25" customHeight="1" x14ac:dyDescent="0.25">
      <c r="B285" s="34"/>
      <c r="C285" s="34"/>
      <c r="D285" s="34"/>
    </row>
    <row r="286" spans="2:4" ht="14.25" customHeight="1" x14ac:dyDescent="0.25">
      <c r="B286" s="34"/>
      <c r="C286" s="34"/>
      <c r="D286" s="34"/>
    </row>
    <row r="287" spans="2:4" ht="14.25" customHeight="1" x14ac:dyDescent="0.25">
      <c r="B287" s="34"/>
      <c r="C287" s="34"/>
      <c r="D287" s="34"/>
    </row>
    <row r="288" spans="2:4" ht="14.25" customHeight="1" x14ac:dyDescent="0.25">
      <c r="B288" s="34"/>
      <c r="C288" s="34"/>
      <c r="D288" s="34"/>
    </row>
    <row r="289" spans="2:4" ht="14.25" customHeight="1" x14ac:dyDescent="0.25">
      <c r="B289" s="34"/>
      <c r="C289" s="34"/>
      <c r="D289" s="34"/>
    </row>
    <row r="290" spans="2:4" ht="14.25" customHeight="1" x14ac:dyDescent="0.25">
      <c r="B290" s="34"/>
      <c r="C290" s="34"/>
      <c r="D290" s="34"/>
    </row>
    <row r="291" spans="2:4" ht="14.25" customHeight="1" x14ac:dyDescent="0.25">
      <c r="B291" s="34"/>
      <c r="C291" s="34"/>
      <c r="D291" s="34"/>
    </row>
    <row r="292" spans="2:4" ht="14.25" customHeight="1" x14ac:dyDescent="0.25">
      <c r="B292" s="34"/>
      <c r="C292" s="34"/>
      <c r="D292" s="34"/>
    </row>
    <row r="293" spans="2:4" ht="14.25" customHeight="1" x14ac:dyDescent="0.25">
      <c r="B293" s="34"/>
      <c r="C293" s="34"/>
      <c r="D293" s="34"/>
    </row>
    <row r="294" spans="2:4" ht="14.25" customHeight="1" x14ac:dyDescent="0.25">
      <c r="B294" s="34"/>
      <c r="C294" s="34"/>
      <c r="D294" s="34"/>
    </row>
    <row r="295" spans="2:4" ht="14.25" customHeight="1" x14ac:dyDescent="0.25">
      <c r="B295" s="34"/>
      <c r="C295" s="34"/>
      <c r="D295" s="34"/>
    </row>
    <row r="296" spans="2:4" ht="14.25" customHeight="1" x14ac:dyDescent="0.25">
      <c r="B296" s="34"/>
      <c r="C296" s="34"/>
      <c r="D296" s="34"/>
    </row>
    <row r="297" spans="2:4" ht="14.25" customHeight="1" x14ac:dyDescent="0.25">
      <c r="B297" s="34"/>
      <c r="C297" s="34"/>
      <c r="D297" s="34"/>
    </row>
    <row r="298" spans="2:4" ht="14.25" customHeight="1" x14ac:dyDescent="0.25">
      <c r="B298" s="34"/>
      <c r="C298" s="34"/>
      <c r="D298" s="34"/>
    </row>
    <row r="299" spans="2:4" ht="14.25" customHeight="1" x14ac:dyDescent="0.25">
      <c r="B299" s="34"/>
      <c r="C299" s="34"/>
      <c r="D299" s="34"/>
    </row>
    <row r="300" spans="2:4" ht="14.25" customHeight="1" x14ac:dyDescent="0.25">
      <c r="B300" s="34"/>
      <c r="C300" s="34"/>
      <c r="D300" s="34"/>
    </row>
    <row r="301" spans="2:4" ht="14.25" customHeight="1" x14ac:dyDescent="0.25">
      <c r="B301" s="34"/>
      <c r="C301" s="34"/>
      <c r="D301" s="34"/>
    </row>
    <row r="302" spans="2:4" ht="14.25" customHeight="1" x14ac:dyDescent="0.25">
      <c r="B302" s="34"/>
      <c r="C302" s="34"/>
      <c r="D302" s="34"/>
    </row>
    <row r="303" spans="2:4" ht="14.25" customHeight="1" x14ac:dyDescent="0.25">
      <c r="B303" s="34"/>
      <c r="C303" s="34"/>
      <c r="D303" s="34"/>
    </row>
    <row r="304" spans="2:4" ht="14.25" customHeight="1" x14ac:dyDescent="0.25">
      <c r="B304" s="34"/>
      <c r="C304" s="34"/>
      <c r="D304" s="34"/>
    </row>
    <row r="305" spans="2:4" ht="14.25" customHeight="1" x14ac:dyDescent="0.25">
      <c r="B305" s="34"/>
      <c r="C305" s="34"/>
      <c r="D305" s="34"/>
    </row>
    <row r="306" spans="2:4" ht="14.25" customHeight="1" x14ac:dyDescent="0.25">
      <c r="B306" s="34"/>
      <c r="C306" s="34"/>
      <c r="D306" s="34"/>
    </row>
    <row r="307" spans="2:4" ht="14.25" customHeight="1" x14ac:dyDescent="0.25">
      <c r="B307" s="34"/>
      <c r="C307" s="34"/>
      <c r="D307" s="34"/>
    </row>
    <row r="308" spans="2:4" ht="14.25" customHeight="1" x14ac:dyDescent="0.25">
      <c r="B308" s="34"/>
      <c r="C308" s="34"/>
      <c r="D308" s="34"/>
    </row>
    <row r="309" spans="2:4" ht="14.25" customHeight="1" x14ac:dyDescent="0.25">
      <c r="B309" s="34"/>
      <c r="C309" s="34"/>
      <c r="D309" s="34"/>
    </row>
    <row r="310" spans="2:4" ht="14.25" customHeight="1" x14ac:dyDescent="0.25">
      <c r="B310" s="34"/>
      <c r="C310" s="34"/>
      <c r="D310" s="34"/>
    </row>
    <row r="311" spans="2:4" ht="14.25" customHeight="1" x14ac:dyDescent="0.25">
      <c r="B311" s="34"/>
      <c r="C311" s="34"/>
      <c r="D311" s="34"/>
    </row>
    <row r="312" spans="2:4" ht="14.25" customHeight="1" x14ac:dyDescent="0.25">
      <c r="B312" s="34"/>
      <c r="C312" s="34"/>
      <c r="D312" s="34"/>
    </row>
    <row r="313" spans="2:4" ht="14.25" customHeight="1" x14ac:dyDescent="0.25">
      <c r="B313" s="34"/>
      <c r="C313" s="34"/>
      <c r="D313" s="34"/>
    </row>
    <row r="314" spans="2:4" ht="14.25" customHeight="1" x14ac:dyDescent="0.25">
      <c r="B314" s="34"/>
      <c r="C314" s="34"/>
      <c r="D314" s="34"/>
    </row>
    <row r="315" spans="2:4" ht="14.25" customHeight="1" x14ac:dyDescent="0.25">
      <c r="B315" s="34"/>
      <c r="C315" s="34"/>
      <c r="D315" s="34"/>
    </row>
    <row r="316" spans="2:4" ht="14.25" customHeight="1" x14ac:dyDescent="0.25">
      <c r="B316" s="34"/>
      <c r="C316" s="34"/>
      <c r="D316" s="34"/>
    </row>
    <row r="317" spans="2:4" ht="14.25" customHeight="1" x14ac:dyDescent="0.25">
      <c r="B317" s="34"/>
      <c r="C317" s="34"/>
      <c r="D317" s="34"/>
    </row>
    <row r="318" spans="2:4" ht="14.25" customHeight="1" x14ac:dyDescent="0.25">
      <c r="B318" s="34"/>
      <c r="C318" s="34"/>
      <c r="D318" s="34"/>
    </row>
    <row r="319" spans="2:4" ht="14.25" customHeight="1" x14ac:dyDescent="0.25">
      <c r="B319" s="34"/>
      <c r="C319" s="34"/>
      <c r="D319" s="34"/>
    </row>
    <row r="320" spans="2:4" ht="14.25" customHeight="1" x14ac:dyDescent="0.25">
      <c r="B320" s="34"/>
      <c r="C320" s="34"/>
      <c r="D320" s="34"/>
    </row>
    <row r="321" spans="2:4" ht="14.25" customHeight="1" x14ac:dyDescent="0.25">
      <c r="B321" s="34"/>
      <c r="C321" s="34"/>
      <c r="D321" s="34"/>
    </row>
    <row r="322" spans="2:4" ht="14.25" customHeight="1" x14ac:dyDescent="0.25">
      <c r="B322" s="34"/>
      <c r="C322" s="34"/>
      <c r="D322" s="34"/>
    </row>
    <row r="323" spans="2:4" ht="14.25" customHeight="1" x14ac:dyDescent="0.25">
      <c r="B323" s="34"/>
      <c r="C323" s="34"/>
      <c r="D323" s="34"/>
    </row>
    <row r="324" spans="2:4" ht="14.25" customHeight="1" x14ac:dyDescent="0.25">
      <c r="B324" s="34"/>
      <c r="C324" s="34"/>
      <c r="D324" s="34"/>
    </row>
    <row r="325" spans="2:4" ht="14.25" customHeight="1" x14ac:dyDescent="0.25">
      <c r="B325" s="34"/>
      <c r="C325" s="34"/>
      <c r="D325" s="34"/>
    </row>
    <row r="326" spans="2:4" ht="14.25" customHeight="1" x14ac:dyDescent="0.25">
      <c r="B326" s="34"/>
      <c r="C326" s="34"/>
      <c r="D326" s="34"/>
    </row>
    <row r="327" spans="2:4" ht="14.25" customHeight="1" x14ac:dyDescent="0.25">
      <c r="B327" s="34"/>
      <c r="C327" s="34"/>
      <c r="D327" s="34"/>
    </row>
    <row r="328" spans="2:4" ht="14.25" customHeight="1" x14ac:dyDescent="0.25">
      <c r="B328" s="34"/>
      <c r="C328" s="34"/>
      <c r="D328" s="34"/>
    </row>
    <row r="329" spans="2:4" ht="14.25" customHeight="1" x14ac:dyDescent="0.25">
      <c r="B329" s="34"/>
      <c r="C329" s="34"/>
      <c r="D329" s="34"/>
    </row>
    <row r="330" spans="2:4" ht="14.25" customHeight="1" x14ac:dyDescent="0.25">
      <c r="B330" s="34"/>
      <c r="C330" s="34"/>
      <c r="D330" s="34"/>
    </row>
    <row r="331" spans="2:4" ht="14.25" customHeight="1" x14ac:dyDescent="0.25">
      <c r="B331" s="34"/>
      <c r="C331" s="34"/>
      <c r="D331" s="34"/>
    </row>
    <row r="332" spans="2:4" ht="14.25" customHeight="1" x14ac:dyDescent="0.25">
      <c r="B332" s="34"/>
      <c r="C332" s="34"/>
      <c r="D332" s="34"/>
    </row>
    <row r="333" spans="2:4" ht="14.25" customHeight="1" x14ac:dyDescent="0.25">
      <c r="B333" s="34"/>
      <c r="C333" s="34"/>
      <c r="D333" s="34"/>
    </row>
    <row r="334" spans="2:4" ht="14.25" customHeight="1" x14ac:dyDescent="0.25">
      <c r="B334" s="34"/>
      <c r="C334" s="34"/>
      <c r="D334" s="34"/>
    </row>
    <row r="335" spans="2:4" ht="14.25" customHeight="1" x14ac:dyDescent="0.25">
      <c r="B335" s="34"/>
      <c r="C335" s="34"/>
      <c r="D335" s="34"/>
    </row>
    <row r="336" spans="2:4" ht="14.25" customHeight="1" x14ac:dyDescent="0.25">
      <c r="B336" s="34"/>
      <c r="C336" s="34"/>
      <c r="D336" s="34"/>
    </row>
    <row r="337" spans="2:4" ht="14.25" customHeight="1" x14ac:dyDescent="0.25">
      <c r="B337" s="34"/>
      <c r="C337" s="34"/>
      <c r="D337" s="34"/>
    </row>
    <row r="338" spans="2:4" ht="14.25" customHeight="1" x14ac:dyDescent="0.25">
      <c r="B338" s="34"/>
      <c r="C338" s="34"/>
      <c r="D338" s="34"/>
    </row>
    <row r="339" spans="2:4" ht="14.25" customHeight="1" x14ac:dyDescent="0.25">
      <c r="B339" s="34"/>
      <c r="C339" s="34"/>
      <c r="D339" s="34"/>
    </row>
    <row r="340" spans="2:4" ht="14.25" customHeight="1" x14ac:dyDescent="0.25">
      <c r="B340" s="34"/>
      <c r="C340" s="34"/>
      <c r="D340" s="34"/>
    </row>
    <row r="341" spans="2:4" ht="14.25" customHeight="1" x14ac:dyDescent="0.25">
      <c r="B341" s="34"/>
      <c r="C341" s="34"/>
      <c r="D341" s="34"/>
    </row>
    <row r="342" spans="2:4" ht="14.25" customHeight="1" x14ac:dyDescent="0.25">
      <c r="B342" s="34"/>
      <c r="C342" s="34"/>
      <c r="D342" s="34"/>
    </row>
    <row r="343" spans="2:4" ht="14.25" customHeight="1" x14ac:dyDescent="0.25">
      <c r="B343" s="34"/>
      <c r="C343" s="34"/>
      <c r="D343" s="34"/>
    </row>
    <row r="344" spans="2:4" ht="14.25" customHeight="1" x14ac:dyDescent="0.25">
      <c r="B344" s="34"/>
      <c r="C344" s="34"/>
      <c r="D344" s="34"/>
    </row>
    <row r="345" spans="2:4" ht="14.25" customHeight="1" x14ac:dyDescent="0.25">
      <c r="B345" s="34"/>
      <c r="C345" s="34"/>
      <c r="D345" s="34"/>
    </row>
    <row r="346" spans="2:4" ht="14.25" customHeight="1" x14ac:dyDescent="0.25">
      <c r="B346" s="34"/>
      <c r="C346" s="34"/>
      <c r="D346" s="34"/>
    </row>
    <row r="347" spans="2:4" ht="14.25" customHeight="1" x14ac:dyDescent="0.25">
      <c r="B347" s="34"/>
      <c r="C347" s="34"/>
      <c r="D347" s="34"/>
    </row>
    <row r="348" spans="2:4" ht="14.25" customHeight="1" x14ac:dyDescent="0.25">
      <c r="B348" s="34"/>
      <c r="C348" s="34"/>
      <c r="D348" s="34"/>
    </row>
    <row r="349" spans="2:4" ht="14.25" customHeight="1" x14ac:dyDescent="0.25">
      <c r="B349" s="34"/>
      <c r="C349" s="34"/>
      <c r="D349" s="34"/>
    </row>
    <row r="350" spans="2:4" ht="14.25" customHeight="1" x14ac:dyDescent="0.25">
      <c r="B350" s="34"/>
      <c r="C350" s="34"/>
      <c r="D350" s="34"/>
    </row>
    <row r="351" spans="2:4" ht="14.25" customHeight="1" x14ac:dyDescent="0.25">
      <c r="B351" s="34"/>
      <c r="C351" s="34"/>
      <c r="D351" s="34"/>
    </row>
    <row r="352" spans="2:4" ht="14.25" customHeight="1" x14ac:dyDescent="0.25">
      <c r="B352" s="34"/>
      <c r="C352" s="34"/>
      <c r="D352" s="34"/>
    </row>
    <row r="353" spans="2:4" ht="14.25" customHeight="1" x14ac:dyDescent="0.25">
      <c r="B353" s="34"/>
      <c r="C353" s="34"/>
      <c r="D353" s="34"/>
    </row>
    <row r="354" spans="2:4" ht="14.25" customHeight="1" x14ac:dyDescent="0.25">
      <c r="B354" s="34"/>
      <c r="C354" s="34"/>
      <c r="D354" s="34"/>
    </row>
    <row r="355" spans="2:4" ht="14.25" customHeight="1" x14ac:dyDescent="0.25">
      <c r="B355" s="34"/>
      <c r="C355" s="34"/>
      <c r="D355" s="34"/>
    </row>
    <row r="356" spans="2:4" ht="14.25" customHeight="1" x14ac:dyDescent="0.25">
      <c r="B356" s="34"/>
      <c r="C356" s="34"/>
      <c r="D356" s="34"/>
    </row>
    <row r="357" spans="2:4" ht="14.25" customHeight="1" x14ac:dyDescent="0.25">
      <c r="B357" s="34"/>
      <c r="C357" s="34"/>
      <c r="D357" s="34"/>
    </row>
    <row r="358" spans="2:4" ht="14.25" customHeight="1" x14ac:dyDescent="0.25">
      <c r="B358" s="34"/>
      <c r="C358" s="34"/>
      <c r="D358" s="34"/>
    </row>
    <row r="359" spans="2:4" ht="14.25" customHeight="1" x14ac:dyDescent="0.25">
      <c r="B359" s="34"/>
      <c r="C359" s="34"/>
      <c r="D359" s="34"/>
    </row>
    <row r="360" spans="2:4" ht="14.25" customHeight="1" x14ac:dyDescent="0.25">
      <c r="B360" s="34"/>
      <c r="C360" s="34"/>
      <c r="D360" s="34"/>
    </row>
    <row r="361" spans="2:4" ht="14.25" customHeight="1" x14ac:dyDescent="0.25">
      <c r="B361" s="34"/>
      <c r="C361" s="34"/>
      <c r="D361" s="34"/>
    </row>
    <row r="362" spans="2:4" ht="14.25" customHeight="1" x14ac:dyDescent="0.25">
      <c r="B362" s="34"/>
      <c r="C362" s="34"/>
      <c r="D362" s="34"/>
    </row>
    <row r="363" spans="2:4" ht="14.25" customHeight="1" x14ac:dyDescent="0.25">
      <c r="B363" s="34"/>
      <c r="C363" s="34"/>
      <c r="D363" s="34"/>
    </row>
    <row r="364" spans="2:4" ht="14.25" customHeight="1" x14ac:dyDescent="0.25">
      <c r="B364" s="34"/>
      <c r="C364" s="34"/>
      <c r="D364" s="34"/>
    </row>
    <row r="365" spans="2:4" ht="14.25" customHeight="1" x14ac:dyDescent="0.25">
      <c r="B365" s="34"/>
      <c r="C365" s="34"/>
      <c r="D365" s="34"/>
    </row>
    <row r="366" spans="2:4" ht="14.25" customHeight="1" x14ac:dyDescent="0.25">
      <c r="B366" s="34"/>
      <c r="C366" s="34"/>
      <c r="D366" s="34"/>
    </row>
    <row r="367" spans="2:4" ht="14.25" customHeight="1" x14ac:dyDescent="0.25">
      <c r="B367" s="34"/>
      <c r="C367" s="34"/>
      <c r="D367" s="34"/>
    </row>
    <row r="368" spans="2:4" ht="14.25" customHeight="1" x14ac:dyDescent="0.25">
      <c r="B368" s="34"/>
      <c r="C368" s="34"/>
      <c r="D368" s="34"/>
    </row>
    <row r="369" spans="2:4" ht="14.25" customHeight="1" x14ac:dyDescent="0.25">
      <c r="B369" s="34"/>
      <c r="C369" s="34"/>
      <c r="D369" s="34"/>
    </row>
    <row r="370" spans="2:4" ht="14.25" customHeight="1" x14ac:dyDescent="0.25">
      <c r="B370" s="34"/>
      <c r="C370" s="34"/>
      <c r="D370" s="34"/>
    </row>
    <row r="371" spans="2:4" ht="14.25" customHeight="1" x14ac:dyDescent="0.25">
      <c r="B371" s="34"/>
      <c r="C371" s="34"/>
      <c r="D371" s="34"/>
    </row>
    <row r="372" spans="2:4" ht="14.25" customHeight="1" x14ac:dyDescent="0.25">
      <c r="B372" s="34"/>
      <c r="C372" s="34"/>
      <c r="D372" s="34"/>
    </row>
    <row r="373" spans="2:4" ht="14.25" customHeight="1" x14ac:dyDescent="0.25">
      <c r="B373" s="34"/>
      <c r="C373" s="34"/>
      <c r="D373" s="34"/>
    </row>
    <row r="374" spans="2:4" ht="14.25" customHeight="1" x14ac:dyDescent="0.25">
      <c r="B374" s="34"/>
      <c r="C374" s="34"/>
      <c r="D374" s="34"/>
    </row>
    <row r="375" spans="2:4" ht="14.25" customHeight="1" x14ac:dyDescent="0.25">
      <c r="B375" s="34"/>
      <c r="C375" s="34"/>
      <c r="D375" s="34"/>
    </row>
    <row r="376" spans="2:4" ht="14.25" customHeight="1" x14ac:dyDescent="0.25">
      <c r="B376" s="34"/>
      <c r="C376" s="34"/>
      <c r="D376" s="34"/>
    </row>
    <row r="377" spans="2:4" ht="14.25" customHeight="1" x14ac:dyDescent="0.25">
      <c r="B377" s="34"/>
      <c r="C377" s="34"/>
      <c r="D377" s="34"/>
    </row>
    <row r="378" spans="2:4" ht="14.25" customHeight="1" x14ac:dyDescent="0.25">
      <c r="B378" s="34"/>
      <c r="C378" s="34"/>
      <c r="D378" s="34"/>
    </row>
    <row r="379" spans="2:4" ht="14.25" customHeight="1" x14ac:dyDescent="0.25">
      <c r="B379" s="34"/>
      <c r="C379" s="34"/>
      <c r="D379" s="34"/>
    </row>
    <row r="380" spans="2:4" ht="14.25" customHeight="1" x14ac:dyDescent="0.25">
      <c r="B380" s="34"/>
      <c r="C380" s="34"/>
      <c r="D380" s="34"/>
    </row>
    <row r="381" spans="2:4" ht="14.25" customHeight="1" x14ac:dyDescent="0.25">
      <c r="B381" s="34"/>
      <c r="C381" s="34"/>
      <c r="D381" s="34"/>
    </row>
    <row r="382" spans="2:4" ht="14.25" customHeight="1" x14ac:dyDescent="0.25">
      <c r="B382" s="34"/>
      <c r="C382" s="34"/>
      <c r="D382" s="34"/>
    </row>
    <row r="383" spans="2:4" ht="14.25" customHeight="1" x14ac:dyDescent="0.25">
      <c r="B383" s="34"/>
      <c r="C383" s="34"/>
      <c r="D383" s="34"/>
    </row>
    <row r="384" spans="2:4" ht="14.25" customHeight="1" x14ac:dyDescent="0.25">
      <c r="B384" s="34"/>
      <c r="C384" s="34"/>
      <c r="D384" s="34"/>
    </row>
    <row r="385" spans="2:4" ht="14.25" customHeight="1" x14ac:dyDescent="0.25">
      <c r="B385" s="34"/>
      <c r="C385" s="34"/>
      <c r="D385" s="34"/>
    </row>
    <row r="386" spans="2:4" ht="14.25" customHeight="1" x14ac:dyDescent="0.25">
      <c r="B386" s="34"/>
      <c r="C386" s="34"/>
      <c r="D386" s="34"/>
    </row>
    <row r="387" spans="2:4" ht="14.25" customHeight="1" x14ac:dyDescent="0.25">
      <c r="B387" s="34"/>
      <c r="C387" s="34"/>
      <c r="D387" s="34"/>
    </row>
    <row r="388" spans="2:4" ht="14.25" customHeight="1" x14ac:dyDescent="0.25">
      <c r="B388" s="34"/>
      <c r="C388" s="34"/>
      <c r="D388" s="34"/>
    </row>
    <row r="389" spans="2:4" ht="14.25" customHeight="1" x14ac:dyDescent="0.25">
      <c r="B389" s="34"/>
      <c r="C389" s="34"/>
      <c r="D389" s="34"/>
    </row>
    <row r="390" spans="2:4" ht="14.25" customHeight="1" x14ac:dyDescent="0.25">
      <c r="B390" s="34"/>
      <c r="C390" s="34"/>
      <c r="D390" s="34"/>
    </row>
    <row r="391" spans="2:4" ht="14.25" customHeight="1" x14ac:dyDescent="0.25">
      <c r="B391" s="34"/>
      <c r="C391" s="34"/>
      <c r="D391" s="34"/>
    </row>
    <row r="392" spans="2:4" ht="14.25" customHeight="1" x14ac:dyDescent="0.25">
      <c r="B392" s="34"/>
      <c r="C392" s="34"/>
      <c r="D392" s="34"/>
    </row>
    <row r="393" spans="2:4" ht="14.25" customHeight="1" x14ac:dyDescent="0.25">
      <c r="B393" s="34"/>
      <c r="C393" s="34"/>
      <c r="D393" s="34"/>
    </row>
    <row r="394" spans="2:4" ht="14.25" customHeight="1" x14ac:dyDescent="0.25">
      <c r="B394" s="34"/>
      <c r="C394" s="34"/>
      <c r="D394" s="34"/>
    </row>
    <row r="395" spans="2:4" ht="14.25" customHeight="1" x14ac:dyDescent="0.25">
      <c r="B395" s="34"/>
      <c r="C395" s="34"/>
      <c r="D395" s="34"/>
    </row>
    <row r="396" spans="2:4" ht="14.25" customHeight="1" x14ac:dyDescent="0.25">
      <c r="B396" s="34"/>
      <c r="C396" s="34"/>
      <c r="D396" s="34"/>
    </row>
    <row r="397" spans="2:4" ht="14.25" customHeight="1" x14ac:dyDescent="0.25">
      <c r="B397" s="34"/>
      <c r="C397" s="34"/>
      <c r="D397" s="34"/>
    </row>
    <row r="398" spans="2:4" ht="14.25" customHeight="1" x14ac:dyDescent="0.25">
      <c r="B398" s="34"/>
      <c r="C398" s="34"/>
      <c r="D398" s="34"/>
    </row>
    <row r="399" spans="2:4" ht="14.25" customHeight="1" x14ac:dyDescent="0.25">
      <c r="B399" s="34"/>
      <c r="C399" s="34"/>
      <c r="D399" s="34"/>
    </row>
    <row r="400" spans="2:4" ht="14.25" customHeight="1" x14ac:dyDescent="0.25">
      <c r="B400" s="34"/>
      <c r="C400" s="34"/>
      <c r="D400" s="34"/>
    </row>
    <row r="401" spans="2:4" ht="14.25" customHeight="1" x14ac:dyDescent="0.25">
      <c r="B401" s="34"/>
      <c r="C401" s="34"/>
      <c r="D401" s="34"/>
    </row>
    <row r="402" spans="2:4" ht="14.25" customHeight="1" x14ac:dyDescent="0.25">
      <c r="B402" s="34"/>
      <c r="C402" s="34"/>
      <c r="D402" s="34"/>
    </row>
    <row r="403" spans="2:4" ht="14.25" customHeight="1" x14ac:dyDescent="0.25">
      <c r="B403" s="34"/>
      <c r="C403" s="34"/>
      <c r="D403" s="34"/>
    </row>
    <row r="404" spans="2:4" ht="14.25" customHeight="1" x14ac:dyDescent="0.25">
      <c r="B404" s="34"/>
      <c r="C404" s="34"/>
      <c r="D404" s="34"/>
    </row>
    <row r="405" spans="2:4" ht="14.25" customHeight="1" x14ac:dyDescent="0.25">
      <c r="B405" s="34"/>
      <c r="C405" s="34"/>
      <c r="D405" s="34"/>
    </row>
    <row r="406" spans="2:4" ht="14.25" customHeight="1" x14ac:dyDescent="0.25">
      <c r="B406" s="34"/>
      <c r="C406" s="34"/>
      <c r="D406" s="34"/>
    </row>
    <row r="407" spans="2:4" ht="14.25" customHeight="1" x14ac:dyDescent="0.25">
      <c r="B407" s="34"/>
      <c r="C407" s="34"/>
      <c r="D407" s="34"/>
    </row>
    <row r="408" spans="2:4" ht="14.25" customHeight="1" x14ac:dyDescent="0.25">
      <c r="B408" s="34"/>
      <c r="C408" s="34"/>
      <c r="D408" s="34"/>
    </row>
    <row r="409" spans="2:4" ht="14.25" customHeight="1" x14ac:dyDescent="0.25">
      <c r="B409" s="34"/>
      <c r="C409" s="34"/>
      <c r="D409" s="34"/>
    </row>
    <row r="410" spans="2:4" ht="14.25" customHeight="1" x14ac:dyDescent="0.25">
      <c r="B410" s="34"/>
      <c r="C410" s="34"/>
      <c r="D410" s="34"/>
    </row>
    <row r="411" spans="2:4" ht="14.25" customHeight="1" x14ac:dyDescent="0.25">
      <c r="B411" s="34"/>
      <c r="C411" s="34"/>
      <c r="D411" s="34"/>
    </row>
    <row r="412" spans="2:4" ht="14.25" customHeight="1" x14ac:dyDescent="0.25">
      <c r="B412" s="34"/>
      <c r="C412" s="34"/>
      <c r="D412" s="34"/>
    </row>
    <row r="413" spans="2:4" ht="14.25" customHeight="1" x14ac:dyDescent="0.25">
      <c r="B413" s="34"/>
      <c r="C413" s="34"/>
      <c r="D413" s="34"/>
    </row>
    <row r="414" spans="2:4" ht="14.25" customHeight="1" x14ac:dyDescent="0.25">
      <c r="B414" s="34"/>
      <c r="C414" s="34"/>
      <c r="D414" s="34"/>
    </row>
    <row r="415" spans="2:4" ht="14.25" customHeight="1" x14ac:dyDescent="0.25">
      <c r="B415" s="34"/>
      <c r="C415" s="34"/>
      <c r="D415" s="34"/>
    </row>
    <row r="416" spans="2:4" ht="14.25" customHeight="1" x14ac:dyDescent="0.25">
      <c r="B416" s="34"/>
      <c r="C416" s="34"/>
      <c r="D416" s="34"/>
    </row>
    <row r="417" spans="2:4" ht="14.25" customHeight="1" x14ac:dyDescent="0.25">
      <c r="B417" s="34"/>
      <c r="C417" s="34"/>
      <c r="D417" s="34"/>
    </row>
    <row r="418" spans="2:4" ht="14.25" customHeight="1" x14ac:dyDescent="0.25">
      <c r="B418" s="34"/>
      <c r="C418" s="34"/>
      <c r="D418" s="34"/>
    </row>
    <row r="419" spans="2:4" ht="14.25" customHeight="1" x14ac:dyDescent="0.25">
      <c r="B419" s="34"/>
      <c r="C419" s="34"/>
      <c r="D419" s="34"/>
    </row>
    <row r="420" spans="2:4" ht="14.25" customHeight="1" x14ac:dyDescent="0.25">
      <c r="B420" s="34"/>
      <c r="C420" s="34"/>
      <c r="D420" s="34"/>
    </row>
    <row r="421" spans="2:4" ht="14.25" customHeight="1" x14ac:dyDescent="0.25">
      <c r="B421" s="34"/>
      <c r="C421" s="34"/>
      <c r="D421" s="34"/>
    </row>
    <row r="422" spans="2:4" ht="14.25" customHeight="1" x14ac:dyDescent="0.25">
      <c r="B422" s="34"/>
      <c r="C422" s="34"/>
      <c r="D422" s="34"/>
    </row>
    <row r="423" spans="2:4" ht="14.25" customHeight="1" x14ac:dyDescent="0.25">
      <c r="B423" s="34"/>
      <c r="C423" s="34"/>
      <c r="D423" s="34"/>
    </row>
    <row r="424" spans="2:4" ht="14.25" customHeight="1" x14ac:dyDescent="0.25">
      <c r="B424" s="34"/>
      <c r="C424" s="34"/>
      <c r="D424" s="34"/>
    </row>
    <row r="425" spans="2:4" ht="14.25" customHeight="1" x14ac:dyDescent="0.25">
      <c r="B425" s="34"/>
      <c r="C425" s="34"/>
      <c r="D425" s="34"/>
    </row>
    <row r="426" spans="2:4" ht="14.25" customHeight="1" x14ac:dyDescent="0.25">
      <c r="B426" s="34"/>
      <c r="C426" s="34"/>
      <c r="D426" s="34"/>
    </row>
    <row r="427" spans="2:4" ht="14.25" customHeight="1" x14ac:dyDescent="0.25">
      <c r="B427" s="34"/>
      <c r="C427" s="34"/>
      <c r="D427" s="34"/>
    </row>
    <row r="428" spans="2:4" ht="14.25" customHeight="1" x14ac:dyDescent="0.25">
      <c r="B428" s="34"/>
      <c r="C428" s="34"/>
      <c r="D428" s="34"/>
    </row>
    <row r="429" spans="2:4" ht="14.25" customHeight="1" x14ac:dyDescent="0.25">
      <c r="B429" s="34"/>
      <c r="C429" s="34"/>
      <c r="D429" s="34"/>
    </row>
    <row r="430" spans="2:4" ht="14.25" customHeight="1" x14ac:dyDescent="0.25">
      <c r="B430" s="34"/>
      <c r="C430" s="34"/>
      <c r="D430" s="34"/>
    </row>
    <row r="431" spans="2:4" ht="14.25" customHeight="1" x14ac:dyDescent="0.25">
      <c r="B431" s="34"/>
      <c r="C431" s="34"/>
      <c r="D431" s="34"/>
    </row>
    <row r="432" spans="2:4" ht="14.25" customHeight="1" x14ac:dyDescent="0.25">
      <c r="B432" s="34"/>
      <c r="C432" s="34"/>
      <c r="D432" s="34"/>
    </row>
    <row r="433" spans="2:4" ht="14.25" customHeight="1" x14ac:dyDescent="0.25">
      <c r="B433" s="34"/>
      <c r="C433" s="34"/>
      <c r="D433" s="34"/>
    </row>
    <row r="434" spans="2:4" ht="14.25" customHeight="1" x14ac:dyDescent="0.25">
      <c r="B434" s="34"/>
      <c r="C434" s="34"/>
      <c r="D434" s="34"/>
    </row>
    <row r="435" spans="2:4" ht="14.25" customHeight="1" x14ac:dyDescent="0.25">
      <c r="B435" s="34"/>
      <c r="C435" s="34"/>
      <c r="D435" s="34"/>
    </row>
    <row r="436" spans="2:4" ht="14.25" customHeight="1" x14ac:dyDescent="0.25">
      <c r="B436" s="34"/>
      <c r="C436" s="34"/>
      <c r="D436" s="34"/>
    </row>
    <row r="437" spans="2:4" ht="14.25" customHeight="1" x14ac:dyDescent="0.25">
      <c r="B437" s="34"/>
      <c r="C437" s="34"/>
      <c r="D437" s="34"/>
    </row>
    <row r="438" spans="2:4" ht="14.25" customHeight="1" x14ac:dyDescent="0.25">
      <c r="B438" s="34"/>
      <c r="C438" s="34"/>
      <c r="D438" s="34"/>
    </row>
    <row r="439" spans="2:4" ht="14.25" customHeight="1" x14ac:dyDescent="0.25">
      <c r="B439" s="34"/>
      <c r="C439" s="34"/>
      <c r="D439" s="34"/>
    </row>
    <row r="440" spans="2:4" ht="14.25" customHeight="1" x14ac:dyDescent="0.25">
      <c r="B440" s="34"/>
      <c r="C440" s="34"/>
      <c r="D440" s="34"/>
    </row>
    <row r="441" spans="2:4" ht="14.25" customHeight="1" x14ac:dyDescent="0.25">
      <c r="B441" s="34"/>
      <c r="C441" s="34"/>
      <c r="D441" s="34"/>
    </row>
    <row r="442" spans="2:4" ht="14.25" customHeight="1" x14ac:dyDescent="0.25">
      <c r="B442" s="34"/>
      <c r="C442" s="34"/>
      <c r="D442" s="34"/>
    </row>
    <row r="443" spans="2:4" ht="14.25" customHeight="1" x14ac:dyDescent="0.25">
      <c r="B443" s="34"/>
      <c r="C443" s="34"/>
      <c r="D443" s="34"/>
    </row>
    <row r="444" spans="2:4" ht="14.25" customHeight="1" x14ac:dyDescent="0.25">
      <c r="B444" s="34"/>
      <c r="C444" s="34"/>
      <c r="D444" s="34"/>
    </row>
    <row r="445" spans="2:4" ht="14.25" customHeight="1" x14ac:dyDescent="0.25">
      <c r="B445" s="34"/>
      <c r="C445" s="34"/>
      <c r="D445" s="34"/>
    </row>
    <row r="446" spans="2:4" ht="14.25" customHeight="1" x14ac:dyDescent="0.25">
      <c r="B446" s="34"/>
      <c r="C446" s="34"/>
      <c r="D446" s="34"/>
    </row>
    <row r="447" spans="2:4" ht="14.25" customHeight="1" x14ac:dyDescent="0.25">
      <c r="B447" s="34"/>
      <c r="C447" s="34"/>
      <c r="D447" s="34"/>
    </row>
    <row r="448" spans="2:4" ht="14.25" customHeight="1" x14ac:dyDescent="0.25">
      <c r="B448" s="34"/>
      <c r="C448" s="34"/>
      <c r="D448" s="34"/>
    </row>
    <row r="449" spans="2:4" ht="14.25" customHeight="1" x14ac:dyDescent="0.25">
      <c r="B449" s="34"/>
      <c r="C449" s="34"/>
      <c r="D449" s="34"/>
    </row>
    <row r="450" spans="2:4" ht="14.25" customHeight="1" x14ac:dyDescent="0.25">
      <c r="B450" s="34"/>
      <c r="C450" s="34"/>
      <c r="D450" s="34"/>
    </row>
    <row r="451" spans="2:4" ht="14.25" customHeight="1" x14ac:dyDescent="0.25">
      <c r="B451" s="34"/>
      <c r="C451" s="34"/>
      <c r="D451" s="34"/>
    </row>
    <row r="452" spans="2:4" ht="14.25" customHeight="1" x14ac:dyDescent="0.25">
      <c r="B452" s="34"/>
      <c r="C452" s="34"/>
      <c r="D452" s="34"/>
    </row>
    <row r="453" spans="2:4" ht="14.25" customHeight="1" x14ac:dyDescent="0.25">
      <c r="B453" s="34"/>
      <c r="C453" s="34"/>
      <c r="D453" s="34"/>
    </row>
    <row r="454" spans="2:4" ht="14.25" customHeight="1" x14ac:dyDescent="0.25">
      <c r="B454" s="34"/>
      <c r="C454" s="34"/>
      <c r="D454" s="34"/>
    </row>
    <row r="455" spans="2:4" ht="14.25" customHeight="1" x14ac:dyDescent="0.25">
      <c r="B455" s="34"/>
      <c r="C455" s="34"/>
      <c r="D455" s="34"/>
    </row>
    <row r="456" spans="2:4" ht="14.25" customHeight="1" x14ac:dyDescent="0.25">
      <c r="B456" s="34"/>
      <c r="C456" s="34"/>
      <c r="D456" s="34"/>
    </row>
    <row r="457" spans="2:4" ht="14.25" customHeight="1" x14ac:dyDescent="0.25">
      <c r="B457" s="34"/>
      <c r="C457" s="34"/>
      <c r="D457" s="34"/>
    </row>
    <row r="458" spans="2:4" ht="14.25" customHeight="1" x14ac:dyDescent="0.25">
      <c r="B458" s="34"/>
      <c r="C458" s="34"/>
      <c r="D458" s="34"/>
    </row>
    <row r="459" spans="2:4" ht="14.25" customHeight="1" x14ac:dyDescent="0.25">
      <c r="B459" s="34"/>
      <c r="C459" s="34"/>
      <c r="D459" s="34"/>
    </row>
    <row r="460" spans="2:4" ht="14.25" customHeight="1" x14ac:dyDescent="0.25">
      <c r="B460" s="34"/>
      <c r="C460" s="34"/>
      <c r="D460" s="34"/>
    </row>
    <row r="461" spans="2:4" ht="14.25" customHeight="1" x14ac:dyDescent="0.25">
      <c r="B461" s="34"/>
      <c r="C461" s="34"/>
      <c r="D461" s="34"/>
    </row>
    <row r="462" spans="2:4" ht="14.25" customHeight="1" x14ac:dyDescent="0.25">
      <c r="B462" s="34"/>
      <c r="C462" s="34"/>
      <c r="D462" s="34"/>
    </row>
    <row r="463" spans="2:4" ht="14.25" customHeight="1" x14ac:dyDescent="0.25">
      <c r="B463" s="34"/>
      <c r="C463" s="34"/>
      <c r="D463" s="34"/>
    </row>
    <row r="464" spans="2:4" ht="14.25" customHeight="1" x14ac:dyDescent="0.25">
      <c r="B464" s="34"/>
      <c r="C464" s="34"/>
      <c r="D464" s="34"/>
    </row>
    <row r="465" spans="2:4" ht="14.25" customHeight="1" x14ac:dyDescent="0.25">
      <c r="B465" s="34"/>
      <c r="C465" s="34"/>
      <c r="D465" s="34"/>
    </row>
    <row r="466" spans="2:4" ht="14.25" customHeight="1" x14ac:dyDescent="0.25">
      <c r="B466" s="34"/>
      <c r="C466" s="34"/>
      <c r="D466" s="34"/>
    </row>
    <row r="467" spans="2:4" ht="14.25" customHeight="1" x14ac:dyDescent="0.25">
      <c r="B467" s="34"/>
      <c r="C467" s="34"/>
      <c r="D467" s="34"/>
    </row>
    <row r="468" spans="2:4" ht="14.25" customHeight="1" x14ac:dyDescent="0.25">
      <c r="B468" s="34"/>
      <c r="C468" s="34"/>
      <c r="D468" s="34"/>
    </row>
    <row r="469" spans="2:4" ht="14.25" customHeight="1" x14ac:dyDescent="0.25">
      <c r="B469" s="34"/>
      <c r="C469" s="34"/>
      <c r="D469" s="34"/>
    </row>
    <row r="470" spans="2:4" ht="14.25" customHeight="1" x14ac:dyDescent="0.25">
      <c r="B470" s="34"/>
      <c r="C470" s="34"/>
      <c r="D470" s="34"/>
    </row>
    <row r="471" spans="2:4" ht="14.25" customHeight="1" x14ac:dyDescent="0.25">
      <c r="B471" s="34"/>
      <c r="C471" s="34"/>
      <c r="D471" s="34"/>
    </row>
    <row r="472" spans="2:4" ht="14.25" customHeight="1" x14ac:dyDescent="0.25">
      <c r="B472" s="34"/>
      <c r="C472" s="34"/>
      <c r="D472" s="34"/>
    </row>
    <row r="473" spans="2:4" ht="14.25" customHeight="1" x14ac:dyDescent="0.25">
      <c r="B473" s="34"/>
      <c r="C473" s="34"/>
      <c r="D473" s="34"/>
    </row>
    <row r="474" spans="2:4" ht="14.25" customHeight="1" x14ac:dyDescent="0.25">
      <c r="B474" s="34"/>
      <c r="C474" s="34"/>
      <c r="D474" s="34"/>
    </row>
    <row r="475" spans="2:4" ht="14.25" customHeight="1" x14ac:dyDescent="0.25">
      <c r="B475" s="34"/>
      <c r="C475" s="34"/>
      <c r="D475" s="34"/>
    </row>
    <row r="476" spans="2:4" ht="14.25" customHeight="1" x14ac:dyDescent="0.25">
      <c r="B476" s="34"/>
      <c r="C476" s="34"/>
      <c r="D476" s="34"/>
    </row>
    <row r="477" spans="2:4" ht="14.25" customHeight="1" x14ac:dyDescent="0.25">
      <c r="B477" s="34"/>
      <c r="C477" s="34"/>
      <c r="D477" s="34"/>
    </row>
    <row r="478" spans="2:4" ht="14.25" customHeight="1" x14ac:dyDescent="0.25">
      <c r="B478" s="34"/>
      <c r="C478" s="34"/>
      <c r="D478" s="34"/>
    </row>
    <row r="479" spans="2:4" ht="14.25" customHeight="1" x14ac:dyDescent="0.25">
      <c r="B479" s="34"/>
      <c r="C479" s="34"/>
      <c r="D479" s="34"/>
    </row>
    <row r="480" spans="2:4" ht="14.25" customHeight="1" x14ac:dyDescent="0.25">
      <c r="B480" s="34"/>
      <c r="C480" s="34"/>
      <c r="D480" s="34"/>
    </row>
    <row r="481" spans="2:4" ht="14.25" customHeight="1" x14ac:dyDescent="0.25">
      <c r="B481" s="34"/>
      <c r="C481" s="34"/>
      <c r="D481" s="34"/>
    </row>
    <row r="482" spans="2:4" ht="14.25" customHeight="1" x14ac:dyDescent="0.25">
      <c r="B482" s="34"/>
      <c r="C482" s="34"/>
      <c r="D482" s="34"/>
    </row>
    <row r="483" spans="2:4" ht="14.25" customHeight="1" x14ac:dyDescent="0.25">
      <c r="B483" s="34"/>
      <c r="C483" s="34"/>
      <c r="D483" s="34"/>
    </row>
    <row r="484" spans="2:4" ht="14.25" customHeight="1" x14ac:dyDescent="0.25">
      <c r="B484" s="34"/>
      <c r="C484" s="34"/>
      <c r="D484" s="34"/>
    </row>
    <row r="485" spans="2:4" ht="14.25" customHeight="1" x14ac:dyDescent="0.25">
      <c r="B485" s="34"/>
      <c r="C485" s="34"/>
      <c r="D485" s="34"/>
    </row>
    <row r="486" spans="2:4" ht="14.25" customHeight="1" x14ac:dyDescent="0.25">
      <c r="B486" s="34"/>
      <c r="C486" s="34"/>
      <c r="D486" s="34"/>
    </row>
    <row r="487" spans="2:4" ht="14.25" customHeight="1" x14ac:dyDescent="0.25">
      <c r="B487" s="34"/>
      <c r="C487" s="34"/>
      <c r="D487" s="34"/>
    </row>
    <row r="488" spans="2:4" ht="14.25" customHeight="1" x14ac:dyDescent="0.25">
      <c r="B488" s="34"/>
      <c r="C488" s="34"/>
      <c r="D488" s="34"/>
    </row>
    <row r="489" spans="2:4" ht="14.25" customHeight="1" x14ac:dyDescent="0.25">
      <c r="B489" s="34"/>
      <c r="C489" s="34"/>
      <c r="D489" s="34"/>
    </row>
    <row r="490" spans="2:4" ht="14.25" customHeight="1" x14ac:dyDescent="0.25">
      <c r="B490" s="34"/>
      <c r="C490" s="34"/>
      <c r="D490" s="34"/>
    </row>
    <row r="491" spans="2:4" ht="14.25" customHeight="1" x14ac:dyDescent="0.25">
      <c r="B491" s="34"/>
      <c r="C491" s="34"/>
      <c r="D491" s="34"/>
    </row>
    <row r="492" spans="2:4" ht="14.25" customHeight="1" x14ac:dyDescent="0.25">
      <c r="B492" s="34"/>
      <c r="C492" s="34"/>
      <c r="D492" s="34"/>
    </row>
    <row r="493" spans="2:4" ht="14.25" customHeight="1" x14ac:dyDescent="0.25">
      <c r="B493" s="34"/>
      <c r="C493" s="34"/>
      <c r="D493" s="34"/>
    </row>
    <row r="494" spans="2:4" ht="14.25" customHeight="1" x14ac:dyDescent="0.25">
      <c r="B494" s="34"/>
      <c r="C494" s="34"/>
      <c r="D494" s="34"/>
    </row>
    <row r="495" spans="2:4" ht="14.25" customHeight="1" x14ac:dyDescent="0.25">
      <c r="B495" s="34"/>
      <c r="C495" s="34"/>
      <c r="D495" s="34"/>
    </row>
    <row r="496" spans="2:4" ht="14.25" customHeight="1" x14ac:dyDescent="0.25">
      <c r="B496" s="34"/>
      <c r="C496" s="34"/>
      <c r="D496" s="34"/>
    </row>
    <row r="497" spans="2:4" ht="14.25" customHeight="1" x14ac:dyDescent="0.25">
      <c r="B497" s="34"/>
      <c r="C497" s="34"/>
      <c r="D497" s="34"/>
    </row>
    <row r="498" spans="2:4" ht="14.25" customHeight="1" x14ac:dyDescent="0.25">
      <c r="B498" s="34"/>
      <c r="C498" s="34"/>
      <c r="D498" s="34"/>
    </row>
    <row r="499" spans="2:4" ht="14.25" customHeight="1" x14ac:dyDescent="0.25">
      <c r="B499" s="34"/>
      <c r="C499" s="34"/>
      <c r="D499" s="34"/>
    </row>
    <row r="500" spans="2:4" ht="14.25" customHeight="1" x14ac:dyDescent="0.25">
      <c r="B500" s="34"/>
      <c r="C500" s="34"/>
      <c r="D500" s="34"/>
    </row>
    <row r="501" spans="2:4" ht="14.25" customHeight="1" x14ac:dyDescent="0.25">
      <c r="B501" s="34"/>
      <c r="C501" s="34"/>
      <c r="D501" s="34"/>
    </row>
    <row r="502" spans="2:4" ht="14.25" customHeight="1" x14ac:dyDescent="0.25">
      <c r="B502" s="34"/>
      <c r="C502" s="34"/>
      <c r="D502" s="34"/>
    </row>
    <row r="503" spans="2:4" ht="14.25" customHeight="1" x14ac:dyDescent="0.25">
      <c r="B503" s="34"/>
      <c r="C503" s="34"/>
      <c r="D503" s="34"/>
    </row>
    <row r="504" spans="2:4" ht="14.25" customHeight="1" x14ac:dyDescent="0.25">
      <c r="B504" s="34"/>
      <c r="C504" s="34"/>
      <c r="D504" s="34"/>
    </row>
    <row r="505" spans="2:4" ht="14.25" customHeight="1" x14ac:dyDescent="0.25">
      <c r="B505" s="34"/>
      <c r="C505" s="34"/>
      <c r="D505" s="34"/>
    </row>
    <row r="506" spans="2:4" ht="14.25" customHeight="1" x14ac:dyDescent="0.25">
      <c r="B506" s="34"/>
      <c r="C506" s="34"/>
      <c r="D506" s="34"/>
    </row>
    <row r="507" spans="2:4" ht="14.25" customHeight="1" x14ac:dyDescent="0.25">
      <c r="B507" s="34"/>
      <c r="C507" s="34"/>
      <c r="D507" s="34"/>
    </row>
    <row r="508" spans="2:4" ht="14.25" customHeight="1" x14ac:dyDescent="0.25">
      <c r="B508" s="34"/>
      <c r="C508" s="34"/>
      <c r="D508" s="34"/>
    </row>
    <row r="509" spans="2:4" ht="14.25" customHeight="1" x14ac:dyDescent="0.25">
      <c r="B509" s="34"/>
      <c r="C509" s="34"/>
      <c r="D509" s="34"/>
    </row>
    <row r="510" spans="2:4" ht="14.25" customHeight="1" x14ac:dyDescent="0.25">
      <c r="B510" s="34"/>
      <c r="C510" s="34"/>
      <c r="D510" s="34"/>
    </row>
    <row r="511" spans="2:4" ht="14.25" customHeight="1" x14ac:dyDescent="0.25">
      <c r="B511" s="34"/>
      <c r="C511" s="34"/>
      <c r="D511" s="34"/>
    </row>
    <row r="512" spans="2:4" ht="14.25" customHeight="1" x14ac:dyDescent="0.25">
      <c r="B512" s="34"/>
      <c r="C512" s="34"/>
      <c r="D512" s="34"/>
    </row>
    <row r="513" spans="2:4" ht="14.25" customHeight="1" x14ac:dyDescent="0.25">
      <c r="B513" s="34"/>
      <c r="C513" s="34"/>
      <c r="D513" s="34"/>
    </row>
    <row r="514" spans="2:4" ht="14.25" customHeight="1" x14ac:dyDescent="0.25">
      <c r="B514" s="34"/>
      <c r="C514" s="34"/>
      <c r="D514" s="34"/>
    </row>
    <row r="515" spans="2:4" ht="14.25" customHeight="1" x14ac:dyDescent="0.25">
      <c r="B515" s="34"/>
      <c r="C515" s="34"/>
      <c r="D515" s="34"/>
    </row>
    <row r="516" spans="2:4" ht="14.25" customHeight="1" x14ac:dyDescent="0.25">
      <c r="B516" s="34"/>
      <c r="C516" s="34"/>
      <c r="D516" s="34"/>
    </row>
    <row r="517" spans="2:4" ht="14.25" customHeight="1" x14ac:dyDescent="0.25">
      <c r="B517" s="34"/>
      <c r="C517" s="34"/>
      <c r="D517" s="34"/>
    </row>
    <row r="518" spans="2:4" ht="14.25" customHeight="1" x14ac:dyDescent="0.25">
      <c r="B518" s="34"/>
      <c r="C518" s="34"/>
      <c r="D518" s="34"/>
    </row>
    <row r="519" spans="2:4" ht="14.25" customHeight="1" x14ac:dyDescent="0.25">
      <c r="B519" s="34"/>
      <c r="C519" s="34"/>
      <c r="D519" s="34"/>
    </row>
    <row r="520" spans="2:4" ht="14.25" customHeight="1" x14ac:dyDescent="0.25">
      <c r="B520" s="34"/>
      <c r="C520" s="34"/>
      <c r="D520" s="34"/>
    </row>
    <row r="521" spans="2:4" ht="14.25" customHeight="1" x14ac:dyDescent="0.25">
      <c r="B521" s="34"/>
      <c r="C521" s="34"/>
      <c r="D521" s="34"/>
    </row>
    <row r="522" spans="2:4" ht="14.25" customHeight="1" x14ac:dyDescent="0.25">
      <c r="B522" s="34"/>
      <c r="C522" s="34"/>
      <c r="D522" s="34"/>
    </row>
    <row r="523" spans="2:4" ht="14.25" customHeight="1" x14ac:dyDescent="0.25">
      <c r="B523" s="34"/>
      <c r="C523" s="34"/>
      <c r="D523" s="34"/>
    </row>
    <row r="524" spans="2:4" ht="14.25" customHeight="1" x14ac:dyDescent="0.25">
      <c r="B524" s="34"/>
      <c r="C524" s="34"/>
      <c r="D524" s="34"/>
    </row>
    <row r="525" spans="2:4" ht="14.25" customHeight="1" x14ac:dyDescent="0.25">
      <c r="B525" s="34"/>
      <c r="C525" s="34"/>
      <c r="D525" s="34"/>
    </row>
    <row r="526" spans="2:4" ht="14.25" customHeight="1" x14ac:dyDescent="0.25">
      <c r="B526" s="34"/>
      <c r="C526" s="34"/>
      <c r="D526" s="34"/>
    </row>
    <row r="527" spans="2:4" ht="14.25" customHeight="1" x14ac:dyDescent="0.25">
      <c r="B527" s="34"/>
      <c r="C527" s="34"/>
      <c r="D527" s="34"/>
    </row>
    <row r="528" spans="2:4" ht="14.25" customHeight="1" x14ac:dyDescent="0.25">
      <c r="B528" s="34"/>
      <c r="C528" s="34"/>
      <c r="D528" s="34"/>
    </row>
    <row r="529" spans="2:4" ht="14.25" customHeight="1" x14ac:dyDescent="0.25">
      <c r="B529" s="34"/>
      <c r="C529" s="34"/>
      <c r="D529" s="34"/>
    </row>
    <row r="530" spans="2:4" ht="14.25" customHeight="1" x14ac:dyDescent="0.25">
      <c r="B530" s="34"/>
      <c r="C530" s="34"/>
      <c r="D530" s="34"/>
    </row>
    <row r="531" spans="2:4" ht="14.25" customHeight="1" x14ac:dyDescent="0.25">
      <c r="B531" s="34"/>
      <c r="C531" s="34"/>
      <c r="D531" s="34"/>
    </row>
    <row r="532" spans="2:4" ht="14.25" customHeight="1" x14ac:dyDescent="0.25">
      <c r="B532" s="34"/>
      <c r="C532" s="34"/>
      <c r="D532" s="34"/>
    </row>
    <row r="533" spans="2:4" ht="14.25" customHeight="1" x14ac:dyDescent="0.25">
      <c r="B533" s="34"/>
      <c r="C533" s="34"/>
      <c r="D533" s="34"/>
    </row>
    <row r="534" spans="2:4" ht="14.25" customHeight="1" x14ac:dyDescent="0.25">
      <c r="B534" s="34"/>
      <c r="C534" s="34"/>
      <c r="D534" s="34"/>
    </row>
    <row r="535" spans="2:4" ht="14.25" customHeight="1" x14ac:dyDescent="0.25">
      <c r="B535" s="34"/>
      <c r="C535" s="34"/>
      <c r="D535" s="34"/>
    </row>
    <row r="536" spans="2:4" ht="14.25" customHeight="1" x14ac:dyDescent="0.25">
      <c r="B536" s="34"/>
      <c r="C536" s="34"/>
      <c r="D536" s="34"/>
    </row>
    <row r="537" spans="2:4" ht="14.25" customHeight="1" x14ac:dyDescent="0.25">
      <c r="B537" s="34"/>
      <c r="C537" s="34"/>
      <c r="D537" s="34"/>
    </row>
    <row r="538" spans="2:4" ht="14.25" customHeight="1" x14ac:dyDescent="0.25">
      <c r="B538" s="34"/>
      <c r="C538" s="34"/>
      <c r="D538" s="34"/>
    </row>
    <row r="539" spans="2:4" ht="14.25" customHeight="1" x14ac:dyDescent="0.25">
      <c r="B539" s="34"/>
      <c r="C539" s="34"/>
      <c r="D539" s="34"/>
    </row>
    <row r="540" spans="2:4" ht="14.25" customHeight="1" x14ac:dyDescent="0.25">
      <c r="B540" s="34"/>
      <c r="C540" s="34"/>
      <c r="D540" s="34"/>
    </row>
    <row r="541" spans="2:4" ht="14.25" customHeight="1" x14ac:dyDescent="0.25">
      <c r="B541" s="34"/>
      <c r="C541" s="34"/>
      <c r="D541" s="34"/>
    </row>
    <row r="542" spans="2:4" ht="14.25" customHeight="1" x14ac:dyDescent="0.25">
      <c r="B542" s="34"/>
      <c r="C542" s="34"/>
      <c r="D542" s="34"/>
    </row>
    <row r="543" spans="2:4" ht="14.25" customHeight="1" x14ac:dyDescent="0.25">
      <c r="B543" s="34"/>
      <c r="C543" s="34"/>
      <c r="D543" s="34"/>
    </row>
    <row r="544" spans="2:4" ht="14.25" customHeight="1" x14ac:dyDescent="0.25">
      <c r="B544" s="34"/>
      <c r="C544" s="34"/>
      <c r="D544" s="34"/>
    </row>
    <row r="545" spans="2:4" ht="14.25" customHeight="1" x14ac:dyDescent="0.25">
      <c r="B545" s="34"/>
      <c r="C545" s="34"/>
      <c r="D545" s="34"/>
    </row>
    <row r="546" spans="2:4" ht="14.25" customHeight="1" x14ac:dyDescent="0.25">
      <c r="B546" s="34"/>
      <c r="C546" s="34"/>
      <c r="D546" s="34"/>
    </row>
    <row r="547" spans="2:4" ht="14.25" customHeight="1" x14ac:dyDescent="0.25">
      <c r="B547" s="34"/>
      <c r="C547" s="34"/>
      <c r="D547" s="34"/>
    </row>
    <row r="548" spans="2:4" ht="14.25" customHeight="1" x14ac:dyDescent="0.25">
      <c r="B548" s="34"/>
      <c r="C548" s="34"/>
      <c r="D548" s="34"/>
    </row>
    <row r="549" spans="2:4" ht="14.25" customHeight="1" x14ac:dyDescent="0.25">
      <c r="B549" s="34"/>
      <c r="C549" s="34"/>
      <c r="D549" s="34"/>
    </row>
    <row r="550" spans="2:4" ht="14.25" customHeight="1" x14ac:dyDescent="0.25">
      <c r="B550" s="34"/>
      <c r="C550" s="34"/>
      <c r="D550" s="34"/>
    </row>
    <row r="551" spans="2:4" ht="14.25" customHeight="1" x14ac:dyDescent="0.25">
      <c r="B551" s="34"/>
      <c r="C551" s="34"/>
      <c r="D551" s="34"/>
    </row>
    <row r="552" spans="2:4" ht="14.25" customHeight="1" x14ac:dyDescent="0.25">
      <c r="B552" s="34"/>
      <c r="C552" s="34"/>
      <c r="D552" s="34"/>
    </row>
    <row r="553" spans="2:4" ht="14.25" customHeight="1" x14ac:dyDescent="0.25">
      <c r="B553" s="34"/>
      <c r="C553" s="34"/>
      <c r="D553" s="34"/>
    </row>
    <row r="554" spans="2:4" ht="14.25" customHeight="1" x14ac:dyDescent="0.25">
      <c r="B554" s="34"/>
      <c r="C554" s="34"/>
      <c r="D554" s="34"/>
    </row>
    <row r="555" spans="2:4" ht="14.25" customHeight="1" x14ac:dyDescent="0.25">
      <c r="B555" s="34"/>
      <c r="C555" s="34"/>
      <c r="D555" s="34"/>
    </row>
    <row r="556" spans="2:4" ht="14.25" customHeight="1" x14ac:dyDescent="0.25">
      <c r="B556" s="34"/>
      <c r="C556" s="34"/>
      <c r="D556" s="34"/>
    </row>
    <row r="557" spans="2:4" ht="14.25" customHeight="1" x14ac:dyDescent="0.25">
      <c r="B557" s="34"/>
      <c r="C557" s="34"/>
      <c r="D557" s="34"/>
    </row>
    <row r="558" spans="2:4" ht="14.25" customHeight="1" x14ac:dyDescent="0.25">
      <c r="B558" s="34"/>
      <c r="C558" s="34"/>
      <c r="D558" s="34"/>
    </row>
    <row r="559" spans="2:4" ht="14.25" customHeight="1" x14ac:dyDescent="0.25">
      <c r="B559" s="34"/>
      <c r="C559" s="34"/>
      <c r="D559" s="34"/>
    </row>
    <row r="560" spans="2:4" ht="14.25" customHeight="1" x14ac:dyDescent="0.25">
      <c r="B560" s="34"/>
      <c r="C560" s="34"/>
      <c r="D560" s="34"/>
    </row>
    <row r="561" spans="2:4" ht="14.25" customHeight="1" x14ac:dyDescent="0.25">
      <c r="B561" s="34"/>
      <c r="C561" s="34"/>
      <c r="D561" s="34"/>
    </row>
    <row r="562" spans="2:4" ht="14.25" customHeight="1" x14ac:dyDescent="0.25">
      <c r="B562" s="34"/>
      <c r="C562" s="34"/>
      <c r="D562" s="34"/>
    </row>
    <row r="563" spans="2:4" ht="14.25" customHeight="1" x14ac:dyDescent="0.25">
      <c r="B563" s="34"/>
      <c r="C563" s="34"/>
      <c r="D563" s="34"/>
    </row>
    <row r="564" spans="2:4" ht="14.25" customHeight="1" x14ac:dyDescent="0.25">
      <c r="B564" s="34"/>
      <c r="C564" s="34"/>
      <c r="D564" s="34"/>
    </row>
    <row r="565" spans="2:4" ht="14.25" customHeight="1" x14ac:dyDescent="0.25">
      <c r="B565" s="34"/>
      <c r="C565" s="34"/>
      <c r="D565" s="34"/>
    </row>
    <row r="566" spans="2:4" ht="14.25" customHeight="1" x14ac:dyDescent="0.25">
      <c r="B566" s="34"/>
      <c r="C566" s="34"/>
      <c r="D566" s="34"/>
    </row>
    <row r="567" spans="2:4" ht="14.25" customHeight="1" x14ac:dyDescent="0.25">
      <c r="B567" s="34"/>
      <c r="C567" s="34"/>
      <c r="D567" s="34"/>
    </row>
    <row r="568" spans="2:4" ht="14.25" customHeight="1" x14ac:dyDescent="0.25">
      <c r="B568" s="34"/>
      <c r="C568" s="34"/>
      <c r="D568" s="34"/>
    </row>
    <row r="569" spans="2:4" ht="14.25" customHeight="1" x14ac:dyDescent="0.25">
      <c r="B569" s="34"/>
      <c r="C569" s="34"/>
      <c r="D569" s="34"/>
    </row>
    <row r="570" spans="2:4" ht="14.25" customHeight="1" x14ac:dyDescent="0.25">
      <c r="B570" s="34"/>
      <c r="C570" s="34"/>
      <c r="D570" s="34"/>
    </row>
    <row r="571" spans="2:4" ht="14.25" customHeight="1" x14ac:dyDescent="0.25">
      <c r="B571" s="34"/>
      <c r="C571" s="34"/>
      <c r="D571" s="34"/>
    </row>
    <row r="572" spans="2:4" ht="14.25" customHeight="1" x14ac:dyDescent="0.25">
      <c r="B572" s="34"/>
      <c r="C572" s="34"/>
      <c r="D572" s="34"/>
    </row>
    <row r="573" spans="2:4" ht="14.25" customHeight="1" x14ac:dyDescent="0.25">
      <c r="B573" s="34"/>
      <c r="C573" s="34"/>
      <c r="D573" s="34"/>
    </row>
    <row r="574" spans="2:4" ht="14.25" customHeight="1" x14ac:dyDescent="0.25">
      <c r="B574" s="34"/>
      <c r="C574" s="34"/>
      <c r="D574" s="34"/>
    </row>
    <row r="575" spans="2:4" ht="14.25" customHeight="1" x14ac:dyDescent="0.25">
      <c r="B575" s="34"/>
      <c r="C575" s="34"/>
      <c r="D575" s="34"/>
    </row>
    <row r="576" spans="2:4" ht="14.25" customHeight="1" x14ac:dyDescent="0.25">
      <c r="B576" s="34"/>
      <c r="C576" s="34"/>
      <c r="D576" s="34"/>
    </row>
    <row r="577" spans="2:4" ht="14.25" customHeight="1" x14ac:dyDescent="0.25">
      <c r="B577" s="34"/>
      <c r="C577" s="34"/>
      <c r="D577" s="34"/>
    </row>
    <row r="578" spans="2:4" ht="14.25" customHeight="1" x14ac:dyDescent="0.25">
      <c r="B578" s="34"/>
      <c r="C578" s="34"/>
      <c r="D578" s="34"/>
    </row>
    <row r="579" spans="2:4" ht="14.25" customHeight="1" x14ac:dyDescent="0.25">
      <c r="B579" s="34"/>
      <c r="C579" s="34"/>
      <c r="D579" s="34"/>
    </row>
    <row r="580" spans="2:4" ht="14.25" customHeight="1" x14ac:dyDescent="0.25">
      <c r="B580" s="34"/>
      <c r="C580" s="34"/>
      <c r="D580" s="34"/>
    </row>
    <row r="581" spans="2:4" ht="14.25" customHeight="1" x14ac:dyDescent="0.25">
      <c r="B581" s="34"/>
      <c r="C581" s="34"/>
      <c r="D581" s="34"/>
    </row>
    <row r="582" spans="2:4" ht="14.25" customHeight="1" x14ac:dyDescent="0.25">
      <c r="B582" s="34"/>
      <c r="C582" s="34"/>
      <c r="D582" s="34"/>
    </row>
    <row r="583" spans="2:4" ht="14.25" customHeight="1" x14ac:dyDescent="0.25">
      <c r="B583" s="34"/>
      <c r="C583" s="34"/>
      <c r="D583" s="34"/>
    </row>
    <row r="584" spans="2:4" ht="14.25" customHeight="1" x14ac:dyDescent="0.25">
      <c r="B584" s="34"/>
      <c r="C584" s="34"/>
      <c r="D584" s="34"/>
    </row>
    <row r="585" spans="2:4" ht="14.25" customHeight="1" x14ac:dyDescent="0.25">
      <c r="B585" s="34"/>
      <c r="C585" s="34"/>
      <c r="D585" s="34"/>
    </row>
    <row r="586" spans="2:4" ht="14.25" customHeight="1" x14ac:dyDescent="0.25">
      <c r="B586" s="34"/>
      <c r="C586" s="34"/>
      <c r="D586" s="34"/>
    </row>
    <row r="587" spans="2:4" ht="14.25" customHeight="1" x14ac:dyDescent="0.25">
      <c r="B587" s="34"/>
      <c r="C587" s="34"/>
      <c r="D587" s="34"/>
    </row>
    <row r="588" spans="2:4" ht="14.25" customHeight="1" x14ac:dyDescent="0.25">
      <c r="B588" s="34"/>
      <c r="C588" s="34"/>
      <c r="D588" s="34"/>
    </row>
    <row r="589" spans="2:4" ht="14.25" customHeight="1" x14ac:dyDescent="0.25">
      <c r="B589" s="34"/>
      <c r="C589" s="34"/>
      <c r="D589" s="34"/>
    </row>
    <row r="590" spans="2:4" ht="14.25" customHeight="1" x14ac:dyDescent="0.25">
      <c r="B590" s="34"/>
      <c r="C590" s="34"/>
      <c r="D590" s="34"/>
    </row>
    <row r="591" spans="2:4" ht="14.25" customHeight="1" x14ac:dyDescent="0.25">
      <c r="B591" s="34"/>
      <c r="C591" s="34"/>
      <c r="D591" s="34"/>
    </row>
    <row r="592" spans="2:4" ht="14.25" customHeight="1" x14ac:dyDescent="0.25">
      <c r="B592" s="34"/>
      <c r="C592" s="34"/>
      <c r="D592" s="34"/>
    </row>
    <row r="593" spans="2:4" ht="14.25" customHeight="1" x14ac:dyDescent="0.25">
      <c r="B593" s="34"/>
      <c r="C593" s="34"/>
      <c r="D593" s="34"/>
    </row>
    <row r="594" spans="2:4" ht="14.25" customHeight="1" x14ac:dyDescent="0.25">
      <c r="B594" s="34"/>
      <c r="C594" s="34"/>
      <c r="D594" s="34"/>
    </row>
    <row r="595" spans="2:4" ht="14.25" customHeight="1" x14ac:dyDescent="0.25">
      <c r="B595" s="34"/>
      <c r="C595" s="34"/>
      <c r="D595" s="34"/>
    </row>
    <row r="596" spans="2:4" ht="14.25" customHeight="1" x14ac:dyDescent="0.25">
      <c r="B596" s="34"/>
      <c r="C596" s="34"/>
      <c r="D596" s="34"/>
    </row>
    <row r="597" spans="2:4" ht="14.25" customHeight="1" x14ac:dyDescent="0.25">
      <c r="B597" s="34"/>
      <c r="C597" s="34"/>
      <c r="D597" s="34"/>
    </row>
    <row r="598" spans="2:4" ht="14.25" customHeight="1" x14ac:dyDescent="0.25">
      <c r="B598" s="34"/>
      <c r="C598" s="34"/>
      <c r="D598" s="34"/>
    </row>
    <row r="599" spans="2:4" ht="14.25" customHeight="1" x14ac:dyDescent="0.25">
      <c r="B599" s="34"/>
      <c r="C599" s="34"/>
      <c r="D599" s="34"/>
    </row>
    <row r="600" spans="2:4" ht="14.25" customHeight="1" x14ac:dyDescent="0.25">
      <c r="B600" s="34"/>
      <c r="C600" s="34"/>
      <c r="D600" s="34"/>
    </row>
    <row r="601" spans="2:4" ht="14.25" customHeight="1" x14ac:dyDescent="0.25">
      <c r="B601" s="34"/>
      <c r="C601" s="34"/>
      <c r="D601" s="34"/>
    </row>
    <row r="602" spans="2:4" ht="14.25" customHeight="1" x14ac:dyDescent="0.25">
      <c r="B602" s="34"/>
      <c r="C602" s="34"/>
      <c r="D602" s="34"/>
    </row>
    <row r="603" spans="2:4" ht="14.25" customHeight="1" x14ac:dyDescent="0.25">
      <c r="B603" s="34"/>
      <c r="C603" s="34"/>
      <c r="D603" s="34"/>
    </row>
    <row r="604" spans="2:4" ht="14.25" customHeight="1" x14ac:dyDescent="0.25">
      <c r="B604" s="34"/>
      <c r="C604" s="34"/>
      <c r="D604" s="34"/>
    </row>
    <row r="605" spans="2:4" ht="14.25" customHeight="1" x14ac:dyDescent="0.25">
      <c r="B605" s="34"/>
      <c r="C605" s="34"/>
      <c r="D605" s="34"/>
    </row>
    <row r="606" spans="2:4" ht="14.25" customHeight="1" x14ac:dyDescent="0.25">
      <c r="B606" s="34"/>
      <c r="C606" s="34"/>
      <c r="D606" s="34"/>
    </row>
    <row r="607" spans="2:4" ht="14.25" customHeight="1" x14ac:dyDescent="0.25">
      <c r="B607" s="34"/>
      <c r="C607" s="34"/>
      <c r="D607" s="34"/>
    </row>
    <row r="608" spans="2:4" ht="14.25" customHeight="1" x14ac:dyDescent="0.25">
      <c r="B608" s="34"/>
      <c r="C608" s="34"/>
      <c r="D608" s="34"/>
    </row>
    <row r="609" spans="2:4" ht="14.25" customHeight="1" x14ac:dyDescent="0.25">
      <c r="B609" s="34"/>
      <c r="C609" s="34"/>
      <c r="D609" s="34"/>
    </row>
    <row r="610" spans="2:4" ht="14.25" customHeight="1" x14ac:dyDescent="0.25">
      <c r="B610" s="34"/>
      <c r="C610" s="34"/>
      <c r="D610" s="34"/>
    </row>
    <row r="611" spans="2:4" ht="14.25" customHeight="1" x14ac:dyDescent="0.25">
      <c r="B611" s="34"/>
      <c r="C611" s="34"/>
      <c r="D611" s="34"/>
    </row>
    <row r="612" spans="2:4" ht="14.25" customHeight="1" x14ac:dyDescent="0.25">
      <c r="B612" s="34"/>
      <c r="C612" s="34"/>
      <c r="D612" s="34"/>
    </row>
    <row r="613" spans="2:4" ht="14.25" customHeight="1" x14ac:dyDescent="0.25">
      <c r="B613" s="34"/>
      <c r="C613" s="34"/>
      <c r="D613" s="34"/>
    </row>
    <row r="614" spans="2:4" ht="14.25" customHeight="1" x14ac:dyDescent="0.25">
      <c r="B614" s="34"/>
      <c r="C614" s="34"/>
      <c r="D614" s="34"/>
    </row>
    <row r="615" spans="2:4" ht="14.25" customHeight="1" x14ac:dyDescent="0.25">
      <c r="B615" s="34"/>
      <c r="C615" s="34"/>
      <c r="D615" s="34"/>
    </row>
    <row r="616" spans="2:4" ht="14.25" customHeight="1" x14ac:dyDescent="0.25">
      <c r="B616" s="34"/>
      <c r="C616" s="34"/>
      <c r="D616" s="34"/>
    </row>
    <row r="617" spans="2:4" ht="14.25" customHeight="1" x14ac:dyDescent="0.25">
      <c r="B617" s="34"/>
      <c r="C617" s="34"/>
      <c r="D617" s="34"/>
    </row>
    <row r="618" spans="2:4" ht="14.25" customHeight="1" x14ac:dyDescent="0.25">
      <c r="B618" s="34"/>
      <c r="C618" s="34"/>
      <c r="D618" s="34"/>
    </row>
    <row r="619" spans="2:4" ht="14.25" customHeight="1" x14ac:dyDescent="0.25">
      <c r="B619" s="34"/>
      <c r="C619" s="34"/>
      <c r="D619" s="34"/>
    </row>
    <row r="620" spans="2:4" ht="14.25" customHeight="1" x14ac:dyDescent="0.25">
      <c r="B620" s="34"/>
      <c r="C620" s="34"/>
      <c r="D620" s="34"/>
    </row>
    <row r="621" spans="2:4" ht="14.25" customHeight="1" x14ac:dyDescent="0.25">
      <c r="B621" s="34"/>
      <c r="C621" s="34"/>
      <c r="D621" s="34"/>
    </row>
    <row r="622" spans="2:4" ht="14.25" customHeight="1" x14ac:dyDescent="0.25">
      <c r="B622" s="34"/>
      <c r="C622" s="34"/>
      <c r="D622" s="34"/>
    </row>
    <row r="623" spans="2:4" ht="14.25" customHeight="1" x14ac:dyDescent="0.25">
      <c r="B623" s="34"/>
      <c r="C623" s="34"/>
      <c r="D623" s="34"/>
    </row>
    <row r="624" spans="2:4" ht="14.25" customHeight="1" x14ac:dyDescent="0.25">
      <c r="B624" s="34"/>
      <c r="C624" s="34"/>
      <c r="D624" s="34"/>
    </row>
    <row r="625" spans="2:4" ht="14.25" customHeight="1" x14ac:dyDescent="0.25">
      <c r="B625" s="34"/>
      <c r="C625" s="34"/>
      <c r="D625" s="34"/>
    </row>
    <row r="626" spans="2:4" ht="14.25" customHeight="1" x14ac:dyDescent="0.25">
      <c r="B626" s="34"/>
      <c r="C626" s="34"/>
      <c r="D626" s="34"/>
    </row>
    <row r="627" spans="2:4" ht="14.25" customHeight="1" x14ac:dyDescent="0.25">
      <c r="B627" s="34"/>
      <c r="C627" s="34"/>
      <c r="D627" s="34"/>
    </row>
    <row r="628" spans="2:4" ht="14.25" customHeight="1" x14ac:dyDescent="0.25">
      <c r="B628" s="34"/>
      <c r="C628" s="34"/>
      <c r="D628" s="34"/>
    </row>
    <row r="629" spans="2:4" ht="14.25" customHeight="1" x14ac:dyDescent="0.25">
      <c r="B629" s="34"/>
      <c r="C629" s="34"/>
      <c r="D629" s="34"/>
    </row>
    <row r="630" spans="2:4" ht="14.25" customHeight="1" x14ac:dyDescent="0.25">
      <c r="B630" s="34"/>
      <c r="C630" s="34"/>
      <c r="D630" s="34"/>
    </row>
    <row r="631" spans="2:4" ht="14.25" customHeight="1" x14ac:dyDescent="0.25">
      <c r="B631" s="34"/>
      <c r="C631" s="34"/>
      <c r="D631" s="34"/>
    </row>
    <row r="632" spans="2:4" ht="14.25" customHeight="1" x14ac:dyDescent="0.25">
      <c r="B632" s="34"/>
      <c r="C632" s="34"/>
      <c r="D632" s="34"/>
    </row>
    <row r="633" spans="2:4" ht="14.25" customHeight="1" x14ac:dyDescent="0.25">
      <c r="B633" s="34"/>
      <c r="C633" s="34"/>
      <c r="D633" s="34"/>
    </row>
    <row r="634" spans="2:4" ht="14.25" customHeight="1" x14ac:dyDescent="0.25">
      <c r="B634" s="34"/>
      <c r="C634" s="34"/>
      <c r="D634" s="34"/>
    </row>
    <row r="635" spans="2:4" ht="14.25" customHeight="1" x14ac:dyDescent="0.25">
      <c r="B635" s="34"/>
      <c r="C635" s="34"/>
      <c r="D635" s="34"/>
    </row>
    <row r="636" spans="2:4" ht="14.25" customHeight="1" x14ac:dyDescent="0.25">
      <c r="B636" s="34"/>
      <c r="C636" s="34"/>
      <c r="D636" s="34"/>
    </row>
    <row r="637" spans="2:4" ht="14.25" customHeight="1" x14ac:dyDescent="0.25">
      <c r="B637" s="34"/>
      <c r="C637" s="34"/>
      <c r="D637" s="34"/>
    </row>
    <row r="638" spans="2:4" ht="14.25" customHeight="1" x14ac:dyDescent="0.25">
      <c r="B638" s="34"/>
      <c r="C638" s="34"/>
      <c r="D638" s="34"/>
    </row>
    <row r="639" spans="2:4" ht="14.25" customHeight="1" x14ac:dyDescent="0.25">
      <c r="B639" s="34"/>
      <c r="C639" s="34"/>
      <c r="D639" s="34"/>
    </row>
    <row r="640" spans="2:4" ht="14.25" customHeight="1" x14ac:dyDescent="0.25">
      <c r="B640" s="34"/>
      <c r="C640" s="34"/>
      <c r="D640" s="34"/>
    </row>
    <row r="641" spans="2:4" ht="14.25" customHeight="1" x14ac:dyDescent="0.25">
      <c r="B641" s="34"/>
      <c r="C641" s="34"/>
      <c r="D641" s="34"/>
    </row>
    <row r="642" spans="2:4" ht="14.25" customHeight="1" x14ac:dyDescent="0.25">
      <c r="B642" s="34"/>
      <c r="C642" s="34"/>
      <c r="D642" s="34"/>
    </row>
    <row r="643" spans="2:4" ht="14.25" customHeight="1" x14ac:dyDescent="0.25">
      <c r="B643" s="34"/>
      <c r="C643" s="34"/>
      <c r="D643" s="34"/>
    </row>
    <row r="644" spans="2:4" ht="14.25" customHeight="1" x14ac:dyDescent="0.25">
      <c r="B644" s="34"/>
      <c r="C644" s="34"/>
      <c r="D644" s="34"/>
    </row>
    <row r="645" spans="2:4" ht="14.25" customHeight="1" x14ac:dyDescent="0.25">
      <c r="B645" s="34"/>
      <c r="C645" s="34"/>
      <c r="D645" s="34"/>
    </row>
    <row r="646" spans="2:4" ht="14.25" customHeight="1" x14ac:dyDescent="0.25">
      <c r="B646" s="34"/>
      <c r="C646" s="34"/>
      <c r="D646" s="34"/>
    </row>
    <row r="647" spans="2:4" ht="14.25" customHeight="1" x14ac:dyDescent="0.25">
      <c r="B647" s="34"/>
      <c r="C647" s="34"/>
      <c r="D647" s="34"/>
    </row>
    <row r="648" spans="2:4" ht="14.25" customHeight="1" x14ac:dyDescent="0.25">
      <c r="B648" s="34"/>
      <c r="C648" s="34"/>
      <c r="D648" s="34"/>
    </row>
    <row r="649" spans="2:4" ht="14.25" customHeight="1" x14ac:dyDescent="0.25">
      <c r="B649" s="34"/>
      <c r="C649" s="34"/>
      <c r="D649" s="34"/>
    </row>
    <row r="650" spans="2:4" ht="14.25" customHeight="1" x14ac:dyDescent="0.25">
      <c r="B650" s="34"/>
      <c r="C650" s="34"/>
      <c r="D650" s="34"/>
    </row>
    <row r="651" spans="2:4" ht="14.25" customHeight="1" x14ac:dyDescent="0.25">
      <c r="B651" s="34"/>
      <c r="C651" s="34"/>
      <c r="D651" s="34"/>
    </row>
    <row r="652" spans="2:4" ht="14.25" customHeight="1" x14ac:dyDescent="0.25">
      <c r="B652" s="34"/>
      <c r="C652" s="34"/>
      <c r="D652" s="34"/>
    </row>
    <row r="653" spans="2:4" ht="14.25" customHeight="1" x14ac:dyDescent="0.25">
      <c r="B653" s="34"/>
      <c r="C653" s="34"/>
      <c r="D653" s="34"/>
    </row>
    <row r="654" spans="2:4" ht="14.25" customHeight="1" x14ac:dyDescent="0.25">
      <c r="B654" s="34"/>
      <c r="C654" s="34"/>
      <c r="D654" s="34"/>
    </row>
    <row r="655" spans="2:4" ht="14.25" customHeight="1" x14ac:dyDescent="0.25">
      <c r="B655" s="34"/>
      <c r="C655" s="34"/>
      <c r="D655" s="34"/>
    </row>
    <row r="656" spans="2:4" ht="14.25" customHeight="1" x14ac:dyDescent="0.25">
      <c r="B656" s="34"/>
      <c r="C656" s="34"/>
      <c r="D656" s="34"/>
    </row>
    <row r="657" spans="2:4" ht="14.25" customHeight="1" x14ac:dyDescent="0.25">
      <c r="B657" s="34"/>
      <c r="C657" s="34"/>
      <c r="D657" s="34"/>
    </row>
    <row r="658" spans="2:4" ht="14.25" customHeight="1" x14ac:dyDescent="0.25">
      <c r="B658" s="34"/>
      <c r="C658" s="34"/>
      <c r="D658" s="34"/>
    </row>
    <row r="659" spans="2:4" ht="14.25" customHeight="1" x14ac:dyDescent="0.25">
      <c r="B659" s="34"/>
      <c r="C659" s="34"/>
      <c r="D659" s="34"/>
    </row>
    <row r="660" spans="2:4" ht="14.25" customHeight="1" x14ac:dyDescent="0.25">
      <c r="B660" s="34"/>
      <c r="C660" s="34"/>
      <c r="D660" s="34"/>
    </row>
    <row r="661" spans="2:4" ht="14.25" customHeight="1" x14ac:dyDescent="0.25">
      <c r="B661" s="34"/>
      <c r="C661" s="34"/>
      <c r="D661" s="34"/>
    </row>
    <row r="662" spans="2:4" ht="14.25" customHeight="1" x14ac:dyDescent="0.25">
      <c r="B662" s="34"/>
      <c r="C662" s="34"/>
      <c r="D662" s="34"/>
    </row>
    <row r="663" spans="2:4" ht="14.25" customHeight="1" x14ac:dyDescent="0.25">
      <c r="B663" s="34"/>
      <c r="C663" s="34"/>
      <c r="D663" s="34"/>
    </row>
    <row r="664" spans="2:4" ht="14.25" customHeight="1" x14ac:dyDescent="0.25">
      <c r="B664" s="34"/>
      <c r="C664" s="34"/>
      <c r="D664" s="34"/>
    </row>
    <row r="665" spans="2:4" ht="14.25" customHeight="1" x14ac:dyDescent="0.25">
      <c r="B665" s="34"/>
      <c r="C665" s="34"/>
      <c r="D665" s="34"/>
    </row>
    <row r="666" spans="2:4" ht="14.25" customHeight="1" x14ac:dyDescent="0.25">
      <c r="B666" s="34"/>
      <c r="C666" s="34"/>
      <c r="D666" s="34"/>
    </row>
    <row r="667" spans="2:4" ht="14.25" customHeight="1" x14ac:dyDescent="0.25">
      <c r="B667" s="34"/>
      <c r="C667" s="34"/>
      <c r="D667" s="34"/>
    </row>
    <row r="668" spans="2:4" ht="14.25" customHeight="1" x14ac:dyDescent="0.25">
      <c r="B668" s="34"/>
      <c r="C668" s="34"/>
      <c r="D668" s="34"/>
    </row>
    <row r="669" spans="2:4" ht="14.25" customHeight="1" x14ac:dyDescent="0.25">
      <c r="B669" s="34"/>
      <c r="C669" s="34"/>
      <c r="D669" s="34"/>
    </row>
    <row r="670" spans="2:4" ht="14.25" customHeight="1" x14ac:dyDescent="0.25">
      <c r="B670" s="34"/>
      <c r="C670" s="34"/>
      <c r="D670" s="34"/>
    </row>
    <row r="671" spans="2:4" ht="14.25" customHeight="1" x14ac:dyDescent="0.25">
      <c r="B671" s="34"/>
      <c r="C671" s="34"/>
      <c r="D671" s="34"/>
    </row>
    <row r="672" spans="2:4" ht="14.25" customHeight="1" x14ac:dyDescent="0.25">
      <c r="B672" s="34"/>
      <c r="C672" s="34"/>
      <c r="D672" s="34"/>
    </row>
    <row r="673" spans="2:4" ht="14.25" customHeight="1" x14ac:dyDescent="0.25">
      <c r="B673" s="34"/>
      <c r="C673" s="34"/>
      <c r="D673" s="34"/>
    </row>
    <row r="674" spans="2:4" ht="14.25" customHeight="1" x14ac:dyDescent="0.25">
      <c r="B674" s="34"/>
      <c r="C674" s="34"/>
      <c r="D674" s="34"/>
    </row>
    <row r="675" spans="2:4" ht="14.25" customHeight="1" x14ac:dyDescent="0.25">
      <c r="B675" s="34"/>
      <c r="C675" s="34"/>
      <c r="D675" s="34"/>
    </row>
    <row r="676" spans="2:4" ht="14.25" customHeight="1" x14ac:dyDescent="0.25">
      <c r="B676" s="34"/>
      <c r="C676" s="34"/>
      <c r="D676" s="34"/>
    </row>
    <row r="677" spans="2:4" ht="14.25" customHeight="1" x14ac:dyDescent="0.25">
      <c r="B677" s="34"/>
      <c r="C677" s="34"/>
      <c r="D677" s="34"/>
    </row>
    <row r="678" spans="2:4" ht="14.25" customHeight="1" x14ac:dyDescent="0.25">
      <c r="B678" s="34"/>
      <c r="C678" s="34"/>
      <c r="D678" s="34"/>
    </row>
    <row r="679" spans="2:4" ht="14.25" customHeight="1" x14ac:dyDescent="0.25">
      <c r="B679" s="34"/>
      <c r="C679" s="34"/>
      <c r="D679" s="34"/>
    </row>
    <row r="680" spans="2:4" ht="14.25" customHeight="1" x14ac:dyDescent="0.25">
      <c r="B680" s="34"/>
      <c r="C680" s="34"/>
      <c r="D680" s="34"/>
    </row>
    <row r="681" spans="2:4" ht="14.25" customHeight="1" x14ac:dyDescent="0.25">
      <c r="B681" s="34"/>
      <c r="C681" s="34"/>
      <c r="D681" s="34"/>
    </row>
    <row r="682" spans="2:4" ht="14.25" customHeight="1" x14ac:dyDescent="0.25">
      <c r="B682" s="34"/>
      <c r="C682" s="34"/>
      <c r="D682" s="34"/>
    </row>
    <row r="683" spans="2:4" ht="14.25" customHeight="1" x14ac:dyDescent="0.25">
      <c r="B683" s="34"/>
      <c r="C683" s="34"/>
      <c r="D683" s="34"/>
    </row>
    <row r="684" spans="2:4" ht="14.25" customHeight="1" x14ac:dyDescent="0.25">
      <c r="B684" s="34"/>
      <c r="C684" s="34"/>
      <c r="D684" s="34"/>
    </row>
    <row r="685" spans="2:4" ht="14.25" customHeight="1" x14ac:dyDescent="0.25">
      <c r="B685" s="34"/>
      <c r="C685" s="34"/>
      <c r="D685" s="34"/>
    </row>
    <row r="686" spans="2:4" ht="14.25" customHeight="1" x14ac:dyDescent="0.25">
      <c r="B686" s="34"/>
      <c r="C686" s="34"/>
      <c r="D686" s="34"/>
    </row>
    <row r="687" spans="2:4" ht="14.25" customHeight="1" x14ac:dyDescent="0.25">
      <c r="B687" s="34"/>
      <c r="C687" s="34"/>
      <c r="D687" s="34"/>
    </row>
    <row r="688" spans="2:4" ht="14.25" customHeight="1" x14ac:dyDescent="0.25">
      <c r="B688" s="34"/>
      <c r="C688" s="34"/>
      <c r="D688" s="34"/>
    </row>
    <row r="689" spans="2:4" ht="14.25" customHeight="1" x14ac:dyDescent="0.25">
      <c r="B689" s="34"/>
      <c r="C689" s="34"/>
      <c r="D689" s="34"/>
    </row>
    <row r="690" spans="2:4" ht="14.25" customHeight="1" x14ac:dyDescent="0.25">
      <c r="B690" s="34"/>
      <c r="C690" s="34"/>
      <c r="D690" s="34"/>
    </row>
    <row r="691" spans="2:4" ht="14.25" customHeight="1" x14ac:dyDescent="0.25">
      <c r="B691" s="34"/>
      <c r="C691" s="34"/>
      <c r="D691" s="34"/>
    </row>
    <row r="692" spans="2:4" ht="14.25" customHeight="1" x14ac:dyDescent="0.25">
      <c r="B692" s="34"/>
      <c r="C692" s="34"/>
      <c r="D692" s="34"/>
    </row>
    <row r="693" spans="2:4" ht="14.25" customHeight="1" x14ac:dyDescent="0.25">
      <c r="B693" s="34"/>
      <c r="C693" s="34"/>
      <c r="D693" s="34"/>
    </row>
    <row r="694" spans="2:4" ht="14.25" customHeight="1" x14ac:dyDescent="0.25">
      <c r="B694" s="34"/>
      <c r="C694" s="34"/>
      <c r="D694" s="34"/>
    </row>
    <row r="695" spans="2:4" ht="14.25" customHeight="1" x14ac:dyDescent="0.25">
      <c r="B695" s="34"/>
      <c r="C695" s="34"/>
      <c r="D695" s="34"/>
    </row>
    <row r="696" spans="2:4" ht="14.25" customHeight="1" x14ac:dyDescent="0.25">
      <c r="B696" s="34"/>
      <c r="C696" s="34"/>
      <c r="D696" s="34"/>
    </row>
    <row r="697" spans="2:4" ht="14.25" customHeight="1" x14ac:dyDescent="0.25">
      <c r="B697" s="34"/>
      <c r="C697" s="34"/>
      <c r="D697" s="34"/>
    </row>
    <row r="698" spans="2:4" ht="14.25" customHeight="1" x14ac:dyDescent="0.25">
      <c r="B698" s="34"/>
      <c r="C698" s="34"/>
      <c r="D698" s="34"/>
    </row>
    <row r="699" spans="2:4" ht="14.25" customHeight="1" x14ac:dyDescent="0.25">
      <c r="B699" s="34"/>
      <c r="C699" s="34"/>
      <c r="D699" s="34"/>
    </row>
    <row r="700" spans="2:4" ht="14.25" customHeight="1" x14ac:dyDescent="0.25">
      <c r="B700" s="34"/>
      <c r="C700" s="34"/>
      <c r="D700" s="34"/>
    </row>
    <row r="701" spans="2:4" ht="14.25" customHeight="1" x14ac:dyDescent="0.25">
      <c r="B701" s="34"/>
      <c r="C701" s="34"/>
      <c r="D701" s="34"/>
    </row>
    <row r="702" spans="2:4" ht="14.25" customHeight="1" x14ac:dyDescent="0.25">
      <c r="B702" s="34"/>
      <c r="C702" s="34"/>
      <c r="D702" s="34"/>
    </row>
    <row r="703" spans="2:4" ht="14.25" customHeight="1" x14ac:dyDescent="0.25">
      <c r="B703" s="34"/>
      <c r="C703" s="34"/>
      <c r="D703" s="34"/>
    </row>
    <row r="704" spans="2:4" ht="14.25" customHeight="1" x14ac:dyDescent="0.25">
      <c r="B704" s="34"/>
      <c r="C704" s="34"/>
      <c r="D704" s="34"/>
    </row>
    <row r="705" spans="2:4" ht="14.25" customHeight="1" x14ac:dyDescent="0.25">
      <c r="B705" s="34"/>
      <c r="C705" s="34"/>
      <c r="D705" s="34"/>
    </row>
    <row r="706" spans="2:4" ht="14.25" customHeight="1" x14ac:dyDescent="0.25">
      <c r="B706" s="34"/>
      <c r="C706" s="34"/>
      <c r="D706" s="34"/>
    </row>
    <row r="707" spans="2:4" ht="14.25" customHeight="1" x14ac:dyDescent="0.25">
      <c r="B707" s="34"/>
      <c r="C707" s="34"/>
      <c r="D707" s="34"/>
    </row>
    <row r="708" spans="2:4" ht="14.25" customHeight="1" x14ac:dyDescent="0.25">
      <c r="B708" s="34"/>
      <c r="C708" s="34"/>
      <c r="D708" s="34"/>
    </row>
    <row r="709" spans="2:4" ht="14.25" customHeight="1" x14ac:dyDescent="0.25">
      <c r="B709" s="34"/>
      <c r="C709" s="34"/>
      <c r="D709" s="34"/>
    </row>
    <row r="710" spans="2:4" ht="14.25" customHeight="1" x14ac:dyDescent="0.25">
      <c r="B710" s="34"/>
      <c r="C710" s="34"/>
      <c r="D710" s="34"/>
    </row>
    <row r="711" spans="2:4" ht="14.25" customHeight="1" x14ac:dyDescent="0.25">
      <c r="B711" s="34"/>
      <c r="C711" s="34"/>
      <c r="D711" s="34"/>
    </row>
    <row r="712" spans="2:4" ht="14.25" customHeight="1" x14ac:dyDescent="0.25">
      <c r="B712" s="34"/>
      <c r="C712" s="34"/>
      <c r="D712" s="34"/>
    </row>
    <row r="713" spans="2:4" ht="14.25" customHeight="1" x14ac:dyDescent="0.25">
      <c r="B713" s="34"/>
      <c r="C713" s="34"/>
      <c r="D713" s="34"/>
    </row>
    <row r="714" spans="2:4" ht="14.25" customHeight="1" x14ac:dyDescent="0.25">
      <c r="B714" s="34"/>
      <c r="C714" s="34"/>
      <c r="D714" s="34"/>
    </row>
    <row r="715" spans="2:4" ht="14.25" customHeight="1" x14ac:dyDescent="0.25">
      <c r="B715" s="34"/>
      <c r="C715" s="34"/>
      <c r="D715" s="34"/>
    </row>
    <row r="716" spans="2:4" ht="14.25" customHeight="1" x14ac:dyDescent="0.25">
      <c r="B716" s="34"/>
      <c r="C716" s="34"/>
      <c r="D716" s="34"/>
    </row>
    <row r="717" spans="2:4" ht="14.25" customHeight="1" x14ac:dyDescent="0.25">
      <c r="B717" s="34"/>
      <c r="C717" s="34"/>
      <c r="D717" s="34"/>
    </row>
    <row r="718" spans="2:4" ht="14.25" customHeight="1" x14ac:dyDescent="0.25">
      <c r="B718" s="34"/>
      <c r="C718" s="34"/>
      <c r="D718" s="34"/>
    </row>
    <row r="719" spans="2:4" ht="14.25" customHeight="1" x14ac:dyDescent="0.25">
      <c r="B719" s="34"/>
      <c r="C719" s="34"/>
      <c r="D719" s="34"/>
    </row>
    <row r="720" spans="2:4" ht="14.25" customHeight="1" x14ac:dyDescent="0.25">
      <c r="B720" s="34"/>
      <c r="C720" s="34"/>
      <c r="D720" s="34"/>
    </row>
    <row r="721" spans="2:4" ht="14.25" customHeight="1" x14ac:dyDescent="0.25">
      <c r="B721" s="34"/>
      <c r="C721" s="34"/>
      <c r="D721" s="34"/>
    </row>
    <row r="722" spans="2:4" ht="14.25" customHeight="1" x14ac:dyDescent="0.25">
      <c r="B722" s="34"/>
      <c r="C722" s="34"/>
      <c r="D722" s="34"/>
    </row>
    <row r="723" spans="2:4" ht="14.25" customHeight="1" x14ac:dyDescent="0.25">
      <c r="B723" s="34"/>
      <c r="C723" s="34"/>
      <c r="D723" s="34"/>
    </row>
    <row r="724" spans="2:4" ht="14.25" customHeight="1" x14ac:dyDescent="0.25">
      <c r="B724" s="34"/>
      <c r="C724" s="34"/>
      <c r="D724" s="34"/>
    </row>
    <row r="725" spans="2:4" ht="14.25" customHeight="1" x14ac:dyDescent="0.25">
      <c r="B725" s="34"/>
      <c r="C725" s="34"/>
      <c r="D725" s="34"/>
    </row>
    <row r="726" spans="2:4" ht="14.25" customHeight="1" x14ac:dyDescent="0.25">
      <c r="B726" s="34"/>
      <c r="C726" s="34"/>
      <c r="D726" s="34"/>
    </row>
    <row r="727" spans="2:4" ht="14.25" customHeight="1" x14ac:dyDescent="0.25">
      <c r="B727" s="34"/>
      <c r="C727" s="34"/>
      <c r="D727" s="34"/>
    </row>
    <row r="728" spans="2:4" ht="14.25" customHeight="1" x14ac:dyDescent="0.25">
      <c r="B728" s="34"/>
      <c r="C728" s="34"/>
      <c r="D728" s="34"/>
    </row>
    <row r="729" spans="2:4" ht="14.25" customHeight="1" x14ac:dyDescent="0.25">
      <c r="B729" s="34"/>
      <c r="C729" s="34"/>
      <c r="D729" s="34"/>
    </row>
    <row r="730" spans="2:4" ht="14.25" customHeight="1" x14ac:dyDescent="0.25">
      <c r="B730" s="34"/>
      <c r="C730" s="34"/>
      <c r="D730" s="34"/>
    </row>
    <row r="731" spans="2:4" ht="14.25" customHeight="1" x14ac:dyDescent="0.25">
      <c r="B731" s="34"/>
      <c r="C731" s="34"/>
      <c r="D731" s="34"/>
    </row>
    <row r="732" spans="2:4" ht="14.25" customHeight="1" x14ac:dyDescent="0.25">
      <c r="B732" s="34"/>
      <c r="C732" s="34"/>
      <c r="D732" s="34"/>
    </row>
    <row r="733" spans="2:4" ht="14.25" customHeight="1" x14ac:dyDescent="0.25">
      <c r="B733" s="34"/>
      <c r="C733" s="34"/>
      <c r="D733" s="34"/>
    </row>
    <row r="734" spans="2:4" ht="14.25" customHeight="1" x14ac:dyDescent="0.25">
      <c r="B734" s="34"/>
      <c r="C734" s="34"/>
      <c r="D734" s="34"/>
    </row>
    <row r="735" spans="2:4" ht="14.25" customHeight="1" x14ac:dyDescent="0.25">
      <c r="B735" s="34"/>
      <c r="C735" s="34"/>
      <c r="D735" s="34"/>
    </row>
    <row r="736" spans="2:4" ht="14.25" customHeight="1" x14ac:dyDescent="0.25">
      <c r="B736" s="34"/>
      <c r="C736" s="34"/>
      <c r="D736" s="34"/>
    </row>
    <row r="737" spans="2:4" ht="14.25" customHeight="1" x14ac:dyDescent="0.25">
      <c r="B737" s="34"/>
      <c r="C737" s="34"/>
      <c r="D737" s="34"/>
    </row>
    <row r="738" spans="2:4" ht="14.25" customHeight="1" x14ac:dyDescent="0.25">
      <c r="B738" s="34"/>
      <c r="C738" s="34"/>
      <c r="D738" s="34"/>
    </row>
    <row r="739" spans="2:4" ht="14.25" customHeight="1" x14ac:dyDescent="0.25">
      <c r="B739" s="34"/>
      <c r="C739" s="34"/>
      <c r="D739" s="34"/>
    </row>
    <row r="740" spans="2:4" ht="14.25" customHeight="1" x14ac:dyDescent="0.25">
      <c r="B740" s="34"/>
      <c r="C740" s="34"/>
      <c r="D740" s="34"/>
    </row>
    <row r="741" spans="2:4" ht="14.25" customHeight="1" x14ac:dyDescent="0.25">
      <c r="B741" s="34"/>
      <c r="C741" s="34"/>
      <c r="D741" s="34"/>
    </row>
    <row r="742" spans="2:4" ht="14.25" customHeight="1" x14ac:dyDescent="0.25">
      <c r="B742" s="34"/>
      <c r="C742" s="34"/>
      <c r="D742" s="34"/>
    </row>
    <row r="743" spans="2:4" ht="14.25" customHeight="1" x14ac:dyDescent="0.25">
      <c r="B743" s="34"/>
      <c r="C743" s="34"/>
      <c r="D743" s="34"/>
    </row>
    <row r="744" spans="2:4" ht="14.25" customHeight="1" x14ac:dyDescent="0.25">
      <c r="B744" s="34"/>
      <c r="C744" s="34"/>
      <c r="D744" s="34"/>
    </row>
    <row r="745" spans="2:4" ht="14.25" customHeight="1" x14ac:dyDescent="0.25">
      <c r="B745" s="34"/>
      <c r="C745" s="34"/>
      <c r="D745" s="34"/>
    </row>
    <row r="746" spans="2:4" ht="14.25" customHeight="1" x14ac:dyDescent="0.25">
      <c r="B746" s="34"/>
      <c r="C746" s="34"/>
      <c r="D746" s="34"/>
    </row>
    <row r="747" spans="2:4" ht="14.25" customHeight="1" x14ac:dyDescent="0.25">
      <c r="B747" s="34"/>
      <c r="C747" s="34"/>
      <c r="D747" s="34"/>
    </row>
    <row r="748" spans="2:4" ht="14.25" customHeight="1" x14ac:dyDescent="0.25">
      <c r="B748" s="34"/>
      <c r="C748" s="34"/>
      <c r="D748" s="34"/>
    </row>
    <row r="749" spans="2:4" ht="14.25" customHeight="1" x14ac:dyDescent="0.25">
      <c r="B749" s="34"/>
      <c r="C749" s="34"/>
      <c r="D749" s="34"/>
    </row>
    <row r="750" spans="2:4" ht="14.25" customHeight="1" x14ac:dyDescent="0.25">
      <c r="B750" s="34"/>
      <c r="C750" s="34"/>
      <c r="D750" s="34"/>
    </row>
    <row r="751" spans="2:4" ht="14.25" customHeight="1" x14ac:dyDescent="0.25">
      <c r="B751" s="34"/>
      <c r="C751" s="34"/>
      <c r="D751" s="34"/>
    </row>
    <row r="752" spans="2:4" ht="14.25" customHeight="1" x14ac:dyDescent="0.25">
      <c r="B752" s="34"/>
      <c r="C752" s="34"/>
      <c r="D752" s="34"/>
    </row>
    <row r="753" spans="2:4" ht="14.25" customHeight="1" x14ac:dyDescent="0.25">
      <c r="B753" s="34"/>
      <c r="C753" s="34"/>
      <c r="D753" s="34"/>
    </row>
    <row r="754" spans="2:4" ht="14.25" customHeight="1" x14ac:dyDescent="0.25">
      <c r="B754" s="34"/>
      <c r="C754" s="34"/>
      <c r="D754" s="34"/>
    </row>
    <row r="755" spans="2:4" ht="14.25" customHeight="1" x14ac:dyDescent="0.25">
      <c r="B755" s="34"/>
      <c r="C755" s="34"/>
      <c r="D755" s="34"/>
    </row>
    <row r="756" spans="2:4" ht="14.25" customHeight="1" x14ac:dyDescent="0.25">
      <c r="B756" s="34"/>
      <c r="C756" s="34"/>
      <c r="D756" s="34"/>
    </row>
    <row r="757" spans="2:4" ht="14.25" customHeight="1" x14ac:dyDescent="0.25">
      <c r="B757" s="34"/>
      <c r="C757" s="34"/>
      <c r="D757" s="34"/>
    </row>
    <row r="758" spans="2:4" ht="14.25" customHeight="1" x14ac:dyDescent="0.25">
      <c r="B758" s="34"/>
      <c r="C758" s="34"/>
      <c r="D758" s="34"/>
    </row>
    <row r="759" spans="2:4" ht="14.25" customHeight="1" x14ac:dyDescent="0.25">
      <c r="B759" s="34"/>
      <c r="C759" s="34"/>
      <c r="D759" s="34"/>
    </row>
    <row r="760" spans="2:4" ht="14.25" customHeight="1" x14ac:dyDescent="0.25">
      <c r="B760" s="34"/>
      <c r="C760" s="34"/>
      <c r="D760" s="34"/>
    </row>
    <row r="761" spans="2:4" ht="14.25" customHeight="1" x14ac:dyDescent="0.25">
      <c r="B761" s="34"/>
      <c r="C761" s="34"/>
      <c r="D761" s="34"/>
    </row>
    <row r="762" spans="2:4" ht="14.25" customHeight="1" x14ac:dyDescent="0.25">
      <c r="B762" s="34"/>
      <c r="C762" s="34"/>
      <c r="D762" s="34"/>
    </row>
    <row r="763" spans="2:4" ht="14.25" customHeight="1" x14ac:dyDescent="0.25">
      <c r="B763" s="34"/>
      <c r="C763" s="34"/>
      <c r="D763" s="34"/>
    </row>
    <row r="764" spans="2:4" ht="14.25" customHeight="1" x14ac:dyDescent="0.25">
      <c r="B764" s="34"/>
      <c r="C764" s="34"/>
      <c r="D764" s="34"/>
    </row>
    <row r="765" spans="2:4" ht="14.25" customHeight="1" x14ac:dyDescent="0.25">
      <c r="B765" s="34"/>
      <c r="C765" s="34"/>
      <c r="D765" s="34"/>
    </row>
    <row r="766" spans="2:4" ht="14.25" customHeight="1" x14ac:dyDescent="0.25">
      <c r="B766" s="34"/>
      <c r="C766" s="34"/>
      <c r="D766" s="34"/>
    </row>
    <row r="767" spans="2:4" ht="14.25" customHeight="1" x14ac:dyDescent="0.25">
      <c r="B767" s="34"/>
      <c r="C767" s="34"/>
      <c r="D767" s="34"/>
    </row>
    <row r="768" spans="2:4" ht="14.25" customHeight="1" x14ac:dyDescent="0.25">
      <c r="B768" s="34"/>
      <c r="C768" s="34"/>
      <c r="D768" s="34"/>
    </row>
    <row r="769" spans="2:4" ht="14.25" customHeight="1" x14ac:dyDescent="0.25">
      <c r="B769" s="34"/>
      <c r="C769" s="34"/>
      <c r="D769" s="34"/>
    </row>
    <row r="770" spans="2:4" ht="14.25" customHeight="1" x14ac:dyDescent="0.25">
      <c r="B770" s="34"/>
      <c r="C770" s="34"/>
      <c r="D770" s="34"/>
    </row>
    <row r="771" spans="2:4" ht="14.25" customHeight="1" x14ac:dyDescent="0.25">
      <c r="B771" s="34"/>
      <c r="C771" s="34"/>
      <c r="D771" s="34"/>
    </row>
    <row r="772" spans="2:4" ht="14.25" customHeight="1" x14ac:dyDescent="0.25">
      <c r="B772" s="34"/>
      <c r="C772" s="34"/>
      <c r="D772" s="34"/>
    </row>
    <row r="773" spans="2:4" ht="14.25" customHeight="1" x14ac:dyDescent="0.25">
      <c r="B773" s="34"/>
      <c r="C773" s="34"/>
      <c r="D773" s="34"/>
    </row>
    <row r="774" spans="2:4" ht="14.25" customHeight="1" x14ac:dyDescent="0.25">
      <c r="B774" s="34"/>
      <c r="C774" s="34"/>
      <c r="D774" s="34"/>
    </row>
    <row r="775" spans="2:4" ht="14.25" customHeight="1" x14ac:dyDescent="0.25">
      <c r="B775" s="34"/>
      <c r="C775" s="34"/>
      <c r="D775" s="34"/>
    </row>
    <row r="776" spans="2:4" ht="14.25" customHeight="1" x14ac:dyDescent="0.25">
      <c r="B776" s="34"/>
      <c r="C776" s="34"/>
      <c r="D776" s="34"/>
    </row>
    <row r="777" spans="2:4" ht="14.25" customHeight="1" x14ac:dyDescent="0.25">
      <c r="B777" s="34"/>
      <c r="C777" s="34"/>
      <c r="D777" s="34"/>
    </row>
    <row r="778" spans="2:4" ht="14.25" customHeight="1" x14ac:dyDescent="0.25">
      <c r="B778" s="34"/>
      <c r="C778" s="34"/>
      <c r="D778" s="34"/>
    </row>
    <row r="779" spans="2:4" ht="14.25" customHeight="1" x14ac:dyDescent="0.25">
      <c r="B779" s="34"/>
      <c r="C779" s="34"/>
      <c r="D779" s="34"/>
    </row>
    <row r="780" spans="2:4" ht="14.25" customHeight="1" x14ac:dyDescent="0.25">
      <c r="B780" s="34"/>
      <c r="C780" s="34"/>
      <c r="D780" s="34"/>
    </row>
    <row r="781" spans="2:4" ht="14.25" customHeight="1" x14ac:dyDescent="0.25">
      <c r="B781" s="34"/>
      <c r="C781" s="34"/>
      <c r="D781" s="34"/>
    </row>
    <row r="782" spans="2:4" ht="14.25" customHeight="1" x14ac:dyDescent="0.25">
      <c r="B782" s="34"/>
      <c r="C782" s="34"/>
      <c r="D782" s="34"/>
    </row>
    <row r="783" spans="2:4" ht="14.25" customHeight="1" x14ac:dyDescent="0.25">
      <c r="B783" s="34"/>
      <c r="C783" s="34"/>
      <c r="D783" s="34"/>
    </row>
    <row r="784" spans="2:4" ht="14.25" customHeight="1" x14ac:dyDescent="0.25">
      <c r="B784" s="34"/>
      <c r="C784" s="34"/>
      <c r="D784" s="34"/>
    </row>
    <row r="785" spans="2:4" ht="14.25" customHeight="1" x14ac:dyDescent="0.25">
      <c r="B785" s="34"/>
      <c r="C785" s="34"/>
      <c r="D785" s="34"/>
    </row>
    <row r="786" spans="2:4" ht="14.25" customHeight="1" x14ac:dyDescent="0.25">
      <c r="B786" s="34"/>
      <c r="C786" s="34"/>
      <c r="D786" s="34"/>
    </row>
    <row r="787" spans="2:4" ht="14.25" customHeight="1" x14ac:dyDescent="0.25">
      <c r="B787" s="34"/>
      <c r="C787" s="34"/>
      <c r="D787" s="34"/>
    </row>
    <row r="788" spans="2:4" ht="14.25" customHeight="1" x14ac:dyDescent="0.25">
      <c r="B788" s="34"/>
      <c r="C788" s="34"/>
      <c r="D788" s="34"/>
    </row>
    <row r="789" spans="2:4" ht="14.25" customHeight="1" x14ac:dyDescent="0.25">
      <c r="B789" s="34"/>
      <c r="C789" s="34"/>
      <c r="D789" s="34"/>
    </row>
    <row r="790" spans="2:4" ht="14.25" customHeight="1" x14ac:dyDescent="0.25">
      <c r="B790" s="34"/>
      <c r="C790" s="34"/>
      <c r="D790" s="34"/>
    </row>
    <row r="791" spans="2:4" ht="14.25" customHeight="1" x14ac:dyDescent="0.25">
      <c r="B791" s="34"/>
      <c r="C791" s="34"/>
      <c r="D791" s="34"/>
    </row>
    <row r="792" spans="2:4" ht="14.25" customHeight="1" x14ac:dyDescent="0.25">
      <c r="B792" s="34"/>
      <c r="C792" s="34"/>
      <c r="D792" s="34"/>
    </row>
    <row r="793" spans="2:4" ht="14.25" customHeight="1" x14ac:dyDescent="0.25">
      <c r="B793" s="34"/>
      <c r="C793" s="34"/>
      <c r="D793" s="34"/>
    </row>
    <row r="794" spans="2:4" ht="14.25" customHeight="1" x14ac:dyDescent="0.25">
      <c r="B794" s="34"/>
      <c r="C794" s="34"/>
      <c r="D794" s="34"/>
    </row>
    <row r="795" spans="2:4" ht="14.25" customHeight="1" x14ac:dyDescent="0.25">
      <c r="B795" s="34"/>
      <c r="C795" s="34"/>
      <c r="D795" s="34"/>
    </row>
    <row r="796" spans="2:4" ht="14.25" customHeight="1" x14ac:dyDescent="0.25">
      <c r="B796" s="34"/>
      <c r="C796" s="34"/>
      <c r="D796" s="34"/>
    </row>
    <row r="797" spans="2:4" ht="14.25" customHeight="1" x14ac:dyDescent="0.25">
      <c r="B797" s="34"/>
      <c r="C797" s="34"/>
      <c r="D797" s="34"/>
    </row>
    <row r="798" spans="2:4" ht="14.25" customHeight="1" x14ac:dyDescent="0.25">
      <c r="B798" s="34"/>
      <c r="C798" s="34"/>
      <c r="D798" s="34"/>
    </row>
    <row r="799" spans="2:4" ht="14.25" customHeight="1" x14ac:dyDescent="0.25">
      <c r="B799" s="34"/>
      <c r="C799" s="34"/>
      <c r="D799" s="34"/>
    </row>
    <row r="800" spans="2:4" ht="14.25" customHeight="1" x14ac:dyDescent="0.25">
      <c r="B800" s="34"/>
      <c r="C800" s="34"/>
      <c r="D800" s="34"/>
    </row>
    <row r="801" spans="2:4" ht="14.25" customHeight="1" x14ac:dyDescent="0.25">
      <c r="B801" s="34"/>
      <c r="C801" s="34"/>
      <c r="D801" s="34"/>
    </row>
    <row r="802" spans="2:4" ht="14.25" customHeight="1" x14ac:dyDescent="0.25">
      <c r="B802" s="34"/>
      <c r="C802" s="34"/>
      <c r="D802" s="34"/>
    </row>
    <row r="803" spans="2:4" ht="14.25" customHeight="1" x14ac:dyDescent="0.25">
      <c r="B803" s="34"/>
      <c r="C803" s="34"/>
      <c r="D803" s="34"/>
    </row>
    <row r="804" spans="2:4" ht="14.25" customHeight="1" x14ac:dyDescent="0.25">
      <c r="B804" s="34"/>
      <c r="C804" s="34"/>
      <c r="D804" s="34"/>
    </row>
    <row r="805" spans="2:4" ht="14.25" customHeight="1" x14ac:dyDescent="0.25">
      <c r="B805" s="34"/>
      <c r="C805" s="34"/>
      <c r="D805" s="34"/>
    </row>
    <row r="806" spans="2:4" ht="14.25" customHeight="1" x14ac:dyDescent="0.25">
      <c r="B806" s="34"/>
      <c r="C806" s="34"/>
      <c r="D806" s="34"/>
    </row>
    <row r="807" spans="2:4" ht="14.25" customHeight="1" x14ac:dyDescent="0.25">
      <c r="B807" s="34"/>
      <c r="C807" s="34"/>
      <c r="D807" s="34"/>
    </row>
    <row r="808" spans="2:4" ht="14.25" customHeight="1" x14ac:dyDescent="0.25">
      <c r="B808" s="34"/>
      <c r="C808" s="34"/>
      <c r="D808" s="34"/>
    </row>
    <row r="809" spans="2:4" ht="14.25" customHeight="1" x14ac:dyDescent="0.25">
      <c r="B809" s="34"/>
      <c r="C809" s="34"/>
      <c r="D809" s="34"/>
    </row>
    <row r="810" spans="2:4" ht="14.25" customHeight="1" x14ac:dyDescent="0.25">
      <c r="B810" s="34"/>
      <c r="C810" s="34"/>
      <c r="D810" s="34"/>
    </row>
    <row r="811" spans="2:4" ht="14.25" customHeight="1" x14ac:dyDescent="0.25">
      <c r="B811" s="34"/>
      <c r="C811" s="34"/>
      <c r="D811" s="34"/>
    </row>
    <row r="812" spans="2:4" ht="14.25" customHeight="1" x14ac:dyDescent="0.25">
      <c r="B812" s="34"/>
      <c r="C812" s="34"/>
      <c r="D812" s="34"/>
    </row>
    <row r="813" spans="2:4" ht="14.25" customHeight="1" x14ac:dyDescent="0.25">
      <c r="B813" s="34"/>
      <c r="C813" s="34"/>
      <c r="D813" s="34"/>
    </row>
    <row r="814" spans="2:4" ht="14.25" customHeight="1" x14ac:dyDescent="0.25">
      <c r="B814" s="34"/>
      <c r="C814" s="34"/>
      <c r="D814" s="34"/>
    </row>
    <row r="815" spans="2:4" ht="14.25" customHeight="1" x14ac:dyDescent="0.25">
      <c r="B815" s="34"/>
      <c r="C815" s="34"/>
      <c r="D815" s="34"/>
    </row>
    <row r="816" spans="2:4" ht="14.25" customHeight="1" x14ac:dyDescent="0.25">
      <c r="B816" s="34"/>
      <c r="C816" s="34"/>
      <c r="D816" s="34"/>
    </row>
    <row r="817" spans="2:4" ht="14.25" customHeight="1" x14ac:dyDescent="0.25">
      <c r="B817" s="34"/>
      <c r="C817" s="34"/>
      <c r="D817" s="34"/>
    </row>
    <row r="818" spans="2:4" ht="14.25" customHeight="1" x14ac:dyDescent="0.25">
      <c r="B818" s="34"/>
      <c r="C818" s="34"/>
      <c r="D818" s="34"/>
    </row>
    <row r="819" spans="2:4" ht="14.25" customHeight="1" x14ac:dyDescent="0.25">
      <c r="B819" s="34"/>
      <c r="C819" s="34"/>
      <c r="D819" s="34"/>
    </row>
    <row r="820" spans="2:4" ht="14.25" customHeight="1" x14ac:dyDescent="0.25">
      <c r="B820" s="34"/>
      <c r="C820" s="34"/>
      <c r="D820" s="34"/>
    </row>
    <row r="821" spans="2:4" ht="14.25" customHeight="1" x14ac:dyDescent="0.25">
      <c r="B821" s="34"/>
      <c r="C821" s="34"/>
      <c r="D821" s="34"/>
    </row>
    <row r="822" spans="2:4" ht="14.25" customHeight="1" x14ac:dyDescent="0.25">
      <c r="B822" s="34"/>
      <c r="C822" s="34"/>
      <c r="D822" s="34"/>
    </row>
    <row r="823" spans="2:4" ht="14.25" customHeight="1" x14ac:dyDescent="0.25">
      <c r="B823" s="34"/>
      <c r="C823" s="34"/>
      <c r="D823" s="34"/>
    </row>
    <row r="824" spans="2:4" ht="14.25" customHeight="1" x14ac:dyDescent="0.25">
      <c r="B824" s="34"/>
      <c r="C824" s="34"/>
      <c r="D824" s="34"/>
    </row>
    <row r="825" spans="2:4" ht="14.25" customHeight="1" x14ac:dyDescent="0.25">
      <c r="B825" s="34"/>
      <c r="C825" s="34"/>
      <c r="D825" s="34"/>
    </row>
    <row r="826" spans="2:4" ht="14.25" customHeight="1" x14ac:dyDescent="0.25">
      <c r="B826" s="34"/>
      <c r="C826" s="34"/>
      <c r="D826" s="34"/>
    </row>
    <row r="827" spans="2:4" ht="14.25" customHeight="1" x14ac:dyDescent="0.25">
      <c r="B827" s="34"/>
      <c r="C827" s="34"/>
      <c r="D827" s="34"/>
    </row>
    <row r="828" spans="2:4" ht="14.25" customHeight="1" x14ac:dyDescent="0.25">
      <c r="B828" s="34"/>
      <c r="C828" s="34"/>
      <c r="D828" s="34"/>
    </row>
    <row r="829" spans="2:4" ht="14.25" customHeight="1" x14ac:dyDescent="0.25">
      <c r="B829" s="34"/>
      <c r="C829" s="34"/>
      <c r="D829" s="34"/>
    </row>
    <row r="830" spans="2:4" ht="14.25" customHeight="1" x14ac:dyDescent="0.25">
      <c r="B830" s="34"/>
      <c r="C830" s="34"/>
      <c r="D830" s="34"/>
    </row>
    <row r="831" spans="2:4" ht="14.25" customHeight="1" x14ac:dyDescent="0.25">
      <c r="B831" s="34"/>
      <c r="C831" s="34"/>
      <c r="D831" s="34"/>
    </row>
    <row r="832" spans="2:4" ht="14.25" customHeight="1" x14ac:dyDescent="0.25">
      <c r="B832" s="34"/>
      <c r="C832" s="34"/>
      <c r="D832" s="34"/>
    </row>
    <row r="833" spans="2:4" ht="14.25" customHeight="1" x14ac:dyDescent="0.25">
      <c r="B833" s="34"/>
      <c r="C833" s="34"/>
      <c r="D833" s="34"/>
    </row>
    <row r="834" spans="2:4" ht="14.25" customHeight="1" x14ac:dyDescent="0.25">
      <c r="B834" s="34"/>
      <c r="C834" s="34"/>
      <c r="D834" s="34"/>
    </row>
    <row r="835" spans="2:4" ht="14.25" customHeight="1" x14ac:dyDescent="0.25">
      <c r="B835" s="34"/>
      <c r="C835" s="34"/>
      <c r="D835" s="34"/>
    </row>
    <row r="836" spans="2:4" ht="14.25" customHeight="1" x14ac:dyDescent="0.25">
      <c r="B836" s="34"/>
      <c r="C836" s="34"/>
      <c r="D836" s="34"/>
    </row>
    <row r="837" spans="2:4" ht="14.25" customHeight="1" x14ac:dyDescent="0.25">
      <c r="B837" s="34"/>
      <c r="C837" s="34"/>
      <c r="D837" s="34"/>
    </row>
    <row r="838" spans="2:4" ht="14.25" customHeight="1" x14ac:dyDescent="0.25">
      <c r="B838" s="34"/>
      <c r="C838" s="34"/>
      <c r="D838" s="34"/>
    </row>
    <row r="839" spans="2:4" ht="14.25" customHeight="1" x14ac:dyDescent="0.25">
      <c r="B839" s="34"/>
      <c r="C839" s="34"/>
      <c r="D839" s="34"/>
    </row>
    <row r="840" spans="2:4" ht="14.25" customHeight="1" x14ac:dyDescent="0.25">
      <c r="B840" s="34"/>
      <c r="C840" s="34"/>
      <c r="D840" s="34"/>
    </row>
    <row r="841" spans="2:4" ht="14.25" customHeight="1" x14ac:dyDescent="0.25">
      <c r="B841" s="34"/>
      <c r="C841" s="34"/>
      <c r="D841" s="34"/>
    </row>
    <row r="842" spans="2:4" ht="14.25" customHeight="1" x14ac:dyDescent="0.25">
      <c r="B842" s="34"/>
      <c r="C842" s="34"/>
      <c r="D842" s="34"/>
    </row>
    <row r="843" spans="2:4" ht="14.25" customHeight="1" x14ac:dyDescent="0.25">
      <c r="B843" s="34"/>
      <c r="C843" s="34"/>
      <c r="D843" s="34"/>
    </row>
    <row r="844" spans="2:4" ht="14.25" customHeight="1" x14ac:dyDescent="0.25">
      <c r="B844" s="34"/>
      <c r="C844" s="34"/>
      <c r="D844" s="34"/>
    </row>
    <row r="845" spans="2:4" ht="14.25" customHeight="1" x14ac:dyDescent="0.25">
      <c r="B845" s="34"/>
      <c r="C845" s="34"/>
      <c r="D845" s="34"/>
    </row>
    <row r="846" spans="2:4" ht="14.25" customHeight="1" x14ac:dyDescent="0.25">
      <c r="B846" s="34"/>
      <c r="C846" s="34"/>
      <c r="D846" s="34"/>
    </row>
    <row r="847" spans="2:4" ht="14.25" customHeight="1" x14ac:dyDescent="0.25">
      <c r="B847" s="34"/>
      <c r="C847" s="34"/>
      <c r="D847" s="34"/>
    </row>
    <row r="848" spans="2:4" ht="14.25" customHeight="1" x14ac:dyDescent="0.25">
      <c r="B848" s="34"/>
      <c r="C848" s="34"/>
      <c r="D848" s="34"/>
    </row>
    <row r="849" spans="2:4" ht="14.25" customHeight="1" x14ac:dyDescent="0.25">
      <c r="B849" s="34"/>
      <c r="C849" s="34"/>
      <c r="D849" s="34"/>
    </row>
    <row r="850" spans="2:4" ht="14.25" customHeight="1" x14ac:dyDescent="0.25">
      <c r="B850" s="34"/>
      <c r="C850" s="34"/>
      <c r="D850" s="34"/>
    </row>
    <row r="851" spans="2:4" ht="14.25" customHeight="1" x14ac:dyDescent="0.25">
      <c r="B851" s="34"/>
      <c r="C851" s="34"/>
      <c r="D851" s="34"/>
    </row>
    <row r="852" spans="2:4" ht="14.25" customHeight="1" x14ac:dyDescent="0.25">
      <c r="B852" s="34"/>
      <c r="C852" s="34"/>
      <c r="D852" s="34"/>
    </row>
    <row r="853" spans="2:4" ht="14.25" customHeight="1" x14ac:dyDescent="0.25">
      <c r="B853" s="34"/>
      <c r="C853" s="34"/>
      <c r="D853" s="34"/>
    </row>
    <row r="854" spans="2:4" ht="14.25" customHeight="1" x14ac:dyDescent="0.25">
      <c r="B854" s="34"/>
      <c r="C854" s="34"/>
      <c r="D854" s="34"/>
    </row>
    <row r="855" spans="2:4" ht="14.25" customHeight="1" x14ac:dyDescent="0.25">
      <c r="B855" s="34"/>
      <c r="C855" s="34"/>
      <c r="D855" s="34"/>
    </row>
    <row r="856" spans="2:4" ht="14.25" customHeight="1" x14ac:dyDescent="0.25">
      <c r="B856" s="34"/>
      <c r="C856" s="34"/>
      <c r="D856" s="34"/>
    </row>
    <row r="857" spans="2:4" ht="14.25" customHeight="1" x14ac:dyDescent="0.25">
      <c r="B857" s="34"/>
      <c r="C857" s="34"/>
      <c r="D857" s="34"/>
    </row>
    <row r="858" spans="2:4" ht="14.25" customHeight="1" x14ac:dyDescent="0.25">
      <c r="B858" s="34"/>
      <c r="C858" s="34"/>
      <c r="D858" s="34"/>
    </row>
    <row r="859" spans="2:4" ht="14.25" customHeight="1" x14ac:dyDescent="0.25">
      <c r="B859" s="34"/>
      <c r="C859" s="34"/>
      <c r="D859" s="34"/>
    </row>
    <row r="860" spans="2:4" ht="14.25" customHeight="1" x14ac:dyDescent="0.25">
      <c r="B860" s="34"/>
      <c r="C860" s="34"/>
      <c r="D860" s="34"/>
    </row>
    <row r="861" spans="2:4" ht="14.25" customHeight="1" x14ac:dyDescent="0.25">
      <c r="B861" s="34"/>
      <c r="C861" s="34"/>
      <c r="D861" s="34"/>
    </row>
    <row r="862" spans="2:4" ht="14.25" customHeight="1" x14ac:dyDescent="0.25">
      <c r="B862" s="34"/>
      <c r="C862" s="34"/>
      <c r="D862" s="34"/>
    </row>
    <row r="863" spans="2:4" ht="14.25" customHeight="1" x14ac:dyDescent="0.25">
      <c r="B863" s="34"/>
      <c r="C863" s="34"/>
      <c r="D863" s="34"/>
    </row>
    <row r="864" spans="2:4" ht="14.25" customHeight="1" x14ac:dyDescent="0.25">
      <c r="B864" s="34"/>
      <c r="C864" s="34"/>
      <c r="D864" s="34"/>
    </row>
    <row r="865" spans="2:4" ht="14.25" customHeight="1" x14ac:dyDescent="0.25">
      <c r="B865" s="34"/>
      <c r="C865" s="34"/>
      <c r="D865" s="34"/>
    </row>
    <row r="866" spans="2:4" ht="14.25" customHeight="1" x14ac:dyDescent="0.25">
      <c r="B866" s="34"/>
      <c r="C866" s="34"/>
      <c r="D866" s="34"/>
    </row>
    <row r="867" spans="2:4" ht="14.25" customHeight="1" x14ac:dyDescent="0.25">
      <c r="B867" s="34"/>
      <c r="C867" s="34"/>
      <c r="D867" s="34"/>
    </row>
    <row r="868" spans="2:4" ht="14.25" customHeight="1" x14ac:dyDescent="0.25">
      <c r="B868" s="34"/>
      <c r="C868" s="34"/>
      <c r="D868" s="34"/>
    </row>
    <row r="869" spans="2:4" ht="14.25" customHeight="1" x14ac:dyDescent="0.25">
      <c r="B869" s="34"/>
      <c r="C869" s="34"/>
      <c r="D869" s="34"/>
    </row>
    <row r="870" spans="2:4" ht="14.25" customHeight="1" x14ac:dyDescent="0.25">
      <c r="B870" s="34"/>
      <c r="C870" s="34"/>
      <c r="D870" s="34"/>
    </row>
    <row r="871" spans="2:4" ht="14.25" customHeight="1" x14ac:dyDescent="0.25">
      <c r="B871" s="34"/>
      <c r="C871" s="34"/>
      <c r="D871" s="34"/>
    </row>
    <row r="872" spans="2:4" ht="14.25" customHeight="1" x14ac:dyDescent="0.25">
      <c r="B872" s="34"/>
      <c r="C872" s="34"/>
      <c r="D872" s="34"/>
    </row>
    <row r="873" spans="2:4" ht="14.25" customHeight="1" x14ac:dyDescent="0.25">
      <c r="B873" s="34"/>
      <c r="C873" s="34"/>
      <c r="D873" s="34"/>
    </row>
    <row r="874" spans="2:4" ht="14.25" customHeight="1" x14ac:dyDescent="0.25">
      <c r="B874" s="34"/>
      <c r="C874" s="34"/>
      <c r="D874" s="34"/>
    </row>
    <row r="875" spans="2:4" ht="14.25" customHeight="1" x14ac:dyDescent="0.25">
      <c r="B875" s="34"/>
      <c r="C875" s="34"/>
      <c r="D875" s="34"/>
    </row>
    <row r="876" spans="2:4" ht="14.25" customHeight="1" x14ac:dyDescent="0.25">
      <c r="B876" s="34"/>
      <c r="C876" s="34"/>
      <c r="D876" s="34"/>
    </row>
    <row r="877" spans="2:4" ht="14.25" customHeight="1" x14ac:dyDescent="0.25">
      <c r="B877" s="34"/>
      <c r="C877" s="34"/>
      <c r="D877" s="34"/>
    </row>
    <row r="878" spans="2:4" ht="14.25" customHeight="1" x14ac:dyDescent="0.25">
      <c r="B878" s="34"/>
      <c r="C878" s="34"/>
      <c r="D878" s="34"/>
    </row>
    <row r="879" spans="2:4" ht="14.25" customHeight="1" x14ac:dyDescent="0.25">
      <c r="B879" s="34"/>
      <c r="C879" s="34"/>
      <c r="D879" s="34"/>
    </row>
    <row r="880" spans="2:4" ht="14.25" customHeight="1" x14ac:dyDescent="0.25">
      <c r="B880" s="34"/>
      <c r="C880" s="34"/>
      <c r="D880" s="34"/>
    </row>
    <row r="881" spans="2:4" ht="14.25" customHeight="1" x14ac:dyDescent="0.25">
      <c r="B881" s="34"/>
      <c r="C881" s="34"/>
      <c r="D881" s="34"/>
    </row>
    <row r="882" spans="2:4" ht="14.25" customHeight="1" x14ac:dyDescent="0.25">
      <c r="B882" s="34"/>
      <c r="C882" s="34"/>
      <c r="D882" s="34"/>
    </row>
    <row r="883" spans="2:4" ht="14.25" customHeight="1" x14ac:dyDescent="0.25">
      <c r="B883" s="34"/>
      <c r="C883" s="34"/>
      <c r="D883" s="34"/>
    </row>
    <row r="884" spans="2:4" ht="14.25" customHeight="1" x14ac:dyDescent="0.25">
      <c r="B884" s="34"/>
      <c r="C884" s="34"/>
      <c r="D884" s="34"/>
    </row>
    <row r="885" spans="2:4" ht="14.25" customHeight="1" x14ac:dyDescent="0.25">
      <c r="B885" s="34"/>
      <c r="C885" s="34"/>
      <c r="D885" s="34"/>
    </row>
    <row r="886" spans="2:4" ht="14.25" customHeight="1" x14ac:dyDescent="0.25">
      <c r="B886" s="34"/>
      <c r="C886" s="34"/>
      <c r="D886" s="34"/>
    </row>
    <row r="887" spans="2:4" ht="14.25" customHeight="1" x14ac:dyDescent="0.25">
      <c r="B887" s="34"/>
      <c r="C887" s="34"/>
      <c r="D887" s="34"/>
    </row>
    <row r="888" spans="2:4" ht="14.25" customHeight="1" x14ac:dyDescent="0.25">
      <c r="B888" s="34"/>
      <c r="C888" s="34"/>
      <c r="D888" s="34"/>
    </row>
    <row r="889" spans="2:4" ht="14.25" customHeight="1" x14ac:dyDescent="0.25">
      <c r="B889" s="34"/>
      <c r="C889" s="34"/>
      <c r="D889" s="34"/>
    </row>
    <row r="890" spans="2:4" ht="14.25" customHeight="1" x14ac:dyDescent="0.25">
      <c r="B890" s="34"/>
      <c r="C890" s="34"/>
      <c r="D890" s="34"/>
    </row>
    <row r="891" spans="2:4" ht="14.25" customHeight="1" x14ac:dyDescent="0.25">
      <c r="B891" s="34"/>
      <c r="C891" s="34"/>
      <c r="D891" s="34"/>
    </row>
    <row r="892" spans="2:4" ht="14.25" customHeight="1" x14ac:dyDescent="0.25">
      <c r="B892" s="34"/>
      <c r="C892" s="34"/>
      <c r="D892" s="34"/>
    </row>
    <row r="893" spans="2:4" ht="14.25" customHeight="1" x14ac:dyDescent="0.25">
      <c r="B893" s="34"/>
      <c r="C893" s="34"/>
      <c r="D893" s="34"/>
    </row>
    <row r="894" spans="2:4" ht="14.25" customHeight="1" x14ac:dyDescent="0.25">
      <c r="B894" s="34"/>
      <c r="C894" s="34"/>
      <c r="D894" s="34"/>
    </row>
    <row r="895" spans="2:4" ht="14.25" customHeight="1" x14ac:dyDescent="0.25">
      <c r="B895" s="34"/>
      <c r="C895" s="34"/>
      <c r="D895" s="34"/>
    </row>
    <row r="896" spans="2:4" ht="14.25" customHeight="1" x14ac:dyDescent="0.25">
      <c r="B896" s="34"/>
      <c r="C896" s="34"/>
      <c r="D896" s="34"/>
    </row>
    <row r="897" spans="2:4" ht="14.25" customHeight="1" x14ac:dyDescent="0.25">
      <c r="B897" s="34"/>
      <c r="C897" s="34"/>
      <c r="D897" s="34"/>
    </row>
    <row r="898" spans="2:4" ht="14.25" customHeight="1" x14ac:dyDescent="0.25">
      <c r="B898" s="34"/>
      <c r="C898" s="34"/>
      <c r="D898" s="34"/>
    </row>
    <row r="899" spans="2:4" ht="14.25" customHeight="1" x14ac:dyDescent="0.25">
      <c r="B899" s="34"/>
      <c r="C899" s="34"/>
      <c r="D899" s="34"/>
    </row>
    <row r="900" spans="2:4" ht="14.25" customHeight="1" x14ac:dyDescent="0.25">
      <c r="B900" s="34"/>
      <c r="C900" s="34"/>
      <c r="D900" s="34"/>
    </row>
    <row r="901" spans="2:4" ht="14.25" customHeight="1" x14ac:dyDescent="0.25">
      <c r="B901" s="34"/>
      <c r="C901" s="34"/>
      <c r="D901" s="34"/>
    </row>
    <row r="902" spans="2:4" ht="14.25" customHeight="1" x14ac:dyDescent="0.25">
      <c r="B902" s="34"/>
      <c r="C902" s="34"/>
      <c r="D902" s="34"/>
    </row>
    <row r="903" spans="2:4" ht="14.25" customHeight="1" x14ac:dyDescent="0.25">
      <c r="B903" s="34"/>
      <c r="C903" s="34"/>
      <c r="D903" s="34"/>
    </row>
    <row r="904" spans="2:4" ht="14.25" customHeight="1" x14ac:dyDescent="0.25">
      <c r="B904" s="34"/>
      <c r="C904" s="34"/>
      <c r="D904" s="34"/>
    </row>
    <row r="905" spans="2:4" ht="14.25" customHeight="1" x14ac:dyDescent="0.25">
      <c r="B905" s="34"/>
      <c r="C905" s="34"/>
      <c r="D905" s="34"/>
    </row>
    <row r="906" spans="2:4" ht="14.25" customHeight="1" x14ac:dyDescent="0.25">
      <c r="B906" s="34"/>
      <c r="C906" s="34"/>
      <c r="D906" s="34"/>
    </row>
    <row r="907" spans="2:4" ht="14.25" customHeight="1" x14ac:dyDescent="0.25">
      <c r="B907" s="34"/>
      <c r="C907" s="34"/>
      <c r="D907" s="34"/>
    </row>
    <row r="908" spans="2:4" ht="14.25" customHeight="1" x14ac:dyDescent="0.25">
      <c r="B908" s="34"/>
      <c r="C908" s="34"/>
      <c r="D908" s="34"/>
    </row>
    <row r="909" spans="2:4" ht="14.25" customHeight="1" x14ac:dyDescent="0.25">
      <c r="B909" s="34"/>
      <c r="C909" s="34"/>
      <c r="D909" s="34"/>
    </row>
    <row r="910" spans="2:4" ht="14.25" customHeight="1" x14ac:dyDescent="0.25">
      <c r="B910" s="34"/>
      <c r="C910" s="34"/>
      <c r="D910" s="34"/>
    </row>
    <row r="911" spans="2:4" ht="14.25" customHeight="1" x14ac:dyDescent="0.25">
      <c r="B911" s="34"/>
      <c r="C911" s="34"/>
      <c r="D911" s="34"/>
    </row>
    <row r="912" spans="2:4" ht="14.25" customHeight="1" x14ac:dyDescent="0.25">
      <c r="B912" s="34"/>
      <c r="C912" s="34"/>
      <c r="D912" s="34"/>
    </row>
    <row r="913" spans="2:4" ht="14.25" customHeight="1" x14ac:dyDescent="0.25">
      <c r="B913" s="34"/>
      <c r="C913" s="34"/>
      <c r="D913" s="34"/>
    </row>
    <row r="914" spans="2:4" ht="14.25" customHeight="1" x14ac:dyDescent="0.25">
      <c r="B914" s="34"/>
      <c r="C914" s="34"/>
      <c r="D914" s="34"/>
    </row>
    <row r="915" spans="2:4" ht="14.25" customHeight="1" x14ac:dyDescent="0.25">
      <c r="B915" s="34"/>
      <c r="C915" s="34"/>
      <c r="D915" s="34"/>
    </row>
    <row r="916" spans="2:4" ht="14.25" customHeight="1" x14ac:dyDescent="0.25">
      <c r="B916" s="34"/>
      <c r="C916" s="34"/>
      <c r="D916" s="34"/>
    </row>
    <row r="917" spans="2:4" ht="14.25" customHeight="1" x14ac:dyDescent="0.25">
      <c r="B917" s="34"/>
      <c r="C917" s="34"/>
      <c r="D917" s="34"/>
    </row>
    <row r="918" spans="2:4" ht="14.25" customHeight="1" x14ac:dyDescent="0.25">
      <c r="B918" s="34"/>
      <c r="C918" s="34"/>
      <c r="D918" s="34"/>
    </row>
    <row r="919" spans="2:4" ht="14.25" customHeight="1" x14ac:dyDescent="0.25">
      <c r="B919" s="34"/>
      <c r="C919" s="34"/>
      <c r="D919" s="34"/>
    </row>
    <row r="920" spans="2:4" ht="14.25" customHeight="1" x14ac:dyDescent="0.25">
      <c r="B920" s="34"/>
      <c r="C920" s="34"/>
      <c r="D920" s="34"/>
    </row>
    <row r="921" spans="2:4" ht="14.25" customHeight="1" x14ac:dyDescent="0.25">
      <c r="B921" s="34"/>
      <c r="C921" s="34"/>
      <c r="D921" s="34"/>
    </row>
    <row r="922" spans="2:4" ht="14.25" customHeight="1" x14ac:dyDescent="0.25">
      <c r="B922" s="34"/>
      <c r="C922" s="34"/>
      <c r="D922" s="34"/>
    </row>
    <row r="923" spans="2:4" ht="14.25" customHeight="1" x14ac:dyDescent="0.25">
      <c r="B923" s="34"/>
      <c r="C923" s="34"/>
      <c r="D923" s="34"/>
    </row>
    <row r="924" spans="2:4" ht="14.25" customHeight="1" x14ac:dyDescent="0.25">
      <c r="B924" s="34"/>
      <c r="C924" s="34"/>
      <c r="D924" s="34"/>
    </row>
    <row r="925" spans="2:4" ht="14.25" customHeight="1" x14ac:dyDescent="0.25">
      <c r="B925" s="34"/>
      <c r="C925" s="34"/>
      <c r="D925" s="34"/>
    </row>
    <row r="926" spans="2:4" ht="14.25" customHeight="1" x14ac:dyDescent="0.25">
      <c r="B926" s="34"/>
      <c r="C926" s="34"/>
      <c r="D926" s="34"/>
    </row>
    <row r="927" spans="2:4" ht="14.25" customHeight="1" x14ac:dyDescent="0.25">
      <c r="B927" s="34"/>
      <c r="C927" s="34"/>
      <c r="D927" s="34"/>
    </row>
    <row r="928" spans="2:4" ht="14.25" customHeight="1" x14ac:dyDescent="0.25">
      <c r="B928" s="34"/>
      <c r="C928" s="34"/>
      <c r="D928" s="34"/>
    </row>
    <row r="929" spans="2:4" ht="14.25" customHeight="1" x14ac:dyDescent="0.25">
      <c r="B929" s="34"/>
      <c r="C929" s="34"/>
      <c r="D929" s="34"/>
    </row>
    <row r="930" spans="2:4" ht="14.25" customHeight="1" x14ac:dyDescent="0.25">
      <c r="B930" s="34"/>
      <c r="C930" s="34"/>
      <c r="D930" s="34"/>
    </row>
    <row r="931" spans="2:4" ht="14.25" customHeight="1" x14ac:dyDescent="0.25">
      <c r="B931" s="34"/>
      <c r="C931" s="34"/>
      <c r="D931" s="34"/>
    </row>
    <row r="932" spans="2:4" ht="14.25" customHeight="1" x14ac:dyDescent="0.25">
      <c r="B932" s="34"/>
      <c r="C932" s="34"/>
      <c r="D932" s="34"/>
    </row>
    <row r="933" spans="2:4" ht="14.25" customHeight="1" x14ac:dyDescent="0.25">
      <c r="B933" s="34"/>
      <c r="C933" s="34"/>
      <c r="D933" s="34"/>
    </row>
    <row r="934" spans="2:4" ht="14.25" customHeight="1" x14ac:dyDescent="0.25">
      <c r="B934" s="34"/>
      <c r="C934" s="34"/>
      <c r="D934" s="34"/>
    </row>
    <row r="935" spans="2:4" ht="14.25" customHeight="1" x14ac:dyDescent="0.25">
      <c r="B935" s="34"/>
      <c r="C935" s="34"/>
      <c r="D935" s="34"/>
    </row>
    <row r="936" spans="2:4" ht="14.25" customHeight="1" x14ac:dyDescent="0.25">
      <c r="B936" s="34"/>
      <c r="C936" s="34"/>
      <c r="D936" s="34"/>
    </row>
    <row r="937" spans="2:4" ht="14.25" customHeight="1" x14ac:dyDescent="0.25">
      <c r="B937" s="34"/>
      <c r="C937" s="34"/>
      <c r="D937" s="34"/>
    </row>
    <row r="938" spans="2:4" ht="14.25" customHeight="1" x14ac:dyDescent="0.25">
      <c r="B938" s="34"/>
      <c r="C938" s="34"/>
      <c r="D938" s="34"/>
    </row>
    <row r="939" spans="2:4" ht="14.25" customHeight="1" x14ac:dyDescent="0.25">
      <c r="B939" s="34"/>
      <c r="C939" s="34"/>
      <c r="D939" s="34"/>
    </row>
    <row r="940" spans="2:4" ht="14.25" customHeight="1" x14ac:dyDescent="0.25">
      <c r="B940" s="34"/>
      <c r="C940" s="34"/>
      <c r="D940" s="34"/>
    </row>
    <row r="941" spans="2:4" ht="14.25" customHeight="1" x14ac:dyDescent="0.25">
      <c r="B941" s="34"/>
      <c r="C941" s="34"/>
      <c r="D941" s="34"/>
    </row>
    <row r="942" spans="2:4" ht="14.25" customHeight="1" x14ac:dyDescent="0.25">
      <c r="B942" s="34"/>
      <c r="C942" s="34"/>
      <c r="D942" s="34"/>
    </row>
    <row r="943" spans="2:4" ht="14.25" customHeight="1" x14ac:dyDescent="0.25">
      <c r="B943" s="34"/>
      <c r="C943" s="34"/>
      <c r="D943" s="34"/>
    </row>
    <row r="944" spans="2:4" ht="14.25" customHeight="1" x14ac:dyDescent="0.25">
      <c r="B944" s="34"/>
      <c r="C944" s="34"/>
      <c r="D944" s="34"/>
    </row>
    <row r="945" spans="2:4" ht="14.25" customHeight="1" x14ac:dyDescent="0.25">
      <c r="B945" s="34"/>
      <c r="C945" s="34"/>
      <c r="D945" s="34"/>
    </row>
    <row r="946" spans="2:4" ht="14.25" customHeight="1" x14ac:dyDescent="0.25">
      <c r="B946" s="34"/>
      <c r="C946" s="34"/>
      <c r="D946" s="34"/>
    </row>
    <row r="947" spans="2:4" ht="14.25" customHeight="1" x14ac:dyDescent="0.25">
      <c r="B947" s="34"/>
      <c r="C947" s="34"/>
      <c r="D947" s="34"/>
    </row>
    <row r="948" spans="2:4" ht="14.25" customHeight="1" x14ac:dyDescent="0.25">
      <c r="B948" s="34"/>
      <c r="C948" s="34"/>
      <c r="D948" s="34"/>
    </row>
    <row r="949" spans="2:4" ht="14.25" customHeight="1" x14ac:dyDescent="0.25">
      <c r="B949" s="34"/>
      <c r="C949" s="34"/>
      <c r="D949" s="34"/>
    </row>
    <row r="950" spans="2:4" ht="14.25" customHeight="1" x14ac:dyDescent="0.25">
      <c r="B950" s="34"/>
      <c r="C950" s="34"/>
      <c r="D950" s="34"/>
    </row>
    <row r="951" spans="2:4" ht="14.25" customHeight="1" x14ac:dyDescent="0.25">
      <c r="B951" s="34"/>
      <c r="C951" s="34"/>
      <c r="D951" s="34"/>
    </row>
    <row r="952" spans="2:4" ht="14.25" customHeight="1" x14ac:dyDescent="0.25">
      <c r="B952" s="34"/>
      <c r="C952" s="34"/>
      <c r="D952" s="34"/>
    </row>
    <row r="953" spans="2:4" ht="14.25" customHeight="1" x14ac:dyDescent="0.25">
      <c r="B953" s="34"/>
      <c r="C953" s="34"/>
      <c r="D953" s="34"/>
    </row>
    <row r="954" spans="2:4" ht="14.25" customHeight="1" x14ac:dyDescent="0.25">
      <c r="B954" s="34"/>
      <c r="C954" s="34"/>
      <c r="D954" s="34"/>
    </row>
    <row r="955" spans="2:4" ht="14.25" customHeight="1" x14ac:dyDescent="0.25">
      <c r="B955" s="34"/>
      <c r="C955" s="34"/>
      <c r="D955" s="34"/>
    </row>
    <row r="956" spans="2:4" ht="14.25" customHeight="1" x14ac:dyDescent="0.25">
      <c r="B956" s="34"/>
      <c r="C956" s="34"/>
      <c r="D956" s="34"/>
    </row>
    <row r="957" spans="2:4" ht="14.25" customHeight="1" x14ac:dyDescent="0.25">
      <c r="B957" s="34"/>
      <c r="C957" s="34"/>
      <c r="D957" s="34"/>
    </row>
    <row r="958" spans="2:4" ht="14.25" customHeight="1" x14ac:dyDescent="0.25">
      <c r="B958" s="34"/>
      <c r="C958" s="34"/>
      <c r="D958" s="34"/>
    </row>
    <row r="959" spans="2:4" ht="14.25" customHeight="1" x14ac:dyDescent="0.25">
      <c r="B959" s="34"/>
      <c r="C959" s="34"/>
      <c r="D959" s="34"/>
    </row>
    <row r="960" spans="2:4" ht="14.25" customHeight="1" x14ac:dyDescent="0.25">
      <c r="B960" s="34"/>
      <c r="C960" s="34"/>
      <c r="D960" s="34"/>
    </row>
    <row r="961" spans="2:4" ht="14.25" customHeight="1" x14ac:dyDescent="0.25">
      <c r="B961" s="34"/>
      <c r="C961" s="34"/>
      <c r="D961" s="34"/>
    </row>
    <row r="962" spans="2:4" ht="14.25" customHeight="1" x14ac:dyDescent="0.25">
      <c r="B962" s="34"/>
      <c r="C962" s="34"/>
      <c r="D962" s="34"/>
    </row>
    <row r="963" spans="2:4" ht="14.25" customHeight="1" x14ac:dyDescent="0.25">
      <c r="B963" s="34"/>
      <c r="C963" s="34"/>
      <c r="D963" s="34"/>
    </row>
    <row r="964" spans="2:4" ht="14.25" customHeight="1" x14ac:dyDescent="0.25">
      <c r="B964" s="34"/>
      <c r="C964" s="34"/>
      <c r="D964" s="34"/>
    </row>
    <row r="965" spans="2:4" ht="14.25" customHeight="1" x14ac:dyDescent="0.25">
      <c r="B965" s="34"/>
      <c r="C965" s="34"/>
      <c r="D965" s="34"/>
    </row>
    <row r="966" spans="2:4" ht="14.25" customHeight="1" x14ac:dyDescent="0.25">
      <c r="B966" s="34"/>
      <c r="C966" s="34"/>
      <c r="D966" s="34"/>
    </row>
    <row r="967" spans="2:4" ht="14.25" customHeight="1" x14ac:dyDescent="0.25">
      <c r="B967" s="34"/>
      <c r="C967" s="34"/>
      <c r="D967" s="34"/>
    </row>
    <row r="968" spans="2:4" ht="14.25" customHeight="1" x14ac:dyDescent="0.25">
      <c r="B968" s="34"/>
      <c r="C968" s="34"/>
      <c r="D968" s="34"/>
    </row>
    <row r="969" spans="2:4" ht="14.25" customHeight="1" x14ac:dyDescent="0.25">
      <c r="B969" s="34"/>
      <c r="C969" s="34"/>
      <c r="D969" s="34"/>
    </row>
    <row r="970" spans="2:4" ht="14.25" customHeight="1" x14ac:dyDescent="0.25">
      <c r="B970" s="34"/>
      <c r="C970" s="34"/>
      <c r="D970" s="34"/>
    </row>
    <row r="971" spans="2:4" ht="14.25" customHeight="1" x14ac:dyDescent="0.25">
      <c r="B971" s="34"/>
      <c r="C971" s="34"/>
      <c r="D971" s="34"/>
    </row>
    <row r="972" spans="2:4" ht="14.25" customHeight="1" x14ac:dyDescent="0.25">
      <c r="B972" s="34"/>
      <c r="C972" s="34"/>
      <c r="D972" s="34"/>
    </row>
    <row r="973" spans="2:4" ht="14.25" customHeight="1" x14ac:dyDescent="0.25">
      <c r="B973" s="34"/>
      <c r="C973" s="34"/>
      <c r="D973" s="34"/>
    </row>
    <row r="974" spans="2:4" ht="14.25" customHeight="1" x14ac:dyDescent="0.25">
      <c r="B974" s="34"/>
      <c r="C974" s="34"/>
      <c r="D974" s="34"/>
    </row>
    <row r="975" spans="2:4" ht="14.25" customHeight="1" x14ac:dyDescent="0.25">
      <c r="B975" s="34"/>
      <c r="C975" s="34"/>
      <c r="D975" s="34"/>
    </row>
    <row r="976" spans="2:4" ht="14.25" customHeight="1" x14ac:dyDescent="0.25">
      <c r="B976" s="34"/>
      <c r="C976" s="34"/>
      <c r="D976" s="34"/>
    </row>
    <row r="977" spans="2:4" ht="14.25" customHeight="1" x14ac:dyDescent="0.25">
      <c r="B977" s="34"/>
      <c r="C977" s="34"/>
      <c r="D977" s="34"/>
    </row>
    <row r="978" spans="2:4" ht="14.25" customHeight="1" x14ac:dyDescent="0.25">
      <c r="B978" s="34"/>
      <c r="C978" s="34"/>
      <c r="D978" s="34"/>
    </row>
    <row r="979" spans="2:4" ht="14.25" customHeight="1" x14ac:dyDescent="0.25">
      <c r="B979" s="34"/>
      <c r="C979" s="34"/>
      <c r="D979" s="34"/>
    </row>
    <row r="980" spans="2:4" ht="14.25" customHeight="1" x14ac:dyDescent="0.25">
      <c r="B980" s="34"/>
      <c r="C980" s="34"/>
      <c r="D980" s="34"/>
    </row>
    <row r="981" spans="2:4" ht="14.25" customHeight="1" x14ac:dyDescent="0.25">
      <c r="B981" s="34"/>
      <c r="C981" s="34"/>
      <c r="D981" s="34"/>
    </row>
    <row r="982" spans="2:4" ht="14.25" customHeight="1" x14ac:dyDescent="0.25">
      <c r="B982" s="34"/>
      <c r="C982" s="34"/>
      <c r="D982" s="34"/>
    </row>
    <row r="983" spans="2:4" ht="14.25" customHeight="1" x14ac:dyDescent="0.25">
      <c r="B983" s="34"/>
      <c r="C983" s="34"/>
      <c r="D983" s="34"/>
    </row>
    <row r="984" spans="2:4" ht="14.25" customHeight="1" x14ac:dyDescent="0.25">
      <c r="B984" s="34"/>
      <c r="C984" s="34"/>
      <c r="D984" s="34"/>
    </row>
    <row r="985" spans="2:4" ht="14.25" customHeight="1" x14ac:dyDescent="0.25">
      <c r="B985" s="34"/>
      <c r="C985" s="34"/>
      <c r="D985" s="34"/>
    </row>
    <row r="986" spans="2:4" ht="14.25" customHeight="1" x14ac:dyDescent="0.25">
      <c r="B986" s="34"/>
      <c r="C986" s="34"/>
      <c r="D986" s="34"/>
    </row>
    <row r="987" spans="2:4" ht="14.25" customHeight="1" x14ac:dyDescent="0.25">
      <c r="B987" s="34"/>
      <c r="C987" s="34"/>
      <c r="D987" s="34"/>
    </row>
    <row r="988" spans="2:4" ht="14.25" customHeight="1" x14ac:dyDescent="0.25">
      <c r="B988" s="34"/>
      <c r="C988" s="34"/>
      <c r="D988" s="34"/>
    </row>
    <row r="989" spans="2:4" ht="14.25" customHeight="1" x14ac:dyDescent="0.25">
      <c r="B989" s="34"/>
      <c r="C989" s="34"/>
      <c r="D989" s="34"/>
    </row>
    <row r="990" spans="2:4" ht="14.25" customHeight="1" x14ac:dyDescent="0.25">
      <c r="B990" s="34"/>
      <c r="C990" s="34"/>
      <c r="D990" s="34"/>
    </row>
    <row r="991" spans="2:4" ht="14.25" customHeight="1" x14ac:dyDescent="0.25">
      <c r="B991" s="34"/>
      <c r="C991" s="34"/>
      <c r="D991" s="34"/>
    </row>
    <row r="992" spans="2:4" ht="14.25" customHeight="1" x14ac:dyDescent="0.25">
      <c r="B992" s="34"/>
      <c r="C992" s="34"/>
      <c r="D992" s="34"/>
    </row>
    <row r="993" spans="2:4" ht="14.25" customHeight="1" x14ac:dyDescent="0.25">
      <c r="B993" s="34"/>
      <c r="C993" s="34"/>
      <c r="D993" s="34"/>
    </row>
    <row r="994" spans="2:4" ht="14.25" customHeight="1" x14ac:dyDescent="0.25">
      <c r="B994" s="34"/>
      <c r="C994" s="34"/>
      <c r="D994" s="34"/>
    </row>
    <row r="995" spans="2:4" ht="14.25" customHeight="1" x14ac:dyDescent="0.25">
      <c r="B995" s="34"/>
      <c r="C995" s="34"/>
      <c r="D995" s="34"/>
    </row>
    <row r="996" spans="2:4" ht="14.25" customHeight="1" x14ac:dyDescent="0.25">
      <c r="B996" s="34"/>
      <c r="C996" s="34"/>
      <c r="D996" s="34"/>
    </row>
    <row r="997" spans="2:4" ht="14.25" customHeight="1" x14ac:dyDescent="0.25">
      <c r="B997" s="34"/>
      <c r="C997" s="34"/>
      <c r="D997" s="34"/>
    </row>
    <row r="998" spans="2:4" ht="14.25" customHeight="1" x14ac:dyDescent="0.25">
      <c r="B998" s="34"/>
      <c r="C998" s="34"/>
      <c r="D998" s="34"/>
    </row>
    <row r="999" spans="2:4" ht="14.25" customHeight="1" x14ac:dyDescent="0.25">
      <c r="B999" s="34"/>
      <c r="C999" s="34"/>
      <c r="D999" s="34"/>
    </row>
    <row r="1000" spans="2:4" ht="14.25" customHeight="1" x14ac:dyDescent="0.25">
      <c r="B1000" s="34"/>
      <c r="C1000" s="34"/>
      <c r="D1000" s="34"/>
    </row>
  </sheetData>
  <mergeCells count="2">
    <mergeCell ref="J6:K6"/>
    <mergeCell ref="J12:K12"/>
  </mergeCells>
  <pageMargins left="0.511811024" right="0.511811024" top="0.78740157499999996" bottom="0.78740157499999996" header="0" footer="0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U1000"/>
  <sheetViews>
    <sheetView showGridLines="0" tabSelected="1" topLeftCell="L22" workbookViewId="0">
      <selection activeCell="V30" sqref="V30"/>
    </sheetView>
  </sheetViews>
  <sheetFormatPr defaultColWidth="14.42578125" defaultRowHeight="15" customHeight="1" x14ac:dyDescent="0.25"/>
  <cols>
    <col min="1" max="1" width="8.140625" customWidth="1"/>
    <col min="2" max="2" width="4" customWidth="1"/>
    <col min="3" max="3" width="4.42578125" customWidth="1"/>
    <col min="4" max="4" width="8.7109375" customWidth="1"/>
    <col min="5" max="5" width="16.7109375" customWidth="1"/>
    <col min="6" max="6" width="12.28515625" customWidth="1"/>
    <col min="7" max="7" width="14.28515625" customWidth="1"/>
    <col min="8" max="8" width="17.85546875" customWidth="1"/>
    <col min="9" max="9" width="17.140625" customWidth="1"/>
    <col min="10" max="10" width="19.42578125" customWidth="1"/>
    <col min="11" max="11" width="12.42578125" customWidth="1"/>
    <col min="12" max="12" width="12.5703125" customWidth="1"/>
    <col min="13" max="14" width="13.28515625" customWidth="1"/>
    <col min="15" max="15" width="27.7109375" customWidth="1"/>
    <col min="16" max="16" width="11.140625" customWidth="1"/>
    <col min="17" max="17" width="8.7109375" customWidth="1"/>
    <col min="18" max="18" width="9.7109375" customWidth="1"/>
    <col min="19" max="19" width="21.42578125" customWidth="1"/>
    <col min="20" max="47" width="8.7109375" customWidth="1"/>
  </cols>
  <sheetData>
    <row r="1" spans="1:20" ht="14.25" customHeight="1" x14ac:dyDescent="0.25">
      <c r="A1" s="1" t="s">
        <v>2</v>
      </c>
      <c r="B1" s="1" t="s">
        <v>0</v>
      </c>
      <c r="C1" s="1" t="s">
        <v>1</v>
      </c>
      <c r="D1" s="2" t="s">
        <v>3</v>
      </c>
      <c r="E1" s="35" t="s">
        <v>33</v>
      </c>
      <c r="F1" s="10" t="s">
        <v>34</v>
      </c>
      <c r="G1" s="36" t="s">
        <v>35</v>
      </c>
      <c r="H1" s="37" t="s">
        <v>198</v>
      </c>
      <c r="I1" s="38" t="s">
        <v>202</v>
      </c>
      <c r="J1" s="39" t="s">
        <v>197</v>
      </c>
    </row>
    <row r="2" spans="1:20" ht="14.25" customHeight="1" x14ac:dyDescent="0.25">
      <c r="A2" s="8">
        <v>40544</v>
      </c>
      <c r="B2" s="7" t="s">
        <v>7</v>
      </c>
      <c r="C2" s="7">
        <v>2011</v>
      </c>
      <c r="D2" s="9">
        <v>1</v>
      </c>
      <c r="E2" s="10">
        <v>325</v>
      </c>
      <c r="F2" s="10">
        <f>E2+269.65</f>
        <v>594.65</v>
      </c>
      <c r="G2" s="40">
        <v>14513.38</v>
      </c>
      <c r="H2" s="10">
        <f>'RNA - MLP'!F2</f>
        <v>11264.72</v>
      </c>
      <c r="I2" s="10"/>
      <c r="J2" s="10"/>
      <c r="L2" s="21" t="s">
        <v>38</v>
      </c>
      <c r="M2" s="21" t="s">
        <v>39</v>
      </c>
      <c r="N2" s="21" t="s">
        <v>40</v>
      </c>
      <c r="O2" s="21" t="s">
        <v>41</v>
      </c>
      <c r="R2" s="21" t="s">
        <v>38</v>
      </c>
      <c r="S2" s="21" t="s">
        <v>41</v>
      </c>
      <c r="T2" s="24"/>
    </row>
    <row r="3" spans="1:20" ht="14.25" customHeight="1" x14ac:dyDescent="0.25">
      <c r="A3" s="8">
        <v>40575</v>
      </c>
      <c r="B3" s="7" t="s">
        <v>196</v>
      </c>
      <c r="C3" s="7">
        <v>2011</v>
      </c>
      <c r="D3" s="9">
        <v>2</v>
      </c>
      <c r="E3" s="10">
        <v>109</v>
      </c>
      <c r="F3" s="10">
        <f t="shared" ref="F3:F148" si="0">SUM(E2:E3)</f>
        <v>434</v>
      </c>
      <c r="G3" s="40">
        <v>6176.11</v>
      </c>
      <c r="H3" s="10">
        <f>'RNA - MLP'!F3</f>
        <v>6579.24</v>
      </c>
      <c r="I3" s="10"/>
      <c r="J3" s="10"/>
      <c r="L3" s="41" t="s">
        <v>42</v>
      </c>
      <c r="M3" s="42">
        <f>'Média Móvel Centrada - IS'!V4</f>
        <v>1199.8808022407632</v>
      </c>
      <c r="N3" s="43">
        <f>'Média Móvel Centrada - IS'!V5</f>
        <v>0.23102224666233015</v>
      </c>
      <c r="O3" s="44" t="s">
        <v>31</v>
      </c>
      <c r="R3" s="41" t="s">
        <v>42</v>
      </c>
      <c r="S3" s="44" t="s">
        <v>31</v>
      </c>
    </row>
    <row r="4" spans="1:20" ht="14.25" customHeight="1" x14ac:dyDescent="0.25">
      <c r="A4" s="8">
        <v>40603</v>
      </c>
      <c r="B4" s="7" t="s">
        <v>10</v>
      </c>
      <c r="C4" s="7">
        <v>2011</v>
      </c>
      <c r="D4" s="9">
        <v>3</v>
      </c>
      <c r="E4" s="10">
        <v>289.5</v>
      </c>
      <c r="F4" s="10">
        <f t="shared" si="0"/>
        <v>398.5</v>
      </c>
      <c r="G4" s="40">
        <v>11527.88</v>
      </c>
      <c r="H4" s="10">
        <f>'RNA - MLP'!F4</f>
        <v>5587.66</v>
      </c>
      <c r="I4" s="10"/>
      <c r="J4" s="10"/>
      <c r="L4" s="294" t="s">
        <v>47</v>
      </c>
      <c r="M4" s="295">
        <f>'RNA - MLP'!L2</f>
        <v>1145.4384956302713</v>
      </c>
      <c r="N4" s="296">
        <f>'RNA - MLP'!L3</f>
        <v>0.31800701168302831</v>
      </c>
      <c r="O4" s="297" t="s">
        <v>45</v>
      </c>
      <c r="R4" s="41" t="s">
        <v>43</v>
      </c>
      <c r="S4" s="44" t="s">
        <v>31</v>
      </c>
    </row>
    <row r="5" spans="1:20" ht="14.25" customHeight="1" x14ac:dyDescent="0.25">
      <c r="A5" s="8">
        <v>40634</v>
      </c>
      <c r="B5" s="7" t="s">
        <v>11</v>
      </c>
      <c r="C5" s="7">
        <v>2011</v>
      </c>
      <c r="D5" s="9">
        <v>4</v>
      </c>
      <c r="E5" s="10">
        <v>93</v>
      </c>
      <c r="F5" s="10">
        <f t="shared" si="0"/>
        <v>382.5</v>
      </c>
      <c r="G5" s="40">
        <v>6808.32</v>
      </c>
      <c r="H5" s="10">
        <f>'RNA - MLP'!F5</f>
        <v>5200.9399999999996</v>
      </c>
      <c r="I5" s="10"/>
      <c r="J5" s="10"/>
      <c r="L5" s="298" t="s">
        <v>202</v>
      </c>
      <c r="M5" s="299">
        <f>Hibrido!O3</f>
        <v>904.51800368569127</v>
      </c>
      <c r="N5" s="300">
        <f>Hibrido!O4</f>
        <v>0.21115902628093264</v>
      </c>
      <c r="O5" s="301" t="s">
        <v>31</v>
      </c>
      <c r="R5" s="41" t="s">
        <v>44</v>
      </c>
      <c r="S5" s="44" t="s">
        <v>46</v>
      </c>
    </row>
    <row r="6" spans="1:20" ht="14.25" customHeight="1" x14ac:dyDescent="0.25">
      <c r="A6" s="8">
        <v>40664</v>
      </c>
      <c r="B6" s="7" t="s">
        <v>12</v>
      </c>
      <c r="C6" s="7">
        <v>2011</v>
      </c>
      <c r="D6" s="9">
        <v>5</v>
      </c>
      <c r="E6" s="10">
        <v>7</v>
      </c>
      <c r="F6" s="10">
        <f t="shared" si="0"/>
        <v>100</v>
      </c>
      <c r="G6" s="40">
        <v>4452.32</v>
      </c>
      <c r="H6" s="10">
        <f>'RNA - MLP'!F6</f>
        <v>2275.63</v>
      </c>
      <c r="I6" s="10"/>
      <c r="J6" s="10"/>
    </row>
    <row r="7" spans="1:20" ht="14.25" customHeight="1" x14ac:dyDescent="0.25">
      <c r="A7" s="8">
        <v>40695</v>
      </c>
      <c r="B7" s="7" t="s">
        <v>14</v>
      </c>
      <c r="C7" s="7">
        <v>2011</v>
      </c>
      <c r="D7" s="9">
        <v>6</v>
      </c>
      <c r="E7" s="10">
        <v>26.5</v>
      </c>
      <c r="F7" s="10">
        <f t="shared" si="0"/>
        <v>33.5</v>
      </c>
      <c r="G7" s="40">
        <v>3791.72</v>
      </c>
      <c r="H7" s="10">
        <f>'RNA - MLP'!F7</f>
        <v>2038.79</v>
      </c>
      <c r="I7" s="10"/>
      <c r="J7" s="10"/>
    </row>
    <row r="8" spans="1:20" ht="14.25" customHeight="1" x14ac:dyDescent="0.25">
      <c r="A8" s="8">
        <v>40725</v>
      </c>
      <c r="B8" s="7" t="s">
        <v>16</v>
      </c>
      <c r="C8" s="7">
        <v>2011</v>
      </c>
      <c r="D8" s="9">
        <v>7</v>
      </c>
      <c r="E8" s="10">
        <v>0</v>
      </c>
      <c r="F8" s="10">
        <f t="shared" si="0"/>
        <v>26.5</v>
      </c>
      <c r="G8" s="40">
        <v>2947.26</v>
      </c>
      <c r="H8" s="10">
        <f>'RNA - MLP'!F8</f>
        <v>2017.48</v>
      </c>
      <c r="I8" s="10">
        <v>2938.2652360200004</v>
      </c>
      <c r="J8" s="10">
        <f>'Média Móvel Centrada - IS'!J9</f>
        <v>3135.9484141352777</v>
      </c>
    </row>
    <row r="9" spans="1:20" ht="14.25" customHeight="1" x14ac:dyDescent="0.25">
      <c r="A9" s="8">
        <v>40756</v>
      </c>
      <c r="B9" s="7" t="s">
        <v>18</v>
      </c>
      <c r="C9" s="7">
        <v>2011</v>
      </c>
      <c r="D9" s="9">
        <v>8</v>
      </c>
      <c r="E9" s="10">
        <v>7.5</v>
      </c>
      <c r="F9" s="10">
        <f t="shared" si="0"/>
        <v>7.5</v>
      </c>
      <c r="G9" s="40">
        <v>2369.23</v>
      </c>
      <c r="H9" s="10">
        <f>'RNA - MLP'!F9</f>
        <v>1962.53</v>
      </c>
      <c r="I9" s="10">
        <v>2365.9024932699999</v>
      </c>
      <c r="J9" s="10">
        <f>'Média Móvel Centrada - IS'!J10</f>
        <v>2558.7449694863112</v>
      </c>
    </row>
    <row r="10" spans="1:20" ht="14.25" customHeight="1" x14ac:dyDescent="0.25">
      <c r="A10" s="8">
        <v>40787</v>
      </c>
      <c r="B10" s="7" t="s">
        <v>20</v>
      </c>
      <c r="C10" s="7">
        <v>2011</v>
      </c>
      <c r="D10" s="9">
        <v>9</v>
      </c>
      <c r="E10" s="10">
        <v>3.3</v>
      </c>
      <c r="F10" s="10">
        <f t="shared" si="0"/>
        <v>10.8</v>
      </c>
      <c r="G10" s="40">
        <v>1779.82</v>
      </c>
      <c r="H10" s="10">
        <f>'RNA - MLP'!F10</f>
        <v>1971.79</v>
      </c>
      <c r="I10" s="10">
        <v>1959.5377494500001</v>
      </c>
      <c r="J10" s="10">
        <f>'Média Móvel Centrada - IS'!J11</f>
        <v>2153.2343397441896</v>
      </c>
    </row>
    <row r="11" spans="1:20" ht="14.25" customHeight="1" x14ac:dyDescent="0.25">
      <c r="A11" s="8">
        <v>40817</v>
      </c>
      <c r="B11" s="7" t="s">
        <v>21</v>
      </c>
      <c r="C11" s="7">
        <v>2011</v>
      </c>
      <c r="D11" s="9">
        <v>10</v>
      </c>
      <c r="E11" s="10">
        <v>126.1</v>
      </c>
      <c r="F11" s="10">
        <f t="shared" si="0"/>
        <v>129.4</v>
      </c>
      <c r="G11" s="40">
        <v>2581.0300000000002</v>
      </c>
      <c r="H11" s="10">
        <f>'RNA - MLP'!F11</f>
        <v>2404.96</v>
      </c>
      <c r="I11" s="10">
        <v>2335.2558385999996</v>
      </c>
      <c r="J11" s="10">
        <f>'Média Móvel Centrada - IS'!J12</f>
        <v>2552.9463279765323</v>
      </c>
    </row>
    <row r="12" spans="1:20" ht="14.25" customHeight="1" x14ac:dyDescent="0.25">
      <c r="A12" s="8">
        <v>40848</v>
      </c>
      <c r="B12" s="7" t="s">
        <v>22</v>
      </c>
      <c r="C12" s="7">
        <v>2011</v>
      </c>
      <c r="D12" s="9">
        <v>11</v>
      </c>
      <c r="E12" s="10">
        <v>134.5</v>
      </c>
      <c r="F12" s="10">
        <f t="shared" si="0"/>
        <v>260.60000000000002</v>
      </c>
      <c r="G12" s="40">
        <v>2930.66</v>
      </c>
      <c r="H12" s="10">
        <f>'RNA - MLP'!F12</f>
        <v>3305.61</v>
      </c>
      <c r="I12" s="10">
        <v>3771.3773073500001</v>
      </c>
      <c r="J12" s="10">
        <f>'Média Móvel Centrada - IS'!J13</f>
        <v>3950.3591316264924</v>
      </c>
    </row>
    <row r="13" spans="1:20" ht="14.25" customHeight="1" x14ac:dyDescent="0.25">
      <c r="A13" s="8">
        <v>40878</v>
      </c>
      <c r="B13" s="7" t="s">
        <v>24</v>
      </c>
      <c r="C13" s="7">
        <v>2011</v>
      </c>
      <c r="D13" s="9">
        <v>12</v>
      </c>
      <c r="E13" s="10">
        <v>262.5</v>
      </c>
      <c r="F13" s="10">
        <f t="shared" si="0"/>
        <v>397</v>
      </c>
      <c r="G13" s="40">
        <v>7692.65</v>
      </c>
      <c r="H13" s="10">
        <f>'RNA - MLP'!F13</f>
        <v>5549.78</v>
      </c>
      <c r="I13" s="10">
        <v>7072.6182009499998</v>
      </c>
      <c r="J13" s="10">
        <f>'Média Móvel Centrada - IS'!J14</f>
        <v>6760.2919424409965</v>
      </c>
    </row>
    <row r="14" spans="1:20" ht="14.25" customHeight="1" x14ac:dyDescent="0.25">
      <c r="A14" s="8">
        <v>40909</v>
      </c>
      <c r="B14" s="7" t="s">
        <v>7</v>
      </c>
      <c r="C14" s="7">
        <v>2012</v>
      </c>
      <c r="D14" s="9">
        <v>13</v>
      </c>
      <c r="E14" s="10">
        <v>343.5</v>
      </c>
      <c r="F14" s="10">
        <f t="shared" si="0"/>
        <v>606</v>
      </c>
      <c r="G14" s="40">
        <v>13283.33</v>
      </c>
      <c r="H14" s="10">
        <f>'RNA - MLP'!F14</f>
        <v>11462.85</v>
      </c>
      <c r="I14" s="10">
        <v>11795.809962080002</v>
      </c>
      <c r="J14" s="10">
        <f>'Média Móvel Centrada - IS'!J15</f>
        <v>8637.7184181223674</v>
      </c>
    </row>
    <row r="15" spans="1:20" ht="14.25" customHeight="1" x14ac:dyDescent="0.25">
      <c r="A15" s="8">
        <v>40940</v>
      </c>
      <c r="B15" s="7" t="s">
        <v>196</v>
      </c>
      <c r="C15" s="7">
        <v>2012</v>
      </c>
      <c r="D15" s="9">
        <v>14</v>
      </c>
      <c r="E15" s="10">
        <v>90.5</v>
      </c>
      <c r="F15" s="10">
        <f t="shared" si="0"/>
        <v>434</v>
      </c>
      <c r="G15" s="40">
        <v>6916.17</v>
      </c>
      <c r="H15" s="10">
        <f>'RNA - MLP'!F15</f>
        <v>6579.24</v>
      </c>
      <c r="I15" s="10">
        <v>8526.0607146399998</v>
      </c>
      <c r="J15" s="10">
        <f>'Média Móvel Centrada - IS'!J16</f>
        <v>7860.4525531536674</v>
      </c>
    </row>
    <row r="16" spans="1:20" ht="14.25" customHeight="1" x14ac:dyDescent="0.25">
      <c r="A16" s="8">
        <v>40969</v>
      </c>
      <c r="B16" s="7" t="s">
        <v>10</v>
      </c>
      <c r="C16" s="7">
        <v>2012</v>
      </c>
      <c r="D16" s="9">
        <v>15</v>
      </c>
      <c r="E16" s="10">
        <v>119</v>
      </c>
      <c r="F16" s="10">
        <f t="shared" si="0"/>
        <v>209.5</v>
      </c>
      <c r="G16" s="40">
        <v>4930.82</v>
      </c>
      <c r="H16" s="10">
        <f>'RNA - MLP'!F16</f>
        <v>2872.69</v>
      </c>
      <c r="I16" s="10">
        <v>7576.0832446300001</v>
      </c>
      <c r="J16" s="10">
        <f>'Média Móvel Centrada - IS'!J17</f>
        <v>7787.8609192527065</v>
      </c>
    </row>
    <row r="17" spans="1:10" ht="14.25" customHeight="1" x14ac:dyDescent="0.25">
      <c r="A17" s="8">
        <v>41000</v>
      </c>
      <c r="B17" s="7" t="s">
        <v>11</v>
      </c>
      <c r="C17" s="7">
        <v>2012</v>
      </c>
      <c r="D17" s="9">
        <v>16</v>
      </c>
      <c r="E17" s="10">
        <v>36.5</v>
      </c>
      <c r="F17" s="10">
        <f t="shared" si="0"/>
        <v>155.5</v>
      </c>
      <c r="G17" s="40">
        <v>4090.75</v>
      </c>
      <c r="H17" s="10">
        <f>'RNA - MLP'!F17</f>
        <v>2536.27</v>
      </c>
      <c r="I17" s="10">
        <v>4835.0073234000001</v>
      </c>
      <c r="J17" s="10">
        <f>'Média Móvel Centrada - IS'!J18</f>
        <v>5054.2644586818142</v>
      </c>
    </row>
    <row r="18" spans="1:10" ht="14.25" customHeight="1" x14ac:dyDescent="0.25">
      <c r="A18" s="8">
        <v>41030</v>
      </c>
      <c r="B18" s="7" t="s">
        <v>12</v>
      </c>
      <c r="C18" s="7">
        <v>2012</v>
      </c>
      <c r="D18" s="9">
        <v>17</v>
      </c>
      <c r="E18" s="10">
        <v>45</v>
      </c>
      <c r="F18" s="10">
        <f t="shared" si="0"/>
        <v>81.5</v>
      </c>
      <c r="G18" s="40">
        <v>3816.29</v>
      </c>
      <c r="H18" s="10">
        <f>'RNA - MLP'!F18</f>
        <v>2202.77</v>
      </c>
      <c r="I18" s="10">
        <v>3480.1214006499999</v>
      </c>
      <c r="J18" s="10">
        <f>'Média Móvel Centrada - IS'!J19</f>
        <v>3690.3406205021361</v>
      </c>
    </row>
    <row r="19" spans="1:10" ht="14.25" customHeight="1" x14ac:dyDescent="0.25">
      <c r="A19" s="8">
        <v>41061</v>
      </c>
      <c r="B19" s="7" t="s">
        <v>14</v>
      </c>
      <c r="C19" s="7">
        <v>2012</v>
      </c>
      <c r="D19" s="9">
        <v>18</v>
      </c>
      <c r="E19" s="10">
        <v>87.5</v>
      </c>
      <c r="F19" s="10">
        <f t="shared" si="0"/>
        <v>132.5</v>
      </c>
      <c r="G19" s="40">
        <v>4132.4399999999996</v>
      </c>
      <c r="H19" s="10">
        <f>'RNA - MLP'!F19</f>
        <v>2419.6799999999998</v>
      </c>
      <c r="I19" s="10">
        <v>3149.7335721400004</v>
      </c>
      <c r="J19" s="10">
        <f>'Média Móvel Centrada - IS'!J20</f>
        <v>3367.7329675162046</v>
      </c>
    </row>
    <row r="20" spans="1:10" ht="14.25" customHeight="1" x14ac:dyDescent="0.25">
      <c r="A20" s="8">
        <v>41091</v>
      </c>
      <c r="B20" s="7" t="s">
        <v>16</v>
      </c>
      <c r="C20" s="7">
        <v>2012</v>
      </c>
      <c r="D20" s="9">
        <v>19</v>
      </c>
      <c r="E20" s="10">
        <v>21.5</v>
      </c>
      <c r="F20" s="10">
        <f t="shared" si="0"/>
        <v>109</v>
      </c>
      <c r="G20" s="40">
        <v>3018.84</v>
      </c>
      <c r="H20" s="10">
        <f>'RNA - MLP'!F20</f>
        <v>2313.35</v>
      </c>
      <c r="I20" s="10">
        <v>2092.2791739499999</v>
      </c>
      <c r="J20" s="10">
        <f>'Média Móvel Centrada - IS'!J21</f>
        <v>2307.3608128999676</v>
      </c>
    </row>
    <row r="21" spans="1:10" ht="14.25" customHeight="1" x14ac:dyDescent="0.25">
      <c r="A21" s="8">
        <v>41122</v>
      </c>
      <c r="B21" s="7" t="s">
        <v>18</v>
      </c>
      <c r="C21" s="7">
        <v>2012</v>
      </c>
      <c r="D21" s="9">
        <v>20</v>
      </c>
      <c r="E21" s="10">
        <v>0</v>
      </c>
      <c r="F21" s="10">
        <f t="shared" si="0"/>
        <v>21.5</v>
      </c>
      <c r="G21" s="40">
        <v>1987.82</v>
      </c>
      <c r="H21" s="10">
        <f>'RNA - MLP'!F21</f>
        <v>2002.62</v>
      </c>
      <c r="I21" s="10">
        <v>1646.2324644699997</v>
      </c>
      <c r="J21" s="10">
        <f>'Média Móvel Centrada - IS'!J22</f>
        <v>1842.6596403758579</v>
      </c>
    </row>
    <row r="22" spans="1:10" ht="14.25" customHeight="1" x14ac:dyDescent="0.25">
      <c r="A22" s="8">
        <v>41153</v>
      </c>
      <c r="B22" s="7" t="s">
        <v>20</v>
      </c>
      <c r="C22" s="7">
        <v>2012</v>
      </c>
      <c r="D22" s="9">
        <v>21</v>
      </c>
      <c r="E22" s="10">
        <v>35.5</v>
      </c>
      <c r="F22" s="10">
        <f t="shared" si="0"/>
        <v>35.5</v>
      </c>
      <c r="G22" s="40">
        <v>1605.63</v>
      </c>
      <c r="H22" s="10">
        <f>'RNA - MLP'!F22</f>
        <v>2044.99</v>
      </c>
      <c r="I22" s="10">
        <v>1491.6604492000001</v>
      </c>
      <c r="J22" s="10">
        <f>'Média Móvel Centrada - IS'!J23</f>
        <v>1691.5662384517243</v>
      </c>
    </row>
    <row r="23" spans="1:10" ht="14.25" customHeight="1" x14ac:dyDescent="0.25">
      <c r="A23" s="8">
        <v>41183</v>
      </c>
      <c r="B23" s="7" t="s">
        <v>21</v>
      </c>
      <c r="C23" s="7">
        <v>2012</v>
      </c>
      <c r="D23" s="9">
        <v>22</v>
      </c>
      <c r="E23" s="10">
        <v>57</v>
      </c>
      <c r="F23" s="10">
        <f t="shared" si="0"/>
        <v>92.5</v>
      </c>
      <c r="G23" s="40">
        <v>1619.59</v>
      </c>
      <c r="H23" s="10">
        <f>'RNA - MLP'!F23</f>
        <v>2245.36</v>
      </c>
      <c r="I23" s="10">
        <v>2035.4942190699999</v>
      </c>
      <c r="J23" s="10">
        <f>'Média Móvel Centrada - IS'!J24</f>
        <v>2247.811948585113</v>
      </c>
    </row>
    <row r="24" spans="1:10" ht="14.25" customHeight="1" x14ac:dyDescent="0.25">
      <c r="A24" s="8">
        <v>41214</v>
      </c>
      <c r="B24" s="7" t="s">
        <v>22</v>
      </c>
      <c r="C24" s="7">
        <v>2012</v>
      </c>
      <c r="D24" s="9">
        <v>23</v>
      </c>
      <c r="E24" s="10">
        <v>161.5</v>
      </c>
      <c r="F24" s="10">
        <f t="shared" si="0"/>
        <v>218.5</v>
      </c>
      <c r="G24" s="40">
        <v>2531.52</v>
      </c>
      <c r="H24" s="10">
        <f>'RNA - MLP'!F24</f>
        <v>2939.44</v>
      </c>
      <c r="I24" s="10">
        <v>3429.5609044799994</v>
      </c>
      <c r="J24" s="10">
        <f>'Média Móvel Centrada - IS'!J25</f>
        <v>3637.939128768523</v>
      </c>
    </row>
    <row r="25" spans="1:10" ht="14.25" customHeight="1" x14ac:dyDescent="0.25">
      <c r="A25" s="8">
        <v>41244</v>
      </c>
      <c r="B25" s="7" t="s">
        <v>24</v>
      </c>
      <c r="C25" s="7">
        <v>2012</v>
      </c>
      <c r="D25" s="9">
        <v>24</v>
      </c>
      <c r="E25" s="10">
        <v>183.5</v>
      </c>
      <c r="F25" s="10">
        <f t="shared" si="0"/>
        <v>345</v>
      </c>
      <c r="G25" s="40">
        <v>3623.25</v>
      </c>
      <c r="H25" s="10">
        <f>'RNA - MLP'!F25</f>
        <v>4438.93</v>
      </c>
      <c r="I25" s="10">
        <v>6237.993873639999</v>
      </c>
      <c r="J25" s="10">
        <f>'Média Móvel Centrada - IS'!J26</f>
        <v>6225.84274186524</v>
      </c>
    </row>
    <row r="26" spans="1:10" ht="14.25" customHeight="1" x14ac:dyDescent="0.25">
      <c r="A26" s="8">
        <v>41275</v>
      </c>
      <c r="B26" s="7" t="s">
        <v>7</v>
      </c>
      <c r="C26" s="7">
        <v>2013</v>
      </c>
      <c r="D26" s="9">
        <v>25</v>
      </c>
      <c r="E26" s="10">
        <v>319.5</v>
      </c>
      <c r="F26" s="10">
        <f t="shared" si="0"/>
        <v>503</v>
      </c>
      <c r="G26" s="40">
        <v>8698.94</v>
      </c>
      <c r="H26" s="10">
        <f>'RNA - MLP'!F26</f>
        <v>8836.7800000000007</v>
      </c>
      <c r="I26" s="10">
        <v>9564.1069289299994</v>
      </c>
      <c r="J26" s="10">
        <f>'Média Móvel Centrada - IS'!J27</f>
        <v>7912.8581608814293</v>
      </c>
    </row>
    <row r="27" spans="1:10" ht="14.25" customHeight="1" x14ac:dyDescent="0.25">
      <c r="A27" s="8">
        <v>41306</v>
      </c>
      <c r="B27" s="7" t="s">
        <v>196</v>
      </c>
      <c r="C27" s="7">
        <v>2013</v>
      </c>
      <c r="D27" s="9">
        <v>26</v>
      </c>
      <c r="E27" s="10">
        <v>263.5</v>
      </c>
      <c r="F27" s="10">
        <f t="shared" si="0"/>
        <v>583</v>
      </c>
      <c r="G27" s="40">
        <v>9053.91</v>
      </c>
      <c r="H27" s="10">
        <f>'RNA - MLP'!F27</f>
        <v>11035.96</v>
      </c>
      <c r="I27" s="10">
        <v>10113.066870480001</v>
      </c>
      <c r="J27" s="10">
        <f>'Média Móvel Centrada - IS'!J28</f>
        <v>7225.6476141208395</v>
      </c>
    </row>
    <row r="28" spans="1:10" ht="14.25" customHeight="1" x14ac:dyDescent="0.25">
      <c r="A28" s="8">
        <v>41334</v>
      </c>
      <c r="B28" s="7" t="s">
        <v>10</v>
      </c>
      <c r="C28" s="7">
        <v>2013</v>
      </c>
      <c r="D28" s="9">
        <v>27</v>
      </c>
      <c r="E28" s="10">
        <v>186</v>
      </c>
      <c r="F28" s="10">
        <f t="shared" si="0"/>
        <v>449.5</v>
      </c>
      <c r="G28" s="40">
        <v>6924.41</v>
      </c>
      <c r="H28" s="10">
        <f>'RNA - MLP'!F28</f>
        <v>7062.97</v>
      </c>
      <c r="I28" s="10">
        <v>8087.3168250599992</v>
      </c>
      <c r="J28" s="10">
        <f>'Média Móvel Centrada - IS'!J29</f>
        <v>7234.143001893166</v>
      </c>
    </row>
    <row r="29" spans="1:10" ht="14.25" customHeight="1" x14ac:dyDescent="0.25">
      <c r="A29" s="8">
        <v>41365</v>
      </c>
      <c r="B29" s="7" t="s">
        <v>11</v>
      </c>
      <c r="C29" s="7">
        <v>2013</v>
      </c>
      <c r="D29" s="9">
        <v>28</v>
      </c>
      <c r="E29" s="10">
        <v>71.5</v>
      </c>
      <c r="F29" s="10">
        <f t="shared" si="0"/>
        <v>257.5</v>
      </c>
      <c r="G29" s="40">
        <v>5999.64</v>
      </c>
      <c r="H29" s="10">
        <f>'RNA - MLP'!F29</f>
        <v>3275.18</v>
      </c>
      <c r="I29" s="10">
        <v>4634.1024401799996</v>
      </c>
      <c r="J29" s="10">
        <f>'Média Móvel Centrada - IS'!J30</f>
        <v>4816.201799430929</v>
      </c>
    </row>
    <row r="30" spans="1:10" ht="14.25" customHeight="1" x14ac:dyDescent="0.25">
      <c r="A30" s="8">
        <v>41395</v>
      </c>
      <c r="B30" s="7" t="s">
        <v>12</v>
      </c>
      <c r="C30" s="7">
        <v>2013</v>
      </c>
      <c r="D30" s="9">
        <v>29</v>
      </c>
      <c r="E30" s="10">
        <v>60</v>
      </c>
      <c r="F30" s="10">
        <f t="shared" si="0"/>
        <v>131.5</v>
      </c>
      <c r="G30" s="40">
        <v>3600.54</v>
      </c>
      <c r="H30" s="10">
        <f>'RNA - MLP'!F30</f>
        <v>2414.9</v>
      </c>
      <c r="I30" s="10">
        <v>3398.2380271399998</v>
      </c>
      <c r="J30" s="10">
        <f>'Média Móvel Centrada - IS'!J31</f>
        <v>3616.1390553423716</v>
      </c>
    </row>
    <row r="31" spans="1:10" ht="14.25" customHeight="1" x14ac:dyDescent="0.25">
      <c r="A31" s="8">
        <v>41426</v>
      </c>
      <c r="B31" s="7" t="s">
        <v>14</v>
      </c>
      <c r="C31" s="7">
        <v>2013</v>
      </c>
      <c r="D31" s="9">
        <v>30</v>
      </c>
      <c r="E31" s="10">
        <v>30.5</v>
      </c>
      <c r="F31" s="10">
        <f t="shared" si="0"/>
        <v>90.5</v>
      </c>
      <c r="G31" s="40">
        <v>4079.6</v>
      </c>
      <c r="H31" s="10">
        <f>'RNA - MLP'!F31</f>
        <v>2237.46</v>
      </c>
      <c r="I31" s="10">
        <v>3292.4518029400001</v>
      </c>
      <c r="J31" s="10">
        <f>'Média Móvel Centrada - IS'!J32</f>
        <v>3504.4016124525128</v>
      </c>
    </row>
    <row r="32" spans="1:10" ht="14.25" customHeight="1" x14ac:dyDescent="0.25">
      <c r="A32" s="8">
        <v>41456</v>
      </c>
      <c r="B32" s="7" t="s">
        <v>16</v>
      </c>
      <c r="C32" s="7">
        <v>2013</v>
      </c>
      <c r="D32" s="9">
        <v>31</v>
      </c>
      <c r="E32" s="10">
        <v>21.5</v>
      </c>
      <c r="F32" s="10">
        <f t="shared" si="0"/>
        <v>52</v>
      </c>
      <c r="G32" s="40">
        <v>2892.32</v>
      </c>
      <c r="H32" s="10">
        <f>'RNA - MLP'!F32</f>
        <v>2098.11</v>
      </c>
      <c r="I32" s="10">
        <v>2315.7714417100001</v>
      </c>
      <c r="J32" s="10">
        <f>'Média Móvel Centrada - IS'!J33</f>
        <v>2519.6110083702383</v>
      </c>
    </row>
    <row r="33" spans="1:47" ht="14.25" customHeight="1" x14ac:dyDescent="0.25">
      <c r="A33" s="8">
        <v>41487</v>
      </c>
      <c r="B33" s="7" t="s">
        <v>18</v>
      </c>
      <c r="C33" s="7">
        <v>2013</v>
      </c>
      <c r="D33" s="9">
        <v>32</v>
      </c>
      <c r="E33" s="10">
        <v>0</v>
      </c>
      <c r="F33" s="10">
        <f t="shared" si="0"/>
        <v>21.5</v>
      </c>
      <c r="G33" s="40">
        <v>2192.8200000000002</v>
      </c>
      <c r="H33" s="10">
        <f>'RNA - MLP'!F33</f>
        <v>2002.62</v>
      </c>
      <c r="I33" s="10">
        <v>1620.0024644700002</v>
      </c>
      <c r="J33" s="10">
        <f>'Média Móvel Centrada - IS'!J34</f>
        <v>1816.4289062588864</v>
      </c>
    </row>
    <row r="34" spans="1:47" ht="14.25" customHeight="1" x14ac:dyDescent="0.25">
      <c r="A34" s="8">
        <v>41518</v>
      </c>
      <c r="B34" s="7" t="s">
        <v>20</v>
      </c>
      <c r="C34" s="7">
        <v>2013</v>
      </c>
      <c r="D34" s="9">
        <v>33</v>
      </c>
      <c r="E34" s="10">
        <v>54.1</v>
      </c>
      <c r="F34" s="10">
        <f t="shared" si="0"/>
        <v>54.1</v>
      </c>
      <c r="G34" s="40">
        <v>1992.47</v>
      </c>
      <c r="H34" s="10">
        <f>'RNA - MLP'!F34</f>
        <v>2105.14</v>
      </c>
      <c r="I34" s="10">
        <v>1191.8973845100002</v>
      </c>
      <c r="J34" s="10">
        <f>'Média Móvel Centrada - IS'!J35</f>
        <v>1396.2166290602534</v>
      </c>
    </row>
    <row r="35" spans="1:47" ht="14.25" customHeight="1" x14ac:dyDescent="0.25">
      <c r="A35" s="8">
        <v>41548</v>
      </c>
      <c r="B35" s="7" t="s">
        <v>21</v>
      </c>
      <c r="C35" s="7">
        <v>2013</v>
      </c>
      <c r="D35" s="9">
        <v>34</v>
      </c>
      <c r="E35" s="10">
        <v>101</v>
      </c>
      <c r="F35" s="10">
        <f t="shared" si="0"/>
        <v>155.1</v>
      </c>
      <c r="G35" s="40">
        <v>2890</v>
      </c>
      <c r="H35" s="10">
        <f>'RNA - MLP'!F35</f>
        <v>2534.12</v>
      </c>
      <c r="I35" s="10">
        <v>1383.01230313</v>
      </c>
      <c r="J35" s="10">
        <f>'Média Móvel Centrada - IS'!J36</f>
        <v>1602.255910591716</v>
      </c>
    </row>
    <row r="36" spans="1:47" ht="14.25" customHeight="1" x14ac:dyDescent="0.25">
      <c r="A36" s="8">
        <v>41579</v>
      </c>
      <c r="B36" s="7" t="s">
        <v>22</v>
      </c>
      <c r="C36" s="7">
        <v>2013</v>
      </c>
      <c r="D36" s="9">
        <v>35</v>
      </c>
      <c r="E36" s="10">
        <v>196.5</v>
      </c>
      <c r="F36" s="10">
        <f t="shared" si="0"/>
        <v>297.5</v>
      </c>
      <c r="G36" s="40">
        <v>2978.56</v>
      </c>
      <c r="H36" s="10">
        <f>'RNA - MLP'!F36</f>
        <v>3720.74</v>
      </c>
      <c r="I36" s="10">
        <v>2225.8687563900003</v>
      </c>
      <c r="J36" s="10">
        <f>'Média Móvel Centrada - IS'!J37</f>
        <v>2351.0269822889854</v>
      </c>
    </row>
    <row r="37" spans="1:47" ht="14.25" customHeight="1" x14ac:dyDescent="0.25">
      <c r="A37" s="8">
        <v>41609</v>
      </c>
      <c r="B37" s="7" t="s">
        <v>24</v>
      </c>
      <c r="C37" s="7">
        <v>2013</v>
      </c>
      <c r="D37" s="9">
        <v>36</v>
      </c>
      <c r="E37" s="10">
        <v>201.5</v>
      </c>
      <c r="F37" s="10">
        <f t="shared" si="0"/>
        <v>398</v>
      </c>
      <c r="G37" s="40">
        <v>5302.28</v>
      </c>
      <c r="H37" s="10">
        <f>'RNA - MLP'!F37</f>
        <v>5574.99</v>
      </c>
      <c r="I37" s="10">
        <v>4074.2146878600001</v>
      </c>
      <c r="J37" s="10">
        <f>'Média Móvel Centrada - IS'!J38</f>
        <v>3754.0290519084001</v>
      </c>
    </row>
    <row r="38" spans="1:47" ht="14.25" customHeight="1" x14ac:dyDescent="0.25">
      <c r="A38" s="8">
        <v>41640</v>
      </c>
      <c r="B38" s="7" t="s">
        <v>7</v>
      </c>
      <c r="C38" s="7">
        <v>2014</v>
      </c>
      <c r="D38" s="9">
        <v>37</v>
      </c>
      <c r="E38" s="10">
        <v>89.5</v>
      </c>
      <c r="F38" s="10">
        <f t="shared" si="0"/>
        <v>291</v>
      </c>
      <c r="G38" s="40">
        <v>3079.94</v>
      </c>
      <c r="H38" s="10">
        <f>'RNA - MLP'!F38</f>
        <v>3639.83</v>
      </c>
      <c r="I38" s="10">
        <v>4321.0934487200002</v>
      </c>
      <c r="J38" s="10">
        <f>'Média Móvel Centrada - IS'!J39</f>
        <v>4458.3417224170335</v>
      </c>
    </row>
    <row r="39" spans="1:47" ht="14.25" customHeight="1" x14ac:dyDescent="0.25">
      <c r="A39" s="8">
        <v>41671</v>
      </c>
      <c r="B39" s="7" t="s">
        <v>196</v>
      </c>
      <c r="C39" s="7">
        <v>2014</v>
      </c>
      <c r="D39" s="9">
        <v>38</v>
      </c>
      <c r="E39" s="10">
        <v>25.5</v>
      </c>
      <c r="F39" s="10">
        <f t="shared" si="0"/>
        <v>115</v>
      </c>
      <c r="G39" s="40">
        <v>1795.04</v>
      </c>
      <c r="H39" s="10">
        <f>'RNA - MLP'!F39</f>
        <v>2339.38</v>
      </c>
      <c r="I39" s="10">
        <v>3671.9375556599998</v>
      </c>
      <c r="J39" s="10">
        <f>'Média Móvel Centrada - IS'!J40</f>
        <v>3887.8921729883518</v>
      </c>
    </row>
    <row r="40" spans="1:47" ht="14.25" customHeight="1" x14ac:dyDescent="0.25">
      <c r="A40" s="8">
        <v>41699</v>
      </c>
      <c r="B40" s="7" t="s">
        <v>10</v>
      </c>
      <c r="C40" s="7">
        <v>2014</v>
      </c>
      <c r="D40" s="9">
        <v>39</v>
      </c>
      <c r="E40" s="10">
        <v>110</v>
      </c>
      <c r="F40" s="10">
        <f t="shared" si="0"/>
        <v>135.5</v>
      </c>
      <c r="G40" s="40">
        <v>2185.0100000000002</v>
      </c>
      <c r="H40" s="10">
        <f>'RNA - MLP'!F40</f>
        <v>2434.14</v>
      </c>
      <c r="I40" s="10">
        <v>3505.9181762400003</v>
      </c>
      <c r="J40" s="10">
        <f>'Média Móvel Centrada - IS'!J41</f>
        <v>3724.1817470226151</v>
      </c>
    </row>
    <row r="41" spans="1:47" ht="14.25" customHeight="1" x14ac:dyDescent="0.25">
      <c r="A41" s="8">
        <v>41730</v>
      </c>
      <c r="B41" s="7" t="s">
        <v>11</v>
      </c>
      <c r="C41" s="7">
        <v>2014</v>
      </c>
      <c r="D41" s="9">
        <v>40</v>
      </c>
      <c r="E41" s="10">
        <v>78.5</v>
      </c>
      <c r="F41" s="10">
        <f t="shared" si="0"/>
        <v>188.5</v>
      </c>
      <c r="G41" s="40">
        <v>2237.5700000000002</v>
      </c>
      <c r="H41" s="10">
        <f>'RNA - MLP'!F41</f>
        <v>2729.84</v>
      </c>
      <c r="I41" s="10">
        <v>2073.8413126200003</v>
      </c>
      <c r="J41" s="10">
        <f>'Média Móvel Centrada - IS'!J42</f>
        <v>2290.7811378309966</v>
      </c>
    </row>
    <row r="42" spans="1:47" ht="14.25" customHeight="1" x14ac:dyDescent="0.25">
      <c r="A42" s="8">
        <v>41760</v>
      </c>
      <c r="B42" s="7" t="s">
        <v>12</v>
      </c>
      <c r="C42" s="7">
        <v>2014</v>
      </c>
      <c r="D42" s="9">
        <v>41</v>
      </c>
      <c r="E42" s="10">
        <v>15.5</v>
      </c>
      <c r="F42" s="10">
        <f t="shared" si="0"/>
        <v>94</v>
      </c>
      <c r="G42" s="40">
        <v>1527.44</v>
      </c>
      <c r="H42" s="10">
        <f>'RNA - MLP'!F42</f>
        <v>2251.34</v>
      </c>
      <c r="I42" s="10">
        <v>1357.4427904499998</v>
      </c>
      <c r="J42" s="10">
        <f>'Média Móvel Centrada - IS'!J43</f>
        <v>1570.0273263906656</v>
      </c>
    </row>
    <row r="43" spans="1:47" ht="14.25" customHeight="1" x14ac:dyDescent="0.25">
      <c r="A43" s="8">
        <v>41791</v>
      </c>
      <c r="B43" s="7" t="s">
        <v>14</v>
      </c>
      <c r="C43" s="7">
        <v>2014</v>
      </c>
      <c r="D43" s="9">
        <v>42</v>
      </c>
      <c r="E43" s="10">
        <v>4</v>
      </c>
      <c r="F43" s="10">
        <f t="shared" si="0"/>
        <v>19.5</v>
      </c>
      <c r="G43" s="40">
        <v>1411.64</v>
      </c>
      <c r="H43" s="10">
        <f>'RNA - MLP'!F43</f>
        <v>1996.76</v>
      </c>
      <c r="I43" s="10">
        <v>1191.39926079</v>
      </c>
      <c r="J43" s="10">
        <f>'Média Móvel Centrada - IS'!J44</f>
        <v>1387.3200480303822</v>
      </c>
    </row>
    <row r="44" spans="1:47" ht="14.25" customHeight="1" x14ac:dyDescent="0.25">
      <c r="A44" s="8">
        <v>41821</v>
      </c>
      <c r="B44" s="7" t="s">
        <v>16</v>
      </c>
      <c r="C44" s="7">
        <v>2014</v>
      </c>
      <c r="D44" s="9">
        <v>43</v>
      </c>
      <c r="E44" s="10">
        <v>39</v>
      </c>
      <c r="F44" s="10">
        <f t="shared" si="0"/>
        <v>43</v>
      </c>
      <c r="G44" s="40">
        <v>1285.6099999999999</v>
      </c>
      <c r="H44" s="10">
        <f>'RNA - MLP'!F44</f>
        <v>2068.69</v>
      </c>
      <c r="I44" s="10">
        <v>762.96843409999997</v>
      </c>
      <c r="J44" s="10">
        <f>'Média Móvel Centrada - IS'!J45</f>
        <v>964.68928894787064</v>
      </c>
    </row>
    <row r="45" spans="1:47" ht="14.25" customHeight="1" x14ac:dyDescent="0.25">
      <c r="A45" s="8">
        <v>41852</v>
      </c>
      <c r="B45" s="7" t="s">
        <v>18</v>
      </c>
      <c r="C45" s="7">
        <v>2014</v>
      </c>
      <c r="D45" s="9">
        <v>44</v>
      </c>
      <c r="E45" s="10">
        <v>6</v>
      </c>
      <c r="F45" s="10">
        <f t="shared" si="0"/>
        <v>45</v>
      </c>
      <c r="G45" s="40">
        <v>1169.6300000000001</v>
      </c>
      <c r="H45" s="10">
        <f>'RNA - MLP'!F45</f>
        <v>2075.14</v>
      </c>
      <c r="I45" s="10">
        <v>600.16231248999998</v>
      </c>
      <c r="J45" s="10">
        <f>'Média Móvel Centrada - IS'!J46</f>
        <v>802.35936909675695</v>
      </c>
    </row>
    <row r="46" spans="1:47" ht="14.25" customHeight="1" x14ac:dyDescent="0.25">
      <c r="A46" s="8">
        <v>41883</v>
      </c>
      <c r="B46" s="7" t="s">
        <v>20</v>
      </c>
      <c r="C46" s="7">
        <v>2014</v>
      </c>
      <c r="D46" s="9">
        <v>45</v>
      </c>
      <c r="E46" s="10">
        <v>36</v>
      </c>
      <c r="F46" s="10">
        <f t="shared" si="0"/>
        <v>42</v>
      </c>
      <c r="G46" s="40">
        <v>867.6</v>
      </c>
      <c r="H46" s="10">
        <f>'RNA - MLP'!F46</f>
        <v>2065.4899999999998</v>
      </c>
      <c r="I46" s="10">
        <v>576.1676506</v>
      </c>
      <c r="J46" s="10">
        <f>'Média Móvel Centrada - IS'!J47</f>
        <v>777.64602586567082</v>
      </c>
    </row>
    <row r="47" spans="1:47" ht="14.25" customHeight="1" x14ac:dyDescent="0.25">
      <c r="A47" s="8">
        <v>41913</v>
      </c>
      <c r="B47" s="7" t="s">
        <v>21</v>
      </c>
      <c r="C47" s="7">
        <v>2014</v>
      </c>
      <c r="D47" s="9">
        <v>46</v>
      </c>
      <c r="E47" s="10">
        <v>41.5</v>
      </c>
      <c r="F47" s="10">
        <f t="shared" si="0"/>
        <v>77.5</v>
      </c>
      <c r="G47" s="40">
        <v>650.35</v>
      </c>
      <c r="H47" s="10">
        <f>'RNA - MLP'!F47</f>
        <v>2187.79</v>
      </c>
      <c r="I47" s="10">
        <v>867.09687654999993</v>
      </c>
      <c r="J47" s="10">
        <f>'Média Móvel Centrada - IS'!J48</f>
        <v>1076.5113753893254</v>
      </c>
      <c r="AU47" s="6" t="s">
        <v>27</v>
      </c>
    </row>
    <row r="48" spans="1:47" ht="14.25" customHeight="1" x14ac:dyDescent="0.25">
      <c r="A48" s="8">
        <v>41944</v>
      </c>
      <c r="B48" s="7" t="s">
        <v>22</v>
      </c>
      <c r="C48" s="7">
        <v>2014</v>
      </c>
      <c r="D48" s="9">
        <v>47</v>
      </c>
      <c r="E48" s="10">
        <v>159</v>
      </c>
      <c r="F48" s="10">
        <f t="shared" si="0"/>
        <v>200.5</v>
      </c>
      <c r="G48" s="40">
        <v>1498.22</v>
      </c>
      <c r="H48" s="10">
        <f>'RNA - MLP'!F48</f>
        <v>2809.37</v>
      </c>
      <c r="I48" s="10">
        <v>1578.1976369499998</v>
      </c>
      <c r="J48" s="10">
        <f>'Média Móvel Centrada - IS'!J49</f>
        <v>1792.6230041565414</v>
      </c>
      <c r="N48" s="13"/>
    </row>
    <row r="49" spans="1:14" ht="14.25" customHeight="1" x14ac:dyDescent="0.25">
      <c r="A49" s="8">
        <v>41974</v>
      </c>
      <c r="B49" s="7" t="s">
        <v>24</v>
      </c>
      <c r="C49" s="7">
        <v>2014</v>
      </c>
      <c r="D49" s="9">
        <v>48</v>
      </c>
      <c r="E49" s="10">
        <v>179</v>
      </c>
      <c r="F49" s="10">
        <f t="shared" si="0"/>
        <v>338</v>
      </c>
      <c r="G49" s="40">
        <v>3434.81</v>
      </c>
      <c r="H49" s="10">
        <f>'RNA - MLP'!F49</f>
        <v>4317.34</v>
      </c>
      <c r="I49" s="10">
        <v>3155.3282177899996</v>
      </c>
      <c r="J49" s="10">
        <f>'Média Móvel Centrada - IS'!J50</f>
        <v>3169.947234423913</v>
      </c>
      <c r="N49" s="13"/>
    </row>
    <row r="50" spans="1:14" ht="14.25" customHeight="1" x14ac:dyDescent="0.25">
      <c r="A50" s="8">
        <v>42005</v>
      </c>
      <c r="B50" s="7" t="s">
        <v>7</v>
      </c>
      <c r="C50" s="7">
        <v>2015</v>
      </c>
      <c r="D50" s="9">
        <v>49</v>
      </c>
      <c r="E50" s="10">
        <v>90.5</v>
      </c>
      <c r="F50" s="10">
        <f t="shared" si="0"/>
        <v>269.5</v>
      </c>
      <c r="G50" s="40">
        <v>1988.21</v>
      </c>
      <c r="H50" s="10">
        <f>'RNA - MLP'!F50</f>
        <v>3396.5</v>
      </c>
      <c r="I50" s="10">
        <v>3934.4180052099996</v>
      </c>
      <c r="J50" s="10">
        <f>'Média Móvel Centrada - IS'!J51</f>
        <v>4103.4030626546191</v>
      </c>
      <c r="N50" s="13"/>
    </row>
    <row r="51" spans="1:14" ht="14.25" customHeight="1" x14ac:dyDescent="0.25">
      <c r="A51" s="8">
        <v>42036</v>
      </c>
      <c r="B51" s="7" t="s">
        <v>196</v>
      </c>
      <c r="C51" s="7">
        <v>2015</v>
      </c>
      <c r="D51" s="9">
        <v>50</v>
      </c>
      <c r="E51" s="10">
        <v>191</v>
      </c>
      <c r="F51" s="10">
        <f t="shared" si="0"/>
        <v>281.5</v>
      </c>
      <c r="G51" s="40">
        <v>3530.23</v>
      </c>
      <c r="H51" s="10">
        <f>'RNA - MLP'!F51</f>
        <v>3527.92</v>
      </c>
      <c r="I51" s="10">
        <v>3608.2804805699998</v>
      </c>
      <c r="J51" s="10">
        <f>'Média Móvel Centrada - IS'!J52</f>
        <v>3761.0046482197968</v>
      </c>
    </row>
    <row r="52" spans="1:14" ht="14.25" customHeight="1" x14ac:dyDescent="0.25">
      <c r="A52" s="8">
        <v>42064</v>
      </c>
      <c r="B52" s="7" t="s">
        <v>10</v>
      </c>
      <c r="C52" s="7">
        <v>2015</v>
      </c>
      <c r="D52" s="9">
        <v>51</v>
      </c>
      <c r="E52" s="10">
        <v>199</v>
      </c>
      <c r="F52" s="10">
        <f t="shared" si="0"/>
        <v>390</v>
      </c>
      <c r="G52" s="40">
        <v>4682.33</v>
      </c>
      <c r="H52" s="10">
        <f>'RNA - MLP'!F52</f>
        <v>5377.45</v>
      </c>
      <c r="I52" s="10">
        <v>4089.7683800999998</v>
      </c>
      <c r="J52" s="10">
        <f>'Média Móvel Centrada - IS'!J53</f>
        <v>3829.9847721480151</v>
      </c>
    </row>
    <row r="53" spans="1:14" ht="14.25" customHeight="1" x14ac:dyDescent="0.25">
      <c r="A53" s="8">
        <v>42095</v>
      </c>
      <c r="B53" s="7" t="s">
        <v>11</v>
      </c>
      <c r="C53" s="7">
        <v>2015</v>
      </c>
      <c r="D53" s="9">
        <v>52</v>
      </c>
      <c r="E53" s="10">
        <v>1</v>
      </c>
      <c r="F53" s="10">
        <f t="shared" si="0"/>
        <v>200</v>
      </c>
      <c r="G53" s="40">
        <v>3532.87</v>
      </c>
      <c r="H53" s="10">
        <f>'RNA - MLP'!F53</f>
        <v>2805.95</v>
      </c>
      <c r="I53" s="10">
        <v>2371.4607908500002</v>
      </c>
      <c r="J53" s="10">
        <f>'Média Móvel Centrada - IS'!J54</f>
        <v>2586.0129324864615</v>
      </c>
    </row>
    <row r="54" spans="1:14" ht="14.25" customHeight="1" x14ac:dyDescent="0.25">
      <c r="A54" s="8">
        <v>42125</v>
      </c>
      <c r="B54" s="7" t="s">
        <v>12</v>
      </c>
      <c r="C54" s="7">
        <v>2015</v>
      </c>
      <c r="D54" s="9">
        <v>53</v>
      </c>
      <c r="E54" s="10">
        <v>59.5</v>
      </c>
      <c r="F54" s="10">
        <f t="shared" si="0"/>
        <v>60.5</v>
      </c>
      <c r="G54" s="40">
        <v>2507.6799999999998</v>
      </c>
      <c r="H54" s="10">
        <f>'RNA - MLP'!F54</f>
        <v>2126.9299999999998</v>
      </c>
      <c r="I54" s="10">
        <v>1763.0874352999999</v>
      </c>
      <c r="J54" s="10">
        <f>'Média Móvel Centrada - IS'!J55</f>
        <v>1968.8617306997326</v>
      </c>
    </row>
    <row r="55" spans="1:14" ht="14.25" customHeight="1" x14ac:dyDescent="0.25">
      <c r="A55" s="8">
        <v>42156</v>
      </c>
      <c r="B55" s="7" t="s">
        <v>14</v>
      </c>
      <c r="C55" s="7">
        <v>2015</v>
      </c>
      <c r="D55" s="9">
        <v>54</v>
      </c>
      <c r="E55" s="10">
        <v>22</v>
      </c>
      <c r="F55" s="10">
        <f t="shared" si="0"/>
        <v>81.5</v>
      </c>
      <c r="G55" s="40">
        <v>2030.09</v>
      </c>
      <c r="H55" s="10">
        <f>'RNA - MLP'!F55</f>
        <v>2202.77</v>
      </c>
      <c r="I55" s="10">
        <v>1753.6914006499999</v>
      </c>
      <c r="J55" s="10">
        <f>'Média Móvel Centrada - IS'!J56</f>
        <v>1963.9114448964533</v>
      </c>
    </row>
    <row r="56" spans="1:14" ht="14.25" customHeight="1" x14ac:dyDescent="0.25">
      <c r="A56" s="8">
        <v>42186</v>
      </c>
      <c r="B56" s="7" t="s">
        <v>16</v>
      </c>
      <c r="C56" s="7">
        <v>2015</v>
      </c>
      <c r="D56" s="9">
        <v>55</v>
      </c>
      <c r="E56" s="10">
        <v>9.5</v>
      </c>
      <c r="F56" s="10">
        <f t="shared" si="0"/>
        <v>31.5</v>
      </c>
      <c r="G56" s="40">
        <v>1567.76</v>
      </c>
      <c r="H56" s="10">
        <f>'RNA - MLP'!F56</f>
        <v>2032.64</v>
      </c>
      <c r="I56" s="10">
        <v>1478.52285682</v>
      </c>
      <c r="J56" s="10">
        <f>'Média Móvel Centrada - IS'!J57</f>
        <v>1677.4469371601908</v>
      </c>
    </row>
    <row r="57" spans="1:14" ht="14.25" customHeight="1" x14ac:dyDescent="0.25">
      <c r="A57" s="8">
        <v>42217</v>
      </c>
      <c r="B57" s="7" t="s">
        <v>18</v>
      </c>
      <c r="C57" s="7">
        <v>2015</v>
      </c>
      <c r="D57" s="9">
        <v>56</v>
      </c>
      <c r="E57" s="10">
        <v>9</v>
      </c>
      <c r="F57" s="10">
        <f t="shared" si="0"/>
        <v>18.5</v>
      </c>
      <c r="G57" s="40">
        <v>1132.05</v>
      </c>
      <c r="H57" s="10">
        <f>'RNA - MLP'!F57</f>
        <v>1993.84</v>
      </c>
      <c r="I57" s="10">
        <v>1384.56346128</v>
      </c>
      <c r="J57" s="10">
        <f>'Média Móvel Centrada - IS'!J58</f>
        <v>1580.2266831882548</v>
      </c>
    </row>
    <row r="58" spans="1:14" ht="14.25" customHeight="1" x14ac:dyDescent="0.25">
      <c r="A58" s="8">
        <v>42248</v>
      </c>
      <c r="B58" s="7" t="s">
        <v>20</v>
      </c>
      <c r="C58" s="7">
        <v>2015</v>
      </c>
      <c r="D58" s="9">
        <v>57</v>
      </c>
      <c r="E58" s="10">
        <v>128.5</v>
      </c>
      <c r="F58" s="10">
        <f t="shared" si="0"/>
        <v>137.5</v>
      </c>
      <c r="G58" s="40">
        <v>2159.4699999999998</v>
      </c>
      <c r="H58" s="10">
        <f>'RNA - MLP'!F58</f>
        <v>2443.9</v>
      </c>
      <c r="I58" s="10">
        <v>1275.9766748700001</v>
      </c>
      <c r="J58" s="10">
        <f>'Média Móvel Centrada - IS'!J59</f>
        <v>1494.4009815444608</v>
      </c>
    </row>
    <row r="59" spans="1:14" ht="14.25" customHeight="1" x14ac:dyDescent="0.25">
      <c r="A59" s="8">
        <v>42278</v>
      </c>
      <c r="B59" s="7" t="s">
        <v>21</v>
      </c>
      <c r="C59" s="7">
        <v>2015</v>
      </c>
      <c r="D59" s="9">
        <v>58</v>
      </c>
      <c r="E59" s="10">
        <v>59</v>
      </c>
      <c r="F59" s="10">
        <f t="shared" si="0"/>
        <v>187.5</v>
      </c>
      <c r="G59" s="40">
        <v>1044.47</v>
      </c>
      <c r="H59" s="10">
        <f>'RNA - MLP'!F59</f>
        <v>2723.46</v>
      </c>
      <c r="I59" s="10">
        <v>1765.8884067500001</v>
      </c>
      <c r="J59" s="10">
        <f>'Média Móvel Centrada - IS'!J60</f>
        <v>1982.9865810525746</v>
      </c>
    </row>
    <row r="60" spans="1:14" ht="14.25" customHeight="1" x14ac:dyDescent="0.25">
      <c r="A60" s="8">
        <v>42309</v>
      </c>
      <c r="B60" s="7" t="s">
        <v>22</v>
      </c>
      <c r="C60" s="7">
        <v>2015</v>
      </c>
      <c r="D60" s="9">
        <v>59</v>
      </c>
      <c r="E60" s="10">
        <v>233</v>
      </c>
      <c r="F60" s="10">
        <f t="shared" si="0"/>
        <v>292</v>
      </c>
      <c r="G60" s="40">
        <v>2849.53</v>
      </c>
      <c r="H60" s="10">
        <f>'RNA - MLP'!F60</f>
        <v>3652.04</v>
      </c>
      <c r="I60" s="10">
        <v>3050.0397717399997</v>
      </c>
      <c r="J60" s="10">
        <f>'Média Móvel Centrada - IS'!J61</f>
        <v>3185.5141405872323</v>
      </c>
    </row>
    <row r="61" spans="1:14" ht="14.25" customHeight="1" x14ac:dyDescent="0.25">
      <c r="A61" s="8">
        <v>42339</v>
      </c>
      <c r="B61" s="7" t="s">
        <v>24</v>
      </c>
      <c r="C61" s="7">
        <v>2015</v>
      </c>
      <c r="D61" s="9">
        <v>60</v>
      </c>
      <c r="E61" s="10">
        <v>200</v>
      </c>
      <c r="F61" s="10">
        <f t="shared" si="0"/>
        <v>433</v>
      </c>
      <c r="G61" s="40">
        <v>5019.74</v>
      </c>
      <c r="H61" s="10">
        <f>'RNA - MLP'!F61</f>
        <v>6548.97</v>
      </c>
      <c r="I61" s="10">
        <v>6250.103856409999</v>
      </c>
      <c r="J61" s="10">
        <f>'Média Móvel Centrada - IS'!J62</f>
        <v>5595.7927810833589</v>
      </c>
    </row>
    <row r="62" spans="1:14" ht="14.25" customHeight="1" x14ac:dyDescent="0.25">
      <c r="A62" s="8">
        <v>42370</v>
      </c>
      <c r="B62" s="7" t="s">
        <v>7</v>
      </c>
      <c r="C62" s="7">
        <v>2016</v>
      </c>
      <c r="D62" s="9">
        <v>61</v>
      </c>
      <c r="E62" s="10">
        <v>321</v>
      </c>
      <c r="F62" s="10">
        <f t="shared" si="0"/>
        <v>521</v>
      </c>
      <c r="G62" s="40">
        <v>9529.39</v>
      </c>
      <c r="H62" s="10">
        <f>'RNA - MLP'!F62</f>
        <v>9413.58</v>
      </c>
      <c r="I62" s="10">
        <v>9253.1248204100011</v>
      </c>
      <c r="J62" s="10">
        <f>'Média Móvel Centrada - IS'!J63</f>
        <v>7304.7882133325684</v>
      </c>
    </row>
    <row r="63" spans="1:14" ht="14.25" customHeight="1" x14ac:dyDescent="0.25">
      <c r="A63" s="8">
        <v>42401</v>
      </c>
      <c r="B63" s="7" t="s">
        <v>196</v>
      </c>
      <c r="C63" s="7">
        <v>2016</v>
      </c>
      <c r="D63" s="9">
        <v>62</v>
      </c>
      <c r="E63" s="10">
        <v>150</v>
      </c>
      <c r="F63" s="10">
        <f t="shared" si="0"/>
        <v>471</v>
      </c>
      <c r="G63" s="40">
        <v>6756.82</v>
      </c>
      <c r="H63" s="10">
        <f>'RNA - MLP'!F63</f>
        <v>7768.23</v>
      </c>
      <c r="I63" s="10">
        <v>7901.3235124599996</v>
      </c>
      <c r="J63" s="10">
        <f>'Média Móvel Centrada - IS'!J64</f>
        <v>6751.4450743350581</v>
      </c>
    </row>
    <row r="64" spans="1:14" ht="14.25" customHeight="1" x14ac:dyDescent="0.25">
      <c r="A64" s="8">
        <v>42430</v>
      </c>
      <c r="B64" s="7" t="s">
        <v>10</v>
      </c>
      <c r="C64" s="7">
        <v>2016</v>
      </c>
      <c r="D64" s="9">
        <v>63</v>
      </c>
      <c r="E64" s="10">
        <v>214</v>
      </c>
      <c r="F64" s="10">
        <f t="shared" si="0"/>
        <v>364</v>
      </c>
      <c r="G64" s="40">
        <v>7590.49</v>
      </c>
      <c r="H64" s="10">
        <f>'RNA - MLP'!F64</f>
        <v>4800.6899999999996</v>
      </c>
      <c r="I64" s="10">
        <v>6818.6628412800001</v>
      </c>
      <c r="J64" s="10">
        <f>'Média Móvel Centrada - IS'!J65</f>
        <v>6719.2562329705979</v>
      </c>
    </row>
    <row r="65" spans="1:10" ht="14.25" customHeight="1" x14ac:dyDescent="0.25">
      <c r="A65" s="8">
        <v>42461</v>
      </c>
      <c r="B65" s="7" t="s">
        <v>11</v>
      </c>
      <c r="C65" s="7">
        <v>2016</v>
      </c>
      <c r="D65" s="9">
        <v>64</v>
      </c>
      <c r="E65" s="10">
        <v>18.5</v>
      </c>
      <c r="F65" s="10">
        <f t="shared" si="0"/>
        <v>232.5</v>
      </c>
      <c r="G65" s="40">
        <v>3941.46</v>
      </c>
      <c r="H65" s="10">
        <f>'RNA - MLP'!F65</f>
        <v>3050.7</v>
      </c>
      <c r="I65" s="10">
        <v>4213.9534669299992</v>
      </c>
      <c r="J65" s="10">
        <f>'Média Móvel Centrada - IS'!J66</f>
        <v>4415.2969090332999</v>
      </c>
    </row>
    <row r="66" spans="1:10" ht="14.25" customHeight="1" x14ac:dyDescent="0.25">
      <c r="A66" s="8">
        <v>42491</v>
      </c>
      <c r="B66" s="7" t="s">
        <v>12</v>
      </c>
      <c r="C66" s="7">
        <v>2016</v>
      </c>
      <c r="D66" s="9">
        <v>65</v>
      </c>
      <c r="E66" s="10">
        <v>43</v>
      </c>
      <c r="F66" s="10">
        <f t="shared" si="0"/>
        <v>61.5</v>
      </c>
      <c r="G66" s="40">
        <v>2899.89</v>
      </c>
      <c r="H66" s="10">
        <f>'RNA - MLP'!F66</f>
        <v>2130.39</v>
      </c>
      <c r="I66" s="10">
        <v>3115.5544884999999</v>
      </c>
      <c r="J66" s="10">
        <f>'Média Móvel Centrada - IS'!J67</f>
        <v>3321.5506181933615</v>
      </c>
    </row>
    <row r="67" spans="1:10" ht="14.25" customHeight="1" x14ac:dyDescent="0.25">
      <c r="A67" s="8">
        <v>42522</v>
      </c>
      <c r="B67" s="7" t="s">
        <v>14</v>
      </c>
      <c r="C67" s="7">
        <v>2016</v>
      </c>
      <c r="D67" s="9">
        <v>66</v>
      </c>
      <c r="E67" s="10">
        <v>77</v>
      </c>
      <c r="F67" s="10">
        <f t="shared" si="0"/>
        <v>120</v>
      </c>
      <c r="G67" s="40">
        <v>3847.41</v>
      </c>
      <c r="H67" s="10">
        <f>'RNA - MLP'!F67</f>
        <v>2361.64</v>
      </c>
      <c r="I67" s="10">
        <v>2935.3536654600002</v>
      </c>
      <c r="J67" s="10">
        <f>'Média Móvel Centrada - IS'!J68</f>
        <v>3151.9729980685511</v>
      </c>
    </row>
    <row r="68" spans="1:10" ht="14.25" customHeight="1" x14ac:dyDescent="0.25">
      <c r="A68" s="8">
        <v>42552</v>
      </c>
      <c r="B68" s="7" t="s">
        <v>16</v>
      </c>
      <c r="C68" s="7">
        <v>2016</v>
      </c>
      <c r="D68" s="9">
        <v>67</v>
      </c>
      <c r="E68" s="10">
        <v>0.5</v>
      </c>
      <c r="F68" s="10">
        <f t="shared" si="0"/>
        <v>77.5</v>
      </c>
      <c r="G68" s="40">
        <v>2155.12</v>
      </c>
      <c r="H68" s="10">
        <f>'RNA - MLP'!F68</f>
        <v>2187.79</v>
      </c>
      <c r="I68" s="10">
        <v>2008.0168765499998</v>
      </c>
      <c r="J68" s="10">
        <f>'Média Móvel Centrada - IS'!J69</f>
        <v>2217.4327993330421</v>
      </c>
    </row>
    <row r="69" spans="1:10" ht="14.25" customHeight="1" x14ac:dyDescent="0.25">
      <c r="A69" s="8">
        <v>42583</v>
      </c>
      <c r="B69" s="7" t="s">
        <v>18</v>
      </c>
      <c r="C69" s="7">
        <v>2016</v>
      </c>
      <c r="D69" s="9">
        <v>68</v>
      </c>
      <c r="E69" s="10">
        <v>32.5</v>
      </c>
      <c r="F69" s="10">
        <f t="shared" si="0"/>
        <v>33</v>
      </c>
      <c r="G69" s="40">
        <v>1799.97</v>
      </c>
      <c r="H69" s="10">
        <f>'RNA - MLP'!F69</f>
        <v>2037.25</v>
      </c>
      <c r="I69" s="10">
        <v>1477.8632159400001</v>
      </c>
      <c r="J69" s="10">
        <f>'Média Móvel Centrada - IS'!J70</f>
        <v>1677.1604409184708</v>
      </c>
    </row>
    <row r="70" spans="1:10" ht="14.25" customHeight="1" x14ac:dyDescent="0.25">
      <c r="A70" s="8">
        <v>42614</v>
      </c>
      <c r="B70" s="7" t="s">
        <v>20</v>
      </c>
      <c r="C70" s="7">
        <v>2016</v>
      </c>
      <c r="D70" s="9">
        <v>69</v>
      </c>
      <c r="E70" s="10">
        <v>15.5</v>
      </c>
      <c r="F70" s="10">
        <f t="shared" si="0"/>
        <v>48</v>
      </c>
      <c r="G70" s="40">
        <v>1456.41</v>
      </c>
      <c r="H70" s="10">
        <f>'RNA - MLP'!F70</f>
        <v>2084.9</v>
      </c>
      <c r="I70" s="10">
        <v>1164.3140894800001</v>
      </c>
      <c r="J70" s="10">
        <f>'Média Móvel Centrada - IS'!J71</f>
        <v>1367.2175134548354</v>
      </c>
    </row>
    <row r="71" spans="1:10" ht="14.25" customHeight="1" x14ac:dyDescent="0.25">
      <c r="A71" s="8">
        <v>42644</v>
      </c>
      <c r="B71" s="7" t="s">
        <v>21</v>
      </c>
      <c r="C71" s="7">
        <v>2016</v>
      </c>
      <c r="D71" s="9">
        <v>70</v>
      </c>
      <c r="E71" s="10">
        <v>127</v>
      </c>
      <c r="F71" s="10">
        <f t="shared" si="0"/>
        <v>142.5</v>
      </c>
      <c r="G71" s="40">
        <v>1987.42</v>
      </c>
      <c r="H71" s="10">
        <f>'RNA - MLP'!F71</f>
        <v>2468.7199999999998</v>
      </c>
      <c r="I71" s="10">
        <v>1414.7896882</v>
      </c>
      <c r="J71" s="10">
        <f>'Média Móvel Centrada - IS'!J72</f>
        <v>1633.5635854210834</v>
      </c>
    </row>
    <row r="72" spans="1:10" ht="14.25" customHeight="1" x14ac:dyDescent="0.25">
      <c r="A72" s="8">
        <v>42675</v>
      </c>
      <c r="B72" s="7" t="s">
        <v>22</v>
      </c>
      <c r="C72" s="7">
        <v>2016</v>
      </c>
      <c r="D72" s="9">
        <v>71</v>
      </c>
      <c r="E72" s="10">
        <v>213</v>
      </c>
      <c r="F72" s="10">
        <f t="shared" si="0"/>
        <v>340</v>
      </c>
      <c r="G72" s="40">
        <v>3675.37</v>
      </c>
      <c r="H72" s="10">
        <f>'RNA - MLP'!F72</f>
        <v>4351.47</v>
      </c>
      <c r="I72" s="10">
        <v>2535.3381593700001</v>
      </c>
      <c r="J72" s="10">
        <f>'Média Móvel Centrada - IS'!J73</f>
        <v>2542.5763789357543</v>
      </c>
    </row>
    <row r="73" spans="1:10" ht="14.25" customHeight="1" x14ac:dyDescent="0.25">
      <c r="A73" s="8">
        <v>42705</v>
      </c>
      <c r="B73" s="7" t="s">
        <v>24</v>
      </c>
      <c r="C73" s="7">
        <v>2016</v>
      </c>
      <c r="D73" s="9">
        <v>72</v>
      </c>
      <c r="E73" s="10">
        <v>167.5</v>
      </c>
      <c r="F73" s="10">
        <f t="shared" si="0"/>
        <v>380.5</v>
      </c>
      <c r="G73" s="40">
        <v>4016.23</v>
      </c>
      <c r="H73" s="10">
        <f>'RNA - MLP'!F73</f>
        <v>5155.28</v>
      </c>
      <c r="I73" s="10">
        <v>4443.2587638099994</v>
      </c>
      <c r="J73" s="10">
        <f>'Média Móvel Centrada - IS'!J74</f>
        <v>4248.164323540379</v>
      </c>
    </row>
    <row r="74" spans="1:10" ht="14.25" customHeight="1" x14ac:dyDescent="0.25">
      <c r="A74" s="8">
        <v>42736</v>
      </c>
      <c r="B74" s="7" t="s">
        <v>7</v>
      </c>
      <c r="C74" s="7">
        <v>2017</v>
      </c>
      <c r="D74" s="9">
        <v>73</v>
      </c>
      <c r="E74" s="10">
        <v>224.5</v>
      </c>
      <c r="F74" s="10">
        <f t="shared" si="0"/>
        <v>392</v>
      </c>
      <c r="G74" s="40">
        <v>4905.8500000000004</v>
      </c>
      <c r="H74" s="10">
        <f>'RNA - MLP'!F74</f>
        <v>5425.94</v>
      </c>
      <c r="I74" s="10">
        <v>5507.8167209700005</v>
      </c>
      <c r="J74" s="10">
        <f>'Média Móvel Centrada - IS'!J75</f>
        <v>5233.4507723282377</v>
      </c>
    </row>
    <row r="75" spans="1:10" ht="14.25" customHeight="1" x14ac:dyDescent="0.25">
      <c r="A75" s="8">
        <v>42767</v>
      </c>
      <c r="B75" s="7" t="s">
        <v>196</v>
      </c>
      <c r="C75" s="7">
        <v>2017</v>
      </c>
      <c r="D75" s="9">
        <v>74</v>
      </c>
      <c r="E75" s="10">
        <v>99</v>
      </c>
      <c r="F75" s="10">
        <f t="shared" si="0"/>
        <v>323.5</v>
      </c>
      <c r="G75" s="40">
        <v>4144.17</v>
      </c>
      <c r="H75" s="10">
        <f>'RNA - MLP'!F75</f>
        <v>4083.85</v>
      </c>
      <c r="I75" s="10">
        <v>4630.3275152799997</v>
      </c>
      <c r="J75" s="10">
        <f>'Média Móvel Centrada - IS'!J76</f>
        <v>4692.4871880464125</v>
      </c>
    </row>
    <row r="76" spans="1:10" ht="14.25" customHeight="1" x14ac:dyDescent="0.25">
      <c r="A76" s="8">
        <v>42795</v>
      </c>
      <c r="B76" s="7" t="s">
        <v>10</v>
      </c>
      <c r="C76" s="7">
        <v>2017</v>
      </c>
      <c r="D76" s="9">
        <v>75</v>
      </c>
      <c r="E76" s="10">
        <v>123.5</v>
      </c>
      <c r="F76" s="10">
        <f t="shared" si="0"/>
        <v>222.5</v>
      </c>
      <c r="G76" s="40">
        <v>3748.76</v>
      </c>
      <c r="H76" s="10">
        <f>'RNA - MLP'!F76</f>
        <v>2970.27</v>
      </c>
      <c r="I76" s="10">
        <v>4386.5294141599998</v>
      </c>
      <c r="J76" s="10">
        <f>'Média Móvel Centrada - IS'!J77</f>
        <v>4593.133676924007</v>
      </c>
    </row>
    <row r="77" spans="1:10" ht="14.25" customHeight="1" x14ac:dyDescent="0.25">
      <c r="A77" s="8">
        <v>42826</v>
      </c>
      <c r="B77" s="7" t="s">
        <v>11</v>
      </c>
      <c r="C77" s="7">
        <v>2017</v>
      </c>
      <c r="D77" s="9">
        <v>76</v>
      </c>
      <c r="E77" s="10">
        <v>65.5</v>
      </c>
      <c r="F77" s="10">
        <f t="shared" si="0"/>
        <v>189</v>
      </c>
      <c r="G77" s="40">
        <v>2449.84</v>
      </c>
      <c r="H77" s="10">
        <f>'RNA - MLP'!F77</f>
        <v>2733.05</v>
      </c>
      <c r="I77" s="10">
        <v>2734.9053143599999</v>
      </c>
      <c r="J77" s="10">
        <f>'Média Móvel Centrada - IS'!J78</f>
        <v>2951.7562195928872</v>
      </c>
    </row>
    <row r="78" spans="1:10" ht="14.25" customHeight="1" x14ac:dyDescent="0.25">
      <c r="A78" s="8">
        <v>42856</v>
      </c>
      <c r="B78" s="7" t="s">
        <v>12</v>
      </c>
      <c r="C78" s="7">
        <v>2017</v>
      </c>
      <c r="D78" s="9">
        <v>77</v>
      </c>
      <c r="E78" s="10">
        <v>78</v>
      </c>
      <c r="F78" s="10">
        <f t="shared" si="0"/>
        <v>143.5</v>
      </c>
      <c r="G78" s="40">
        <v>2677.39</v>
      </c>
      <c r="H78" s="10">
        <f>'RNA - MLP'!F78</f>
        <v>2473.7600000000002</v>
      </c>
      <c r="I78" s="10">
        <v>1892.8804171100001</v>
      </c>
      <c r="J78" s="10">
        <f>'Média Móvel Centrada - IS'!J79</f>
        <v>2111.7067507646184</v>
      </c>
    </row>
    <row r="79" spans="1:10" ht="14.25" customHeight="1" x14ac:dyDescent="0.25">
      <c r="A79" s="8">
        <v>42887</v>
      </c>
      <c r="B79" s="7" t="s">
        <v>14</v>
      </c>
      <c r="C79" s="7">
        <v>2017</v>
      </c>
      <c r="D79" s="9">
        <v>78</v>
      </c>
      <c r="E79" s="10">
        <v>32</v>
      </c>
      <c r="F79" s="10">
        <f t="shared" si="0"/>
        <v>110</v>
      </c>
      <c r="G79" s="40">
        <v>2134.23</v>
      </c>
      <c r="H79" s="10">
        <f>'RNA - MLP'!F79</f>
        <v>2317.64</v>
      </c>
      <c r="I79" s="10">
        <v>1736.7485052300001</v>
      </c>
      <c r="J79" s="10">
        <f>'Média Móvel Centrada - IS'!J80</f>
        <v>1951.9769555913003</v>
      </c>
    </row>
    <row r="80" spans="1:10" ht="14.25" customHeight="1" x14ac:dyDescent="0.25">
      <c r="A80" s="8">
        <v>42917</v>
      </c>
      <c r="B80" s="7" t="s">
        <v>16</v>
      </c>
      <c r="C80" s="7">
        <v>2017</v>
      </c>
      <c r="D80" s="9">
        <v>79</v>
      </c>
      <c r="E80" s="10">
        <v>0</v>
      </c>
      <c r="F80" s="10">
        <f t="shared" si="0"/>
        <v>32</v>
      </c>
      <c r="G80" s="40">
        <v>1537.76</v>
      </c>
      <c r="H80" s="10">
        <f>'RNA - MLP'!F80</f>
        <v>2034.17</v>
      </c>
      <c r="I80" s="10">
        <v>1274.0994810900002</v>
      </c>
      <c r="J80" s="10">
        <f>'Média Móvel Centrada - IS'!J81</f>
        <v>1473.1495639954728</v>
      </c>
    </row>
    <row r="81" spans="1:10" ht="14.25" customHeight="1" x14ac:dyDescent="0.25">
      <c r="A81" s="8">
        <v>42948</v>
      </c>
      <c r="B81" s="7" t="s">
        <v>18</v>
      </c>
      <c r="C81" s="7">
        <v>2017</v>
      </c>
      <c r="D81" s="9">
        <v>80</v>
      </c>
      <c r="E81" s="10">
        <v>10</v>
      </c>
      <c r="F81" s="10">
        <f t="shared" si="0"/>
        <v>10</v>
      </c>
      <c r="G81" s="40">
        <v>1207.69</v>
      </c>
      <c r="H81" s="10">
        <f>'RNA - MLP'!F81</f>
        <v>1969.53</v>
      </c>
      <c r="I81" s="10">
        <v>1036.1645062900002</v>
      </c>
      <c r="J81" s="10">
        <f>'Média Móvel Centrada - IS'!J82</f>
        <v>1229.6504046000687</v>
      </c>
    </row>
    <row r="82" spans="1:10" ht="14.25" customHeight="1" x14ac:dyDescent="0.25">
      <c r="A82" s="8">
        <v>42979</v>
      </c>
      <c r="B82" s="7" t="s">
        <v>20</v>
      </c>
      <c r="C82" s="7">
        <v>2017</v>
      </c>
      <c r="D82" s="9">
        <v>81</v>
      </c>
      <c r="E82" s="10">
        <v>20</v>
      </c>
      <c r="F82" s="10">
        <f t="shared" si="0"/>
        <v>30</v>
      </c>
      <c r="G82" s="40">
        <v>895.95</v>
      </c>
      <c r="H82" s="10">
        <f>'RNA - MLP'!F82</f>
        <v>2028.06</v>
      </c>
      <c r="I82" s="10">
        <v>903.56394163000016</v>
      </c>
      <c r="J82" s="10">
        <f>'Média Móvel Centrada - IS'!J83</f>
        <v>1102.1247243723949</v>
      </c>
    </row>
    <row r="83" spans="1:10" ht="14.25" customHeight="1" x14ac:dyDescent="0.25">
      <c r="A83" s="8">
        <v>43009</v>
      </c>
      <c r="B83" s="7" t="s">
        <v>21</v>
      </c>
      <c r="C83" s="7">
        <v>2017</v>
      </c>
      <c r="D83" s="9">
        <v>82</v>
      </c>
      <c r="E83" s="10">
        <v>107</v>
      </c>
      <c r="F83" s="10">
        <f t="shared" si="0"/>
        <v>127</v>
      </c>
      <c r="G83" s="40">
        <v>1226.24</v>
      </c>
      <c r="H83" s="10">
        <f>'RNA - MLP'!F83</f>
        <v>2393.71</v>
      </c>
      <c r="I83" s="10">
        <v>1218.3186010899999</v>
      </c>
      <c r="J83" s="10">
        <f>'Média Móvel Centrada - IS'!J84</f>
        <v>1435.7558955968038</v>
      </c>
    </row>
    <row r="84" spans="1:10" ht="14.25" customHeight="1" x14ac:dyDescent="0.25">
      <c r="A84" s="8">
        <v>43040</v>
      </c>
      <c r="B84" s="7" t="s">
        <v>22</v>
      </c>
      <c r="C84" s="7">
        <v>2017</v>
      </c>
      <c r="D84" s="9">
        <v>83</v>
      </c>
      <c r="E84" s="10">
        <v>163</v>
      </c>
      <c r="F84" s="10">
        <f t="shared" si="0"/>
        <v>270</v>
      </c>
      <c r="G84" s="40">
        <v>2325.86</v>
      </c>
      <c r="H84" s="10">
        <f>'RNA - MLP'!F84</f>
        <v>3401.76</v>
      </c>
      <c r="I84" s="10">
        <v>2087.1691681799998</v>
      </c>
      <c r="J84" s="10">
        <f>'Média Móvel Centrada - IS'!J85</f>
        <v>2255.5400629370097</v>
      </c>
    </row>
    <row r="85" spans="1:10" ht="14.25" customHeight="1" x14ac:dyDescent="0.25">
      <c r="A85" s="8">
        <v>43070</v>
      </c>
      <c r="B85" s="7" t="s">
        <v>24</v>
      </c>
      <c r="C85" s="7">
        <v>2017</v>
      </c>
      <c r="D85" s="9">
        <v>84</v>
      </c>
      <c r="E85" s="10">
        <v>209.5</v>
      </c>
      <c r="F85" s="10">
        <f t="shared" si="0"/>
        <v>372.5</v>
      </c>
      <c r="G85" s="40">
        <v>3600.39</v>
      </c>
      <c r="H85" s="10">
        <f>'RNA - MLP'!F85</f>
        <v>4978.4799999999996</v>
      </c>
      <c r="I85" s="10">
        <v>3929.2458573399999</v>
      </c>
      <c r="J85" s="10">
        <f>'Média Móvel Centrada - IS'!J86</f>
        <v>3783.0569684355505</v>
      </c>
    </row>
    <row r="86" spans="1:10" ht="14.25" customHeight="1" x14ac:dyDescent="0.25">
      <c r="A86" s="8">
        <v>43101</v>
      </c>
      <c r="B86" s="7" t="s">
        <v>7</v>
      </c>
      <c r="C86" s="7">
        <v>2018</v>
      </c>
      <c r="D86" s="9">
        <v>85</v>
      </c>
      <c r="E86" s="10">
        <v>226</v>
      </c>
      <c r="F86" s="10">
        <f t="shared" si="0"/>
        <v>435.5</v>
      </c>
      <c r="G86" s="40">
        <v>6103.76</v>
      </c>
      <c r="H86" s="10">
        <f>'RNA - MLP'!F86</f>
        <v>6624.88</v>
      </c>
      <c r="I86" s="10">
        <v>5437.3305201000003</v>
      </c>
      <c r="J86" s="10">
        <f>'Média Móvel Centrada - IS'!J87</f>
        <v>4754.590825750216</v>
      </c>
    </row>
    <row r="87" spans="1:10" ht="14.25" customHeight="1" x14ac:dyDescent="0.25">
      <c r="A87" s="8">
        <v>43132</v>
      </c>
      <c r="B87" s="7" t="s">
        <v>196</v>
      </c>
      <c r="C87" s="7">
        <v>2018</v>
      </c>
      <c r="D87" s="9">
        <v>86</v>
      </c>
      <c r="E87" s="10">
        <v>131.5</v>
      </c>
      <c r="F87" s="10">
        <f t="shared" si="0"/>
        <v>357.5</v>
      </c>
      <c r="G87" s="40">
        <v>4157.79</v>
      </c>
      <c r="H87" s="10">
        <f>'RNA - MLP'!F87</f>
        <v>4671.53</v>
      </c>
      <c r="I87" s="10">
        <v>4401.4614451699999</v>
      </c>
      <c r="J87" s="10">
        <f>'Média Móvel Centrada - IS'!J88</f>
        <v>4334.4658946443433</v>
      </c>
    </row>
    <row r="88" spans="1:10" ht="14.25" customHeight="1" x14ac:dyDescent="0.25">
      <c r="A88" s="8">
        <v>43160</v>
      </c>
      <c r="B88" s="7" t="s">
        <v>10</v>
      </c>
      <c r="C88" s="7">
        <v>2018</v>
      </c>
      <c r="D88" s="9">
        <v>87</v>
      </c>
      <c r="E88" s="10">
        <v>111.5</v>
      </c>
      <c r="F88" s="10">
        <f t="shared" si="0"/>
        <v>243</v>
      </c>
      <c r="G88" s="40">
        <v>4910.4399999999996</v>
      </c>
      <c r="H88" s="10">
        <f>'RNA - MLP'!F88</f>
        <v>3140.67</v>
      </c>
      <c r="I88" s="10">
        <v>4165.0385328400007</v>
      </c>
      <c r="J88" s="10">
        <f>'Média Móvel Centrada - IS'!J89</f>
        <v>4359.466567467206</v>
      </c>
    </row>
    <row r="89" spans="1:10" ht="14.25" customHeight="1" x14ac:dyDescent="0.25">
      <c r="A89" s="8">
        <v>43191</v>
      </c>
      <c r="B89" s="7" t="s">
        <v>11</v>
      </c>
      <c r="C89" s="7">
        <v>2018</v>
      </c>
      <c r="D89" s="9">
        <v>88</v>
      </c>
      <c r="E89" s="10">
        <v>31</v>
      </c>
      <c r="F89" s="10">
        <f t="shared" si="0"/>
        <v>142.5</v>
      </c>
      <c r="G89" s="40">
        <v>2497.4699999999998</v>
      </c>
      <c r="H89" s="10">
        <f>'RNA - MLP'!F89</f>
        <v>2468.7199999999998</v>
      </c>
      <c r="I89" s="10">
        <v>2713.2496882</v>
      </c>
      <c r="J89" s="10">
        <f>'Média Móvel Centrada - IS'!J90</f>
        <v>2932.0161681293002</v>
      </c>
    </row>
    <row r="90" spans="1:10" ht="14.25" customHeight="1" x14ac:dyDescent="0.25">
      <c r="A90" s="8">
        <v>43221</v>
      </c>
      <c r="B90" s="7" t="s">
        <v>12</v>
      </c>
      <c r="C90" s="7">
        <v>2018</v>
      </c>
      <c r="D90" s="9">
        <v>89</v>
      </c>
      <c r="E90" s="10">
        <v>0</v>
      </c>
      <c r="F90" s="10">
        <f t="shared" si="0"/>
        <v>31</v>
      </c>
      <c r="G90" s="40">
        <v>1729.43</v>
      </c>
      <c r="H90" s="10">
        <f>'RNA - MLP'!F90</f>
        <v>2031.11</v>
      </c>
      <c r="I90" s="10">
        <v>2075.9563929800001</v>
      </c>
      <c r="J90" s="10">
        <f>'Média Móvel Centrada - IS'!J91</f>
        <v>2274.7623897484336</v>
      </c>
    </row>
    <row r="91" spans="1:10" ht="14.25" customHeight="1" x14ac:dyDescent="0.25">
      <c r="A91" s="8">
        <v>43252</v>
      </c>
      <c r="B91" s="7" t="s">
        <v>14</v>
      </c>
      <c r="C91" s="7">
        <v>2018</v>
      </c>
      <c r="D91" s="9">
        <v>90</v>
      </c>
      <c r="E91" s="10">
        <v>12.5</v>
      </c>
      <c r="F91" s="10">
        <f t="shared" si="0"/>
        <v>12.5</v>
      </c>
      <c r="G91" s="40">
        <v>1610.43</v>
      </c>
      <c r="H91" s="10">
        <f>'RNA - MLP'!F91</f>
        <v>1976.6</v>
      </c>
      <c r="I91" s="10">
        <v>2075.7493813400001</v>
      </c>
      <c r="J91" s="10">
        <f>'Média Móvel Centrada - IS'!J92</f>
        <v>2269.8768361016387</v>
      </c>
    </row>
    <row r="92" spans="1:10" ht="14.25" customHeight="1" x14ac:dyDescent="0.25">
      <c r="A92" s="8">
        <v>43282</v>
      </c>
      <c r="B92" s="7" t="s">
        <v>16</v>
      </c>
      <c r="C92" s="7">
        <v>2018</v>
      </c>
      <c r="D92" s="9">
        <v>91</v>
      </c>
      <c r="E92" s="10">
        <v>3</v>
      </c>
      <c r="F92" s="10">
        <f t="shared" si="0"/>
        <v>15.5</v>
      </c>
      <c r="G92" s="40">
        <v>1239.4100000000001</v>
      </c>
      <c r="H92" s="10">
        <f>'RNA - MLP'!F92</f>
        <v>1985.17</v>
      </c>
      <c r="I92" s="10">
        <v>1480.2591728199998</v>
      </c>
      <c r="J92" s="10">
        <f>'Média Móvel Centrada - IS'!J93</f>
        <v>1675.1617887486009</v>
      </c>
    </row>
    <row r="93" spans="1:10" ht="14.25" customHeight="1" x14ac:dyDescent="0.25">
      <c r="A93" s="8">
        <v>43313</v>
      </c>
      <c r="B93" s="7" t="s">
        <v>18</v>
      </c>
      <c r="C93" s="7">
        <v>2018</v>
      </c>
      <c r="D93" s="9">
        <v>92</v>
      </c>
      <c r="E93" s="10">
        <v>47</v>
      </c>
      <c r="F93" s="10">
        <f t="shared" si="0"/>
        <v>50</v>
      </c>
      <c r="G93" s="40">
        <v>1448.11</v>
      </c>
      <c r="H93" s="10">
        <f>'RNA - MLP'!F93</f>
        <v>2091.48</v>
      </c>
      <c r="I93" s="10">
        <v>1132.0860585800001</v>
      </c>
      <c r="J93" s="10">
        <f>'Média Móvel Centrada - IS'!J94</f>
        <v>1335.4595572796491</v>
      </c>
    </row>
    <row r="94" spans="1:10" ht="14.25" customHeight="1" x14ac:dyDescent="0.25">
      <c r="A94" s="8">
        <v>43344</v>
      </c>
      <c r="B94" s="7" t="s">
        <v>20</v>
      </c>
      <c r="C94" s="7">
        <v>2018</v>
      </c>
      <c r="D94" s="9">
        <v>93</v>
      </c>
      <c r="E94" s="10">
        <v>73.5</v>
      </c>
      <c r="F94" s="10">
        <f t="shared" si="0"/>
        <v>120.5</v>
      </c>
      <c r="G94" s="40">
        <v>1302.3</v>
      </c>
      <c r="H94" s="10">
        <f>'RNA - MLP'!F94</f>
        <v>2363.9</v>
      </c>
      <c r="I94" s="10">
        <v>1007.0205828600001</v>
      </c>
      <c r="J94" s="10">
        <f>'Média Móvel Centrada - IS'!J95</f>
        <v>1223.7036334398681</v>
      </c>
    </row>
    <row r="95" spans="1:10" ht="14.25" customHeight="1" x14ac:dyDescent="0.25">
      <c r="A95" s="8">
        <v>43374</v>
      </c>
      <c r="B95" s="7" t="s">
        <v>21</v>
      </c>
      <c r="C95" s="7">
        <v>2018</v>
      </c>
      <c r="D95" s="9">
        <v>94</v>
      </c>
      <c r="E95" s="10">
        <v>170.5</v>
      </c>
      <c r="F95" s="10">
        <f t="shared" si="0"/>
        <v>244</v>
      </c>
      <c r="G95" s="40">
        <v>2481.7399999999998</v>
      </c>
      <c r="H95" s="10">
        <f>'RNA - MLP'!F95</f>
        <v>3149.55</v>
      </c>
      <c r="I95" s="10">
        <v>1482.98980764</v>
      </c>
      <c r="J95" s="10">
        <f>'Média Móvel Centrada - IS'!J96</f>
        <v>1676.6837744430679</v>
      </c>
    </row>
    <row r="96" spans="1:10" ht="14.25" customHeight="1" x14ac:dyDescent="0.25">
      <c r="A96" s="8">
        <v>43405</v>
      </c>
      <c r="B96" s="7" t="s">
        <v>22</v>
      </c>
      <c r="C96" s="7">
        <v>2018</v>
      </c>
      <c r="D96" s="9">
        <v>95</v>
      </c>
      <c r="E96" s="10">
        <v>240.5</v>
      </c>
      <c r="F96" s="10">
        <f t="shared" si="0"/>
        <v>411</v>
      </c>
      <c r="G96" s="40">
        <v>4334.28</v>
      </c>
      <c r="H96" s="10">
        <f>'RNA - MLP'!F96</f>
        <v>5916.35</v>
      </c>
      <c r="I96" s="10">
        <v>3244.4492635899996</v>
      </c>
      <c r="J96" s="10">
        <f>'Média Móvel Centrada - IS'!J97</f>
        <v>2813.8343618676854</v>
      </c>
    </row>
    <row r="97" spans="1:10" ht="14.25" customHeight="1" x14ac:dyDescent="0.25">
      <c r="A97" s="8">
        <v>43435</v>
      </c>
      <c r="B97" s="7" t="s">
        <v>24</v>
      </c>
      <c r="C97" s="7">
        <v>2018</v>
      </c>
      <c r="D97" s="9">
        <v>96</v>
      </c>
      <c r="E97" s="10">
        <v>190.5</v>
      </c>
      <c r="F97" s="10">
        <f t="shared" si="0"/>
        <v>431</v>
      </c>
      <c r="G97" s="40">
        <v>5010.95</v>
      </c>
      <c r="H97" s="10">
        <f>'RNA - MLP'!F97</f>
        <v>6488.79</v>
      </c>
      <c r="I97" s="10">
        <v>5603.6557402299995</v>
      </c>
      <c r="J97" s="10">
        <f>'Média Móvel Centrada - IS'!J98</f>
        <v>4971.6388946326615</v>
      </c>
    </row>
    <row r="98" spans="1:10" ht="14.25" customHeight="1" x14ac:dyDescent="0.25">
      <c r="A98" s="8">
        <v>43466</v>
      </c>
      <c r="B98" s="7" t="s">
        <v>7</v>
      </c>
      <c r="C98" s="7">
        <v>2019</v>
      </c>
      <c r="D98" s="9">
        <v>97</v>
      </c>
      <c r="E98" s="10">
        <v>103.5</v>
      </c>
      <c r="F98" s="10">
        <f t="shared" si="0"/>
        <v>294</v>
      </c>
      <c r="G98" s="40">
        <v>3984</v>
      </c>
      <c r="H98" s="10">
        <f>'RNA - MLP'!F98</f>
        <v>3676.72</v>
      </c>
      <c r="I98" s="10">
        <v>6310.0915198299999</v>
      </c>
      <c r="J98" s="10">
        <f>'Média Móvel Centrada - IS'!J99</f>
        <v>6441.9249608962191</v>
      </c>
    </row>
    <row r="99" spans="1:10" ht="14.25" customHeight="1" x14ac:dyDescent="0.25">
      <c r="A99" s="8">
        <v>43497</v>
      </c>
      <c r="B99" s="7" t="s">
        <v>196</v>
      </c>
      <c r="C99" s="7">
        <v>2019</v>
      </c>
      <c r="D99" s="9">
        <v>98</v>
      </c>
      <c r="E99" s="10">
        <v>212.5</v>
      </c>
      <c r="F99" s="10">
        <f t="shared" si="0"/>
        <v>316</v>
      </c>
      <c r="G99" s="40">
        <v>4380</v>
      </c>
      <c r="H99" s="10">
        <f>'RNA - MLP'!F99</f>
        <v>3972.19</v>
      </c>
      <c r="I99" s="10">
        <v>5854.4532140600004</v>
      </c>
      <c r="J99" s="10">
        <f>'Média Móvel Centrada - IS'!J100</f>
        <v>5937.4615926654396</v>
      </c>
    </row>
    <row r="100" spans="1:10" ht="14.25" customHeight="1" x14ac:dyDescent="0.25">
      <c r="A100" s="8">
        <v>43525</v>
      </c>
      <c r="B100" s="7" t="s">
        <v>10</v>
      </c>
      <c r="C100" s="7">
        <v>2019</v>
      </c>
      <c r="D100" s="9">
        <v>99</v>
      </c>
      <c r="E100" s="10">
        <v>172</v>
      </c>
      <c r="F100" s="10">
        <f t="shared" si="0"/>
        <v>384.5</v>
      </c>
      <c r="G100" s="40">
        <v>7549</v>
      </c>
      <c r="H100" s="10">
        <f>'RNA - MLP'!F100</f>
        <v>5247.19</v>
      </c>
      <c r="I100" s="10">
        <v>6148.7751438000005</v>
      </c>
      <c r="J100" s="10">
        <f>'Média Móvel Centrada - IS'!J101</f>
        <v>5927.3355042336889</v>
      </c>
    </row>
    <row r="101" spans="1:10" ht="14.25" customHeight="1" x14ac:dyDescent="0.25">
      <c r="A101" s="8">
        <v>43556</v>
      </c>
      <c r="B101" s="7" t="s">
        <v>11</v>
      </c>
      <c r="C101" s="7">
        <v>2019</v>
      </c>
      <c r="D101" s="9">
        <v>100</v>
      </c>
      <c r="E101" s="10">
        <v>114</v>
      </c>
      <c r="F101" s="10">
        <f t="shared" si="0"/>
        <v>286</v>
      </c>
      <c r="G101" s="40">
        <v>5025</v>
      </c>
      <c r="H101" s="10">
        <f>'RNA - MLP'!F101</f>
        <v>3580.02</v>
      </c>
      <c r="I101" s="10">
        <v>3695.9719041899998</v>
      </c>
      <c r="J101" s="10">
        <f>'Média Móvel Centrada - IS'!J102</f>
        <v>3841.6667919467095</v>
      </c>
    </row>
    <row r="102" spans="1:10" ht="14.25" customHeight="1" x14ac:dyDescent="0.25">
      <c r="A102" s="8">
        <v>43586</v>
      </c>
      <c r="B102" s="7" t="s">
        <v>12</v>
      </c>
      <c r="C102" s="7">
        <v>2019</v>
      </c>
      <c r="D102" s="9">
        <v>101</v>
      </c>
      <c r="E102" s="10">
        <v>42</v>
      </c>
      <c r="F102" s="10">
        <f t="shared" si="0"/>
        <v>156</v>
      </c>
      <c r="G102" s="40">
        <v>3380</v>
      </c>
      <c r="H102" s="10">
        <f>'RNA - MLP'!F102</f>
        <v>2538.96</v>
      </c>
      <c r="I102" s="10">
        <v>2521.6920394000003</v>
      </c>
      <c r="J102" s="10">
        <f>'Média Móvel Centrada - IS'!J103</f>
        <v>2740.9515315575982</v>
      </c>
    </row>
    <row r="103" spans="1:10" ht="14.25" customHeight="1" x14ac:dyDescent="0.25">
      <c r="A103" s="8">
        <v>43617</v>
      </c>
      <c r="B103" s="7" t="s">
        <v>14</v>
      </c>
      <c r="C103" s="7">
        <v>2019</v>
      </c>
      <c r="D103" s="9">
        <v>102</v>
      </c>
      <c r="E103" s="10">
        <v>7.5</v>
      </c>
      <c r="F103" s="10">
        <f t="shared" si="0"/>
        <v>49.5</v>
      </c>
      <c r="G103" s="40">
        <v>2399</v>
      </c>
      <c r="H103" s="10">
        <f>'RNA - MLP'!F103</f>
        <v>2089.83</v>
      </c>
      <c r="I103" s="10">
        <v>2317.9027503200005</v>
      </c>
      <c r="J103" s="10">
        <f>'Média Móvel Centrada - IS'!J104</f>
        <v>2521.1565453800149</v>
      </c>
    </row>
    <row r="104" spans="1:10" ht="14.25" customHeight="1" x14ac:dyDescent="0.25">
      <c r="A104" s="8">
        <v>43647</v>
      </c>
      <c r="B104" s="7" t="s">
        <v>16</v>
      </c>
      <c r="C104" s="7">
        <v>2019</v>
      </c>
      <c r="D104" s="9">
        <v>103</v>
      </c>
      <c r="E104" s="10">
        <v>14</v>
      </c>
      <c r="F104" s="10">
        <f t="shared" si="0"/>
        <v>21.5</v>
      </c>
      <c r="G104" s="40">
        <v>1947</v>
      </c>
      <c r="H104" s="10">
        <f>'RNA - MLP'!F104</f>
        <v>2002.62</v>
      </c>
      <c r="I104" s="10">
        <v>1704.0524644699999</v>
      </c>
      <c r="J104" s="10">
        <f>'Média Móvel Centrada - IS'!J105</f>
        <v>1900.4809816984346</v>
      </c>
    </row>
    <row r="105" spans="1:10" ht="14.25" customHeight="1" x14ac:dyDescent="0.25">
      <c r="A105" s="8">
        <v>43678</v>
      </c>
      <c r="B105" s="7" t="s">
        <v>18</v>
      </c>
      <c r="C105" s="7">
        <v>2019</v>
      </c>
      <c r="D105" s="9">
        <v>104</v>
      </c>
      <c r="E105" s="10">
        <v>16.5</v>
      </c>
      <c r="F105" s="10">
        <f t="shared" si="0"/>
        <v>30.5</v>
      </c>
      <c r="G105" s="40">
        <v>1607</v>
      </c>
      <c r="H105" s="10">
        <f>'RNA - MLP'!F105</f>
        <v>2029.58</v>
      </c>
      <c r="I105" s="10">
        <v>1534.9200883300002</v>
      </c>
      <c r="J105" s="10">
        <f>'Média Móvel Centrada - IS'!J106</f>
        <v>1733.5969369428906</v>
      </c>
    </row>
    <row r="106" spans="1:10" ht="14.25" customHeight="1" x14ac:dyDescent="0.25">
      <c r="A106" s="8">
        <v>43709</v>
      </c>
      <c r="B106" s="7" t="s">
        <v>20</v>
      </c>
      <c r="C106" s="7">
        <v>2019</v>
      </c>
      <c r="D106" s="9">
        <v>105</v>
      </c>
      <c r="E106" s="10">
        <v>64.5</v>
      </c>
      <c r="F106" s="10">
        <f t="shared" si="0"/>
        <v>81</v>
      </c>
      <c r="G106" s="40">
        <v>1379</v>
      </c>
      <c r="H106" s="10">
        <f>'RNA - MLP'!F106</f>
        <v>2200.89</v>
      </c>
      <c r="I106" s="10">
        <v>1455.08090653</v>
      </c>
      <c r="J106" s="10">
        <f>'Média Móvel Centrada - IS'!J107</f>
        <v>1665.1969764608932</v>
      </c>
    </row>
    <row r="107" spans="1:10" ht="14.25" customHeight="1" x14ac:dyDescent="0.25">
      <c r="A107" s="8">
        <v>43739</v>
      </c>
      <c r="B107" s="7" t="s">
        <v>21</v>
      </c>
      <c r="C107" s="7">
        <v>2019</v>
      </c>
      <c r="D107" s="9">
        <v>106</v>
      </c>
      <c r="E107" s="10">
        <v>65</v>
      </c>
      <c r="F107" s="10">
        <f t="shared" si="0"/>
        <v>129.5</v>
      </c>
      <c r="G107" s="40">
        <v>1426</v>
      </c>
      <c r="H107" s="10">
        <f>'RNA - MLP'!F107</f>
        <v>2405.4299999999998</v>
      </c>
      <c r="I107" s="10">
        <v>1910.3356566299999</v>
      </c>
      <c r="J107" s="10">
        <f>'Média Móvel Centrada - IS'!J108</f>
        <v>2128.0401705923564</v>
      </c>
    </row>
    <row r="108" spans="1:10" ht="14.25" customHeight="1" x14ac:dyDescent="0.25">
      <c r="A108" s="8">
        <v>43770</v>
      </c>
      <c r="B108" s="7" t="s">
        <v>22</v>
      </c>
      <c r="C108" s="7">
        <v>2019</v>
      </c>
      <c r="D108" s="9">
        <v>107</v>
      </c>
      <c r="E108" s="10">
        <v>168.5</v>
      </c>
      <c r="F108" s="10">
        <f t="shared" si="0"/>
        <v>233.5</v>
      </c>
      <c r="G108" s="40">
        <v>2419</v>
      </c>
      <c r="H108" s="10">
        <f>'RNA - MLP'!F108</f>
        <v>3059.02</v>
      </c>
      <c r="I108" s="10">
        <v>3141.3670723</v>
      </c>
      <c r="J108" s="10">
        <f>'Média Móvel Centrada - IS'!J109</f>
        <v>3342.1212563674449</v>
      </c>
    </row>
    <row r="109" spans="1:10" ht="14.25" customHeight="1" x14ac:dyDescent="0.25">
      <c r="A109" s="8">
        <v>43800</v>
      </c>
      <c r="B109" s="7" t="s">
        <v>24</v>
      </c>
      <c r="C109" s="7">
        <v>2019</v>
      </c>
      <c r="D109" s="9">
        <v>108</v>
      </c>
      <c r="E109" s="10">
        <v>183</v>
      </c>
      <c r="F109" s="10">
        <f t="shared" si="0"/>
        <v>351.5</v>
      </c>
      <c r="G109" s="40">
        <v>4238</v>
      </c>
      <c r="H109" s="10">
        <f>'RNA - MLP'!F109</f>
        <v>4557.34</v>
      </c>
      <c r="I109" s="10">
        <v>5742.5509578800002</v>
      </c>
      <c r="J109" s="10">
        <f>'Média Móvel Centrada - IS'!J110</f>
        <v>5703.058271036839</v>
      </c>
    </row>
    <row r="110" spans="1:10" ht="14.25" customHeight="1" x14ac:dyDescent="0.25">
      <c r="A110" s="8">
        <v>43831</v>
      </c>
      <c r="B110" s="7" t="s">
        <v>7</v>
      </c>
      <c r="C110" s="7">
        <v>2020</v>
      </c>
      <c r="D110" s="9">
        <v>109</v>
      </c>
      <c r="E110" s="10">
        <v>257</v>
      </c>
      <c r="F110" s="10">
        <f t="shared" si="0"/>
        <v>440</v>
      </c>
      <c r="G110" s="40">
        <v>5672</v>
      </c>
      <c r="H110" s="10">
        <f>'RNA - MLP'!F110</f>
        <v>6763.38</v>
      </c>
      <c r="I110" s="10">
        <v>7994.4041148699998</v>
      </c>
      <c r="J110" s="10">
        <f>'Média Móvel Centrada - IS'!J111</f>
        <v>7258.9516892879737</v>
      </c>
    </row>
    <row r="111" spans="1:10" ht="14.25" customHeight="1" x14ac:dyDescent="0.25">
      <c r="A111" s="8">
        <v>43862</v>
      </c>
      <c r="B111" s="7" t="s">
        <v>196</v>
      </c>
      <c r="C111" s="7">
        <v>2020</v>
      </c>
      <c r="D111" s="9">
        <v>110</v>
      </c>
      <c r="E111" s="10">
        <v>365.5</v>
      </c>
      <c r="F111" s="10">
        <f t="shared" si="0"/>
        <v>622.5</v>
      </c>
      <c r="G111" s="40">
        <v>11933</v>
      </c>
      <c r="H111" s="10">
        <f>'RNA - MLP'!F111</f>
        <v>11714.73</v>
      </c>
      <c r="I111" s="10">
        <v>9929.0552683400001</v>
      </c>
      <c r="J111" s="10">
        <f>'Média Móvel Centrada - IS'!J112</f>
        <v>6608.5896181419866</v>
      </c>
    </row>
    <row r="112" spans="1:10" ht="14.25" customHeight="1" x14ac:dyDescent="0.25">
      <c r="A112" s="8">
        <v>43891</v>
      </c>
      <c r="B112" s="7" t="s">
        <v>10</v>
      </c>
      <c r="C112" s="7">
        <v>2020</v>
      </c>
      <c r="D112" s="9">
        <v>111</v>
      </c>
      <c r="E112" s="10">
        <v>120</v>
      </c>
      <c r="F112" s="10">
        <f t="shared" si="0"/>
        <v>485.5</v>
      </c>
      <c r="G112" s="40">
        <v>8252</v>
      </c>
      <c r="H112" s="10">
        <f>'RNA - MLP'!F112</f>
        <v>8254.41</v>
      </c>
      <c r="I112" s="10">
        <v>7923.5157181300001</v>
      </c>
      <c r="J112" s="10">
        <f>'Média Móvel Centrada - IS'!J113</f>
        <v>6553.2978470846256</v>
      </c>
    </row>
    <row r="113" spans="1:10" ht="14.25" customHeight="1" x14ac:dyDescent="0.25">
      <c r="A113" s="8">
        <v>43922</v>
      </c>
      <c r="B113" s="7" t="s">
        <v>11</v>
      </c>
      <c r="C113" s="7">
        <v>2020</v>
      </c>
      <c r="D113" s="9">
        <v>112</v>
      </c>
      <c r="E113" s="10">
        <v>26</v>
      </c>
      <c r="F113" s="10">
        <f t="shared" si="0"/>
        <v>146</v>
      </c>
      <c r="G113" s="40">
        <v>4239</v>
      </c>
      <c r="H113" s="10">
        <f>'RNA - MLP'!F113</f>
        <v>2486.4699999999998</v>
      </c>
      <c r="I113" s="10">
        <v>4046.4476426199999</v>
      </c>
      <c r="J113" s="10">
        <f>'Média Móvel Centrada - IS'!J114</f>
        <v>4265.4128602035153</v>
      </c>
    </row>
    <row r="114" spans="1:10" ht="14.25" customHeight="1" x14ac:dyDescent="0.25">
      <c r="A114" s="8">
        <v>43952</v>
      </c>
      <c r="B114" s="7" t="s">
        <v>12</v>
      </c>
      <c r="C114" s="7">
        <v>2020</v>
      </c>
      <c r="D114" s="9">
        <v>113</v>
      </c>
      <c r="E114" s="10">
        <v>54</v>
      </c>
      <c r="F114" s="10">
        <f t="shared" si="0"/>
        <v>80</v>
      </c>
      <c r="G114" s="40">
        <v>2803</v>
      </c>
      <c r="H114" s="10">
        <f>'RNA - MLP'!F114</f>
        <v>2197.12</v>
      </c>
      <c r="I114" s="10">
        <v>2912.2509412600002</v>
      </c>
      <c r="J114" s="10">
        <f>'Média Móvel Centrada - IS'!J115</f>
        <v>3122.1732443146179</v>
      </c>
    </row>
    <row r="115" spans="1:10" ht="14.25" customHeight="1" x14ac:dyDescent="0.25">
      <c r="A115" s="8">
        <v>43983</v>
      </c>
      <c r="B115" s="7" t="s">
        <v>14</v>
      </c>
      <c r="C115" s="7">
        <v>2020</v>
      </c>
      <c r="D115" s="9">
        <v>114</v>
      </c>
      <c r="E115" s="10">
        <v>9.5</v>
      </c>
      <c r="F115" s="10">
        <f t="shared" si="0"/>
        <v>63.5</v>
      </c>
      <c r="G115" s="40">
        <v>2449</v>
      </c>
      <c r="H115" s="10">
        <f>'RNA - MLP'!F115</f>
        <v>2137.35</v>
      </c>
      <c r="I115" s="10">
        <v>2766.9516623699997</v>
      </c>
      <c r="J115" s="10">
        <f>'Média Móvel Centrada - IS'!J116</f>
        <v>2973.3949185825782</v>
      </c>
    </row>
    <row r="116" spans="1:10" ht="14.25" customHeight="1" x14ac:dyDescent="0.25">
      <c r="A116" s="8">
        <v>44013</v>
      </c>
      <c r="B116" s="7" t="s">
        <v>16</v>
      </c>
      <c r="C116" s="7">
        <v>2020</v>
      </c>
      <c r="D116" s="9">
        <v>115</v>
      </c>
      <c r="E116" s="10">
        <v>0.5</v>
      </c>
      <c r="F116" s="10">
        <f t="shared" si="0"/>
        <v>10</v>
      </c>
      <c r="G116" s="40">
        <v>1873</v>
      </c>
      <c r="H116" s="10">
        <f>'RNA - MLP'!F116</f>
        <v>1969.53</v>
      </c>
      <c r="I116" s="10">
        <v>2049.9745062900001</v>
      </c>
      <c r="J116" s="10">
        <f>'Média Móvel Centrada - IS'!J117</f>
        <v>2243.4640072788775</v>
      </c>
    </row>
    <row r="117" spans="1:10" ht="14.25" customHeight="1" x14ac:dyDescent="0.25">
      <c r="A117" s="8">
        <v>44044</v>
      </c>
      <c r="B117" s="7" t="s">
        <v>18</v>
      </c>
      <c r="C117" s="7">
        <v>2020</v>
      </c>
      <c r="D117" s="9">
        <v>116</v>
      </c>
      <c r="E117" s="10">
        <v>9.5</v>
      </c>
      <c r="F117" s="10">
        <f t="shared" si="0"/>
        <v>10</v>
      </c>
      <c r="G117" s="40">
        <v>1462</v>
      </c>
      <c r="H117" s="10">
        <f>'RNA - MLP'!F117</f>
        <v>1969.53</v>
      </c>
      <c r="I117" s="10">
        <v>1516.4845062900004</v>
      </c>
      <c r="J117" s="10">
        <f>'Média Móvel Centrada - IS'!J118</f>
        <v>1709.9696187691684</v>
      </c>
    </row>
    <row r="118" spans="1:10" ht="14.25" customHeight="1" x14ac:dyDescent="0.25">
      <c r="A118" s="8">
        <v>44075</v>
      </c>
      <c r="B118" s="7" t="s">
        <v>20</v>
      </c>
      <c r="C118" s="7">
        <v>2020</v>
      </c>
      <c r="D118" s="9">
        <v>117</v>
      </c>
      <c r="E118" s="10">
        <v>12</v>
      </c>
      <c r="F118" s="10">
        <f t="shared" si="0"/>
        <v>21.5</v>
      </c>
      <c r="G118" s="40">
        <v>1141</v>
      </c>
      <c r="H118" s="10">
        <f>'RNA - MLP'!F118</f>
        <v>2002.62</v>
      </c>
      <c r="I118" s="10">
        <v>1121.64246447</v>
      </c>
      <c r="J118" s="10">
        <f>'Média Móvel Centrada - IS'!J119</f>
        <v>1318.0664271413905</v>
      </c>
    </row>
    <row r="119" spans="1:10" ht="14.25" customHeight="1" x14ac:dyDescent="0.25">
      <c r="A119" s="8">
        <v>44105</v>
      </c>
      <c r="B119" s="7" t="s">
        <v>21</v>
      </c>
      <c r="C119" s="7">
        <v>2020</v>
      </c>
      <c r="D119" s="9">
        <v>118</v>
      </c>
      <c r="E119" s="10">
        <v>60.5</v>
      </c>
      <c r="F119" s="10">
        <f t="shared" si="0"/>
        <v>72.5</v>
      </c>
      <c r="G119" s="40">
        <v>985</v>
      </c>
      <c r="H119" s="10">
        <f>'RNA - MLP'!F119</f>
        <v>2169.4299999999998</v>
      </c>
      <c r="I119" s="10">
        <v>1347.4527652299998</v>
      </c>
      <c r="J119" s="10">
        <f>'Média Móvel Centrada - IS'!J120</f>
        <v>1555.8303592805737</v>
      </c>
    </row>
    <row r="120" spans="1:10" ht="14.25" customHeight="1" x14ac:dyDescent="0.25">
      <c r="A120" s="8">
        <v>44136</v>
      </c>
      <c r="B120" s="7" t="s">
        <v>22</v>
      </c>
      <c r="C120" s="7">
        <v>2020</v>
      </c>
      <c r="D120" s="9">
        <v>119</v>
      </c>
      <c r="E120" s="10">
        <v>106</v>
      </c>
      <c r="F120" s="10">
        <f t="shared" si="0"/>
        <v>166.5</v>
      </c>
      <c r="G120" s="40">
        <v>1948</v>
      </c>
      <c r="H120" s="10">
        <f>'RNA - MLP'!F120</f>
        <v>2597.0500000000002</v>
      </c>
      <c r="I120" s="10">
        <v>2144.3867303000002</v>
      </c>
      <c r="J120" s="10">
        <f>'Média Móvel Centrada - IS'!J121</f>
        <v>2363.5008426028589</v>
      </c>
    </row>
    <row r="121" spans="1:10" ht="14.25" customHeight="1" x14ac:dyDescent="0.25">
      <c r="A121" s="8">
        <v>44166</v>
      </c>
      <c r="B121" s="7" t="s">
        <v>24</v>
      </c>
      <c r="C121" s="7">
        <v>2020</v>
      </c>
      <c r="D121" s="9">
        <v>120</v>
      </c>
      <c r="E121" s="10">
        <v>272</v>
      </c>
      <c r="F121" s="10">
        <f t="shared" si="0"/>
        <v>378</v>
      </c>
      <c r="G121" s="40">
        <v>4880</v>
      </c>
      <c r="H121" s="10">
        <f>'RNA - MLP'!F121</f>
        <v>5099.03</v>
      </c>
      <c r="I121" s="10">
        <v>4118.1243488700002</v>
      </c>
      <c r="J121" s="10">
        <f>'Média Móvel Centrada - IS'!J122</f>
        <v>3938.8372102794924</v>
      </c>
    </row>
    <row r="122" spans="1:10" ht="14.25" customHeight="1" x14ac:dyDescent="0.25">
      <c r="A122" s="8">
        <v>44197</v>
      </c>
      <c r="B122" s="7" t="s">
        <v>7</v>
      </c>
      <c r="C122" s="7">
        <v>2021</v>
      </c>
      <c r="D122" s="9">
        <v>121</v>
      </c>
      <c r="E122" s="10">
        <v>179</v>
      </c>
      <c r="F122" s="10">
        <f t="shared" si="0"/>
        <v>451</v>
      </c>
      <c r="G122" s="40">
        <v>6198</v>
      </c>
      <c r="H122" s="10">
        <f>'RNA - MLP'!F122</f>
        <v>7111.08</v>
      </c>
      <c r="I122" s="10">
        <v>5784.0179920999999</v>
      </c>
      <c r="J122" s="10">
        <f>'Média Móvel Centrada - IS'!J123</f>
        <v>4911.4745755412669</v>
      </c>
    </row>
    <row r="123" spans="1:10" ht="14.25" customHeight="1" x14ac:dyDescent="0.25">
      <c r="A123" s="8">
        <v>44228</v>
      </c>
      <c r="B123" s="7" t="s">
        <v>196</v>
      </c>
      <c r="C123" s="7">
        <v>2021</v>
      </c>
      <c r="D123" s="9">
        <v>122</v>
      </c>
      <c r="E123" s="10">
        <v>190</v>
      </c>
      <c r="F123" s="10">
        <f t="shared" si="0"/>
        <v>369</v>
      </c>
      <c r="G123" s="40">
        <v>4770</v>
      </c>
      <c r="H123" s="10">
        <f>'RNA - MLP'!F123</f>
        <v>4904.04</v>
      </c>
      <c r="I123" s="10">
        <v>4542.0967115000003</v>
      </c>
      <c r="J123" s="10">
        <f>'Média Móvel Centrada - IS'!J124</f>
        <v>4415.8001682399045</v>
      </c>
    </row>
    <row r="124" spans="1:10" ht="14.25" customHeight="1" x14ac:dyDescent="0.25">
      <c r="A124" s="8">
        <v>44256</v>
      </c>
      <c r="B124" s="7" t="s">
        <v>10</v>
      </c>
      <c r="C124" s="7">
        <v>2021</v>
      </c>
      <c r="D124" s="9">
        <v>123</v>
      </c>
      <c r="E124" s="10">
        <v>96</v>
      </c>
      <c r="F124" s="10">
        <f t="shared" si="0"/>
        <v>286</v>
      </c>
      <c r="G124" s="40">
        <v>4338</v>
      </c>
      <c r="H124" s="10">
        <f>'RNA - MLP'!F124</f>
        <v>3580.02</v>
      </c>
      <c r="I124" s="10">
        <v>4212.3419041899997</v>
      </c>
      <c r="J124" s="10">
        <f>'Média Móvel Centrada - IS'!J125</f>
        <v>4358.0399500309986</v>
      </c>
    </row>
    <row r="125" spans="1:10" ht="14.25" customHeight="1" x14ac:dyDescent="0.25">
      <c r="A125" s="8">
        <v>44287</v>
      </c>
      <c r="B125" s="7" t="s">
        <v>11</v>
      </c>
      <c r="C125" s="7">
        <v>2021</v>
      </c>
      <c r="D125" s="9">
        <v>124</v>
      </c>
      <c r="E125" s="10">
        <v>20</v>
      </c>
      <c r="F125" s="10">
        <f t="shared" si="0"/>
        <v>116</v>
      </c>
      <c r="G125" s="40">
        <v>2131</v>
      </c>
      <c r="H125" s="10">
        <f>'RNA - MLP'!F125</f>
        <v>2343.79</v>
      </c>
      <c r="I125" s="10">
        <v>2720.2800754299997</v>
      </c>
      <c r="J125" s="10">
        <f>'Média Móvel Centrada - IS'!J126</f>
        <v>2936.3650797345367</v>
      </c>
    </row>
    <row r="126" spans="1:10" ht="14.25" customHeight="1" x14ac:dyDescent="0.25">
      <c r="A126" s="8">
        <v>44317</v>
      </c>
      <c r="B126" s="7" t="s">
        <v>12</v>
      </c>
      <c r="C126" s="7">
        <v>2021</v>
      </c>
      <c r="D126" s="9">
        <v>125</v>
      </c>
      <c r="E126" s="10">
        <v>12</v>
      </c>
      <c r="F126" s="10">
        <f t="shared" si="0"/>
        <v>32</v>
      </c>
      <c r="G126" s="40">
        <v>1589</v>
      </c>
      <c r="H126" s="10">
        <f>'RNA - MLP'!F126</f>
        <v>2034.17</v>
      </c>
      <c r="I126" s="10">
        <v>2098.7894810900002</v>
      </c>
      <c r="J126" s="10">
        <f>'Média Móvel Centrada - IS'!J127</f>
        <v>2297.8436192502359</v>
      </c>
    </row>
    <row r="127" spans="1:10" ht="14.25" customHeight="1" x14ac:dyDescent="0.25">
      <c r="A127" s="8">
        <v>44348</v>
      </c>
      <c r="B127" s="7" t="s">
        <v>14</v>
      </c>
      <c r="C127" s="7">
        <v>2021</v>
      </c>
      <c r="D127" s="9">
        <v>126</v>
      </c>
      <c r="E127" s="10">
        <v>19.5</v>
      </c>
      <c r="F127" s="10">
        <f t="shared" si="0"/>
        <v>31.5</v>
      </c>
      <c r="G127" s="40">
        <v>1692</v>
      </c>
      <c r="H127" s="10">
        <f>'RNA - MLP'!F127</f>
        <v>2032.64</v>
      </c>
      <c r="I127" s="10">
        <v>2030.6128568199999</v>
      </c>
      <c r="J127" s="10">
        <f>'Média Móvel Centrada - IS'!J128</f>
        <v>2229.5434592186848</v>
      </c>
    </row>
    <row r="128" spans="1:10" ht="14.25" customHeight="1" x14ac:dyDescent="0.25">
      <c r="A128" s="8">
        <v>44378</v>
      </c>
      <c r="B128" s="7" t="s">
        <v>16</v>
      </c>
      <c r="C128" s="7">
        <v>2021</v>
      </c>
      <c r="D128" s="9">
        <v>127</v>
      </c>
      <c r="E128" s="10">
        <v>5.5</v>
      </c>
      <c r="F128" s="10">
        <f t="shared" si="0"/>
        <v>25</v>
      </c>
      <c r="G128" s="40">
        <v>1256</v>
      </c>
      <c r="H128" s="10">
        <f>'RNA - MLP'!F128</f>
        <v>2012.99</v>
      </c>
      <c r="I128" s="10">
        <v>1543.18089777</v>
      </c>
      <c r="J128" s="10">
        <f>'Média Móvel Centrada - IS'!J129</f>
        <v>1740.4878074006338</v>
      </c>
    </row>
    <row r="129" spans="1:11" ht="14.25" customHeight="1" x14ac:dyDescent="0.25">
      <c r="A129" s="8">
        <v>44409</v>
      </c>
      <c r="B129" s="7" t="s">
        <v>18</v>
      </c>
      <c r="C129" s="7">
        <v>2021</v>
      </c>
      <c r="D129" s="9">
        <v>128</v>
      </c>
      <c r="E129" s="10">
        <v>2.5</v>
      </c>
      <c r="F129" s="10">
        <f t="shared" si="0"/>
        <v>8</v>
      </c>
      <c r="G129" s="40">
        <v>1119</v>
      </c>
      <c r="H129" s="10">
        <f>'RNA - MLP'!F129</f>
        <v>1963.93</v>
      </c>
      <c r="I129" s="10">
        <v>1423.4526723399999</v>
      </c>
      <c r="J129" s="10">
        <f>'Média Móvel Centrada - IS'!J130</f>
        <v>1616.4192469741861</v>
      </c>
    </row>
    <row r="130" spans="1:11" ht="14.25" customHeight="1" x14ac:dyDescent="0.25">
      <c r="A130" s="8">
        <v>44440</v>
      </c>
      <c r="B130" s="7" t="s">
        <v>20</v>
      </c>
      <c r="C130" s="7">
        <v>2021</v>
      </c>
      <c r="D130" s="9">
        <v>129</v>
      </c>
      <c r="E130" s="10">
        <v>15.5</v>
      </c>
      <c r="F130" s="10">
        <f t="shared" si="0"/>
        <v>18</v>
      </c>
      <c r="G130" s="40">
        <v>923</v>
      </c>
      <c r="H130" s="10">
        <f>'RNA - MLP'!F130</f>
        <v>1992.39</v>
      </c>
      <c r="I130" s="10">
        <v>1342.1007584600002</v>
      </c>
      <c r="J130" s="10">
        <f>'Média Móvel Centrada - IS'!J131</f>
        <v>1537.6372603798097</v>
      </c>
    </row>
    <row r="131" spans="1:11" ht="14.25" customHeight="1" x14ac:dyDescent="0.25">
      <c r="A131" s="8">
        <v>44470</v>
      </c>
      <c r="B131" s="7" t="s">
        <v>21</v>
      </c>
      <c r="C131" s="7">
        <v>2021</v>
      </c>
      <c r="D131" s="9">
        <v>130</v>
      </c>
      <c r="E131" s="10">
        <v>212</v>
      </c>
      <c r="F131" s="10">
        <f t="shared" si="0"/>
        <v>227.5</v>
      </c>
      <c r="G131" s="40">
        <v>2983</v>
      </c>
      <c r="H131" s="10">
        <f>'RNA - MLP'!F131</f>
        <v>3009.87</v>
      </c>
      <c r="I131" s="10">
        <v>1811.5658747799998</v>
      </c>
      <c r="J131" s="10">
        <f>'Média Móvel Centrada - IS'!J132</f>
        <v>2015.6880781509697</v>
      </c>
    </row>
    <row r="132" spans="1:11" ht="14.25" customHeight="1" x14ac:dyDescent="0.25">
      <c r="A132" s="8">
        <v>44501</v>
      </c>
      <c r="B132" s="7" t="s">
        <v>22</v>
      </c>
      <c r="C132" s="7">
        <v>2021</v>
      </c>
      <c r="D132" s="9">
        <v>131</v>
      </c>
      <c r="E132" s="10">
        <v>161</v>
      </c>
      <c r="F132" s="10">
        <f t="shared" si="0"/>
        <v>373</v>
      </c>
      <c r="G132" s="40">
        <v>3815</v>
      </c>
      <c r="H132" s="10">
        <f>'RNA - MLP'!F132</f>
        <v>4989.26</v>
      </c>
      <c r="I132" s="10">
        <v>3449.72060027</v>
      </c>
      <c r="J132" s="10">
        <f>'Média Móvel Centrada - IS'!J133</f>
        <v>3300.6219471093259</v>
      </c>
    </row>
    <row r="133" spans="1:11" ht="14.25" customHeight="1" x14ac:dyDescent="0.25">
      <c r="A133" s="8">
        <v>44531</v>
      </c>
      <c r="B133" s="7" t="s">
        <v>24</v>
      </c>
      <c r="C133" s="7">
        <v>2021</v>
      </c>
      <c r="D133" s="9">
        <v>132</v>
      </c>
      <c r="E133" s="10">
        <v>216.5</v>
      </c>
      <c r="F133" s="10">
        <f t="shared" si="0"/>
        <v>377.5</v>
      </c>
      <c r="G133" s="40">
        <v>4450</v>
      </c>
      <c r="H133" s="10">
        <f>'RNA - MLP'!F133</f>
        <v>5087.8900000000003</v>
      </c>
      <c r="I133" s="10">
        <v>5928.9699838899996</v>
      </c>
      <c r="J133" s="10">
        <f>'Média Móvel Centrada - IS'!J134</f>
        <v>5752.7870420342124</v>
      </c>
    </row>
    <row r="134" spans="1:11" ht="14.25" customHeight="1" x14ac:dyDescent="0.25">
      <c r="A134" s="8">
        <v>44562</v>
      </c>
      <c r="B134" s="7" t="s">
        <v>7</v>
      </c>
      <c r="C134" s="7">
        <v>2022</v>
      </c>
      <c r="D134" s="9">
        <v>133</v>
      </c>
      <c r="E134" s="10">
        <v>322</v>
      </c>
      <c r="F134" s="10">
        <f t="shared" si="0"/>
        <v>538.5</v>
      </c>
      <c r="G134" s="40">
        <v>9992</v>
      </c>
      <c r="H134" s="10">
        <f>'RNA - MLP'!F134</f>
        <v>9936.9599999999991</v>
      </c>
      <c r="I134" s="10">
        <v>8434.6531532000008</v>
      </c>
      <c r="J134" s="10">
        <f>'Média Móvel Centrada - IS'!J135</f>
        <v>6200.1360257799352</v>
      </c>
    </row>
    <row r="135" spans="1:11" ht="14.25" customHeight="1" x14ac:dyDescent="0.25">
      <c r="A135" s="8">
        <v>44593</v>
      </c>
      <c r="B135" s="7" t="s">
        <v>196</v>
      </c>
      <c r="C135" s="7">
        <v>2022</v>
      </c>
      <c r="D135" s="9">
        <v>134</v>
      </c>
      <c r="E135" s="10">
        <v>194</v>
      </c>
      <c r="F135" s="10">
        <f t="shared" si="0"/>
        <v>516</v>
      </c>
      <c r="G135" s="40">
        <v>10939</v>
      </c>
      <c r="H135" s="10">
        <f>'RNA - MLP'!F135</f>
        <v>9256.6299999999992</v>
      </c>
      <c r="I135" s="10">
        <v>7523.0780134800007</v>
      </c>
      <c r="J135" s="10">
        <f>'Média Móvel Centrada - IS'!J136</f>
        <v>5657.4567490203763</v>
      </c>
    </row>
    <row r="136" spans="1:11" ht="14.25" customHeight="1" x14ac:dyDescent="0.25">
      <c r="A136" s="8">
        <v>44621</v>
      </c>
      <c r="B136" s="7" t="s">
        <v>10</v>
      </c>
      <c r="C136" s="7">
        <v>2022</v>
      </c>
      <c r="D136" s="9">
        <v>135</v>
      </c>
      <c r="E136" s="10">
        <v>103</v>
      </c>
      <c r="F136" s="10">
        <f t="shared" si="0"/>
        <v>297</v>
      </c>
      <c r="G136" s="45">
        <v>4978</v>
      </c>
      <c r="H136" s="10">
        <f>'RNA - MLP'!F136</f>
        <v>3714.39</v>
      </c>
      <c r="I136" s="10">
        <v>5506.3528649199998</v>
      </c>
      <c r="J136" s="10">
        <f>'Média Móvel Centrada - IS'!J137</f>
        <v>5632.4927111786837</v>
      </c>
    </row>
    <row r="137" spans="1:11" ht="14.25" customHeight="1" x14ac:dyDescent="0.25">
      <c r="A137" s="8">
        <v>44652</v>
      </c>
      <c r="B137" s="7" t="s">
        <v>11</v>
      </c>
      <c r="C137" s="7">
        <v>2022</v>
      </c>
      <c r="D137" s="9">
        <v>136</v>
      </c>
      <c r="E137" s="10">
        <v>48</v>
      </c>
      <c r="F137" s="10">
        <f t="shared" si="0"/>
        <v>151</v>
      </c>
      <c r="G137" s="45">
        <v>3761</v>
      </c>
      <c r="H137" s="10">
        <f>'RNA - MLP'!F137</f>
        <v>2512.38</v>
      </c>
      <c r="I137" s="10">
        <v>3473.0209713500003</v>
      </c>
      <c r="J137" s="10">
        <f>'Média Móvel Centrada - IS'!J138</f>
        <v>3692.1792203539899</v>
      </c>
    </row>
    <row r="138" spans="1:11" ht="14.25" customHeight="1" x14ac:dyDescent="0.25">
      <c r="A138" s="8">
        <v>44682</v>
      </c>
      <c r="B138" s="7" t="s">
        <v>12</v>
      </c>
      <c r="C138" s="7">
        <v>2022</v>
      </c>
      <c r="D138" s="9">
        <v>137</v>
      </c>
      <c r="E138" s="15">
        <v>28.5</v>
      </c>
      <c r="F138" s="10">
        <f t="shared" si="0"/>
        <v>76.5</v>
      </c>
      <c r="G138" s="15">
        <v>2593</v>
      </c>
      <c r="H138" s="10">
        <f>'RNA - MLP'!F138</f>
        <v>2184.09</v>
      </c>
      <c r="I138" s="10">
        <v>2519.46153757</v>
      </c>
      <c r="J138" s="10">
        <f>'Média Móvel Centrada - IS'!J139</f>
        <v>2728.6736831714097</v>
      </c>
    </row>
    <row r="139" spans="1:11" ht="14.25" customHeight="1" x14ac:dyDescent="0.25">
      <c r="A139" s="8">
        <v>44713</v>
      </c>
      <c r="B139" s="7" t="s">
        <v>14</v>
      </c>
      <c r="C139" s="7">
        <v>2022</v>
      </c>
      <c r="D139" s="9">
        <v>138</v>
      </c>
      <c r="E139" s="15">
        <v>5.5</v>
      </c>
      <c r="F139" s="10">
        <f t="shared" si="0"/>
        <v>34</v>
      </c>
      <c r="G139" s="15">
        <v>2211</v>
      </c>
      <c r="H139" s="10">
        <f>'RNA - MLP'!F139</f>
        <v>2040.34</v>
      </c>
      <c r="I139" s="10">
        <v>2394.4076076199999</v>
      </c>
      <c r="J139" s="10">
        <f>'Média Móvel Centrada - IS'!J140</f>
        <v>2593.950711354883</v>
      </c>
    </row>
    <row r="140" spans="1:11" ht="14.25" customHeight="1" x14ac:dyDescent="0.25">
      <c r="A140" s="8">
        <v>44743</v>
      </c>
      <c r="B140" s="7" t="s">
        <v>16</v>
      </c>
      <c r="C140" s="7">
        <v>2022</v>
      </c>
      <c r="D140" s="9">
        <v>139</v>
      </c>
      <c r="E140" s="46">
        <v>7</v>
      </c>
      <c r="F140" s="47">
        <f t="shared" si="0"/>
        <v>12.5</v>
      </c>
      <c r="H140" s="10">
        <f>'RNA - MLP'!F140</f>
        <v>1976.6</v>
      </c>
      <c r="I140" s="48" t="e">
        <f>Hibrido!D141</f>
        <v>#REF!</v>
      </c>
      <c r="J140" s="48">
        <f>'Média Móvel Centrada - IS'!J141</f>
        <v>1933.3066323144637</v>
      </c>
      <c r="K140" s="13" t="e">
        <f>MAX(H140:J140)-MIN(H140:J140)</f>
        <v>#REF!</v>
      </c>
    </row>
    <row r="141" spans="1:11" ht="14.25" customHeight="1" x14ac:dyDescent="0.25">
      <c r="A141" s="8">
        <v>44774</v>
      </c>
      <c r="B141" s="7" t="s">
        <v>18</v>
      </c>
      <c r="C141" s="7">
        <v>2022</v>
      </c>
      <c r="D141" s="9">
        <v>140</v>
      </c>
      <c r="E141" s="46">
        <v>37.799999999999997</v>
      </c>
      <c r="F141" s="47">
        <f t="shared" si="0"/>
        <v>44.8</v>
      </c>
      <c r="H141" s="10">
        <f>'RNA - MLP'!F141</f>
        <v>2074.4899999999998</v>
      </c>
      <c r="I141" s="48" t="e">
        <f>Hibrido!D142</f>
        <v>#REF!</v>
      </c>
      <c r="J141" s="48">
        <f>'Média Móvel Centrada - IS'!J142</f>
        <v>1583.2549896423179</v>
      </c>
      <c r="K141" s="13" t="e">
        <f>MAX(H141:J141)-MIN(H141:J141)</f>
        <v>#REF!</v>
      </c>
    </row>
    <row r="142" spans="1:11" ht="14.25" customHeight="1" x14ac:dyDescent="0.25">
      <c r="A142" s="8">
        <v>44805</v>
      </c>
      <c r="B142" s="7" t="s">
        <v>199</v>
      </c>
      <c r="C142" s="7">
        <v>2022</v>
      </c>
      <c r="D142" s="9">
        <v>141</v>
      </c>
      <c r="E142" s="46">
        <v>46</v>
      </c>
      <c r="F142" s="47">
        <f t="shared" si="0"/>
        <v>83.8</v>
      </c>
      <c r="H142" s="10">
        <f>'RNA - MLP'!F142</f>
        <v>2211.5100000000002</v>
      </c>
      <c r="I142" s="48" t="e">
        <f>Hibrido!D143</f>
        <v>#REF!</v>
      </c>
      <c r="J142" s="48">
        <f>'Média Móvel Centrada - IS'!J143</f>
        <v>1393.5137721840197</v>
      </c>
      <c r="K142" s="13" t="e">
        <f>MAX(H142:J142)-MIN(H142:J142)</f>
        <v>#REF!</v>
      </c>
    </row>
    <row r="143" spans="1:11" ht="14.25" customHeight="1" x14ac:dyDescent="0.25">
      <c r="A143" s="8">
        <v>44835</v>
      </c>
      <c r="B143" s="7" t="s">
        <v>200</v>
      </c>
      <c r="C143" s="7">
        <v>2022</v>
      </c>
      <c r="D143" s="9">
        <v>142</v>
      </c>
      <c r="E143" s="46">
        <v>123</v>
      </c>
      <c r="F143" s="47">
        <f t="shared" si="0"/>
        <v>169</v>
      </c>
      <c r="H143" s="10">
        <f>'RNA - MLP'!F143</f>
        <v>2611.36</v>
      </c>
      <c r="I143" s="48" t="e">
        <f>Hibrido!D144</f>
        <v>#REF!</v>
      </c>
      <c r="J143" s="48">
        <f>'Média Móvel Centrada - IS'!J144</f>
        <v>1782.341916249351</v>
      </c>
      <c r="K143" s="13" t="e">
        <f>MAX(H143:J143)-MIN(H143:J143)</f>
        <v>#REF!</v>
      </c>
    </row>
    <row r="144" spans="1:11" ht="14.25" customHeight="1" x14ac:dyDescent="0.25">
      <c r="A144" s="8">
        <v>44866</v>
      </c>
      <c r="B144" s="7" t="s">
        <v>22</v>
      </c>
      <c r="C144" s="7">
        <v>2022</v>
      </c>
      <c r="D144" s="9">
        <v>143</v>
      </c>
      <c r="E144" s="46">
        <v>125</v>
      </c>
      <c r="F144" s="47">
        <f t="shared" si="0"/>
        <v>248</v>
      </c>
      <c r="H144" s="10">
        <f>'RNA - MLP'!F144</f>
        <v>3185.65</v>
      </c>
      <c r="I144" s="48" t="e">
        <f>Hibrido!D145</f>
        <v>#REF!</v>
      </c>
      <c r="J144" s="48">
        <f>'Média Móvel Centrada - IS'!J145</f>
        <v>2838.4466869128178</v>
      </c>
      <c r="K144" s="13" t="e">
        <f>MAX(H144:J144)-MIN(H144:J144)</f>
        <v>#REF!</v>
      </c>
    </row>
    <row r="145" spans="1:11" ht="14.25" customHeight="1" x14ac:dyDescent="0.25">
      <c r="A145" s="8">
        <v>44896</v>
      </c>
      <c r="B145" s="7" t="s">
        <v>201</v>
      </c>
      <c r="C145" s="7">
        <v>2022</v>
      </c>
      <c r="D145" s="9">
        <v>144</v>
      </c>
      <c r="E145" s="46">
        <v>196</v>
      </c>
      <c r="F145" s="47">
        <f t="shared" si="0"/>
        <v>321</v>
      </c>
      <c r="H145" s="10">
        <f>'RNA - MLP'!F145</f>
        <v>4045.97</v>
      </c>
      <c r="I145" s="48" t="e">
        <f>Hibrido!D146</f>
        <v>#REF!</v>
      </c>
      <c r="J145" s="48">
        <f>'Média Móvel Centrada - IS'!J146</f>
        <v>4869.9813163773952</v>
      </c>
      <c r="K145" s="13" t="e">
        <f>MAX(H145:J145)-MIN(H145:J145)</f>
        <v>#REF!</v>
      </c>
    </row>
    <row r="146" spans="1:11" ht="14.25" customHeight="1" x14ac:dyDescent="0.25">
      <c r="A146" s="8">
        <v>44927</v>
      </c>
      <c r="B146" s="7" t="s">
        <v>7</v>
      </c>
      <c r="C146" s="7">
        <v>2023</v>
      </c>
      <c r="D146" s="9">
        <v>145</v>
      </c>
      <c r="E146" s="46">
        <v>222</v>
      </c>
      <c r="F146" s="47">
        <f t="shared" si="0"/>
        <v>418</v>
      </c>
      <c r="H146" s="10">
        <f>'RNA - MLP'!F146</f>
        <v>6110.4</v>
      </c>
      <c r="I146" s="48" t="e">
        <f>Hibrido!D147</f>
        <v>#REF!</v>
      </c>
      <c r="J146" s="48">
        <f>'Média Móvel Centrada - IS'!J147</f>
        <v>6200.1360257799352</v>
      </c>
      <c r="K146" s="13" t="e">
        <f>MAX(H146:J146)-MIN(H146:J146)</f>
        <v>#REF!</v>
      </c>
    </row>
    <row r="147" spans="1:11" ht="14.25" customHeight="1" x14ac:dyDescent="0.25">
      <c r="A147" s="8">
        <v>44958</v>
      </c>
      <c r="B147" s="7" t="s">
        <v>196</v>
      </c>
      <c r="C147" s="7">
        <v>2023</v>
      </c>
      <c r="D147" s="9">
        <v>146</v>
      </c>
      <c r="E147" s="46">
        <v>185</v>
      </c>
      <c r="F147" s="47">
        <f t="shared" si="0"/>
        <v>407</v>
      </c>
      <c r="H147" s="10">
        <f>'RNA - MLP'!F147</f>
        <v>5808.66</v>
      </c>
      <c r="I147" s="48" t="e">
        <f>Hibrido!D148</f>
        <v>#REF!</v>
      </c>
      <c r="J147" s="48">
        <f>'Média Móvel Centrada - IS'!J148</f>
        <v>5657.4567490203763</v>
      </c>
      <c r="K147" s="13" t="e">
        <f>MAX(H147:J147)-MIN(H147:J147)</f>
        <v>#REF!</v>
      </c>
    </row>
    <row r="148" spans="1:11" ht="14.25" customHeight="1" x14ac:dyDescent="0.25">
      <c r="A148" s="8">
        <v>44986</v>
      </c>
      <c r="B148" s="7" t="s">
        <v>10</v>
      </c>
      <c r="C148" s="7">
        <v>2023</v>
      </c>
      <c r="D148" s="9">
        <v>147</v>
      </c>
      <c r="E148" s="46">
        <v>134</v>
      </c>
      <c r="F148" s="47">
        <f t="shared" si="0"/>
        <v>319</v>
      </c>
      <c r="H148" s="10">
        <f>'RNA - MLP'!F148</f>
        <v>4016.14</v>
      </c>
      <c r="I148" s="48" t="e">
        <f>Hibrido!D149</f>
        <v>#REF!</v>
      </c>
      <c r="J148" s="48">
        <f>'Média Móvel Centrada - IS'!J149</f>
        <v>5632.4927111786837</v>
      </c>
      <c r="K148" s="13" t="e">
        <f>MAX(H148:J148)-MIN(H148:J148)</f>
        <v>#REF!</v>
      </c>
    </row>
    <row r="149" spans="1:11" ht="14.25" customHeight="1" x14ac:dyDescent="0.25"/>
    <row r="150" spans="1:11" ht="14.25" customHeight="1" x14ac:dyDescent="0.25">
      <c r="A150" s="34"/>
      <c r="B150" s="34"/>
      <c r="C150" s="34"/>
    </row>
    <row r="151" spans="1:11" ht="14.25" customHeight="1" x14ac:dyDescent="0.25">
      <c r="A151" s="34"/>
      <c r="B151" s="34"/>
      <c r="C151" s="34"/>
    </row>
    <row r="152" spans="1:11" ht="14.25" customHeight="1" x14ac:dyDescent="0.25">
      <c r="A152" s="34"/>
      <c r="B152" s="34"/>
      <c r="C152" s="34"/>
    </row>
    <row r="153" spans="1:11" ht="14.25" customHeight="1" x14ac:dyDescent="0.25">
      <c r="A153" s="34"/>
      <c r="B153" s="34"/>
      <c r="C153" s="34"/>
    </row>
    <row r="154" spans="1:11" ht="14.25" customHeight="1" x14ac:dyDescent="0.25">
      <c r="A154" s="34"/>
      <c r="B154" s="34"/>
      <c r="C154" s="34"/>
    </row>
    <row r="155" spans="1:11" ht="14.25" customHeight="1" x14ac:dyDescent="0.25">
      <c r="A155" s="34"/>
      <c r="B155" s="34"/>
      <c r="C155" s="34"/>
    </row>
    <row r="156" spans="1:11" ht="14.25" customHeight="1" x14ac:dyDescent="0.25">
      <c r="A156" s="34"/>
      <c r="B156" s="34"/>
      <c r="C156" s="34"/>
    </row>
    <row r="157" spans="1:11" ht="14.25" customHeight="1" x14ac:dyDescent="0.25">
      <c r="A157" s="34"/>
      <c r="B157" s="34"/>
      <c r="C157" s="34"/>
    </row>
    <row r="158" spans="1:11" ht="14.25" customHeight="1" x14ac:dyDescent="0.25">
      <c r="A158" s="34"/>
      <c r="B158" s="34"/>
      <c r="C158" s="34"/>
    </row>
    <row r="159" spans="1:11" ht="14.25" customHeight="1" x14ac:dyDescent="0.25">
      <c r="A159" s="34"/>
      <c r="B159" s="34"/>
      <c r="C159" s="34"/>
    </row>
    <row r="160" spans="1:11" ht="14.25" customHeight="1" x14ac:dyDescent="0.25">
      <c r="A160" s="34"/>
      <c r="B160" s="34"/>
      <c r="C160" s="34"/>
    </row>
    <row r="161" spans="1:3" ht="14.25" customHeight="1" x14ac:dyDescent="0.25">
      <c r="A161" s="34"/>
      <c r="B161" s="34"/>
      <c r="C161" s="34"/>
    </row>
    <row r="162" spans="1:3" ht="14.25" customHeight="1" x14ac:dyDescent="0.25">
      <c r="A162" s="34"/>
      <c r="B162" s="34"/>
      <c r="C162" s="34"/>
    </row>
    <row r="163" spans="1:3" ht="14.25" customHeight="1" x14ac:dyDescent="0.25">
      <c r="A163" s="34"/>
      <c r="B163" s="34"/>
      <c r="C163" s="34"/>
    </row>
    <row r="164" spans="1:3" ht="14.25" customHeight="1" x14ac:dyDescent="0.25">
      <c r="A164" s="34"/>
      <c r="B164" s="34"/>
      <c r="C164" s="34"/>
    </row>
    <row r="165" spans="1:3" ht="14.25" customHeight="1" x14ac:dyDescent="0.25">
      <c r="A165" s="34"/>
      <c r="B165" s="34"/>
      <c r="C165" s="34"/>
    </row>
    <row r="166" spans="1:3" ht="14.25" customHeight="1" x14ac:dyDescent="0.25">
      <c r="A166" s="34"/>
      <c r="B166" s="34"/>
      <c r="C166" s="34"/>
    </row>
    <row r="167" spans="1:3" ht="14.25" customHeight="1" x14ac:dyDescent="0.25">
      <c r="A167" s="34"/>
      <c r="B167" s="34"/>
      <c r="C167" s="34"/>
    </row>
    <row r="168" spans="1:3" ht="14.25" customHeight="1" x14ac:dyDescent="0.25">
      <c r="A168" s="34"/>
      <c r="B168" s="34"/>
      <c r="C168" s="34"/>
    </row>
    <row r="169" spans="1:3" ht="14.25" customHeight="1" x14ac:dyDescent="0.25">
      <c r="A169" s="34"/>
      <c r="B169" s="34"/>
      <c r="C169" s="34"/>
    </row>
    <row r="170" spans="1:3" ht="14.25" customHeight="1" x14ac:dyDescent="0.25">
      <c r="A170" s="34"/>
      <c r="B170" s="34"/>
      <c r="C170" s="34"/>
    </row>
    <row r="171" spans="1:3" ht="14.25" customHeight="1" x14ac:dyDescent="0.25">
      <c r="A171" s="34"/>
      <c r="B171" s="34"/>
      <c r="C171" s="34"/>
    </row>
    <row r="172" spans="1:3" ht="14.25" customHeight="1" x14ac:dyDescent="0.25">
      <c r="A172" s="34"/>
      <c r="B172" s="34"/>
      <c r="C172" s="34"/>
    </row>
    <row r="173" spans="1:3" ht="14.25" customHeight="1" x14ac:dyDescent="0.25">
      <c r="A173" s="34"/>
      <c r="B173" s="34"/>
      <c r="C173" s="34"/>
    </row>
    <row r="174" spans="1:3" ht="14.25" customHeight="1" x14ac:dyDescent="0.25">
      <c r="A174" s="34"/>
      <c r="B174" s="34"/>
      <c r="C174" s="34"/>
    </row>
    <row r="175" spans="1:3" ht="14.25" customHeight="1" x14ac:dyDescent="0.25">
      <c r="A175" s="34"/>
      <c r="B175" s="34"/>
      <c r="C175" s="34"/>
    </row>
    <row r="176" spans="1:3" ht="14.25" customHeight="1" x14ac:dyDescent="0.25">
      <c r="A176" s="34"/>
      <c r="B176" s="34"/>
      <c r="C176" s="34"/>
    </row>
    <row r="177" spans="1:3" ht="14.25" customHeight="1" x14ac:dyDescent="0.25">
      <c r="A177" s="34"/>
      <c r="B177" s="34"/>
      <c r="C177" s="34"/>
    </row>
    <row r="178" spans="1:3" ht="14.25" customHeight="1" x14ac:dyDescent="0.25">
      <c r="A178" s="34"/>
      <c r="B178" s="34"/>
      <c r="C178" s="34"/>
    </row>
    <row r="179" spans="1:3" ht="14.25" customHeight="1" x14ac:dyDescent="0.25">
      <c r="A179" s="34"/>
      <c r="B179" s="34"/>
      <c r="C179" s="34"/>
    </row>
    <row r="180" spans="1:3" ht="14.25" customHeight="1" x14ac:dyDescent="0.25">
      <c r="A180" s="34"/>
      <c r="B180" s="34"/>
      <c r="C180" s="34"/>
    </row>
    <row r="181" spans="1:3" ht="14.25" customHeight="1" x14ac:dyDescent="0.25">
      <c r="A181" s="34"/>
      <c r="B181" s="34"/>
      <c r="C181" s="34"/>
    </row>
    <row r="182" spans="1:3" ht="14.25" customHeight="1" x14ac:dyDescent="0.25">
      <c r="A182" s="34"/>
      <c r="B182" s="34"/>
      <c r="C182" s="34"/>
    </row>
    <row r="183" spans="1:3" ht="14.25" customHeight="1" x14ac:dyDescent="0.25">
      <c r="A183" s="34"/>
      <c r="B183" s="34"/>
      <c r="C183" s="34"/>
    </row>
    <row r="184" spans="1:3" ht="14.25" customHeight="1" x14ac:dyDescent="0.25">
      <c r="A184" s="34"/>
      <c r="B184" s="34"/>
      <c r="C184" s="34"/>
    </row>
    <row r="185" spans="1:3" ht="14.25" customHeight="1" x14ac:dyDescent="0.25">
      <c r="A185" s="34"/>
      <c r="B185" s="34"/>
      <c r="C185" s="34"/>
    </row>
    <row r="186" spans="1:3" ht="14.25" customHeight="1" x14ac:dyDescent="0.25">
      <c r="A186" s="34"/>
      <c r="B186" s="34"/>
      <c r="C186" s="34"/>
    </row>
    <row r="187" spans="1:3" ht="14.25" customHeight="1" x14ac:dyDescent="0.25">
      <c r="A187" s="34"/>
      <c r="B187" s="34"/>
      <c r="C187" s="34"/>
    </row>
    <row r="188" spans="1:3" ht="14.25" customHeight="1" x14ac:dyDescent="0.25">
      <c r="A188" s="34"/>
      <c r="B188" s="34"/>
      <c r="C188" s="34"/>
    </row>
    <row r="189" spans="1:3" ht="14.25" customHeight="1" x14ac:dyDescent="0.25">
      <c r="A189" s="34"/>
      <c r="B189" s="34"/>
      <c r="C189" s="34"/>
    </row>
    <row r="190" spans="1:3" ht="14.25" customHeight="1" x14ac:dyDescent="0.25">
      <c r="A190" s="34"/>
      <c r="B190" s="34"/>
      <c r="C190" s="34"/>
    </row>
    <row r="191" spans="1:3" ht="14.25" customHeight="1" x14ac:dyDescent="0.25">
      <c r="A191" s="34"/>
      <c r="B191" s="34"/>
      <c r="C191" s="34"/>
    </row>
    <row r="192" spans="1:3" ht="14.25" customHeight="1" x14ac:dyDescent="0.25">
      <c r="A192" s="34"/>
      <c r="B192" s="34"/>
      <c r="C192" s="34"/>
    </row>
    <row r="193" spans="1:3" ht="14.25" customHeight="1" x14ac:dyDescent="0.25">
      <c r="A193" s="34"/>
      <c r="B193" s="34"/>
      <c r="C193" s="34"/>
    </row>
    <row r="194" spans="1:3" ht="14.25" customHeight="1" x14ac:dyDescent="0.25">
      <c r="A194" s="34"/>
      <c r="B194" s="34"/>
      <c r="C194" s="34"/>
    </row>
    <row r="195" spans="1:3" ht="14.25" customHeight="1" x14ac:dyDescent="0.25">
      <c r="A195" s="34"/>
      <c r="B195" s="34"/>
      <c r="C195" s="34"/>
    </row>
    <row r="196" spans="1:3" ht="14.25" customHeight="1" x14ac:dyDescent="0.25">
      <c r="A196" s="34"/>
      <c r="B196" s="34"/>
      <c r="C196" s="34"/>
    </row>
    <row r="197" spans="1:3" ht="14.25" customHeight="1" x14ac:dyDescent="0.25">
      <c r="A197" s="34"/>
      <c r="B197" s="34"/>
      <c r="C197" s="34"/>
    </row>
    <row r="198" spans="1:3" ht="14.25" customHeight="1" x14ac:dyDescent="0.25">
      <c r="A198" s="34"/>
      <c r="B198" s="34"/>
      <c r="C198" s="34"/>
    </row>
    <row r="199" spans="1:3" ht="14.25" customHeight="1" x14ac:dyDescent="0.25">
      <c r="A199" s="34"/>
      <c r="B199" s="34"/>
      <c r="C199" s="34"/>
    </row>
    <row r="200" spans="1:3" ht="14.25" customHeight="1" x14ac:dyDescent="0.25">
      <c r="A200" s="34"/>
      <c r="B200" s="34"/>
      <c r="C200" s="34"/>
    </row>
    <row r="201" spans="1:3" ht="14.25" customHeight="1" x14ac:dyDescent="0.25">
      <c r="A201" s="34"/>
      <c r="B201" s="34"/>
      <c r="C201" s="34"/>
    </row>
    <row r="202" spans="1:3" ht="14.25" customHeight="1" x14ac:dyDescent="0.25">
      <c r="A202" s="34"/>
      <c r="B202" s="34"/>
      <c r="C202" s="34"/>
    </row>
    <row r="203" spans="1:3" ht="14.25" customHeight="1" x14ac:dyDescent="0.25">
      <c r="A203" s="34"/>
      <c r="B203" s="34"/>
      <c r="C203" s="34"/>
    </row>
    <row r="204" spans="1:3" ht="14.25" customHeight="1" x14ac:dyDescent="0.25">
      <c r="A204" s="34"/>
      <c r="B204" s="34"/>
      <c r="C204" s="34"/>
    </row>
    <row r="205" spans="1:3" ht="14.25" customHeight="1" x14ac:dyDescent="0.25">
      <c r="A205" s="34"/>
      <c r="B205" s="34"/>
      <c r="C205" s="34"/>
    </row>
    <row r="206" spans="1:3" ht="14.25" customHeight="1" x14ac:dyDescent="0.25">
      <c r="A206" s="34"/>
      <c r="B206" s="34"/>
      <c r="C206" s="34"/>
    </row>
    <row r="207" spans="1:3" ht="14.25" customHeight="1" x14ac:dyDescent="0.25">
      <c r="A207" s="34"/>
      <c r="B207" s="34"/>
      <c r="C207" s="34"/>
    </row>
    <row r="208" spans="1:3" ht="14.25" customHeight="1" x14ac:dyDescent="0.25">
      <c r="A208" s="34"/>
      <c r="B208" s="34"/>
      <c r="C208" s="34"/>
    </row>
    <row r="209" spans="1:3" ht="14.25" customHeight="1" x14ac:dyDescent="0.25">
      <c r="A209" s="34"/>
      <c r="B209" s="34"/>
      <c r="C209" s="34"/>
    </row>
    <row r="210" spans="1:3" ht="14.25" customHeight="1" x14ac:dyDescent="0.25">
      <c r="A210" s="34"/>
      <c r="B210" s="34"/>
      <c r="C210" s="34"/>
    </row>
    <row r="211" spans="1:3" ht="14.25" customHeight="1" x14ac:dyDescent="0.25">
      <c r="A211" s="34"/>
      <c r="B211" s="34"/>
      <c r="C211" s="34"/>
    </row>
    <row r="212" spans="1:3" ht="14.25" customHeight="1" x14ac:dyDescent="0.25">
      <c r="A212" s="34"/>
      <c r="B212" s="34"/>
      <c r="C212" s="34"/>
    </row>
    <row r="213" spans="1:3" ht="14.25" customHeight="1" x14ac:dyDescent="0.25">
      <c r="A213" s="34"/>
      <c r="B213" s="34"/>
      <c r="C213" s="34"/>
    </row>
    <row r="214" spans="1:3" ht="14.25" customHeight="1" x14ac:dyDescent="0.25">
      <c r="A214" s="34"/>
      <c r="B214" s="34"/>
      <c r="C214" s="34"/>
    </row>
    <row r="215" spans="1:3" ht="14.25" customHeight="1" x14ac:dyDescent="0.25">
      <c r="A215" s="34"/>
      <c r="B215" s="34"/>
      <c r="C215" s="34"/>
    </row>
    <row r="216" spans="1:3" ht="14.25" customHeight="1" x14ac:dyDescent="0.25">
      <c r="A216" s="34"/>
      <c r="B216" s="34"/>
      <c r="C216" s="34"/>
    </row>
    <row r="217" spans="1:3" ht="14.25" customHeight="1" x14ac:dyDescent="0.25">
      <c r="A217" s="34"/>
      <c r="B217" s="34"/>
      <c r="C217" s="34"/>
    </row>
    <row r="218" spans="1:3" ht="14.25" customHeight="1" x14ac:dyDescent="0.25">
      <c r="A218" s="34"/>
      <c r="B218" s="34"/>
      <c r="C218" s="34"/>
    </row>
    <row r="219" spans="1:3" ht="14.25" customHeight="1" x14ac:dyDescent="0.25">
      <c r="A219" s="34"/>
      <c r="B219" s="34"/>
      <c r="C219" s="34"/>
    </row>
    <row r="220" spans="1:3" ht="14.25" customHeight="1" x14ac:dyDescent="0.25">
      <c r="A220" s="34"/>
      <c r="B220" s="34"/>
      <c r="C220" s="34"/>
    </row>
    <row r="221" spans="1:3" ht="14.25" customHeight="1" x14ac:dyDescent="0.25">
      <c r="A221" s="34"/>
      <c r="B221" s="34"/>
      <c r="C221" s="34"/>
    </row>
    <row r="222" spans="1:3" ht="14.25" customHeight="1" x14ac:dyDescent="0.25">
      <c r="A222" s="34"/>
      <c r="B222" s="34"/>
      <c r="C222" s="34"/>
    </row>
    <row r="223" spans="1:3" ht="14.25" customHeight="1" x14ac:dyDescent="0.25">
      <c r="A223" s="34"/>
      <c r="B223" s="34"/>
      <c r="C223" s="34"/>
    </row>
    <row r="224" spans="1:3" ht="14.25" customHeight="1" x14ac:dyDescent="0.25">
      <c r="A224" s="34"/>
      <c r="B224" s="34"/>
      <c r="C224" s="34"/>
    </row>
    <row r="225" spans="1:3" ht="14.25" customHeight="1" x14ac:dyDescent="0.25">
      <c r="A225" s="34"/>
      <c r="B225" s="34"/>
      <c r="C225" s="34"/>
    </row>
    <row r="226" spans="1:3" ht="14.25" customHeight="1" x14ac:dyDescent="0.25">
      <c r="A226" s="34"/>
      <c r="B226" s="34"/>
      <c r="C226" s="34"/>
    </row>
    <row r="227" spans="1:3" ht="14.25" customHeight="1" x14ac:dyDescent="0.25">
      <c r="A227" s="34"/>
      <c r="B227" s="34"/>
      <c r="C227" s="34"/>
    </row>
    <row r="228" spans="1:3" ht="14.25" customHeight="1" x14ac:dyDescent="0.25">
      <c r="A228" s="34"/>
      <c r="B228" s="34"/>
      <c r="C228" s="34"/>
    </row>
    <row r="229" spans="1:3" ht="14.25" customHeight="1" x14ac:dyDescent="0.25">
      <c r="A229" s="34"/>
      <c r="B229" s="34"/>
      <c r="C229" s="34"/>
    </row>
    <row r="230" spans="1:3" ht="14.25" customHeight="1" x14ac:dyDescent="0.25">
      <c r="A230" s="34"/>
      <c r="B230" s="34"/>
      <c r="C230" s="34"/>
    </row>
    <row r="231" spans="1:3" ht="14.25" customHeight="1" x14ac:dyDescent="0.25">
      <c r="A231" s="34"/>
      <c r="B231" s="34"/>
      <c r="C231" s="34"/>
    </row>
    <row r="232" spans="1:3" ht="14.25" customHeight="1" x14ac:dyDescent="0.25">
      <c r="A232" s="34"/>
      <c r="B232" s="34"/>
      <c r="C232" s="34"/>
    </row>
    <row r="233" spans="1:3" ht="14.25" customHeight="1" x14ac:dyDescent="0.25">
      <c r="A233" s="34"/>
      <c r="B233" s="34"/>
      <c r="C233" s="34"/>
    </row>
    <row r="234" spans="1:3" ht="14.25" customHeight="1" x14ac:dyDescent="0.25">
      <c r="A234" s="34"/>
      <c r="B234" s="34"/>
      <c r="C234" s="34"/>
    </row>
    <row r="235" spans="1:3" ht="14.25" customHeight="1" x14ac:dyDescent="0.25">
      <c r="A235" s="34"/>
      <c r="B235" s="34"/>
      <c r="C235" s="34"/>
    </row>
    <row r="236" spans="1:3" ht="14.25" customHeight="1" x14ac:dyDescent="0.25">
      <c r="A236" s="34"/>
      <c r="B236" s="34"/>
      <c r="C236" s="34"/>
    </row>
    <row r="237" spans="1:3" ht="14.25" customHeight="1" x14ac:dyDescent="0.25">
      <c r="A237" s="34"/>
      <c r="B237" s="34"/>
      <c r="C237" s="34"/>
    </row>
    <row r="238" spans="1:3" ht="14.25" customHeight="1" x14ac:dyDescent="0.25">
      <c r="A238" s="34"/>
      <c r="B238" s="34"/>
      <c r="C238" s="34"/>
    </row>
    <row r="239" spans="1:3" ht="14.25" customHeight="1" x14ac:dyDescent="0.25">
      <c r="A239" s="34"/>
      <c r="B239" s="34"/>
      <c r="C239" s="34"/>
    </row>
    <row r="240" spans="1:3" ht="14.25" customHeight="1" x14ac:dyDescent="0.25">
      <c r="A240" s="34"/>
      <c r="B240" s="34"/>
      <c r="C240" s="34"/>
    </row>
    <row r="241" spans="1:3" ht="14.25" customHeight="1" x14ac:dyDescent="0.25">
      <c r="A241" s="34"/>
      <c r="B241" s="34"/>
      <c r="C241" s="34"/>
    </row>
    <row r="242" spans="1:3" ht="14.25" customHeight="1" x14ac:dyDescent="0.25">
      <c r="A242" s="34"/>
      <c r="B242" s="34"/>
      <c r="C242" s="34"/>
    </row>
    <row r="243" spans="1:3" ht="14.25" customHeight="1" x14ac:dyDescent="0.25">
      <c r="A243" s="34"/>
      <c r="B243" s="34"/>
      <c r="C243" s="34"/>
    </row>
    <row r="244" spans="1:3" ht="14.25" customHeight="1" x14ac:dyDescent="0.25">
      <c r="A244" s="34"/>
      <c r="B244" s="34"/>
      <c r="C244" s="34"/>
    </row>
    <row r="245" spans="1:3" ht="14.25" customHeight="1" x14ac:dyDescent="0.25">
      <c r="A245" s="34"/>
      <c r="B245" s="34"/>
      <c r="C245" s="34"/>
    </row>
    <row r="246" spans="1:3" ht="14.25" customHeight="1" x14ac:dyDescent="0.25">
      <c r="A246" s="34"/>
      <c r="B246" s="34"/>
      <c r="C246" s="34"/>
    </row>
    <row r="247" spans="1:3" ht="14.25" customHeight="1" x14ac:dyDescent="0.25">
      <c r="A247" s="34"/>
      <c r="B247" s="34"/>
      <c r="C247" s="34"/>
    </row>
    <row r="248" spans="1:3" ht="14.25" customHeight="1" x14ac:dyDescent="0.25">
      <c r="A248" s="34"/>
      <c r="B248" s="34"/>
      <c r="C248" s="34"/>
    </row>
    <row r="249" spans="1:3" ht="14.25" customHeight="1" x14ac:dyDescent="0.25">
      <c r="A249" s="34"/>
      <c r="B249" s="34"/>
      <c r="C249" s="34"/>
    </row>
    <row r="250" spans="1:3" ht="14.25" customHeight="1" x14ac:dyDescent="0.25">
      <c r="A250" s="34"/>
      <c r="B250" s="34"/>
      <c r="C250" s="34"/>
    </row>
    <row r="251" spans="1:3" ht="14.25" customHeight="1" x14ac:dyDescent="0.25">
      <c r="A251" s="34"/>
      <c r="B251" s="34"/>
      <c r="C251" s="34"/>
    </row>
    <row r="252" spans="1:3" ht="14.25" customHeight="1" x14ac:dyDescent="0.25">
      <c r="A252" s="34"/>
      <c r="B252" s="34"/>
      <c r="C252" s="34"/>
    </row>
    <row r="253" spans="1:3" ht="14.25" customHeight="1" x14ac:dyDescent="0.25">
      <c r="A253" s="34"/>
      <c r="B253" s="34"/>
      <c r="C253" s="34"/>
    </row>
    <row r="254" spans="1:3" ht="14.25" customHeight="1" x14ac:dyDescent="0.25">
      <c r="A254" s="34"/>
      <c r="B254" s="34"/>
      <c r="C254" s="34"/>
    </row>
    <row r="255" spans="1:3" ht="14.25" customHeight="1" x14ac:dyDescent="0.25">
      <c r="A255" s="34"/>
      <c r="B255" s="34"/>
      <c r="C255" s="34"/>
    </row>
    <row r="256" spans="1:3" ht="14.25" customHeight="1" x14ac:dyDescent="0.25">
      <c r="A256" s="34"/>
      <c r="B256" s="34"/>
      <c r="C256" s="34"/>
    </row>
    <row r="257" spans="1:3" ht="14.25" customHeight="1" x14ac:dyDescent="0.25">
      <c r="A257" s="34"/>
      <c r="B257" s="34"/>
      <c r="C257" s="34"/>
    </row>
    <row r="258" spans="1:3" ht="14.25" customHeight="1" x14ac:dyDescent="0.25">
      <c r="A258" s="34"/>
      <c r="B258" s="34"/>
      <c r="C258" s="34"/>
    </row>
    <row r="259" spans="1:3" ht="14.25" customHeight="1" x14ac:dyDescent="0.25">
      <c r="A259" s="34"/>
      <c r="B259" s="34"/>
      <c r="C259" s="34"/>
    </row>
    <row r="260" spans="1:3" ht="14.25" customHeight="1" x14ac:dyDescent="0.25">
      <c r="A260" s="34"/>
      <c r="B260" s="34"/>
      <c r="C260" s="34"/>
    </row>
    <row r="261" spans="1:3" ht="14.25" customHeight="1" x14ac:dyDescent="0.25">
      <c r="A261" s="34"/>
      <c r="B261" s="34"/>
      <c r="C261" s="34"/>
    </row>
    <row r="262" spans="1:3" ht="14.25" customHeight="1" x14ac:dyDescent="0.25">
      <c r="A262" s="34"/>
      <c r="B262" s="34"/>
      <c r="C262" s="34"/>
    </row>
    <row r="263" spans="1:3" ht="14.25" customHeight="1" x14ac:dyDescent="0.25">
      <c r="A263" s="34"/>
      <c r="B263" s="34"/>
      <c r="C263" s="34"/>
    </row>
    <row r="264" spans="1:3" ht="14.25" customHeight="1" x14ac:dyDescent="0.25">
      <c r="A264" s="34"/>
      <c r="B264" s="34"/>
      <c r="C264" s="34"/>
    </row>
    <row r="265" spans="1:3" ht="14.25" customHeight="1" x14ac:dyDescent="0.25">
      <c r="A265" s="34"/>
      <c r="B265" s="34"/>
      <c r="C265" s="34"/>
    </row>
    <row r="266" spans="1:3" ht="14.25" customHeight="1" x14ac:dyDescent="0.25">
      <c r="A266" s="34"/>
      <c r="B266" s="34"/>
      <c r="C266" s="34"/>
    </row>
    <row r="267" spans="1:3" ht="14.25" customHeight="1" x14ac:dyDescent="0.25">
      <c r="A267" s="34"/>
      <c r="B267" s="34"/>
      <c r="C267" s="34"/>
    </row>
    <row r="268" spans="1:3" ht="14.25" customHeight="1" x14ac:dyDescent="0.25">
      <c r="A268" s="34"/>
      <c r="B268" s="34"/>
      <c r="C268" s="34"/>
    </row>
    <row r="269" spans="1:3" ht="14.25" customHeight="1" x14ac:dyDescent="0.25">
      <c r="A269" s="34"/>
      <c r="B269" s="34"/>
      <c r="C269" s="34"/>
    </row>
    <row r="270" spans="1:3" ht="14.25" customHeight="1" x14ac:dyDescent="0.25">
      <c r="A270" s="34"/>
      <c r="B270" s="34"/>
      <c r="C270" s="34"/>
    </row>
    <row r="271" spans="1:3" ht="14.25" customHeight="1" x14ac:dyDescent="0.25">
      <c r="A271" s="34"/>
      <c r="B271" s="34"/>
      <c r="C271" s="34"/>
    </row>
    <row r="272" spans="1:3" ht="14.25" customHeight="1" x14ac:dyDescent="0.25">
      <c r="A272" s="34"/>
      <c r="B272" s="34"/>
      <c r="C272" s="34"/>
    </row>
    <row r="273" spans="1:3" ht="14.25" customHeight="1" x14ac:dyDescent="0.25">
      <c r="A273" s="34"/>
      <c r="B273" s="34"/>
      <c r="C273" s="34"/>
    </row>
    <row r="274" spans="1:3" ht="14.25" customHeight="1" x14ac:dyDescent="0.25">
      <c r="A274" s="34"/>
      <c r="B274" s="34"/>
      <c r="C274" s="34"/>
    </row>
    <row r="275" spans="1:3" ht="14.25" customHeight="1" x14ac:dyDescent="0.25">
      <c r="A275" s="34"/>
      <c r="B275" s="34"/>
      <c r="C275" s="34"/>
    </row>
    <row r="276" spans="1:3" ht="14.25" customHeight="1" x14ac:dyDescent="0.25">
      <c r="A276" s="34"/>
      <c r="B276" s="34"/>
      <c r="C276" s="34"/>
    </row>
    <row r="277" spans="1:3" ht="14.25" customHeight="1" x14ac:dyDescent="0.25">
      <c r="A277" s="34"/>
      <c r="B277" s="34"/>
      <c r="C277" s="34"/>
    </row>
    <row r="278" spans="1:3" ht="14.25" customHeight="1" x14ac:dyDescent="0.25">
      <c r="A278" s="34"/>
      <c r="B278" s="34"/>
      <c r="C278" s="34"/>
    </row>
    <row r="279" spans="1:3" ht="14.25" customHeight="1" x14ac:dyDescent="0.25">
      <c r="A279" s="34"/>
      <c r="B279" s="34"/>
      <c r="C279" s="34"/>
    </row>
    <row r="280" spans="1:3" ht="14.25" customHeight="1" x14ac:dyDescent="0.25">
      <c r="A280" s="34"/>
      <c r="B280" s="34"/>
      <c r="C280" s="34"/>
    </row>
    <row r="281" spans="1:3" ht="14.25" customHeight="1" x14ac:dyDescent="0.25">
      <c r="A281" s="34"/>
      <c r="B281" s="34"/>
      <c r="C281" s="34"/>
    </row>
    <row r="282" spans="1:3" ht="14.25" customHeight="1" x14ac:dyDescent="0.25">
      <c r="A282" s="34"/>
      <c r="B282" s="34"/>
      <c r="C282" s="34"/>
    </row>
    <row r="283" spans="1:3" ht="14.25" customHeight="1" x14ac:dyDescent="0.25">
      <c r="A283" s="34"/>
      <c r="B283" s="34"/>
      <c r="C283" s="34"/>
    </row>
    <row r="284" spans="1:3" ht="14.25" customHeight="1" x14ac:dyDescent="0.25">
      <c r="A284" s="34"/>
      <c r="B284" s="34"/>
      <c r="C284" s="34"/>
    </row>
    <row r="285" spans="1:3" ht="14.25" customHeight="1" x14ac:dyDescent="0.25">
      <c r="A285" s="34"/>
      <c r="B285" s="34"/>
      <c r="C285" s="34"/>
    </row>
    <row r="286" spans="1:3" ht="14.25" customHeight="1" x14ac:dyDescent="0.25">
      <c r="A286" s="34"/>
      <c r="B286" s="34"/>
      <c r="C286" s="34"/>
    </row>
    <row r="287" spans="1:3" ht="14.25" customHeight="1" x14ac:dyDescent="0.25">
      <c r="A287" s="34"/>
      <c r="B287" s="34"/>
      <c r="C287" s="34"/>
    </row>
    <row r="288" spans="1:3" ht="14.25" customHeight="1" x14ac:dyDescent="0.25">
      <c r="A288" s="34"/>
      <c r="B288" s="34"/>
      <c r="C288" s="34"/>
    </row>
    <row r="289" spans="1:3" ht="14.25" customHeight="1" x14ac:dyDescent="0.25">
      <c r="A289" s="34"/>
      <c r="B289" s="34"/>
      <c r="C289" s="34"/>
    </row>
    <row r="290" spans="1:3" ht="14.25" customHeight="1" x14ac:dyDescent="0.25">
      <c r="A290" s="34"/>
      <c r="B290" s="34"/>
      <c r="C290" s="34"/>
    </row>
    <row r="291" spans="1:3" ht="14.25" customHeight="1" x14ac:dyDescent="0.25">
      <c r="A291" s="34"/>
      <c r="B291" s="34"/>
      <c r="C291" s="34"/>
    </row>
    <row r="292" spans="1:3" ht="14.25" customHeight="1" x14ac:dyDescent="0.25">
      <c r="A292" s="34"/>
      <c r="B292" s="34"/>
      <c r="C292" s="34"/>
    </row>
    <row r="293" spans="1:3" ht="14.25" customHeight="1" x14ac:dyDescent="0.25">
      <c r="A293" s="34"/>
      <c r="B293" s="34"/>
      <c r="C293" s="34"/>
    </row>
    <row r="294" spans="1:3" ht="14.25" customHeight="1" x14ac:dyDescent="0.25">
      <c r="A294" s="34"/>
      <c r="B294" s="34"/>
      <c r="C294" s="34"/>
    </row>
    <row r="295" spans="1:3" ht="14.25" customHeight="1" x14ac:dyDescent="0.25">
      <c r="A295" s="34"/>
      <c r="B295" s="34"/>
      <c r="C295" s="34"/>
    </row>
    <row r="296" spans="1:3" ht="14.25" customHeight="1" x14ac:dyDescent="0.25">
      <c r="A296" s="34"/>
      <c r="B296" s="34"/>
      <c r="C296" s="34"/>
    </row>
    <row r="297" spans="1:3" ht="14.25" customHeight="1" x14ac:dyDescent="0.25">
      <c r="A297" s="34"/>
      <c r="B297" s="34"/>
      <c r="C297" s="34"/>
    </row>
    <row r="298" spans="1:3" ht="14.25" customHeight="1" x14ac:dyDescent="0.25">
      <c r="A298" s="34"/>
      <c r="B298" s="34"/>
      <c r="C298" s="34"/>
    </row>
    <row r="299" spans="1:3" ht="14.25" customHeight="1" x14ac:dyDescent="0.25">
      <c r="A299" s="34"/>
      <c r="B299" s="34"/>
      <c r="C299" s="34"/>
    </row>
    <row r="300" spans="1:3" ht="14.25" customHeight="1" x14ac:dyDescent="0.25">
      <c r="A300" s="34"/>
      <c r="B300" s="34"/>
      <c r="C300" s="34"/>
    </row>
    <row r="301" spans="1:3" ht="14.25" customHeight="1" x14ac:dyDescent="0.25">
      <c r="A301" s="34"/>
      <c r="B301" s="34"/>
      <c r="C301" s="34"/>
    </row>
    <row r="302" spans="1:3" ht="14.25" customHeight="1" x14ac:dyDescent="0.25">
      <c r="A302" s="34"/>
      <c r="B302" s="34"/>
      <c r="C302" s="34"/>
    </row>
    <row r="303" spans="1:3" ht="14.25" customHeight="1" x14ac:dyDescent="0.25">
      <c r="A303" s="34"/>
      <c r="B303" s="34"/>
      <c r="C303" s="34"/>
    </row>
    <row r="304" spans="1:3" ht="14.25" customHeight="1" x14ac:dyDescent="0.25">
      <c r="A304" s="34"/>
      <c r="B304" s="34"/>
      <c r="C304" s="34"/>
    </row>
    <row r="305" spans="1:3" ht="14.25" customHeight="1" x14ac:dyDescent="0.25">
      <c r="A305" s="34"/>
      <c r="B305" s="34"/>
      <c r="C305" s="34"/>
    </row>
    <row r="306" spans="1:3" ht="14.25" customHeight="1" x14ac:dyDescent="0.25">
      <c r="A306" s="34"/>
      <c r="B306" s="34"/>
      <c r="C306" s="34"/>
    </row>
    <row r="307" spans="1:3" ht="14.25" customHeight="1" x14ac:dyDescent="0.25">
      <c r="A307" s="34"/>
      <c r="B307" s="34"/>
      <c r="C307" s="34"/>
    </row>
    <row r="308" spans="1:3" ht="14.25" customHeight="1" x14ac:dyDescent="0.25">
      <c r="A308" s="34"/>
      <c r="B308" s="34"/>
      <c r="C308" s="34"/>
    </row>
    <row r="309" spans="1:3" ht="14.25" customHeight="1" x14ac:dyDescent="0.25">
      <c r="A309" s="34"/>
      <c r="B309" s="34"/>
      <c r="C309" s="34"/>
    </row>
    <row r="310" spans="1:3" ht="14.25" customHeight="1" x14ac:dyDescent="0.25">
      <c r="A310" s="34"/>
      <c r="B310" s="34"/>
      <c r="C310" s="34"/>
    </row>
    <row r="311" spans="1:3" ht="14.25" customHeight="1" x14ac:dyDescent="0.25">
      <c r="A311" s="34"/>
      <c r="B311" s="34"/>
      <c r="C311" s="34"/>
    </row>
    <row r="312" spans="1:3" ht="14.25" customHeight="1" x14ac:dyDescent="0.25">
      <c r="A312" s="34"/>
      <c r="B312" s="34"/>
      <c r="C312" s="34"/>
    </row>
    <row r="313" spans="1:3" ht="14.25" customHeight="1" x14ac:dyDescent="0.25">
      <c r="A313" s="34"/>
      <c r="B313" s="34"/>
      <c r="C313" s="34"/>
    </row>
    <row r="314" spans="1:3" ht="14.25" customHeight="1" x14ac:dyDescent="0.25">
      <c r="A314" s="34"/>
      <c r="B314" s="34"/>
      <c r="C314" s="34"/>
    </row>
    <row r="315" spans="1:3" ht="14.25" customHeight="1" x14ac:dyDescent="0.25">
      <c r="A315" s="34"/>
      <c r="B315" s="34"/>
      <c r="C315" s="34"/>
    </row>
    <row r="316" spans="1:3" ht="14.25" customHeight="1" x14ac:dyDescent="0.25">
      <c r="A316" s="34"/>
      <c r="B316" s="34"/>
      <c r="C316" s="34"/>
    </row>
    <row r="317" spans="1:3" ht="14.25" customHeight="1" x14ac:dyDescent="0.25">
      <c r="A317" s="34"/>
      <c r="B317" s="34"/>
      <c r="C317" s="34"/>
    </row>
    <row r="318" spans="1:3" ht="14.25" customHeight="1" x14ac:dyDescent="0.25">
      <c r="A318" s="34"/>
      <c r="B318" s="34"/>
      <c r="C318" s="34"/>
    </row>
    <row r="319" spans="1:3" ht="14.25" customHeight="1" x14ac:dyDescent="0.25">
      <c r="A319" s="34"/>
      <c r="B319" s="34"/>
      <c r="C319" s="34"/>
    </row>
    <row r="320" spans="1:3" ht="14.25" customHeight="1" x14ac:dyDescent="0.25">
      <c r="A320" s="34"/>
      <c r="B320" s="34"/>
      <c r="C320" s="34"/>
    </row>
    <row r="321" spans="1:3" ht="14.25" customHeight="1" x14ac:dyDescent="0.25">
      <c r="A321" s="34"/>
      <c r="B321" s="34"/>
      <c r="C321" s="34"/>
    </row>
    <row r="322" spans="1:3" ht="14.25" customHeight="1" x14ac:dyDescent="0.25">
      <c r="A322" s="34"/>
      <c r="B322" s="34"/>
      <c r="C322" s="34"/>
    </row>
    <row r="323" spans="1:3" ht="14.25" customHeight="1" x14ac:dyDescent="0.25">
      <c r="A323" s="34"/>
      <c r="B323" s="34"/>
      <c r="C323" s="34"/>
    </row>
    <row r="324" spans="1:3" ht="14.25" customHeight="1" x14ac:dyDescent="0.25">
      <c r="A324" s="34"/>
      <c r="B324" s="34"/>
      <c r="C324" s="34"/>
    </row>
    <row r="325" spans="1:3" ht="14.25" customHeight="1" x14ac:dyDescent="0.25">
      <c r="A325" s="34"/>
      <c r="B325" s="34"/>
      <c r="C325" s="34"/>
    </row>
    <row r="326" spans="1:3" ht="14.25" customHeight="1" x14ac:dyDescent="0.25">
      <c r="A326" s="34"/>
      <c r="B326" s="34"/>
      <c r="C326" s="34"/>
    </row>
    <row r="327" spans="1:3" ht="14.25" customHeight="1" x14ac:dyDescent="0.25">
      <c r="A327" s="34"/>
      <c r="B327" s="34"/>
      <c r="C327" s="34"/>
    </row>
    <row r="328" spans="1:3" ht="14.25" customHeight="1" x14ac:dyDescent="0.25">
      <c r="A328" s="34"/>
      <c r="B328" s="34"/>
      <c r="C328" s="34"/>
    </row>
    <row r="329" spans="1:3" ht="14.25" customHeight="1" x14ac:dyDescent="0.25">
      <c r="A329" s="34"/>
      <c r="B329" s="34"/>
      <c r="C329" s="34"/>
    </row>
    <row r="330" spans="1:3" ht="14.25" customHeight="1" x14ac:dyDescent="0.25">
      <c r="A330" s="34"/>
      <c r="B330" s="34"/>
      <c r="C330" s="34"/>
    </row>
    <row r="331" spans="1:3" ht="14.25" customHeight="1" x14ac:dyDescent="0.25">
      <c r="A331" s="34"/>
      <c r="B331" s="34"/>
      <c r="C331" s="34"/>
    </row>
    <row r="332" spans="1:3" ht="14.25" customHeight="1" x14ac:dyDescent="0.25">
      <c r="A332" s="34"/>
      <c r="B332" s="34"/>
      <c r="C332" s="34"/>
    </row>
    <row r="333" spans="1:3" ht="14.25" customHeight="1" x14ac:dyDescent="0.25">
      <c r="A333" s="34"/>
      <c r="B333" s="34"/>
      <c r="C333" s="34"/>
    </row>
    <row r="334" spans="1:3" ht="14.25" customHeight="1" x14ac:dyDescent="0.25">
      <c r="A334" s="34"/>
      <c r="B334" s="34"/>
      <c r="C334" s="34"/>
    </row>
    <row r="335" spans="1:3" ht="14.25" customHeight="1" x14ac:dyDescent="0.25">
      <c r="A335" s="34"/>
      <c r="B335" s="34"/>
      <c r="C335" s="34"/>
    </row>
    <row r="336" spans="1:3" ht="14.25" customHeight="1" x14ac:dyDescent="0.25">
      <c r="A336" s="34"/>
      <c r="B336" s="34"/>
      <c r="C336" s="34"/>
    </row>
    <row r="337" spans="1:3" ht="14.25" customHeight="1" x14ac:dyDescent="0.25">
      <c r="A337" s="34"/>
      <c r="B337" s="34"/>
      <c r="C337" s="34"/>
    </row>
    <row r="338" spans="1:3" ht="14.25" customHeight="1" x14ac:dyDescent="0.25">
      <c r="A338" s="34"/>
      <c r="B338" s="34"/>
      <c r="C338" s="34"/>
    </row>
    <row r="339" spans="1:3" ht="14.25" customHeight="1" x14ac:dyDescent="0.25">
      <c r="A339" s="34"/>
      <c r="B339" s="34"/>
      <c r="C339" s="34"/>
    </row>
    <row r="340" spans="1:3" ht="14.25" customHeight="1" x14ac:dyDescent="0.25">
      <c r="A340" s="34"/>
      <c r="B340" s="34"/>
      <c r="C340" s="34"/>
    </row>
    <row r="341" spans="1:3" ht="14.25" customHeight="1" x14ac:dyDescent="0.25">
      <c r="A341" s="34"/>
      <c r="B341" s="34"/>
      <c r="C341" s="34"/>
    </row>
    <row r="342" spans="1:3" ht="14.25" customHeight="1" x14ac:dyDescent="0.25">
      <c r="A342" s="34"/>
      <c r="B342" s="34"/>
      <c r="C342" s="34"/>
    </row>
    <row r="343" spans="1:3" ht="14.25" customHeight="1" x14ac:dyDescent="0.25">
      <c r="A343" s="34"/>
      <c r="B343" s="34"/>
      <c r="C343" s="34"/>
    </row>
    <row r="344" spans="1:3" ht="14.25" customHeight="1" x14ac:dyDescent="0.25">
      <c r="A344" s="34"/>
      <c r="B344" s="34"/>
      <c r="C344" s="34"/>
    </row>
    <row r="345" spans="1:3" ht="14.25" customHeight="1" x14ac:dyDescent="0.25">
      <c r="A345" s="34"/>
      <c r="B345" s="34"/>
      <c r="C345" s="34"/>
    </row>
    <row r="346" spans="1:3" ht="14.25" customHeight="1" x14ac:dyDescent="0.25">
      <c r="A346" s="34"/>
      <c r="B346" s="34"/>
      <c r="C346" s="34"/>
    </row>
    <row r="347" spans="1:3" ht="14.25" customHeight="1" x14ac:dyDescent="0.25">
      <c r="A347" s="34"/>
      <c r="B347" s="34"/>
      <c r="C347" s="34"/>
    </row>
    <row r="348" spans="1:3" ht="14.25" customHeight="1" x14ac:dyDescent="0.25">
      <c r="A348" s="34"/>
      <c r="B348" s="34"/>
      <c r="C348" s="34"/>
    </row>
    <row r="349" spans="1:3" ht="14.25" customHeight="1" x14ac:dyDescent="0.25">
      <c r="A349" s="34"/>
      <c r="B349" s="34"/>
      <c r="C349" s="34"/>
    </row>
    <row r="350" spans="1:3" ht="14.25" customHeight="1" x14ac:dyDescent="0.25">
      <c r="A350" s="34"/>
      <c r="B350" s="34"/>
      <c r="C350" s="34"/>
    </row>
    <row r="351" spans="1:3" ht="14.25" customHeight="1" x14ac:dyDescent="0.25">
      <c r="A351" s="34"/>
      <c r="B351" s="34"/>
      <c r="C351" s="34"/>
    </row>
    <row r="352" spans="1:3" ht="14.25" customHeight="1" x14ac:dyDescent="0.25">
      <c r="A352" s="34"/>
      <c r="B352" s="34"/>
      <c r="C352" s="34"/>
    </row>
    <row r="353" spans="1:3" ht="14.25" customHeight="1" x14ac:dyDescent="0.25">
      <c r="A353" s="34"/>
      <c r="B353" s="34"/>
      <c r="C353" s="34"/>
    </row>
    <row r="354" spans="1:3" ht="14.25" customHeight="1" x14ac:dyDescent="0.25">
      <c r="A354" s="34"/>
      <c r="B354" s="34"/>
      <c r="C354" s="34"/>
    </row>
    <row r="355" spans="1:3" ht="14.25" customHeight="1" x14ac:dyDescent="0.25">
      <c r="A355" s="34"/>
      <c r="B355" s="34"/>
      <c r="C355" s="34"/>
    </row>
    <row r="356" spans="1:3" ht="14.25" customHeight="1" x14ac:dyDescent="0.25">
      <c r="A356" s="34"/>
      <c r="B356" s="34"/>
      <c r="C356" s="34"/>
    </row>
    <row r="357" spans="1:3" ht="14.25" customHeight="1" x14ac:dyDescent="0.25">
      <c r="A357" s="34"/>
      <c r="B357" s="34"/>
      <c r="C357" s="34"/>
    </row>
    <row r="358" spans="1:3" ht="14.25" customHeight="1" x14ac:dyDescent="0.25">
      <c r="A358" s="34"/>
      <c r="B358" s="34"/>
      <c r="C358" s="34"/>
    </row>
    <row r="359" spans="1:3" ht="14.25" customHeight="1" x14ac:dyDescent="0.25">
      <c r="A359" s="34"/>
      <c r="B359" s="34"/>
      <c r="C359" s="34"/>
    </row>
    <row r="360" spans="1:3" ht="14.25" customHeight="1" x14ac:dyDescent="0.25">
      <c r="A360" s="34"/>
      <c r="B360" s="34"/>
      <c r="C360" s="34"/>
    </row>
    <row r="361" spans="1:3" ht="14.25" customHeight="1" x14ac:dyDescent="0.25">
      <c r="A361" s="34"/>
      <c r="B361" s="34"/>
      <c r="C361" s="34"/>
    </row>
    <row r="362" spans="1:3" ht="14.25" customHeight="1" x14ac:dyDescent="0.25">
      <c r="A362" s="34"/>
      <c r="B362" s="34"/>
      <c r="C362" s="34"/>
    </row>
    <row r="363" spans="1:3" ht="14.25" customHeight="1" x14ac:dyDescent="0.25">
      <c r="A363" s="34"/>
      <c r="B363" s="34"/>
      <c r="C363" s="34"/>
    </row>
    <row r="364" spans="1:3" ht="14.25" customHeight="1" x14ac:dyDescent="0.25">
      <c r="A364" s="34"/>
      <c r="B364" s="34"/>
      <c r="C364" s="34"/>
    </row>
    <row r="365" spans="1:3" ht="14.25" customHeight="1" x14ac:dyDescent="0.25">
      <c r="A365" s="34"/>
      <c r="B365" s="34"/>
      <c r="C365" s="34"/>
    </row>
    <row r="366" spans="1:3" ht="14.25" customHeight="1" x14ac:dyDescent="0.25">
      <c r="A366" s="34"/>
      <c r="B366" s="34"/>
      <c r="C366" s="34"/>
    </row>
    <row r="367" spans="1:3" ht="14.25" customHeight="1" x14ac:dyDescent="0.25">
      <c r="A367" s="34"/>
      <c r="B367" s="34"/>
      <c r="C367" s="34"/>
    </row>
    <row r="368" spans="1:3" ht="14.25" customHeight="1" x14ac:dyDescent="0.25">
      <c r="A368" s="34"/>
      <c r="B368" s="34"/>
      <c r="C368" s="34"/>
    </row>
    <row r="369" spans="1:3" ht="14.25" customHeight="1" x14ac:dyDescent="0.25">
      <c r="A369" s="34"/>
      <c r="B369" s="34"/>
      <c r="C369" s="34"/>
    </row>
    <row r="370" spans="1:3" ht="14.25" customHeight="1" x14ac:dyDescent="0.25">
      <c r="A370" s="34"/>
      <c r="B370" s="34"/>
      <c r="C370" s="34"/>
    </row>
    <row r="371" spans="1:3" ht="14.25" customHeight="1" x14ac:dyDescent="0.25">
      <c r="A371" s="34"/>
      <c r="B371" s="34"/>
      <c r="C371" s="34"/>
    </row>
    <row r="372" spans="1:3" ht="14.25" customHeight="1" x14ac:dyDescent="0.25">
      <c r="A372" s="34"/>
      <c r="B372" s="34"/>
      <c r="C372" s="34"/>
    </row>
    <row r="373" spans="1:3" ht="14.25" customHeight="1" x14ac:dyDescent="0.25">
      <c r="A373" s="34"/>
      <c r="B373" s="34"/>
      <c r="C373" s="34"/>
    </row>
    <row r="374" spans="1:3" ht="14.25" customHeight="1" x14ac:dyDescent="0.25">
      <c r="A374" s="34"/>
      <c r="B374" s="34"/>
      <c r="C374" s="34"/>
    </row>
    <row r="375" spans="1:3" ht="14.25" customHeight="1" x14ac:dyDescent="0.25">
      <c r="A375" s="34"/>
      <c r="B375" s="34"/>
      <c r="C375" s="34"/>
    </row>
    <row r="376" spans="1:3" ht="14.25" customHeight="1" x14ac:dyDescent="0.25">
      <c r="A376" s="34"/>
      <c r="B376" s="34"/>
      <c r="C376" s="34"/>
    </row>
    <row r="377" spans="1:3" ht="14.25" customHeight="1" x14ac:dyDescent="0.25">
      <c r="A377" s="34"/>
      <c r="B377" s="34"/>
      <c r="C377" s="34"/>
    </row>
    <row r="378" spans="1:3" ht="14.25" customHeight="1" x14ac:dyDescent="0.25">
      <c r="A378" s="34"/>
      <c r="B378" s="34"/>
      <c r="C378" s="34"/>
    </row>
    <row r="379" spans="1:3" ht="14.25" customHeight="1" x14ac:dyDescent="0.25">
      <c r="A379" s="34"/>
      <c r="B379" s="34"/>
      <c r="C379" s="34"/>
    </row>
    <row r="380" spans="1:3" ht="14.25" customHeight="1" x14ac:dyDescent="0.25">
      <c r="A380" s="34"/>
      <c r="B380" s="34"/>
      <c r="C380" s="34"/>
    </row>
    <row r="381" spans="1:3" ht="14.25" customHeight="1" x14ac:dyDescent="0.25">
      <c r="A381" s="34"/>
      <c r="B381" s="34"/>
      <c r="C381" s="34"/>
    </row>
    <row r="382" spans="1:3" ht="14.25" customHeight="1" x14ac:dyDescent="0.25">
      <c r="A382" s="34"/>
      <c r="B382" s="34"/>
      <c r="C382" s="34"/>
    </row>
    <row r="383" spans="1:3" ht="14.25" customHeight="1" x14ac:dyDescent="0.25">
      <c r="A383" s="34"/>
      <c r="B383" s="34"/>
      <c r="C383" s="34"/>
    </row>
    <row r="384" spans="1:3" ht="14.25" customHeight="1" x14ac:dyDescent="0.25">
      <c r="A384" s="34"/>
      <c r="B384" s="34"/>
      <c r="C384" s="34"/>
    </row>
    <row r="385" spans="1:3" ht="14.25" customHeight="1" x14ac:dyDescent="0.25">
      <c r="A385" s="34"/>
      <c r="B385" s="34"/>
      <c r="C385" s="34"/>
    </row>
    <row r="386" spans="1:3" ht="14.25" customHeight="1" x14ac:dyDescent="0.25">
      <c r="A386" s="34"/>
      <c r="B386" s="34"/>
      <c r="C386" s="34"/>
    </row>
    <row r="387" spans="1:3" ht="14.25" customHeight="1" x14ac:dyDescent="0.25">
      <c r="A387" s="34"/>
      <c r="B387" s="34"/>
      <c r="C387" s="34"/>
    </row>
    <row r="388" spans="1:3" ht="14.25" customHeight="1" x14ac:dyDescent="0.25">
      <c r="A388" s="34"/>
      <c r="B388" s="34"/>
      <c r="C388" s="34"/>
    </row>
    <row r="389" spans="1:3" ht="14.25" customHeight="1" x14ac:dyDescent="0.25">
      <c r="A389" s="34"/>
      <c r="B389" s="34"/>
      <c r="C389" s="34"/>
    </row>
    <row r="390" spans="1:3" ht="14.25" customHeight="1" x14ac:dyDescent="0.25">
      <c r="A390" s="34"/>
      <c r="B390" s="34"/>
      <c r="C390" s="34"/>
    </row>
    <row r="391" spans="1:3" ht="14.25" customHeight="1" x14ac:dyDescent="0.25">
      <c r="A391" s="34"/>
      <c r="B391" s="34"/>
      <c r="C391" s="34"/>
    </row>
    <row r="392" spans="1:3" ht="14.25" customHeight="1" x14ac:dyDescent="0.25">
      <c r="A392" s="34"/>
      <c r="B392" s="34"/>
      <c r="C392" s="34"/>
    </row>
    <row r="393" spans="1:3" ht="14.25" customHeight="1" x14ac:dyDescent="0.25">
      <c r="A393" s="34"/>
      <c r="B393" s="34"/>
      <c r="C393" s="34"/>
    </row>
    <row r="394" spans="1:3" ht="14.25" customHeight="1" x14ac:dyDescent="0.25">
      <c r="A394" s="34"/>
      <c r="B394" s="34"/>
      <c r="C394" s="34"/>
    </row>
    <row r="395" spans="1:3" ht="14.25" customHeight="1" x14ac:dyDescent="0.25">
      <c r="A395" s="34"/>
      <c r="B395" s="34"/>
      <c r="C395" s="34"/>
    </row>
    <row r="396" spans="1:3" ht="14.25" customHeight="1" x14ac:dyDescent="0.25">
      <c r="A396" s="34"/>
      <c r="B396" s="34"/>
      <c r="C396" s="34"/>
    </row>
    <row r="397" spans="1:3" ht="14.25" customHeight="1" x14ac:dyDescent="0.25">
      <c r="A397" s="34"/>
      <c r="B397" s="34"/>
      <c r="C397" s="34"/>
    </row>
    <row r="398" spans="1:3" ht="14.25" customHeight="1" x14ac:dyDescent="0.25">
      <c r="A398" s="34"/>
      <c r="B398" s="34"/>
      <c r="C398" s="34"/>
    </row>
    <row r="399" spans="1:3" ht="14.25" customHeight="1" x14ac:dyDescent="0.25">
      <c r="A399" s="34"/>
      <c r="B399" s="34"/>
      <c r="C399" s="34"/>
    </row>
    <row r="400" spans="1:3" ht="14.25" customHeight="1" x14ac:dyDescent="0.25">
      <c r="A400" s="34"/>
      <c r="B400" s="34"/>
      <c r="C400" s="34"/>
    </row>
    <row r="401" spans="1:3" ht="14.25" customHeight="1" x14ac:dyDescent="0.25">
      <c r="A401" s="34"/>
      <c r="B401" s="34"/>
      <c r="C401" s="34"/>
    </row>
    <row r="402" spans="1:3" ht="14.25" customHeight="1" x14ac:dyDescent="0.25">
      <c r="A402" s="34"/>
      <c r="B402" s="34"/>
      <c r="C402" s="34"/>
    </row>
    <row r="403" spans="1:3" ht="14.25" customHeight="1" x14ac:dyDescent="0.25">
      <c r="A403" s="34"/>
      <c r="B403" s="34"/>
      <c r="C403" s="34"/>
    </row>
    <row r="404" spans="1:3" ht="14.25" customHeight="1" x14ac:dyDescent="0.25">
      <c r="A404" s="34"/>
      <c r="B404" s="34"/>
      <c r="C404" s="34"/>
    </row>
    <row r="405" spans="1:3" ht="14.25" customHeight="1" x14ac:dyDescent="0.25">
      <c r="A405" s="34"/>
      <c r="B405" s="34"/>
      <c r="C405" s="34"/>
    </row>
    <row r="406" spans="1:3" ht="14.25" customHeight="1" x14ac:dyDescent="0.25">
      <c r="A406" s="34"/>
      <c r="B406" s="34"/>
      <c r="C406" s="34"/>
    </row>
    <row r="407" spans="1:3" ht="14.25" customHeight="1" x14ac:dyDescent="0.25">
      <c r="A407" s="34"/>
      <c r="B407" s="34"/>
      <c r="C407" s="34"/>
    </row>
    <row r="408" spans="1:3" ht="14.25" customHeight="1" x14ac:dyDescent="0.25">
      <c r="A408" s="34"/>
      <c r="B408" s="34"/>
      <c r="C408" s="34"/>
    </row>
    <row r="409" spans="1:3" ht="14.25" customHeight="1" x14ac:dyDescent="0.25">
      <c r="A409" s="34"/>
      <c r="B409" s="34"/>
      <c r="C409" s="34"/>
    </row>
    <row r="410" spans="1:3" ht="14.25" customHeight="1" x14ac:dyDescent="0.25">
      <c r="A410" s="34"/>
      <c r="B410" s="34"/>
      <c r="C410" s="34"/>
    </row>
    <row r="411" spans="1:3" ht="14.25" customHeight="1" x14ac:dyDescent="0.25">
      <c r="A411" s="34"/>
      <c r="B411" s="34"/>
      <c r="C411" s="34"/>
    </row>
    <row r="412" spans="1:3" ht="14.25" customHeight="1" x14ac:dyDescent="0.25">
      <c r="A412" s="34"/>
      <c r="B412" s="34"/>
      <c r="C412" s="34"/>
    </row>
    <row r="413" spans="1:3" ht="14.25" customHeight="1" x14ac:dyDescent="0.25">
      <c r="A413" s="34"/>
      <c r="B413" s="34"/>
      <c r="C413" s="34"/>
    </row>
    <row r="414" spans="1:3" ht="14.25" customHeight="1" x14ac:dyDescent="0.25">
      <c r="A414" s="34"/>
      <c r="B414" s="34"/>
      <c r="C414" s="34"/>
    </row>
    <row r="415" spans="1:3" ht="14.25" customHeight="1" x14ac:dyDescent="0.25">
      <c r="A415" s="34"/>
      <c r="B415" s="34"/>
      <c r="C415" s="34"/>
    </row>
    <row r="416" spans="1:3" ht="14.25" customHeight="1" x14ac:dyDescent="0.25">
      <c r="A416" s="34"/>
      <c r="B416" s="34"/>
      <c r="C416" s="34"/>
    </row>
    <row r="417" spans="1:3" ht="14.25" customHeight="1" x14ac:dyDescent="0.25">
      <c r="A417" s="34"/>
      <c r="B417" s="34"/>
      <c r="C417" s="34"/>
    </row>
    <row r="418" spans="1:3" ht="14.25" customHeight="1" x14ac:dyDescent="0.25">
      <c r="A418" s="34"/>
      <c r="B418" s="34"/>
      <c r="C418" s="34"/>
    </row>
    <row r="419" spans="1:3" ht="14.25" customHeight="1" x14ac:dyDescent="0.25">
      <c r="A419" s="34"/>
      <c r="B419" s="34"/>
      <c r="C419" s="34"/>
    </row>
    <row r="420" spans="1:3" ht="14.25" customHeight="1" x14ac:dyDescent="0.25">
      <c r="A420" s="34"/>
      <c r="B420" s="34"/>
      <c r="C420" s="34"/>
    </row>
    <row r="421" spans="1:3" ht="14.25" customHeight="1" x14ac:dyDescent="0.25">
      <c r="A421" s="34"/>
      <c r="B421" s="34"/>
      <c r="C421" s="34"/>
    </row>
    <row r="422" spans="1:3" ht="14.25" customHeight="1" x14ac:dyDescent="0.25">
      <c r="A422" s="34"/>
      <c r="B422" s="34"/>
      <c r="C422" s="34"/>
    </row>
    <row r="423" spans="1:3" ht="14.25" customHeight="1" x14ac:dyDescent="0.25">
      <c r="A423" s="34"/>
      <c r="B423" s="34"/>
      <c r="C423" s="34"/>
    </row>
    <row r="424" spans="1:3" ht="14.25" customHeight="1" x14ac:dyDescent="0.25">
      <c r="A424" s="34"/>
      <c r="B424" s="34"/>
      <c r="C424" s="34"/>
    </row>
    <row r="425" spans="1:3" ht="14.25" customHeight="1" x14ac:dyDescent="0.25">
      <c r="A425" s="34"/>
      <c r="B425" s="34"/>
      <c r="C425" s="34"/>
    </row>
    <row r="426" spans="1:3" ht="14.25" customHeight="1" x14ac:dyDescent="0.25">
      <c r="A426" s="34"/>
      <c r="B426" s="34"/>
      <c r="C426" s="34"/>
    </row>
    <row r="427" spans="1:3" ht="14.25" customHeight="1" x14ac:dyDescent="0.25">
      <c r="A427" s="34"/>
      <c r="B427" s="34"/>
      <c r="C427" s="34"/>
    </row>
    <row r="428" spans="1:3" ht="14.25" customHeight="1" x14ac:dyDescent="0.25">
      <c r="A428" s="34"/>
      <c r="B428" s="34"/>
      <c r="C428" s="34"/>
    </row>
    <row r="429" spans="1:3" ht="14.25" customHeight="1" x14ac:dyDescent="0.25">
      <c r="A429" s="34"/>
      <c r="B429" s="34"/>
      <c r="C429" s="34"/>
    </row>
    <row r="430" spans="1:3" ht="14.25" customHeight="1" x14ac:dyDescent="0.25">
      <c r="A430" s="34"/>
      <c r="B430" s="34"/>
      <c r="C430" s="34"/>
    </row>
    <row r="431" spans="1:3" ht="14.25" customHeight="1" x14ac:dyDescent="0.25">
      <c r="A431" s="34"/>
      <c r="B431" s="34"/>
      <c r="C431" s="34"/>
    </row>
    <row r="432" spans="1:3" ht="14.25" customHeight="1" x14ac:dyDescent="0.25">
      <c r="A432" s="34"/>
      <c r="B432" s="34"/>
      <c r="C432" s="34"/>
    </row>
    <row r="433" spans="1:3" ht="14.25" customHeight="1" x14ac:dyDescent="0.25">
      <c r="A433" s="34"/>
      <c r="B433" s="34"/>
      <c r="C433" s="34"/>
    </row>
    <row r="434" spans="1:3" ht="14.25" customHeight="1" x14ac:dyDescent="0.25">
      <c r="A434" s="34"/>
      <c r="B434" s="34"/>
      <c r="C434" s="34"/>
    </row>
    <row r="435" spans="1:3" ht="14.25" customHeight="1" x14ac:dyDescent="0.25">
      <c r="A435" s="34"/>
      <c r="B435" s="34"/>
      <c r="C435" s="34"/>
    </row>
    <row r="436" spans="1:3" ht="14.25" customHeight="1" x14ac:dyDescent="0.25">
      <c r="A436" s="34"/>
      <c r="B436" s="34"/>
      <c r="C436" s="34"/>
    </row>
    <row r="437" spans="1:3" ht="14.25" customHeight="1" x14ac:dyDescent="0.25">
      <c r="A437" s="34"/>
      <c r="B437" s="34"/>
      <c r="C437" s="34"/>
    </row>
    <row r="438" spans="1:3" ht="14.25" customHeight="1" x14ac:dyDescent="0.25">
      <c r="A438" s="34"/>
      <c r="B438" s="34"/>
      <c r="C438" s="34"/>
    </row>
    <row r="439" spans="1:3" ht="14.25" customHeight="1" x14ac:dyDescent="0.25">
      <c r="A439" s="34"/>
      <c r="B439" s="34"/>
      <c r="C439" s="34"/>
    </row>
    <row r="440" spans="1:3" ht="14.25" customHeight="1" x14ac:dyDescent="0.25">
      <c r="A440" s="34"/>
      <c r="B440" s="34"/>
      <c r="C440" s="34"/>
    </row>
    <row r="441" spans="1:3" ht="14.25" customHeight="1" x14ac:dyDescent="0.25">
      <c r="A441" s="34"/>
      <c r="B441" s="34"/>
      <c r="C441" s="34"/>
    </row>
    <row r="442" spans="1:3" ht="14.25" customHeight="1" x14ac:dyDescent="0.25">
      <c r="A442" s="34"/>
      <c r="B442" s="34"/>
      <c r="C442" s="34"/>
    </row>
    <row r="443" spans="1:3" ht="14.25" customHeight="1" x14ac:dyDescent="0.25">
      <c r="A443" s="34"/>
      <c r="B443" s="34"/>
      <c r="C443" s="34"/>
    </row>
    <row r="444" spans="1:3" ht="14.25" customHeight="1" x14ac:dyDescent="0.25">
      <c r="A444" s="34"/>
      <c r="B444" s="34"/>
      <c r="C444" s="34"/>
    </row>
    <row r="445" spans="1:3" ht="14.25" customHeight="1" x14ac:dyDescent="0.25">
      <c r="A445" s="34"/>
      <c r="B445" s="34"/>
      <c r="C445" s="34"/>
    </row>
    <row r="446" spans="1:3" ht="14.25" customHeight="1" x14ac:dyDescent="0.25">
      <c r="A446" s="34"/>
      <c r="B446" s="34"/>
      <c r="C446" s="34"/>
    </row>
    <row r="447" spans="1:3" ht="14.25" customHeight="1" x14ac:dyDescent="0.25">
      <c r="A447" s="34"/>
      <c r="B447" s="34"/>
      <c r="C447" s="34"/>
    </row>
    <row r="448" spans="1:3" ht="14.25" customHeight="1" x14ac:dyDescent="0.25">
      <c r="A448" s="34"/>
      <c r="B448" s="34"/>
      <c r="C448" s="34"/>
    </row>
    <row r="449" spans="1:3" ht="14.25" customHeight="1" x14ac:dyDescent="0.25">
      <c r="A449" s="34"/>
      <c r="B449" s="34"/>
      <c r="C449" s="34"/>
    </row>
    <row r="450" spans="1:3" ht="14.25" customHeight="1" x14ac:dyDescent="0.25">
      <c r="A450" s="34"/>
      <c r="B450" s="34"/>
      <c r="C450" s="34"/>
    </row>
    <row r="451" spans="1:3" ht="14.25" customHeight="1" x14ac:dyDescent="0.25">
      <c r="A451" s="34"/>
      <c r="B451" s="34"/>
      <c r="C451" s="34"/>
    </row>
    <row r="452" spans="1:3" ht="14.25" customHeight="1" x14ac:dyDescent="0.25">
      <c r="A452" s="34"/>
      <c r="B452" s="34"/>
      <c r="C452" s="34"/>
    </row>
    <row r="453" spans="1:3" ht="14.25" customHeight="1" x14ac:dyDescent="0.25">
      <c r="A453" s="34"/>
      <c r="B453" s="34"/>
      <c r="C453" s="34"/>
    </row>
    <row r="454" spans="1:3" ht="14.25" customHeight="1" x14ac:dyDescent="0.25">
      <c r="A454" s="34"/>
      <c r="B454" s="34"/>
      <c r="C454" s="34"/>
    </row>
    <row r="455" spans="1:3" ht="14.25" customHeight="1" x14ac:dyDescent="0.25">
      <c r="A455" s="34"/>
      <c r="B455" s="34"/>
      <c r="C455" s="34"/>
    </row>
    <row r="456" spans="1:3" ht="14.25" customHeight="1" x14ac:dyDescent="0.25">
      <c r="A456" s="34"/>
      <c r="B456" s="34"/>
      <c r="C456" s="34"/>
    </row>
    <row r="457" spans="1:3" ht="14.25" customHeight="1" x14ac:dyDescent="0.25">
      <c r="A457" s="34"/>
      <c r="B457" s="34"/>
      <c r="C457" s="34"/>
    </row>
    <row r="458" spans="1:3" ht="14.25" customHeight="1" x14ac:dyDescent="0.25">
      <c r="A458" s="34"/>
      <c r="B458" s="34"/>
      <c r="C458" s="34"/>
    </row>
    <row r="459" spans="1:3" ht="14.25" customHeight="1" x14ac:dyDescent="0.25">
      <c r="A459" s="34"/>
      <c r="B459" s="34"/>
      <c r="C459" s="34"/>
    </row>
    <row r="460" spans="1:3" ht="14.25" customHeight="1" x14ac:dyDescent="0.25">
      <c r="A460" s="34"/>
      <c r="B460" s="34"/>
      <c r="C460" s="34"/>
    </row>
    <row r="461" spans="1:3" ht="14.25" customHeight="1" x14ac:dyDescent="0.25">
      <c r="A461" s="34"/>
      <c r="B461" s="34"/>
      <c r="C461" s="34"/>
    </row>
    <row r="462" spans="1:3" ht="14.25" customHeight="1" x14ac:dyDescent="0.25">
      <c r="A462" s="34"/>
      <c r="B462" s="34"/>
      <c r="C462" s="34"/>
    </row>
    <row r="463" spans="1:3" ht="14.25" customHeight="1" x14ac:dyDescent="0.25">
      <c r="A463" s="34"/>
      <c r="B463" s="34"/>
      <c r="C463" s="34"/>
    </row>
    <row r="464" spans="1:3" ht="14.25" customHeight="1" x14ac:dyDescent="0.25">
      <c r="A464" s="34"/>
      <c r="B464" s="34"/>
      <c r="C464" s="34"/>
    </row>
    <row r="465" spans="1:3" ht="14.25" customHeight="1" x14ac:dyDescent="0.25">
      <c r="A465" s="34"/>
      <c r="B465" s="34"/>
      <c r="C465" s="34"/>
    </row>
    <row r="466" spans="1:3" ht="14.25" customHeight="1" x14ac:dyDescent="0.25">
      <c r="A466" s="34"/>
      <c r="B466" s="34"/>
      <c r="C466" s="34"/>
    </row>
    <row r="467" spans="1:3" ht="14.25" customHeight="1" x14ac:dyDescent="0.25">
      <c r="A467" s="34"/>
      <c r="B467" s="34"/>
      <c r="C467" s="34"/>
    </row>
    <row r="468" spans="1:3" ht="14.25" customHeight="1" x14ac:dyDescent="0.25">
      <c r="A468" s="34"/>
      <c r="B468" s="34"/>
      <c r="C468" s="34"/>
    </row>
    <row r="469" spans="1:3" ht="14.25" customHeight="1" x14ac:dyDescent="0.25">
      <c r="A469" s="34"/>
      <c r="B469" s="34"/>
      <c r="C469" s="34"/>
    </row>
    <row r="470" spans="1:3" ht="14.25" customHeight="1" x14ac:dyDescent="0.25">
      <c r="A470" s="34"/>
      <c r="B470" s="34"/>
      <c r="C470" s="34"/>
    </row>
    <row r="471" spans="1:3" ht="14.25" customHeight="1" x14ac:dyDescent="0.25">
      <c r="A471" s="34"/>
      <c r="B471" s="34"/>
      <c r="C471" s="34"/>
    </row>
    <row r="472" spans="1:3" ht="14.25" customHeight="1" x14ac:dyDescent="0.25">
      <c r="A472" s="34"/>
      <c r="B472" s="34"/>
      <c r="C472" s="34"/>
    </row>
    <row r="473" spans="1:3" ht="14.25" customHeight="1" x14ac:dyDescent="0.25">
      <c r="A473" s="34"/>
      <c r="B473" s="34"/>
      <c r="C473" s="34"/>
    </row>
    <row r="474" spans="1:3" ht="14.25" customHeight="1" x14ac:dyDescent="0.25">
      <c r="A474" s="34"/>
      <c r="B474" s="34"/>
      <c r="C474" s="34"/>
    </row>
    <row r="475" spans="1:3" ht="14.25" customHeight="1" x14ac:dyDescent="0.25">
      <c r="A475" s="34"/>
      <c r="B475" s="34"/>
      <c r="C475" s="34"/>
    </row>
    <row r="476" spans="1:3" ht="14.25" customHeight="1" x14ac:dyDescent="0.25">
      <c r="A476" s="34"/>
      <c r="B476" s="34"/>
      <c r="C476" s="34"/>
    </row>
    <row r="477" spans="1:3" ht="14.25" customHeight="1" x14ac:dyDescent="0.25">
      <c r="A477" s="34"/>
      <c r="B477" s="34"/>
      <c r="C477" s="34"/>
    </row>
    <row r="478" spans="1:3" ht="14.25" customHeight="1" x14ac:dyDescent="0.25">
      <c r="A478" s="34"/>
      <c r="B478" s="34"/>
      <c r="C478" s="34"/>
    </row>
    <row r="479" spans="1:3" ht="14.25" customHeight="1" x14ac:dyDescent="0.25">
      <c r="A479" s="34"/>
      <c r="B479" s="34"/>
      <c r="C479" s="34"/>
    </row>
    <row r="480" spans="1:3" ht="14.25" customHeight="1" x14ac:dyDescent="0.25">
      <c r="A480" s="34"/>
      <c r="B480" s="34"/>
      <c r="C480" s="34"/>
    </row>
    <row r="481" spans="1:3" ht="14.25" customHeight="1" x14ac:dyDescent="0.25">
      <c r="A481" s="34"/>
      <c r="B481" s="34"/>
      <c r="C481" s="34"/>
    </row>
    <row r="482" spans="1:3" ht="14.25" customHeight="1" x14ac:dyDescent="0.25">
      <c r="A482" s="34"/>
      <c r="B482" s="34"/>
      <c r="C482" s="34"/>
    </row>
    <row r="483" spans="1:3" ht="14.25" customHeight="1" x14ac:dyDescent="0.25">
      <c r="A483" s="34"/>
      <c r="B483" s="34"/>
      <c r="C483" s="34"/>
    </row>
    <row r="484" spans="1:3" ht="14.25" customHeight="1" x14ac:dyDescent="0.25">
      <c r="A484" s="34"/>
      <c r="B484" s="34"/>
      <c r="C484" s="34"/>
    </row>
    <row r="485" spans="1:3" ht="14.25" customHeight="1" x14ac:dyDescent="0.25">
      <c r="A485" s="34"/>
      <c r="B485" s="34"/>
      <c r="C485" s="34"/>
    </row>
    <row r="486" spans="1:3" ht="14.25" customHeight="1" x14ac:dyDescent="0.25">
      <c r="A486" s="34"/>
      <c r="B486" s="34"/>
      <c r="C486" s="34"/>
    </row>
    <row r="487" spans="1:3" ht="14.25" customHeight="1" x14ac:dyDescent="0.25">
      <c r="A487" s="34"/>
      <c r="B487" s="34"/>
      <c r="C487" s="34"/>
    </row>
    <row r="488" spans="1:3" ht="14.25" customHeight="1" x14ac:dyDescent="0.25">
      <c r="A488" s="34"/>
      <c r="B488" s="34"/>
      <c r="C488" s="34"/>
    </row>
    <row r="489" spans="1:3" ht="14.25" customHeight="1" x14ac:dyDescent="0.25">
      <c r="A489" s="34"/>
      <c r="B489" s="34"/>
      <c r="C489" s="34"/>
    </row>
    <row r="490" spans="1:3" ht="14.25" customHeight="1" x14ac:dyDescent="0.25">
      <c r="A490" s="34"/>
      <c r="B490" s="34"/>
      <c r="C490" s="34"/>
    </row>
    <row r="491" spans="1:3" ht="14.25" customHeight="1" x14ac:dyDescent="0.25">
      <c r="A491" s="34"/>
      <c r="B491" s="34"/>
      <c r="C491" s="34"/>
    </row>
    <row r="492" spans="1:3" ht="14.25" customHeight="1" x14ac:dyDescent="0.25">
      <c r="A492" s="34"/>
      <c r="B492" s="34"/>
      <c r="C492" s="34"/>
    </row>
    <row r="493" spans="1:3" ht="14.25" customHeight="1" x14ac:dyDescent="0.25">
      <c r="A493" s="34"/>
      <c r="B493" s="34"/>
      <c r="C493" s="34"/>
    </row>
    <row r="494" spans="1:3" ht="14.25" customHeight="1" x14ac:dyDescent="0.25">
      <c r="A494" s="34"/>
      <c r="B494" s="34"/>
      <c r="C494" s="34"/>
    </row>
    <row r="495" spans="1:3" ht="14.25" customHeight="1" x14ac:dyDescent="0.25">
      <c r="A495" s="34"/>
      <c r="B495" s="34"/>
      <c r="C495" s="34"/>
    </row>
    <row r="496" spans="1:3" ht="14.25" customHeight="1" x14ac:dyDescent="0.25">
      <c r="A496" s="34"/>
      <c r="B496" s="34"/>
      <c r="C496" s="34"/>
    </row>
    <row r="497" spans="1:3" ht="14.25" customHeight="1" x14ac:dyDescent="0.25">
      <c r="A497" s="34"/>
      <c r="B497" s="34"/>
      <c r="C497" s="34"/>
    </row>
    <row r="498" spans="1:3" ht="14.25" customHeight="1" x14ac:dyDescent="0.25">
      <c r="A498" s="34"/>
      <c r="B498" s="34"/>
      <c r="C498" s="34"/>
    </row>
    <row r="499" spans="1:3" ht="14.25" customHeight="1" x14ac:dyDescent="0.25">
      <c r="A499" s="34"/>
      <c r="B499" s="34"/>
      <c r="C499" s="34"/>
    </row>
    <row r="500" spans="1:3" ht="14.25" customHeight="1" x14ac:dyDescent="0.25">
      <c r="A500" s="34"/>
      <c r="B500" s="34"/>
      <c r="C500" s="34"/>
    </row>
    <row r="501" spans="1:3" ht="14.25" customHeight="1" x14ac:dyDescent="0.25">
      <c r="A501" s="34"/>
      <c r="B501" s="34"/>
      <c r="C501" s="34"/>
    </row>
    <row r="502" spans="1:3" ht="14.25" customHeight="1" x14ac:dyDescent="0.25">
      <c r="A502" s="34"/>
      <c r="B502" s="34"/>
      <c r="C502" s="34"/>
    </row>
    <row r="503" spans="1:3" ht="14.25" customHeight="1" x14ac:dyDescent="0.25">
      <c r="A503" s="34"/>
      <c r="B503" s="34"/>
      <c r="C503" s="34"/>
    </row>
    <row r="504" spans="1:3" ht="14.25" customHeight="1" x14ac:dyDescent="0.25">
      <c r="A504" s="34"/>
      <c r="B504" s="34"/>
      <c r="C504" s="34"/>
    </row>
    <row r="505" spans="1:3" ht="14.25" customHeight="1" x14ac:dyDescent="0.25">
      <c r="A505" s="34"/>
      <c r="B505" s="34"/>
      <c r="C505" s="34"/>
    </row>
    <row r="506" spans="1:3" ht="14.25" customHeight="1" x14ac:dyDescent="0.25">
      <c r="A506" s="34"/>
      <c r="B506" s="34"/>
      <c r="C506" s="34"/>
    </row>
    <row r="507" spans="1:3" ht="14.25" customHeight="1" x14ac:dyDescent="0.25">
      <c r="A507" s="34"/>
      <c r="B507" s="34"/>
      <c r="C507" s="34"/>
    </row>
    <row r="508" spans="1:3" ht="14.25" customHeight="1" x14ac:dyDescent="0.25">
      <c r="A508" s="34"/>
      <c r="B508" s="34"/>
      <c r="C508" s="34"/>
    </row>
    <row r="509" spans="1:3" ht="14.25" customHeight="1" x14ac:dyDescent="0.25">
      <c r="A509" s="34"/>
      <c r="B509" s="34"/>
      <c r="C509" s="34"/>
    </row>
    <row r="510" spans="1:3" ht="14.25" customHeight="1" x14ac:dyDescent="0.25">
      <c r="A510" s="34"/>
      <c r="B510" s="34"/>
      <c r="C510" s="34"/>
    </row>
    <row r="511" spans="1:3" ht="14.25" customHeight="1" x14ac:dyDescent="0.25">
      <c r="A511" s="34"/>
      <c r="B511" s="34"/>
      <c r="C511" s="34"/>
    </row>
    <row r="512" spans="1:3" ht="14.25" customHeight="1" x14ac:dyDescent="0.25">
      <c r="A512" s="34"/>
      <c r="B512" s="34"/>
      <c r="C512" s="34"/>
    </row>
    <row r="513" spans="1:3" ht="14.25" customHeight="1" x14ac:dyDescent="0.25">
      <c r="A513" s="34"/>
      <c r="B513" s="34"/>
      <c r="C513" s="34"/>
    </row>
    <row r="514" spans="1:3" ht="14.25" customHeight="1" x14ac:dyDescent="0.25">
      <c r="A514" s="34"/>
      <c r="B514" s="34"/>
      <c r="C514" s="34"/>
    </row>
    <row r="515" spans="1:3" ht="14.25" customHeight="1" x14ac:dyDescent="0.25">
      <c r="A515" s="34"/>
      <c r="B515" s="34"/>
      <c r="C515" s="34"/>
    </row>
    <row r="516" spans="1:3" ht="14.25" customHeight="1" x14ac:dyDescent="0.25">
      <c r="A516" s="34"/>
      <c r="B516" s="34"/>
      <c r="C516" s="34"/>
    </row>
    <row r="517" spans="1:3" ht="14.25" customHeight="1" x14ac:dyDescent="0.25">
      <c r="A517" s="34"/>
      <c r="B517" s="34"/>
      <c r="C517" s="34"/>
    </row>
    <row r="518" spans="1:3" ht="14.25" customHeight="1" x14ac:dyDescent="0.25">
      <c r="A518" s="34"/>
      <c r="B518" s="34"/>
      <c r="C518" s="34"/>
    </row>
    <row r="519" spans="1:3" ht="14.25" customHeight="1" x14ac:dyDescent="0.25">
      <c r="A519" s="34"/>
      <c r="B519" s="34"/>
      <c r="C519" s="34"/>
    </row>
    <row r="520" spans="1:3" ht="14.25" customHeight="1" x14ac:dyDescent="0.25">
      <c r="A520" s="34"/>
      <c r="B520" s="34"/>
      <c r="C520" s="34"/>
    </row>
    <row r="521" spans="1:3" ht="14.25" customHeight="1" x14ac:dyDescent="0.25">
      <c r="A521" s="34"/>
      <c r="B521" s="34"/>
      <c r="C521" s="34"/>
    </row>
    <row r="522" spans="1:3" ht="14.25" customHeight="1" x14ac:dyDescent="0.25">
      <c r="A522" s="34"/>
      <c r="B522" s="34"/>
      <c r="C522" s="34"/>
    </row>
    <row r="523" spans="1:3" ht="14.25" customHeight="1" x14ac:dyDescent="0.25">
      <c r="A523" s="34"/>
      <c r="B523" s="34"/>
      <c r="C523" s="34"/>
    </row>
    <row r="524" spans="1:3" ht="14.25" customHeight="1" x14ac:dyDescent="0.25">
      <c r="A524" s="34"/>
      <c r="B524" s="34"/>
      <c r="C524" s="34"/>
    </row>
    <row r="525" spans="1:3" ht="14.25" customHeight="1" x14ac:dyDescent="0.25">
      <c r="A525" s="34"/>
      <c r="B525" s="34"/>
      <c r="C525" s="34"/>
    </row>
    <row r="526" spans="1:3" ht="14.25" customHeight="1" x14ac:dyDescent="0.25">
      <c r="A526" s="34"/>
      <c r="B526" s="34"/>
      <c r="C526" s="34"/>
    </row>
    <row r="527" spans="1:3" ht="14.25" customHeight="1" x14ac:dyDescent="0.25">
      <c r="A527" s="34"/>
      <c r="B527" s="34"/>
      <c r="C527" s="34"/>
    </row>
    <row r="528" spans="1:3" ht="14.25" customHeight="1" x14ac:dyDescent="0.25">
      <c r="A528" s="34"/>
      <c r="B528" s="34"/>
      <c r="C528" s="34"/>
    </row>
    <row r="529" spans="1:3" ht="14.25" customHeight="1" x14ac:dyDescent="0.25">
      <c r="A529" s="34"/>
      <c r="B529" s="34"/>
      <c r="C529" s="34"/>
    </row>
    <row r="530" spans="1:3" ht="14.25" customHeight="1" x14ac:dyDescent="0.25">
      <c r="A530" s="34"/>
      <c r="B530" s="34"/>
      <c r="C530" s="34"/>
    </row>
    <row r="531" spans="1:3" ht="14.25" customHeight="1" x14ac:dyDescent="0.25">
      <c r="A531" s="34"/>
      <c r="B531" s="34"/>
      <c r="C531" s="34"/>
    </row>
    <row r="532" spans="1:3" ht="14.25" customHeight="1" x14ac:dyDescent="0.25">
      <c r="A532" s="34"/>
      <c r="B532" s="34"/>
      <c r="C532" s="34"/>
    </row>
    <row r="533" spans="1:3" ht="14.25" customHeight="1" x14ac:dyDescent="0.25">
      <c r="A533" s="34"/>
      <c r="B533" s="34"/>
      <c r="C533" s="34"/>
    </row>
    <row r="534" spans="1:3" ht="14.25" customHeight="1" x14ac:dyDescent="0.25">
      <c r="A534" s="34"/>
      <c r="B534" s="34"/>
      <c r="C534" s="34"/>
    </row>
    <row r="535" spans="1:3" ht="14.25" customHeight="1" x14ac:dyDescent="0.25">
      <c r="A535" s="34"/>
      <c r="B535" s="34"/>
      <c r="C535" s="34"/>
    </row>
    <row r="536" spans="1:3" ht="14.25" customHeight="1" x14ac:dyDescent="0.25">
      <c r="A536" s="34"/>
      <c r="B536" s="34"/>
      <c r="C536" s="34"/>
    </row>
    <row r="537" spans="1:3" ht="14.25" customHeight="1" x14ac:dyDescent="0.25">
      <c r="A537" s="34"/>
      <c r="B537" s="34"/>
      <c r="C537" s="34"/>
    </row>
    <row r="538" spans="1:3" ht="14.25" customHeight="1" x14ac:dyDescent="0.25">
      <c r="A538" s="34"/>
      <c r="B538" s="34"/>
      <c r="C538" s="34"/>
    </row>
    <row r="539" spans="1:3" ht="14.25" customHeight="1" x14ac:dyDescent="0.25">
      <c r="A539" s="34"/>
      <c r="B539" s="34"/>
      <c r="C539" s="34"/>
    </row>
    <row r="540" spans="1:3" ht="14.25" customHeight="1" x14ac:dyDescent="0.25">
      <c r="A540" s="34"/>
      <c r="B540" s="34"/>
      <c r="C540" s="34"/>
    </row>
    <row r="541" spans="1:3" ht="14.25" customHeight="1" x14ac:dyDescent="0.25">
      <c r="A541" s="34"/>
      <c r="B541" s="34"/>
      <c r="C541" s="34"/>
    </row>
    <row r="542" spans="1:3" ht="14.25" customHeight="1" x14ac:dyDescent="0.25">
      <c r="A542" s="34"/>
      <c r="B542" s="34"/>
      <c r="C542" s="34"/>
    </row>
    <row r="543" spans="1:3" ht="14.25" customHeight="1" x14ac:dyDescent="0.25">
      <c r="A543" s="34"/>
      <c r="B543" s="34"/>
      <c r="C543" s="34"/>
    </row>
    <row r="544" spans="1:3" ht="14.25" customHeight="1" x14ac:dyDescent="0.25">
      <c r="A544" s="34"/>
      <c r="B544" s="34"/>
      <c r="C544" s="34"/>
    </row>
    <row r="545" spans="1:3" ht="14.25" customHeight="1" x14ac:dyDescent="0.25">
      <c r="A545" s="34"/>
      <c r="B545" s="34"/>
      <c r="C545" s="34"/>
    </row>
    <row r="546" spans="1:3" ht="14.25" customHeight="1" x14ac:dyDescent="0.25">
      <c r="A546" s="34"/>
      <c r="B546" s="34"/>
      <c r="C546" s="34"/>
    </row>
    <row r="547" spans="1:3" ht="14.25" customHeight="1" x14ac:dyDescent="0.25">
      <c r="A547" s="34"/>
      <c r="B547" s="34"/>
      <c r="C547" s="34"/>
    </row>
    <row r="548" spans="1:3" ht="14.25" customHeight="1" x14ac:dyDescent="0.25">
      <c r="A548" s="34"/>
      <c r="B548" s="34"/>
      <c r="C548" s="34"/>
    </row>
    <row r="549" spans="1:3" ht="14.25" customHeight="1" x14ac:dyDescent="0.25">
      <c r="A549" s="34"/>
      <c r="B549" s="34"/>
      <c r="C549" s="34"/>
    </row>
    <row r="550" spans="1:3" ht="14.25" customHeight="1" x14ac:dyDescent="0.25">
      <c r="A550" s="34"/>
      <c r="B550" s="34"/>
      <c r="C550" s="34"/>
    </row>
    <row r="551" spans="1:3" ht="14.25" customHeight="1" x14ac:dyDescent="0.25">
      <c r="A551" s="34"/>
      <c r="B551" s="34"/>
      <c r="C551" s="34"/>
    </row>
    <row r="552" spans="1:3" ht="14.25" customHeight="1" x14ac:dyDescent="0.25">
      <c r="A552" s="34"/>
      <c r="B552" s="34"/>
      <c r="C552" s="34"/>
    </row>
    <row r="553" spans="1:3" ht="14.25" customHeight="1" x14ac:dyDescent="0.25">
      <c r="A553" s="34"/>
      <c r="B553" s="34"/>
      <c r="C553" s="34"/>
    </row>
    <row r="554" spans="1:3" ht="14.25" customHeight="1" x14ac:dyDescent="0.25">
      <c r="A554" s="34"/>
      <c r="B554" s="34"/>
      <c r="C554" s="34"/>
    </row>
    <row r="555" spans="1:3" ht="14.25" customHeight="1" x14ac:dyDescent="0.25">
      <c r="A555" s="34"/>
      <c r="B555" s="34"/>
      <c r="C555" s="34"/>
    </row>
    <row r="556" spans="1:3" ht="14.25" customHeight="1" x14ac:dyDescent="0.25">
      <c r="A556" s="34"/>
      <c r="B556" s="34"/>
      <c r="C556" s="34"/>
    </row>
    <row r="557" spans="1:3" ht="14.25" customHeight="1" x14ac:dyDescent="0.25">
      <c r="A557" s="34"/>
      <c r="B557" s="34"/>
      <c r="C557" s="34"/>
    </row>
    <row r="558" spans="1:3" ht="14.25" customHeight="1" x14ac:dyDescent="0.25">
      <c r="A558" s="34"/>
      <c r="B558" s="34"/>
      <c r="C558" s="34"/>
    </row>
    <row r="559" spans="1:3" ht="14.25" customHeight="1" x14ac:dyDescent="0.25">
      <c r="A559" s="34"/>
      <c r="B559" s="34"/>
      <c r="C559" s="34"/>
    </row>
    <row r="560" spans="1:3" ht="14.25" customHeight="1" x14ac:dyDescent="0.25">
      <c r="A560" s="34"/>
      <c r="B560" s="34"/>
      <c r="C560" s="34"/>
    </row>
    <row r="561" spans="1:3" ht="14.25" customHeight="1" x14ac:dyDescent="0.25">
      <c r="A561" s="34"/>
      <c r="B561" s="34"/>
      <c r="C561" s="34"/>
    </row>
    <row r="562" spans="1:3" ht="14.25" customHeight="1" x14ac:dyDescent="0.25">
      <c r="A562" s="34"/>
      <c r="B562" s="34"/>
      <c r="C562" s="34"/>
    </row>
    <row r="563" spans="1:3" ht="14.25" customHeight="1" x14ac:dyDescent="0.25">
      <c r="A563" s="34"/>
      <c r="B563" s="34"/>
      <c r="C563" s="34"/>
    </row>
    <row r="564" spans="1:3" ht="14.25" customHeight="1" x14ac:dyDescent="0.25">
      <c r="A564" s="34"/>
      <c r="B564" s="34"/>
      <c r="C564" s="34"/>
    </row>
    <row r="565" spans="1:3" ht="14.25" customHeight="1" x14ac:dyDescent="0.25">
      <c r="A565" s="34"/>
      <c r="B565" s="34"/>
      <c r="C565" s="34"/>
    </row>
    <row r="566" spans="1:3" ht="14.25" customHeight="1" x14ac:dyDescent="0.25">
      <c r="A566" s="34"/>
      <c r="B566" s="34"/>
      <c r="C566" s="34"/>
    </row>
    <row r="567" spans="1:3" ht="14.25" customHeight="1" x14ac:dyDescent="0.25">
      <c r="A567" s="34"/>
      <c r="B567" s="34"/>
      <c r="C567" s="34"/>
    </row>
    <row r="568" spans="1:3" ht="14.25" customHeight="1" x14ac:dyDescent="0.25">
      <c r="A568" s="34"/>
      <c r="B568" s="34"/>
      <c r="C568" s="34"/>
    </row>
    <row r="569" spans="1:3" ht="14.25" customHeight="1" x14ac:dyDescent="0.25">
      <c r="A569" s="34"/>
      <c r="B569" s="34"/>
      <c r="C569" s="34"/>
    </row>
    <row r="570" spans="1:3" ht="14.25" customHeight="1" x14ac:dyDescent="0.25">
      <c r="A570" s="34"/>
      <c r="B570" s="34"/>
      <c r="C570" s="34"/>
    </row>
    <row r="571" spans="1:3" ht="14.25" customHeight="1" x14ac:dyDescent="0.25">
      <c r="A571" s="34"/>
      <c r="B571" s="34"/>
      <c r="C571" s="34"/>
    </row>
    <row r="572" spans="1:3" ht="14.25" customHeight="1" x14ac:dyDescent="0.25">
      <c r="A572" s="34"/>
      <c r="B572" s="34"/>
      <c r="C572" s="34"/>
    </row>
    <row r="573" spans="1:3" ht="14.25" customHeight="1" x14ac:dyDescent="0.25">
      <c r="A573" s="34"/>
      <c r="B573" s="34"/>
      <c r="C573" s="34"/>
    </row>
    <row r="574" spans="1:3" ht="14.25" customHeight="1" x14ac:dyDescent="0.25">
      <c r="A574" s="34"/>
      <c r="B574" s="34"/>
      <c r="C574" s="34"/>
    </row>
    <row r="575" spans="1:3" ht="14.25" customHeight="1" x14ac:dyDescent="0.25">
      <c r="A575" s="34"/>
      <c r="B575" s="34"/>
      <c r="C575" s="34"/>
    </row>
    <row r="576" spans="1:3" ht="14.25" customHeight="1" x14ac:dyDescent="0.25">
      <c r="A576" s="34"/>
      <c r="B576" s="34"/>
      <c r="C576" s="34"/>
    </row>
    <row r="577" spans="1:3" ht="14.25" customHeight="1" x14ac:dyDescent="0.25">
      <c r="A577" s="34"/>
      <c r="B577" s="34"/>
      <c r="C577" s="34"/>
    </row>
    <row r="578" spans="1:3" ht="14.25" customHeight="1" x14ac:dyDescent="0.25">
      <c r="A578" s="34"/>
      <c r="B578" s="34"/>
      <c r="C578" s="34"/>
    </row>
    <row r="579" spans="1:3" ht="14.25" customHeight="1" x14ac:dyDescent="0.25">
      <c r="A579" s="34"/>
      <c r="B579" s="34"/>
      <c r="C579" s="34"/>
    </row>
    <row r="580" spans="1:3" ht="14.25" customHeight="1" x14ac:dyDescent="0.25">
      <c r="A580" s="34"/>
      <c r="B580" s="34"/>
      <c r="C580" s="34"/>
    </row>
    <row r="581" spans="1:3" ht="14.25" customHeight="1" x14ac:dyDescent="0.25">
      <c r="A581" s="34"/>
      <c r="B581" s="34"/>
      <c r="C581" s="34"/>
    </row>
    <row r="582" spans="1:3" ht="14.25" customHeight="1" x14ac:dyDescent="0.25">
      <c r="A582" s="34"/>
      <c r="B582" s="34"/>
      <c r="C582" s="34"/>
    </row>
    <row r="583" spans="1:3" ht="14.25" customHeight="1" x14ac:dyDescent="0.25">
      <c r="A583" s="34"/>
      <c r="B583" s="34"/>
      <c r="C583" s="34"/>
    </row>
    <row r="584" spans="1:3" ht="14.25" customHeight="1" x14ac:dyDescent="0.25">
      <c r="A584" s="34"/>
      <c r="B584" s="34"/>
      <c r="C584" s="34"/>
    </row>
    <row r="585" spans="1:3" ht="14.25" customHeight="1" x14ac:dyDescent="0.25">
      <c r="A585" s="34"/>
      <c r="B585" s="34"/>
      <c r="C585" s="34"/>
    </row>
    <row r="586" spans="1:3" ht="14.25" customHeight="1" x14ac:dyDescent="0.25">
      <c r="A586" s="34"/>
      <c r="B586" s="34"/>
      <c r="C586" s="34"/>
    </row>
    <row r="587" spans="1:3" ht="14.25" customHeight="1" x14ac:dyDescent="0.25">
      <c r="A587" s="34"/>
      <c r="B587" s="34"/>
      <c r="C587" s="34"/>
    </row>
    <row r="588" spans="1:3" ht="14.25" customHeight="1" x14ac:dyDescent="0.25">
      <c r="A588" s="34"/>
      <c r="B588" s="34"/>
      <c r="C588" s="34"/>
    </row>
    <row r="589" spans="1:3" ht="14.25" customHeight="1" x14ac:dyDescent="0.25">
      <c r="A589" s="34"/>
      <c r="B589" s="34"/>
      <c r="C589" s="34"/>
    </row>
    <row r="590" spans="1:3" ht="14.25" customHeight="1" x14ac:dyDescent="0.25">
      <c r="A590" s="34"/>
      <c r="B590" s="34"/>
      <c r="C590" s="34"/>
    </row>
    <row r="591" spans="1:3" ht="14.25" customHeight="1" x14ac:dyDescent="0.25">
      <c r="A591" s="34"/>
      <c r="B591" s="34"/>
      <c r="C591" s="34"/>
    </row>
    <row r="592" spans="1:3" ht="14.25" customHeight="1" x14ac:dyDescent="0.25">
      <c r="A592" s="34"/>
      <c r="B592" s="34"/>
      <c r="C592" s="34"/>
    </row>
    <row r="593" spans="1:3" ht="14.25" customHeight="1" x14ac:dyDescent="0.25">
      <c r="A593" s="34"/>
      <c r="B593" s="34"/>
      <c r="C593" s="34"/>
    </row>
    <row r="594" spans="1:3" ht="14.25" customHeight="1" x14ac:dyDescent="0.25">
      <c r="A594" s="34"/>
      <c r="B594" s="34"/>
      <c r="C594" s="34"/>
    </row>
    <row r="595" spans="1:3" ht="14.25" customHeight="1" x14ac:dyDescent="0.25">
      <c r="A595" s="34"/>
      <c r="B595" s="34"/>
      <c r="C595" s="34"/>
    </row>
    <row r="596" spans="1:3" ht="14.25" customHeight="1" x14ac:dyDescent="0.25">
      <c r="A596" s="34"/>
      <c r="B596" s="34"/>
      <c r="C596" s="34"/>
    </row>
    <row r="597" spans="1:3" ht="14.25" customHeight="1" x14ac:dyDescent="0.25">
      <c r="A597" s="34"/>
      <c r="B597" s="34"/>
      <c r="C597" s="34"/>
    </row>
    <row r="598" spans="1:3" ht="14.25" customHeight="1" x14ac:dyDescent="0.25">
      <c r="A598" s="34"/>
      <c r="B598" s="34"/>
      <c r="C598" s="34"/>
    </row>
    <row r="599" spans="1:3" ht="14.25" customHeight="1" x14ac:dyDescent="0.25">
      <c r="A599" s="34"/>
      <c r="B599" s="34"/>
      <c r="C599" s="34"/>
    </row>
    <row r="600" spans="1:3" ht="14.25" customHeight="1" x14ac:dyDescent="0.25">
      <c r="A600" s="34"/>
      <c r="B600" s="34"/>
      <c r="C600" s="34"/>
    </row>
    <row r="601" spans="1:3" ht="14.25" customHeight="1" x14ac:dyDescent="0.25">
      <c r="A601" s="34"/>
      <c r="B601" s="34"/>
      <c r="C601" s="34"/>
    </row>
    <row r="602" spans="1:3" ht="14.25" customHeight="1" x14ac:dyDescent="0.25">
      <c r="A602" s="34"/>
      <c r="B602" s="34"/>
      <c r="C602" s="34"/>
    </row>
    <row r="603" spans="1:3" ht="14.25" customHeight="1" x14ac:dyDescent="0.25">
      <c r="A603" s="34"/>
      <c r="B603" s="34"/>
      <c r="C603" s="34"/>
    </row>
    <row r="604" spans="1:3" ht="14.25" customHeight="1" x14ac:dyDescent="0.25">
      <c r="A604" s="34"/>
      <c r="B604" s="34"/>
      <c r="C604" s="34"/>
    </row>
    <row r="605" spans="1:3" ht="14.25" customHeight="1" x14ac:dyDescent="0.25">
      <c r="A605" s="34"/>
      <c r="B605" s="34"/>
      <c r="C605" s="34"/>
    </row>
    <row r="606" spans="1:3" ht="14.25" customHeight="1" x14ac:dyDescent="0.25">
      <c r="A606" s="34"/>
      <c r="B606" s="34"/>
      <c r="C606" s="34"/>
    </row>
    <row r="607" spans="1:3" ht="14.25" customHeight="1" x14ac:dyDescent="0.25">
      <c r="A607" s="34"/>
      <c r="B607" s="34"/>
      <c r="C607" s="34"/>
    </row>
    <row r="608" spans="1:3" ht="14.25" customHeight="1" x14ac:dyDescent="0.25">
      <c r="A608" s="34"/>
      <c r="B608" s="34"/>
      <c r="C608" s="34"/>
    </row>
    <row r="609" spans="1:3" ht="14.25" customHeight="1" x14ac:dyDescent="0.25">
      <c r="A609" s="34"/>
      <c r="B609" s="34"/>
      <c r="C609" s="34"/>
    </row>
    <row r="610" spans="1:3" ht="14.25" customHeight="1" x14ac:dyDescent="0.25">
      <c r="A610" s="34"/>
      <c r="B610" s="34"/>
      <c r="C610" s="34"/>
    </row>
    <row r="611" spans="1:3" ht="14.25" customHeight="1" x14ac:dyDescent="0.25">
      <c r="A611" s="34"/>
      <c r="B611" s="34"/>
      <c r="C611" s="34"/>
    </row>
    <row r="612" spans="1:3" ht="14.25" customHeight="1" x14ac:dyDescent="0.25">
      <c r="A612" s="34"/>
      <c r="B612" s="34"/>
      <c r="C612" s="34"/>
    </row>
    <row r="613" spans="1:3" ht="14.25" customHeight="1" x14ac:dyDescent="0.25">
      <c r="A613" s="34"/>
      <c r="B613" s="34"/>
      <c r="C613" s="34"/>
    </row>
    <row r="614" spans="1:3" ht="14.25" customHeight="1" x14ac:dyDescent="0.25">
      <c r="A614" s="34"/>
      <c r="B614" s="34"/>
      <c r="C614" s="34"/>
    </row>
    <row r="615" spans="1:3" ht="14.25" customHeight="1" x14ac:dyDescent="0.25">
      <c r="A615" s="34"/>
      <c r="B615" s="34"/>
      <c r="C615" s="34"/>
    </row>
    <row r="616" spans="1:3" ht="14.25" customHeight="1" x14ac:dyDescent="0.25">
      <c r="A616" s="34"/>
      <c r="B616" s="34"/>
      <c r="C616" s="34"/>
    </row>
    <row r="617" spans="1:3" ht="14.25" customHeight="1" x14ac:dyDescent="0.25">
      <c r="A617" s="34"/>
      <c r="B617" s="34"/>
      <c r="C617" s="34"/>
    </row>
    <row r="618" spans="1:3" ht="14.25" customHeight="1" x14ac:dyDescent="0.25">
      <c r="A618" s="34"/>
      <c r="B618" s="34"/>
      <c r="C618" s="34"/>
    </row>
    <row r="619" spans="1:3" ht="14.25" customHeight="1" x14ac:dyDescent="0.25">
      <c r="A619" s="34"/>
      <c r="B619" s="34"/>
      <c r="C619" s="34"/>
    </row>
    <row r="620" spans="1:3" ht="14.25" customHeight="1" x14ac:dyDescent="0.25">
      <c r="A620" s="34"/>
      <c r="B620" s="34"/>
      <c r="C620" s="34"/>
    </row>
    <row r="621" spans="1:3" ht="14.25" customHeight="1" x14ac:dyDescent="0.25">
      <c r="A621" s="34"/>
      <c r="B621" s="34"/>
      <c r="C621" s="34"/>
    </row>
    <row r="622" spans="1:3" ht="14.25" customHeight="1" x14ac:dyDescent="0.25">
      <c r="A622" s="34"/>
      <c r="B622" s="34"/>
      <c r="C622" s="34"/>
    </row>
    <row r="623" spans="1:3" ht="14.25" customHeight="1" x14ac:dyDescent="0.25">
      <c r="A623" s="34"/>
      <c r="B623" s="34"/>
      <c r="C623" s="34"/>
    </row>
    <row r="624" spans="1:3" ht="14.25" customHeight="1" x14ac:dyDescent="0.25">
      <c r="A624" s="34"/>
      <c r="B624" s="34"/>
      <c r="C624" s="34"/>
    </row>
    <row r="625" spans="1:3" ht="14.25" customHeight="1" x14ac:dyDescent="0.25">
      <c r="A625" s="34"/>
      <c r="B625" s="34"/>
      <c r="C625" s="34"/>
    </row>
    <row r="626" spans="1:3" ht="14.25" customHeight="1" x14ac:dyDescent="0.25">
      <c r="A626" s="34"/>
      <c r="B626" s="34"/>
      <c r="C626" s="34"/>
    </row>
    <row r="627" spans="1:3" ht="14.25" customHeight="1" x14ac:dyDescent="0.25">
      <c r="A627" s="34"/>
      <c r="B627" s="34"/>
      <c r="C627" s="34"/>
    </row>
    <row r="628" spans="1:3" ht="14.25" customHeight="1" x14ac:dyDescent="0.25">
      <c r="A628" s="34"/>
      <c r="B628" s="34"/>
      <c r="C628" s="34"/>
    </row>
    <row r="629" spans="1:3" ht="14.25" customHeight="1" x14ac:dyDescent="0.25">
      <c r="A629" s="34"/>
      <c r="B629" s="34"/>
      <c r="C629" s="34"/>
    </row>
    <row r="630" spans="1:3" ht="14.25" customHeight="1" x14ac:dyDescent="0.25">
      <c r="A630" s="34"/>
      <c r="B630" s="34"/>
      <c r="C630" s="34"/>
    </row>
    <row r="631" spans="1:3" ht="14.25" customHeight="1" x14ac:dyDescent="0.25">
      <c r="A631" s="34"/>
      <c r="B631" s="34"/>
      <c r="C631" s="34"/>
    </row>
    <row r="632" spans="1:3" ht="14.25" customHeight="1" x14ac:dyDescent="0.25">
      <c r="A632" s="34"/>
      <c r="B632" s="34"/>
      <c r="C632" s="34"/>
    </row>
    <row r="633" spans="1:3" ht="14.25" customHeight="1" x14ac:dyDescent="0.25">
      <c r="A633" s="34"/>
      <c r="B633" s="34"/>
      <c r="C633" s="34"/>
    </row>
    <row r="634" spans="1:3" ht="14.25" customHeight="1" x14ac:dyDescent="0.25">
      <c r="A634" s="34"/>
      <c r="B634" s="34"/>
      <c r="C634" s="34"/>
    </row>
    <row r="635" spans="1:3" ht="14.25" customHeight="1" x14ac:dyDescent="0.25">
      <c r="A635" s="34"/>
      <c r="B635" s="34"/>
      <c r="C635" s="34"/>
    </row>
    <row r="636" spans="1:3" ht="14.25" customHeight="1" x14ac:dyDescent="0.25">
      <c r="A636" s="34"/>
      <c r="B636" s="34"/>
      <c r="C636" s="34"/>
    </row>
    <row r="637" spans="1:3" ht="14.25" customHeight="1" x14ac:dyDescent="0.25">
      <c r="A637" s="34"/>
      <c r="B637" s="34"/>
      <c r="C637" s="34"/>
    </row>
    <row r="638" spans="1:3" ht="14.25" customHeight="1" x14ac:dyDescent="0.25">
      <c r="A638" s="34"/>
      <c r="B638" s="34"/>
      <c r="C638" s="34"/>
    </row>
    <row r="639" spans="1:3" ht="14.25" customHeight="1" x14ac:dyDescent="0.25">
      <c r="A639" s="34"/>
      <c r="B639" s="34"/>
      <c r="C639" s="34"/>
    </row>
    <row r="640" spans="1:3" ht="14.25" customHeight="1" x14ac:dyDescent="0.25">
      <c r="A640" s="34"/>
      <c r="B640" s="34"/>
      <c r="C640" s="34"/>
    </row>
    <row r="641" spans="1:3" ht="14.25" customHeight="1" x14ac:dyDescent="0.25">
      <c r="A641" s="34"/>
      <c r="B641" s="34"/>
      <c r="C641" s="34"/>
    </row>
    <row r="642" spans="1:3" ht="14.25" customHeight="1" x14ac:dyDescent="0.25">
      <c r="A642" s="34"/>
      <c r="B642" s="34"/>
      <c r="C642" s="34"/>
    </row>
    <row r="643" spans="1:3" ht="14.25" customHeight="1" x14ac:dyDescent="0.25">
      <c r="A643" s="34"/>
      <c r="B643" s="34"/>
      <c r="C643" s="34"/>
    </row>
    <row r="644" spans="1:3" ht="14.25" customHeight="1" x14ac:dyDescent="0.25">
      <c r="A644" s="34"/>
      <c r="B644" s="34"/>
      <c r="C644" s="34"/>
    </row>
    <row r="645" spans="1:3" ht="14.25" customHeight="1" x14ac:dyDescent="0.25">
      <c r="A645" s="34"/>
      <c r="B645" s="34"/>
      <c r="C645" s="34"/>
    </row>
    <row r="646" spans="1:3" ht="14.25" customHeight="1" x14ac:dyDescent="0.25">
      <c r="A646" s="34"/>
      <c r="B646" s="34"/>
      <c r="C646" s="34"/>
    </row>
    <row r="647" spans="1:3" ht="14.25" customHeight="1" x14ac:dyDescent="0.25">
      <c r="A647" s="34"/>
      <c r="B647" s="34"/>
      <c r="C647" s="34"/>
    </row>
    <row r="648" spans="1:3" ht="14.25" customHeight="1" x14ac:dyDescent="0.25">
      <c r="A648" s="34"/>
      <c r="B648" s="34"/>
      <c r="C648" s="34"/>
    </row>
    <row r="649" spans="1:3" ht="14.25" customHeight="1" x14ac:dyDescent="0.25">
      <c r="A649" s="34"/>
      <c r="B649" s="34"/>
      <c r="C649" s="34"/>
    </row>
    <row r="650" spans="1:3" ht="14.25" customHeight="1" x14ac:dyDescent="0.25">
      <c r="A650" s="34"/>
      <c r="B650" s="34"/>
      <c r="C650" s="34"/>
    </row>
    <row r="651" spans="1:3" ht="14.25" customHeight="1" x14ac:dyDescent="0.25">
      <c r="A651" s="34"/>
      <c r="B651" s="34"/>
      <c r="C651" s="34"/>
    </row>
    <row r="652" spans="1:3" ht="14.25" customHeight="1" x14ac:dyDescent="0.25">
      <c r="A652" s="34"/>
      <c r="B652" s="34"/>
      <c r="C652" s="34"/>
    </row>
    <row r="653" spans="1:3" ht="14.25" customHeight="1" x14ac:dyDescent="0.25">
      <c r="A653" s="34"/>
      <c r="B653" s="34"/>
      <c r="C653" s="34"/>
    </row>
    <row r="654" spans="1:3" ht="14.25" customHeight="1" x14ac:dyDescent="0.25">
      <c r="A654" s="34"/>
      <c r="B654" s="34"/>
      <c r="C654" s="34"/>
    </row>
    <row r="655" spans="1:3" ht="14.25" customHeight="1" x14ac:dyDescent="0.25">
      <c r="A655" s="34"/>
      <c r="B655" s="34"/>
      <c r="C655" s="34"/>
    </row>
    <row r="656" spans="1:3" ht="14.25" customHeight="1" x14ac:dyDescent="0.25">
      <c r="A656" s="34"/>
      <c r="B656" s="34"/>
      <c r="C656" s="34"/>
    </row>
    <row r="657" spans="1:3" ht="14.25" customHeight="1" x14ac:dyDescent="0.25">
      <c r="A657" s="34"/>
      <c r="B657" s="34"/>
      <c r="C657" s="34"/>
    </row>
    <row r="658" spans="1:3" ht="14.25" customHeight="1" x14ac:dyDescent="0.25">
      <c r="A658" s="34"/>
      <c r="B658" s="34"/>
      <c r="C658" s="34"/>
    </row>
    <row r="659" spans="1:3" ht="14.25" customHeight="1" x14ac:dyDescent="0.25">
      <c r="A659" s="34"/>
      <c r="B659" s="34"/>
      <c r="C659" s="34"/>
    </row>
    <row r="660" spans="1:3" ht="14.25" customHeight="1" x14ac:dyDescent="0.25">
      <c r="A660" s="34"/>
      <c r="B660" s="34"/>
      <c r="C660" s="34"/>
    </row>
    <row r="661" spans="1:3" ht="14.25" customHeight="1" x14ac:dyDescent="0.25">
      <c r="A661" s="34"/>
      <c r="B661" s="34"/>
      <c r="C661" s="34"/>
    </row>
    <row r="662" spans="1:3" ht="14.25" customHeight="1" x14ac:dyDescent="0.25">
      <c r="A662" s="34"/>
      <c r="B662" s="34"/>
      <c r="C662" s="34"/>
    </row>
    <row r="663" spans="1:3" ht="14.25" customHeight="1" x14ac:dyDescent="0.25">
      <c r="A663" s="34"/>
      <c r="B663" s="34"/>
      <c r="C663" s="34"/>
    </row>
    <row r="664" spans="1:3" ht="14.25" customHeight="1" x14ac:dyDescent="0.25">
      <c r="A664" s="34"/>
      <c r="B664" s="34"/>
      <c r="C664" s="34"/>
    </row>
    <row r="665" spans="1:3" ht="14.25" customHeight="1" x14ac:dyDescent="0.25">
      <c r="A665" s="34"/>
      <c r="B665" s="34"/>
      <c r="C665" s="34"/>
    </row>
    <row r="666" spans="1:3" ht="14.25" customHeight="1" x14ac:dyDescent="0.25">
      <c r="A666" s="34"/>
      <c r="B666" s="34"/>
      <c r="C666" s="34"/>
    </row>
    <row r="667" spans="1:3" ht="14.25" customHeight="1" x14ac:dyDescent="0.25">
      <c r="A667" s="34"/>
      <c r="B667" s="34"/>
      <c r="C667" s="34"/>
    </row>
    <row r="668" spans="1:3" ht="14.25" customHeight="1" x14ac:dyDescent="0.25">
      <c r="A668" s="34"/>
      <c r="B668" s="34"/>
      <c r="C668" s="34"/>
    </row>
    <row r="669" spans="1:3" ht="14.25" customHeight="1" x14ac:dyDescent="0.25">
      <c r="A669" s="34"/>
      <c r="B669" s="34"/>
      <c r="C669" s="34"/>
    </row>
    <row r="670" spans="1:3" ht="14.25" customHeight="1" x14ac:dyDescent="0.25">
      <c r="A670" s="34"/>
      <c r="B670" s="34"/>
      <c r="C670" s="34"/>
    </row>
    <row r="671" spans="1:3" ht="14.25" customHeight="1" x14ac:dyDescent="0.25">
      <c r="A671" s="34"/>
      <c r="B671" s="34"/>
      <c r="C671" s="34"/>
    </row>
    <row r="672" spans="1:3" ht="14.25" customHeight="1" x14ac:dyDescent="0.25">
      <c r="A672" s="34"/>
      <c r="B672" s="34"/>
      <c r="C672" s="34"/>
    </row>
    <row r="673" spans="1:3" ht="14.25" customHeight="1" x14ac:dyDescent="0.25">
      <c r="A673" s="34"/>
      <c r="B673" s="34"/>
      <c r="C673" s="34"/>
    </row>
    <row r="674" spans="1:3" ht="14.25" customHeight="1" x14ac:dyDescent="0.25">
      <c r="A674" s="34"/>
      <c r="B674" s="34"/>
      <c r="C674" s="34"/>
    </row>
    <row r="675" spans="1:3" ht="14.25" customHeight="1" x14ac:dyDescent="0.25">
      <c r="A675" s="34"/>
      <c r="B675" s="34"/>
      <c r="C675" s="34"/>
    </row>
    <row r="676" spans="1:3" ht="14.25" customHeight="1" x14ac:dyDescent="0.25">
      <c r="A676" s="34"/>
      <c r="B676" s="34"/>
      <c r="C676" s="34"/>
    </row>
    <row r="677" spans="1:3" ht="14.25" customHeight="1" x14ac:dyDescent="0.25">
      <c r="A677" s="34"/>
      <c r="B677" s="34"/>
      <c r="C677" s="34"/>
    </row>
    <row r="678" spans="1:3" ht="14.25" customHeight="1" x14ac:dyDescent="0.25">
      <c r="A678" s="34"/>
      <c r="B678" s="34"/>
      <c r="C678" s="34"/>
    </row>
    <row r="679" spans="1:3" ht="14.25" customHeight="1" x14ac:dyDescent="0.25">
      <c r="A679" s="34"/>
      <c r="B679" s="34"/>
      <c r="C679" s="34"/>
    </row>
    <row r="680" spans="1:3" ht="14.25" customHeight="1" x14ac:dyDescent="0.25">
      <c r="A680" s="34"/>
      <c r="B680" s="34"/>
      <c r="C680" s="34"/>
    </row>
    <row r="681" spans="1:3" ht="14.25" customHeight="1" x14ac:dyDescent="0.25">
      <c r="A681" s="34"/>
      <c r="B681" s="34"/>
      <c r="C681" s="34"/>
    </row>
    <row r="682" spans="1:3" ht="14.25" customHeight="1" x14ac:dyDescent="0.25">
      <c r="A682" s="34"/>
      <c r="B682" s="34"/>
      <c r="C682" s="34"/>
    </row>
    <row r="683" spans="1:3" ht="14.25" customHeight="1" x14ac:dyDescent="0.25">
      <c r="A683" s="34"/>
      <c r="B683" s="34"/>
      <c r="C683" s="34"/>
    </row>
    <row r="684" spans="1:3" ht="14.25" customHeight="1" x14ac:dyDescent="0.25">
      <c r="A684" s="34"/>
      <c r="B684" s="34"/>
      <c r="C684" s="34"/>
    </row>
    <row r="685" spans="1:3" ht="14.25" customHeight="1" x14ac:dyDescent="0.25">
      <c r="A685" s="34"/>
      <c r="B685" s="34"/>
      <c r="C685" s="34"/>
    </row>
    <row r="686" spans="1:3" ht="14.25" customHeight="1" x14ac:dyDescent="0.25">
      <c r="A686" s="34"/>
      <c r="B686" s="34"/>
      <c r="C686" s="34"/>
    </row>
    <row r="687" spans="1:3" ht="14.25" customHeight="1" x14ac:dyDescent="0.25">
      <c r="A687" s="34"/>
      <c r="B687" s="34"/>
      <c r="C687" s="34"/>
    </row>
    <row r="688" spans="1:3" ht="14.25" customHeight="1" x14ac:dyDescent="0.25">
      <c r="A688" s="34"/>
      <c r="B688" s="34"/>
      <c r="C688" s="34"/>
    </row>
    <row r="689" spans="1:3" ht="14.25" customHeight="1" x14ac:dyDescent="0.25">
      <c r="A689" s="34"/>
      <c r="B689" s="34"/>
      <c r="C689" s="34"/>
    </row>
    <row r="690" spans="1:3" ht="14.25" customHeight="1" x14ac:dyDescent="0.25">
      <c r="A690" s="34"/>
      <c r="B690" s="34"/>
      <c r="C690" s="34"/>
    </row>
    <row r="691" spans="1:3" ht="14.25" customHeight="1" x14ac:dyDescent="0.25">
      <c r="A691" s="34"/>
      <c r="B691" s="34"/>
      <c r="C691" s="34"/>
    </row>
    <row r="692" spans="1:3" ht="14.25" customHeight="1" x14ac:dyDescent="0.25">
      <c r="A692" s="34"/>
      <c r="B692" s="34"/>
      <c r="C692" s="34"/>
    </row>
    <row r="693" spans="1:3" ht="14.25" customHeight="1" x14ac:dyDescent="0.25">
      <c r="A693" s="34"/>
      <c r="B693" s="34"/>
      <c r="C693" s="34"/>
    </row>
    <row r="694" spans="1:3" ht="14.25" customHeight="1" x14ac:dyDescent="0.25">
      <c r="A694" s="34"/>
      <c r="B694" s="34"/>
      <c r="C694" s="34"/>
    </row>
    <row r="695" spans="1:3" ht="14.25" customHeight="1" x14ac:dyDescent="0.25">
      <c r="A695" s="34"/>
      <c r="B695" s="34"/>
      <c r="C695" s="34"/>
    </row>
    <row r="696" spans="1:3" ht="14.25" customHeight="1" x14ac:dyDescent="0.25">
      <c r="A696" s="34"/>
      <c r="B696" s="34"/>
      <c r="C696" s="34"/>
    </row>
    <row r="697" spans="1:3" ht="14.25" customHeight="1" x14ac:dyDescent="0.25">
      <c r="A697" s="34"/>
      <c r="B697" s="34"/>
      <c r="C697" s="34"/>
    </row>
    <row r="698" spans="1:3" ht="14.25" customHeight="1" x14ac:dyDescent="0.25">
      <c r="A698" s="34"/>
      <c r="B698" s="34"/>
      <c r="C698" s="34"/>
    </row>
    <row r="699" spans="1:3" ht="14.25" customHeight="1" x14ac:dyDescent="0.25">
      <c r="A699" s="34"/>
      <c r="B699" s="34"/>
      <c r="C699" s="34"/>
    </row>
    <row r="700" spans="1:3" ht="14.25" customHeight="1" x14ac:dyDescent="0.25">
      <c r="A700" s="34"/>
      <c r="B700" s="34"/>
      <c r="C700" s="34"/>
    </row>
    <row r="701" spans="1:3" ht="14.25" customHeight="1" x14ac:dyDescent="0.25">
      <c r="A701" s="34"/>
      <c r="B701" s="34"/>
      <c r="C701" s="34"/>
    </row>
    <row r="702" spans="1:3" ht="14.25" customHeight="1" x14ac:dyDescent="0.25">
      <c r="A702" s="34"/>
      <c r="B702" s="34"/>
      <c r="C702" s="34"/>
    </row>
    <row r="703" spans="1:3" ht="14.25" customHeight="1" x14ac:dyDescent="0.25">
      <c r="A703" s="34"/>
      <c r="B703" s="34"/>
      <c r="C703" s="34"/>
    </row>
    <row r="704" spans="1:3" ht="14.25" customHeight="1" x14ac:dyDescent="0.25">
      <c r="A704" s="34"/>
      <c r="B704" s="34"/>
      <c r="C704" s="34"/>
    </row>
    <row r="705" spans="1:3" ht="14.25" customHeight="1" x14ac:dyDescent="0.25">
      <c r="A705" s="34"/>
      <c r="B705" s="34"/>
      <c r="C705" s="34"/>
    </row>
    <row r="706" spans="1:3" ht="14.25" customHeight="1" x14ac:dyDescent="0.25">
      <c r="A706" s="34"/>
      <c r="B706" s="34"/>
      <c r="C706" s="34"/>
    </row>
    <row r="707" spans="1:3" ht="14.25" customHeight="1" x14ac:dyDescent="0.25">
      <c r="A707" s="34"/>
      <c r="B707" s="34"/>
      <c r="C707" s="34"/>
    </row>
    <row r="708" spans="1:3" ht="14.25" customHeight="1" x14ac:dyDescent="0.25">
      <c r="A708" s="34"/>
      <c r="B708" s="34"/>
      <c r="C708" s="34"/>
    </row>
    <row r="709" spans="1:3" ht="14.25" customHeight="1" x14ac:dyDescent="0.25">
      <c r="A709" s="34"/>
      <c r="B709" s="34"/>
      <c r="C709" s="34"/>
    </row>
    <row r="710" spans="1:3" ht="14.25" customHeight="1" x14ac:dyDescent="0.25">
      <c r="A710" s="34"/>
      <c r="B710" s="34"/>
      <c r="C710" s="34"/>
    </row>
    <row r="711" spans="1:3" ht="14.25" customHeight="1" x14ac:dyDescent="0.25">
      <c r="A711" s="34"/>
      <c r="B711" s="34"/>
      <c r="C711" s="34"/>
    </row>
    <row r="712" spans="1:3" ht="14.25" customHeight="1" x14ac:dyDescent="0.25">
      <c r="A712" s="34"/>
      <c r="B712" s="34"/>
      <c r="C712" s="34"/>
    </row>
    <row r="713" spans="1:3" ht="14.25" customHeight="1" x14ac:dyDescent="0.25">
      <c r="A713" s="34"/>
      <c r="B713" s="34"/>
      <c r="C713" s="34"/>
    </row>
    <row r="714" spans="1:3" ht="14.25" customHeight="1" x14ac:dyDescent="0.25">
      <c r="A714" s="34"/>
      <c r="B714" s="34"/>
      <c r="C714" s="34"/>
    </row>
    <row r="715" spans="1:3" ht="14.25" customHeight="1" x14ac:dyDescent="0.25">
      <c r="A715" s="34"/>
      <c r="B715" s="34"/>
      <c r="C715" s="34"/>
    </row>
    <row r="716" spans="1:3" ht="14.25" customHeight="1" x14ac:dyDescent="0.25">
      <c r="A716" s="34"/>
      <c r="B716" s="34"/>
      <c r="C716" s="34"/>
    </row>
    <row r="717" spans="1:3" ht="14.25" customHeight="1" x14ac:dyDescent="0.25">
      <c r="A717" s="34"/>
      <c r="B717" s="34"/>
      <c r="C717" s="34"/>
    </row>
    <row r="718" spans="1:3" ht="14.25" customHeight="1" x14ac:dyDescent="0.25">
      <c r="A718" s="34"/>
      <c r="B718" s="34"/>
      <c r="C718" s="34"/>
    </row>
    <row r="719" spans="1:3" ht="14.25" customHeight="1" x14ac:dyDescent="0.25">
      <c r="A719" s="34"/>
      <c r="B719" s="34"/>
      <c r="C719" s="34"/>
    </row>
    <row r="720" spans="1:3" ht="14.25" customHeight="1" x14ac:dyDescent="0.25">
      <c r="A720" s="34"/>
      <c r="B720" s="34"/>
      <c r="C720" s="34"/>
    </row>
    <row r="721" spans="1:3" ht="14.25" customHeight="1" x14ac:dyDescent="0.25">
      <c r="A721" s="34"/>
      <c r="B721" s="34"/>
      <c r="C721" s="34"/>
    </row>
    <row r="722" spans="1:3" ht="14.25" customHeight="1" x14ac:dyDescent="0.25">
      <c r="A722" s="34"/>
      <c r="B722" s="34"/>
      <c r="C722" s="34"/>
    </row>
    <row r="723" spans="1:3" ht="14.25" customHeight="1" x14ac:dyDescent="0.25">
      <c r="A723" s="34"/>
      <c r="B723" s="34"/>
      <c r="C723" s="34"/>
    </row>
    <row r="724" spans="1:3" ht="14.25" customHeight="1" x14ac:dyDescent="0.25">
      <c r="A724" s="34"/>
      <c r="B724" s="34"/>
      <c r="C724" s="34"/>
    </row>
    <row r="725" spans="1:3" ht="14.25" customHeight="1" x14ac:dyDescent="0.25">
      <c r="A725" s="34"/>
      <c r="B725" s="34"/>
      <c r="C725" s="34"/>
    </row>
    <row r="726" spans="1:3" ht="14.25" customHeight="1" x14ac:dyDescent="0.25">
      <c r="A726" s="34"/>
      <c r="B726" s="34"/>
      <c r="C726" s="34"/>
    </row>
    <row r="727" spans="1:3" ht="14.25" customHeight="1" x14ac:dyDescent="0.25">
      <c r="A727" s="34"/>
      <c r="B727" s="34"/>
      <c r="C727" s="34"/>
    </row>
    <row r="728" spans="1:3" ht="14.25" customHeight="1" x14ac:dyDescent="0.25">
      <c r="A728" s="34"/>
      <c r="B728" s="34"/>
      <c r="C728" s="34"/>
    </row>
    <row r="729" spans="1:3" ht="14.25" customHeight="1" x14ac:dyDescent="0.25">
      <c r="A729" s="34"/>
      <c r="B729" s="34"/>
      <c r="C729" s="34"/>
    </row>
    <row r="730" spans="1:3" ht="14.25" customHeight="1" x14ac:dyDescent="0.25">
      <c r="A730" s="34"/>
      <c r="B730" s="34"/>
      <c r="C730" s="34"/>
    </row>
    <row r="731" spans="1:3" ht="14.25" customHeight="1" x14ac:dyDescent="0.25">
      <c r="A731" s="34"/>
      <c r="B731" s="34"/>
      <c r="C731" s="34"/>
    </row>
    <row r="732" spans="1:3" ht="14.25" customHeight="1" x14ac:dyDescent="0.25">
      <c r="A732" s="34"/>
      <c r="B732" s="34"/>
      <c r="C732" s="34"/>
    </row>
    <row r="733" spans="1:3" ht="14.25" customHeight="1" x14ac:dyDescent="0.25">
      <c r="A733" s="34"/>
      <c r="B733" s="34"/>
      <c r="C733" s="34"/>
    </row>
    <row r="734" spans="1:3" ht="14.25" customHeight="1" x14ac:dyDescent="0.25">
      <c r="A734" s="34"/>
      <c r="B734" s="34"/>
      <c r="C734" s="34"/>
    </row>
    <row r="735" spans="1:3" ht="14.25" customHeight="1" x14ac:dyDescent="0.25">
      <c r="A735" s="34"/>
      <c r="B735" s="34"/>
      <c r="C735" s="34"/>
    </row>
    <row r="736" spans="1:3" ht="14.25" customHeight="1" x14ac:dyDescent="0.25">
      <c r="A736" s="34"/>
      <c r="B736" s="34"/>
      <c r="C736" s="34"/>
    </row>
    <row r="737" spans="1:3" ht="14.25" customHeight="1" x14ac:dyDescent="0.25">
      <c r="A737" s="34"/>
      <c r="B737" s="34"/>
      <c r="C737" s="34"/>
    </row>
    <row r="738" spans="1:3" ht="14.25" customHeight="1" x14ac:dyDescent="0.25">
      <c r="A738" s="34"/>
      <c r="B738" s="34"/>
      <c r="C738" s="34"/>
    </row>
    <row r="739" spans="1:3" ht="14.25" customHeight="1" x14ac:dyDescent="0.25">
      <c r="A739" s="34"/>
      <c r="B739" s="34"/>
      <c r="C739" s="34"/>
    </row>
    <row r="740" spans="1:3" ht="14.25" customHeight="1" x14ac:dyDescent="0.25">
      <c r="A740" s="34"/>
      <c r="B740" s="34"/>
      <c r="C740" s="34"/>
    </row>
    <row r="741" spans="1:3" ht="14.25" customHeight="1" x14ac:dyDescent="0.25">
      <c r="A741" s="34"/>
      <c r="B741" s="34"/>
      <c r="C741" s="34"/>
    </row>
    <row r="742" spans="1:3" ht="14.25" customHeight="1" x14ac:dyDescent="0.25">
      <c r="A742" s="34"/>
      <c r="B742" s="34"/>
      <c r="C742" s="34"/>
    </row>
    <row r="743" spans="1:3" ht="14.25" customHeight="1" x14ac:dyDescent="0.25">
      <c r="A743" s="34"/>
      <c r="B743" s="34"/>
      <c r="C743" s="34"/>
    </row>
    <row r="744" spans="1:3" ht="14.25" customHeight="1" x14ac:dyDescent="0.25">
      <c r="A744" s="34"/>
      <c r="B744" s="34"/>
      <c r="C744" s="34"/>
    </row>
    <row r="745" spans="1:3" ht="14.25" customHeight="1" x14ac:dyDescent="0.25">
      <c r="A745" s="34"/>
      <c r="B745" s="34"/>
      <c r="C745" s="34"/>
    </row>
    <row r="746" spans="1:3" ht="14.25" customHeight="1" x14ac:dyDescent="0.25">
      <c r="A746" s="34"/>
      <c r="B746" s="34"/>
      <c r="C746" s="34"/>
    </row>
    <row r="747" spans="1:3" ht="14.25" customHeight="1" x14ac:dyDescent="0.25">
      <c r="A747" s="34"/>
      <c r="B747" s="34"/>
      <c r="C747" s="34"/>
    </row>
    <row r="748" spans="1:3" ht="14.25" customHeight="1" x14ac:dyDescent="0.25">
      <c r="A748" s="34"/>
      <c r="B748" s="34"/>
      <c r="C748" s="34"/>
    </row>
    <row r="749" spans="1:3" ht="14.25" customHeight="1" x14ac:dyDescent="0.25">
      <c r="A749" s="34"/>
      <c r="B749" s="34"/>
      <c r="C749" s="34"/>
    </row>
    <row r="750" spans="1:3" ht="14.25" customHeight="1" x14ac:dyDescent="0.25">
      <c r="A750" s="34"/>
      <c r="B750" s="34"/>
      <c r="C750" s="34"/>
    </row>
    <row r="751" spans="1:3" ht="14.25" customHeight="1" x14ac:dyDescent="0.25">
      <c r="A751" s="34"/>
      <c r="B751" s="34"/>
      <c r="C751" s="34"/>
    </row>
    <row r="752" spans="1:3" ht="14.25" customHeight="1" x14ac:dyDescent="0.25">
      <c r="A752" s="34"/>
      <c r="B752" s="34"/>
      <c r="C752" s="34"/>
    </row>
    <row r="753" spans="1:3" ht="14.25" customHeight="1" x14ac:dyDescent="0.25">
      <c r="A753" s="34"/>
      <c r="B753" s="34"/>
      <c r="C753" s="34"/>
    </row>
    <row r="754" spans="1:3" ht="14.25" customHeight="1" x14ac:dyDescent="0.25">
      <c r="A754" s="34"/>
      <c r="B754" s="34"/>
      <c r="C754" s="34"/>
    </row>
    <row r="755" spans="1:3" ht="14.25" customHeight="1" x14ac:dyDescent="0.25">
      <c r="A755" s="34"/>
      <c r="B755" s="34"/>
      <c r="C755" s="34"/>
    </row>
    <row r="756" spans="1:3" ht="14.25" customHeight="1" x14ac:dyDescent="0.25">
      <c r="A756" s="34"/>
      <c r="B756" s="34"/>
      <c r="C756" s="34"/>
    </row>
    <row r="757" spans="1:3" ht="14.25" customHeight="1" x14ac:dyDescent="0.25">
      <c r="A757" s="34"/>
      <c r="B757" s="34"/>
      <c r="C757" s="34"/>
    </row>
    <row r="758" spans="1:3" ht="14.25" customHeight="1" x14ac:dyDescent="0.25">
      <c r="A758" s="34"/>
      <c r="B758" s="34"/>
      <c r="C758" s="34"/>
    </row>
    <row r="759" spans="1:3" ht="14.25" customHeight="1" x14ac:dyDescent="0.25">
      <c r="A759" s="34"/>
      <c r="B759" s="34"/>
      <c r="C759" s="34"/>
    </row>
    <row r="760" spans="1:3" ht="14.25" customHeight="1" x14ac:dyDescent="0.25">
      <c r="A760" s="34"/>
      <c r="B760" s="34"/>
      <c r="C760" s="34"/>
    </row>
    <row r="761" spans="1:3" ht="14.25" customHeight="1" x14ac:dyDescent="0.25">
      <c r="A761" s="34"/>
      <c r="B761" s="34"/>
      <c r="C761" s="34"/>
    </row>
    <row r="762" spans="1:3" ht="14.25" customHeight="1" x14ac:dyDescent="0.25">
      <c r="A762" s="34"/>
      <c r="B762" s="34"/>
      <c r="C762" s="34"/>
    </row>
    <row r="763" spans="1:3" ht="14.25" customHeight="1" x14ac:dyDescent="0.25">
      <c r="A763" s="34"/>
      <c r="B763" s="34"/>
      <c r="C763" s="34"/>
    </row>
    <row r="764" spans="1:3" ht="14.25" customHeight="1" x14ac:dyDescent="0.25">
      <c r="A764" s="34"/>
      <c r="B764" s="34"/>
      <c r="C764" s="34"/>
    </row>
    <row r="765" spans="1:3" ht="14.25" customHeight="1" x14ac:dyDescent="0.25">
      <c r="A765" s="34"/>
      <c r="B765" s="34"/>
      <c r="C765" s="34"/>
    </row>
    <row r="766" spans="1:3" ht="14.25" customHeight="1" x14ac:dyDescent="0.25">
      <c r="A766" s="34"/>
      <c r="B766" s="34"/>
      <c r="C766" s="34"/>
    </row>
    <row r="767" spans="1:3" ht="14.25" customHeight="1" x14ac:dyDescent="0.25">
      <c r="A767" s="34"/>
      <c r="B767" s="34"/>
      <c r="C767" s="34"/>
    </row>
    <row r="768" spans="1:3" ht="14.25" customHeight="1" x14ac:dyDescent="0.25">
      <c r="A768" s="34"/>
      <c r="B768" s="34"/>
      <c r="C768" s="34"/>
    </row>
    <row r="769" spans="1:3" ht="14.25" customHeight="1" x14ac:dyDescent="0.25">
      <c r="A769" s="34"/>
      <c r="B769" s="34"/>
      <c r="C769" s="34"/>
    </row>
    <row r="770" spans="1:3" ht="14.25" customHeight="1" x14ac:dyDescent="0.25">
      <c r="A770" s="34"/>
      <c r="B770" s="34"/>
      <c r="C770" s="34"/>
    </row>
    <row r="771" spans="1:3" ht="14.25" customHeight="1" x14ac:dyDescent="0.25">
      <c r="A771" s="34"/>
      <c r="B771" s="34"/>
      <c r="C771" s="34"/>
    </row>
    <row r="772" spans="1:3" ht="14.25" customHeight="1" x14ac:dyDescent="0.25">
      <c r="A772" s="34"/>
      <c r="B772" s="34"/>
      <c r="C772" s="34"/>
    </row>
    <row r="773" spans="1:3" ht="14.25" customHeight="1" x14ac:dyDescent="0.25">
      <c r="A773" s="34"/>
      <c r="B773" s="34"/>
      <c r="C773" s="34"/>
    </row>
    <row r="774" spans="1:3" ht="14.25" customHeight="1" x14ac:dyDescent="0.25">
      <c r="A774" s="34"/>
      <c r="B774" s="34"/>
      <c r="C774" s="34"/>
    </row>
    <row r="775" spans="1:3" ht="14.25" customHeight="1" x14ac:dyDescent="0.25">
      <c r="A775" s="34"/>
      <c r="B775" s="34"/>
      <c r="C775" s="34"/>
    </row>
    <row r="776" spans="1:3" ht="14.25" customHeight="1" x14ac:dyDescent="0.25">
      <c r="A776" s="34"/>
      <c r="B776" s="34"/>
      <c r="C776" s="34"/>
    </row>
    <row r="777" spans="1:3" ht="14.25" customHeight="1" x14ac:dyDescent="0.25">
      <c r="A777" s="34"/>
      <c r="B777" s="34"/>
      <c r="C777" s="34"/>
    </row>
    <row r="778" spans="1:3" ht="14.25" customHeight="1" x14ac:dyDescent="0.25">
      <c r="A778" s="34"/>
      <c r="B778" s="34"/>
      <c r="C778" s="34"/>
    </row>
    <row r="779" spans="1:3" ht="14.25" customHeight="1" x14ac:dyDescent="0.25">
      <c r="A779" s="34"/>
      <c r="B779" s="34"/>
      <c r="C779" s="34"/>
    </row>
    <row r="780" spans="1:3" ht="14.25" customHeight="1" x14ac:dyDescent="0.25">
      <c r="A780" s="34"/>
      <c r="B780" s="34"/>
      <c r="C780" s="34"/>
    </row>
    <row r="781" spans="1:3" ht="14.25" customHeight="1" x14ac:dyDescent="0.25">
      <c r="A781" s="34"/>
      <c r="B781" s="34"/>
      <c r="C781" s="34"/>
    </row>
    <row r="782" spans="1:3" ht="14.25" customHeight="1" x14ac:dyDescent="0.25">
      <c r="A782" s="34"/>
      <c r="B782" s="34"/>
      <c r="C782" s="34"/>
    </row>
    <row r="783" spans="1:3" ht="14.25" customHeight="1" x14ac:dyDescent="0.25">
      <c r="A783" s="34"/>
      <c r="B783" s="34"/>
      <c r="C783" s="34"/>
    </row>
    <row r="784" spans="1:3" ht="14.25" customHeight="1" x14ac:dyDescent="0.25">
      <c r="A784" s="34"/>
      <c r="B784" s="34"/>
      <c r="C784" s="34"/>
    </row>
    <row r="785" spans="1:3" ht="14.25" customHeight="1" x14ac:dyDescent="0.25">
      <c r="A785" s="34"/>
      <c r="B785" s="34"/>
      <c r="C785" s="34"/>
    </row>
    <row r="786" spans="1:3" ht="14.25" customHeight="1" x14ac:dyDescent="0.25">
      <c r="A786" s="34"/>
      <c r="B786" s="34"/>
      <c r="C786" s="34"/>
    </row>
    <row r="787" spans="1:3" ht="14.25" customHeight="1" x14ac:dyDescent="0.25">
      <c r="A787" s="34"/>
      <c r="B787" s="34"/>
      <c r="C787" s="34"/>
    </row>
    <row r="788" spans="1:3" ht="14.25" customHeight="1" x14ac:dyDescent="0.25">
      <c r="A788" s="34"/>
      <c r="B788" s="34"/>
      <c r="C788" s="34"/>
    </row>
    <row r="789" spans="1:3" ht="14.25" customHeight="1" x14ac:dyDescent="0.25">
      <c r="A789" s="34"/>
      <c r="B789" s="34"/>
      <c r="C789" s="34"/>
    </row>
    <row r="790" spans="1:3" ht="14.25" customHeight="1" x14ac:dyDescent="0.25">
      <c r="A790" s="34"/>
      <c r="B790" s="34"/>
      <c r="C790" s="34"/>
    </row>
    <row r="791" spans="1:3" ht="14.25" customHeight="1" x14ac:dyDescent="0.25">
      <c r="A791" s="34"/>
      <c r="B791" s="34"/>
      <c r="C791" s="34"/>
    </row>
    <row r="792" spans="1:3" ht="14.25" customHeight="1" x14ac:dyDescent="0.25">
      <c r="A792" s="34"/>
      <c r="B792" s="34"/>
      <c r="C792" s="34"/>
    </row>
    <row r="793" spans="1:3" ht="14.25" customHeight="1" x14ac:dyDescent="0.25">
      <c r="A793" s="34"/>
      <c r="B793" s="34"/>
      <c r="C793" s="34"/>
    </row>
    <row r="794" spans="1:3" ht="14.25" customHeight="1" x14ac:dyDescent="0.25">
      <c r="A794" s="34"/>
      <c r="B794" s="34"/>
      <c r="C794" s="34"/>
    </row>
    <row r="795" spans="1:3" ht="14.25" customHeight="1" x14ac:dyDescent="0.25">
      <c r="A795" s="34"/>
      <c r="B795" s="34"/>
      <c r="C795" s="34"/>
    </row>
    <row r="796" spans="1:3" ht="14.25" customHeight="1" x14ac:dyDescent="0.25">
      <c r="A796" s="34"/>
      <c r="B796" s="34"/>
      <c r="C796" s="34"/>
    </row>
    <row r="797" spans="1:3" ht="14.25" customHeight="1" x14ac:dyDescent="0.25">
      <c r="A797" s="34"/>
      <c r="B797" s="34"/>
      <c r="C797" s="34"/>
    </row>
    <row r="798" spans="1:3" ht="14.25" customHeight="1" x14ac:dyDescent="0.25">
      <c r="A798" s="34"/>
      <c r="B798" s="34"/>
      <c r="C798" s="34"/>
    </row>
    <row r="799" spans="1:3" ht="14.25" customHeight="1" x14ac:dyDescent="0.25">
      <c r="A799" s="34"/>
      <c r="B799" s="34"/>
      <c r="C799" s="34"/>
    </row>
    <row r="800" spans="1:3" ht="14.25" customHeight="1" x14ac:dyDescent="0.25">
      <c r="A800" s="34"/>
      <c r="B800" s="34"/>
      <c r="C800" s="34"/>
    </row>
    <row r="801" spans="1:3" ht="14.25" customHeight="1" x14ac:dyDescent="0.25">
      <c r="A801" s="34"/>
      <c r="B801" s="34"/>
      <c r="C801" s="34"/>
    </row>
    <row r="802" spans="1:3" ht="14.25" customHeight="1" x14ac:dyDescent="0.25">
      <c r="A802" s="34"/>
      <c r="B802" s="34"/>
      <c r="C802" s="34"/>
    </row>
    <row r="803" spans="1:3" ht="14.25" customHeight="1" x14ac:dyDescent="0.25">
      <c r="A803" s="34"/>
      <c r="B803" s="34"/>
      <c r="C803" s="34"/>
    </row>
    <row r="804" spans="1:3" ht="14.25" customHeight="1" x14ac:dyDescent="0.25">
      <c r="A804" s="34"/>
      <c r="B804" s="34"/>
      <c r="C804" s="34"/>
    </row>
    <row r="805" spans="1:3" ht="14.25" customHeight="1" x14ac:dyDescent="0.25">
      <c r="A805" s="34"/>
      <c r="B805" s="34"/>
      <c r="C805" s="34"/>
    </row>
    <row r="806" spans="1:3" ht="14.25" customHeight="1" x14ac:dyDescent="0.25">
      <c r="A806" s="34"/>
      <c r="B806" s="34"/>
      <c r="C806" s="34"/>
    </row>
    <row r="807" spans="1:3" ht="14.25" customHeight="1" x14ac:dyDescent="0.25">
      <c r="A807" s="34"/>
      <c r="B807" s="34"/>
      <c r="C807" s="34"/>
    </row>
    <row r="808" spans="1:3" ht="14.25" customHeight="1" x14ac:dyDescent="0.25">
      <c r="A808" s="34"/>
      <c r="B808" s="34"/>
      <c r="C808" s="34"/>
    </row>
    <row r="809" spans="1:3" ht="14.25" customHeight="1" x14ac:dyDescent="0.25">
      <c r="A809" s="34"/>
      <c r="B809" s="34"/>
      <c r="C809" s="34"/>
    </row>
    <row r="810" spans="1:3" ht="14.25" customHeight="1" x14ac:dyDescent="0.25">
      <c r="A810" s="34"/>
      <c r="B810" s="34"/>
      <c r="C810" s="34"/>
    </row>
    <row r="811" spans="1:3" ht="14.25" customHeight="1" x14ac:dyDescent="0.25">
      <c r="A811" s="34"/>
      <c r="B811" s="34"/>
      <c r="C811" s="34"/>
    </row>
    <row r="812" spans="1:3" ht="14.25" customHeight="1" x14ac:dyDescent="0.25">
      <c r="A812" s="34"/>
      <c r="B812" s="34"/>
      <c r="C812" s="34"/>
    </row>
    <row r="813" spans="1:3" ht="14.25" customHeight="1" x14ac:dyDescent="0.25">
      <c r="A813" s="34"/>
      <c r="B813" s="34"/>
      <c r="C813" s="34"/>
    </row>
    <row r="814" spans="1:3" ht="14.25" customHeight="1" x14ac:dyDescent="0.25">
      <c r="A814" s="34"/>
      <c r="B814" s="34"/>
      <c r="C814" s="34"/>
    </row>
    <row r="815" spans="1:3" ht="14.25" customHeight="1" x14ac:dyDescent="0.25">
      <c r="A815" s="34"/>
      <c r="B815" s="34"/>
      <c r="C815" s="34"/>
    </row>
    <row r="816" spans="1:3" ht="14.25" customHeight="1" x14ac:dyDescent="0.25">
      <c r="A816" s="34"/>
      <c r="B816" s="34"/>
      <c r="C816" s="34"/>
    </row>
    <row r="817" spans="1:3" ht="14.25" customHeight="1" x14ac:dyDescent="0.25">
      <c r="A817" s="34"/>
      <c r="B817" s="34"/>
      <c r="C817" s="34"/>
    </row>
    <row r="818" spans="1:3" ht="14.25" customHeight="1" x14ac:dyDescent="0.25">
      <c r="A818" s="34"/>
      <c r="B818" s="34"/>
      <c r="C818" s="34"/>
    </row>
    <row r="819" spans="1:3" ht="14.25" customHeight="1" x14ac:dyDescent="0.25">
      <c r="A819" s="34"/>
      <c r="B819" s="34"/>
      <c r="C819" s="34"/>
    </row>
    <row r="820" spans="1:3" ht="14.25" customHeight="1" x14ac:dyDescent="0.25">
      <c r="A820" s="34"/>
      <c r="B820" s="34"/>
      <c r="C820" s="34"/>
    </row>
    <row r="821" spans="1:3" ht="14.25" customHeight="1" x14ac:dyDescent="0.25">
      <c r="A821" s="34"/>
      <c r="B821" s="34"/>
      <c r="C821" s="34"/>
    </row>
    <row r="822" spans="1:3" ht="14.25" customHeight="1" x14ac:dyDescent="0.25">
      <c r="A822" s="34"/>
      <c r="B822" s="34"/>
      <c r="C822" s="34"/>
    </row>
    <row r="823" spans="1:3" ht="14.25" customHeight="1" x14ac:dyDescent="0.25">
      <c r="A823" s="34"/>
      <c r="B823" s="34"/>
      <c r="C823" s="34"/>
    </row>
    <row r="824" spans="1:3" ht="14.25" customHeight="1" x14ac:dyDescent="0.25">
      <c r="A824" s="34"/>
      <c r="B824" s="34"/>
      <c r="C824" s="34"/>
    </row>
    <row r="825" spans="1:3" ht="14.25" customHeight="1" x14ac:dyDescent="0.25">
      <c r="A825" s="34"/>
      <c r="B825" s="34"/>
      <c r="C825" s="34"/>
    </row>
    <row r="826" spans="1:3" ht="14.25" customHeight="1" x14ac:dyDescent="0.25">
      <c r="A826" s="34"/>
      <c r="B826" s="34"/>
      <c r="C826" s="34"/>
    </row>
    <row r="827" spans="1:3" ht="14.25" customHeight="1" x14ac:dyDescent="0.25">
      <c r="A827" s="34"/>
      <c r="B827" s="34"/>
      <c r="C827" s="34"/>
    </row>
    <row r="828" spans="1:3" ht="14.25" customHeight="1" x14ac:dyDescent="0.25">
      <c r="A828" s="34"/>
      <c r="B828" s="34"/>
      <c r="C828" s="34"/>
    </row>
    <row r="829" spans="1:3" ht="14.25" customHeight="1" x14ac:dyDescent="0.25">
      <c r="A829" s="34"/>
      <c r="B829" s="34"/>
      <c r="C829" s="34"/>
    </row>
    <row r="830" spans="1:3" ht="14.25" customHeight="1" x14ac:dyDescent="0.25">
      <c r="A830" s="34"/>
      <c r="B830" s="34"/>
      <c r="C830" s="34"/>
    </row>
    <row r="831" spans="1:3" ht="14.25" customHeight="1" x14ac:dyDescent="0.25">
      <c r="A831" s="34"/>
      <c r="B831" s="34"/>
      <c r="C831" s="34"/>
    </row>
    <row r="832" spans="1:3" ht="14.25" customHeight="1" x14ac:dyDescent="0.25">
      <c r="A832" s="34"/>
      <c r="B832" s="34"/>
      <c r="C832" s="34"/>
    </row>
    <row r="833" spans="1:3" ht="14.25" customHeight="1" x14ac:dyDescent="0.25">
      <c r="A833" s="34"/>
      <c r="B833" s="34"/>
      <c r="C833" s="34"/>
    </row>
    <row r="834" spans="1:3" ht="14.25" customHeight="1" x14ac:dyDescent="0.25">
      <c r="A834" s="34"/>
      <c r="B834" s="34"/>
      <c r="C834" s="34"/>
    </row>
    <row r="835" spans="1:3" ht="14.25" customHeight="1" x14ac:dyDescent="0.25">
      <c r="A835" s="34"/>
      <c r="B835" s="34"/>
      <c r="C835" s="34"/>
    </row>
    <row r="836" spans="1:3" ht="14.25" customHeight="1" x14ac:dyDescent="0.25">
      <c r="A836" s="34"/>
      <c r="B836" s="34"/>
      <c r="C836" s="34"/>
    </row>
    <row r="837" spans="1:3" ht="14.25" customHeight="1" x14ac:dyDescent="0.25">
      <c r="A837" s="34"/>
      <c r="B837" s="34"/>
      <c r="C837" s="34"/>
    </row>
    <row r="838" spans="1:3" ht="14.25" customHeight="1" x14ac:dyDescent="0.25">
      <c r="A838" s="34"/>
      <c r="B838" s="34"/>
      <c r="C838" s="34"/>
    </row>
    <row r="839" spans="1:3" ht="14.25" customHeight="1" x14ac:dyDescent="0.25">
      <c r="A839" s="34"/>
      <c r="B839" s="34"/>
      <c r="C839" s="34"/>
    </row>
    <row r="840" spans="1:3" ht="14.25" customHeight="1" x14ac:dyDescent="0.25">
      <c r="A840" s="34"/>
      <c r="B840" s="34"/>
      <c r="C840" s="34"/>
    </row>
    <row r="841" spans="1:3" ht="14.25" customHeight="1" x14ac:dyDescent="0.25">
      <c r="A841" s="34"/>
      <c r="B841" s="34"/>
      <c r="C841" s="34"/>
    </row>
    <row r="842" spans="1:3" ht="14.25" customHeight="1" x14ac:dyDescent="0.25">
      <c r="A842" s="34"/>
      <c r="B842" s="34"/>
      <c r="C842" s="34"/>
    </row>
    <row r="843" spans="1:3" ht="14.25" customHeight="1" x14ac:dyDescent="0.25">
      <c r="A843" s="34"/>
      <c r="B843" s="34"/>
      <c r="C843" s="34"/>
    </row>
    <row r="844" spans="1:3" ht="14.25" customHeight="1" x14ac:dyDescent="0.25">
      <c r="A844" s="34"/>
      <c r="B844" s="34"/>
      <c r="C844" s="34"/>
    </row>
    <row r="845" spans="1:3" ht="14.25" customHeight="1" x14ac:dyDescent="0.25">
      <c r="A845" s="34"/>
      <c r="B845" s="34"/>
      <c r="C845" s="34"/>
    </row>
    <row r="846" spans="1:3" ht="14.25" customHeight="1" x14ac:dyDescent="0.25">
      <c r="A846" s="34"/>
      <c r="B846" s="34"/>
      <c r="C846" s="34"/>
    </row>
    <row r="847" spans="1:3" ht="14.25" customHeight="1" x14ac:dyDescent="0.25">
      <c r="A847" s="34"/>
      <c r="B847" s="34"/>
      <c r="C847" s="34"/>
    </row>
    <row r="848" spans="1:3" ht="14.25" customHeight="1" x14ac:dyDescent="0.25">
      <c r="A848" s="34"/>
      <c r="B848" s="34"/>
      <c r="C848" s="34"/>
    </row>
    <row r="849" spans="1:3" ht="14.25" customHeight="1" x14ac:dyDescent="0.25">
      <c r="A849" s="34"/>
      <c r="B849" s="34"/>
      <c r="C849" s="34"/>
    </row>
    <row r="850" spans="1:3" ht="14.25" customHeight="1" x14ac:dyDescent="0.25">
      <c r="A850" s="34"/>
      <c r="B850" s="34"/>
      <c r="C850" s="34"/>
    </row>
    <row r="851" spans="1:3" ht="14.25" customHeight="1" x14ac:dyDescent="0.25">
      <c r="A851" s="34"/>
      <c r="B851" s="34"/>
      <c r="C851" s="34"/>
    </row>
    <row r="852" spans="1:3" ht="14.25" customHeight="1" x14ac:dyDescent="0.25">
      <c r="A852" s="34"/>
      <c r="B852" s="34"/>
      <c r="C852" s="34"/>
    </row>
    <row r="853" spans="1:3" ht="14.25" customHeight="1" x14ac:dyDescent="0.25">
      <c r="A853" s="34"/>
      <c r="B853" s="34"/>
      <c r="C853" s="34"/>
    </row>
    <row r="854" spans="1:3" ht="14.25" customHeight="1" x14ac:dyDescent="0.25">
      <c r="A854" s="34"/>
      <c r="B854" s="34"/>
      <c r="C854" s="34"/>
    </row>
    <row r="855" spans="1:3" ht="14.25" customHeight="1" x14ac:dyDescent="0.25">
      <c r="A855" s="34"/>
      <c r="B855" s="34"/>
      <c r="C855" s="34"/>
    </row>
    <row r="856" spans="1:3" ht="14.25" customHeight="1" x14ac:dyDescent="0.25">
      <c r="A856" s="34"/>
      <c r="B856" s="34"/>
      <c r="C856" s="34"/>
    </row>
    <row r="857" spans="1:3" ht="14.25" customHeight="1" x14ac:dyDescent="0.25">
      <c r="A857" s="34"/>
      <c r="B857" s="34"/>
      <c r="C857" s="34"/>
    </row>
    <row r="858" spans="1:3" ht="14.25" customHeight="1" x14ac:dyDescent="0.25">
      <c r="A858" s="34"/>
      <c r="B858" s="34"/>
      <c r="C858" s="34"/>
    </row>
    <row r="859" spans="1:3" ht="14.25" customHeight="1" x14ac:dyDescent="0.25">
      <c r="A859" s="34"/>
      <c r="B859" s="34"/>
      <c r="C859" s="34"/>
    </row>
    <row r="860" spans="1:3" ht="14.25" customHeight="1" x14ac:dyDescent="0.25">
      <c r="A860" s="34"/>
      <c r="B860" s="34"/>
      <c r="C860" s="34"/>
    </row>
    <row r="861" spans="1:3" ht="14.25" customHeight="1" x14ac:dyDescent="0.25">
      <c r="A861" s="34"/>
      <c r="B861" s="34"/>
      <c r="C861" s="34"/>
    </row>
    <row r="862" spans="1:3" ht="14.25" customHeight="1" x14ac:dyDescent="0.25">
      <c r="A862" s="34"/>
      <c r="B862" s="34"/>
      <c r="C862" s="34"/>
    </row>
    <row r="863" spans="1:3" ht="14.25" customHeight="1" x14ac:dyDescent="0.25">
      <c r="A863" s="34"/>
      <c r="B863" s="34"/>
      <c r="C863" s="34"/>
    </row>
    <row r="864" spans="1:3" ht="14.25" customHeight="1" x14ac:dyDescent="0.25">
      <c r="A864" s="34"/>
      <c r="B864" s="34"/>
      <c r="C864" s="34"/>
    </row>
    <row r="865" spans="1:3" ht="14.25" customHeight="1" x14ac:dyDescent="0.25">
      <c r="A865" s="34"/>
      <c r="B865" s="34"/>
      <c r="C865" s="34"/>
    </row>
    <row r="866" spans="1:3" ht="14.25" customHeight="1" x14ac:dyDescent="0.25">
      <c r="A866" s="34"/>
      <c r="B866" s="34"/>
      <c r="C866" s="34"/>
    </row>
    <row r="867" spans="1:3" ht="14.25" customHeight="1" x14ac:dyDescent="0.25">
      <c r="A867" s="34"/>
      <c r="B867" s="34"/>
      <c r="C867" s="34"/>
    </row>
    <row r="868" spans="1:3" ht="14.25" customHeight="1" x14ac:dyDescent="0.25">
      <c r="A868" s="34"/>
      <c r="B868" s="34"/>
      <c r="C868" s="34"/>
    </row>
    <row r="869" spans="1:3" ht="14.25" customHeight="1" x14ac:dyDescent="0.25">
      <c r="A869" s="34"/>
      <c r="B869" s="34"/>
      <c r="C869" s="34"/>
    </row>
    <row r="870" spans="1:3" ht="14.25" customHeight="1" x14ac:dyDescent="0.25">
      <c r="A870" s="34"/>
      <c r="B870" s="34"/>
      <c r="C870" s="34"/>
    </row>
    <row r="871" spans="1:3" ht="14.25" customHeight="1" x14ac:dyDescent="0.25">
      <c r="A871" s="34"/>
      <c r="B871" s="34"/>
      <c r="C871" s="34"/>
    </row>
    <row r="872" spans="1:3" ht="14.25" customHeight="1" x14ac:dyDescent="0.25">
      <c r="A872" s="34"/>
      <c r="B872" s="34"/>
      <c r="C872" s="34"/>
    </row>
    <row r="873" spans="1:3" ht="14.25" customHeight="1" x14ac:dyDescent="0.25">
      <c r="A873" s="34"/>
      <c r="B873" s="34"/>
      <c r="C873" s="34"/>
    </row>
    <row r="874" spans="1:3" ht="14.25" customHeight="1" x14ac:dyDescent="0.25">
      <c r="A874" s="34"/>
      <c r="B874" s="34"/>
      <c r="C874" s="34"/>
    </row>
    <row r="875" spans="1:3" ht="14.25" customHeight="1" x14ac:dyDescent="0.25">
      <c r="A875" s="34"/>
      <c r="B875" s="34"/>
      <c r="C875" s="34"/>
    </row>
    <row r="876" spans="1:3" ht="14.25" customHeight="1" x14ac:dyDescent="0.25">
      <c r="A876" s="34"/>
      <c r="B876" s="34"/>
      <c r="C876" s="34"/>
    </row>
    <row r="877" spans="1:3" ht="14.25" customHeight="1" x14ac:dyDescent="0.25">
      <c r="A877" s="34"/>
      <c r="B877" s="34"/>
      <c r="C877" s="34"/>
    </row>
    <row r="878" spans="1:3" ht="14.25" customHeight="1" x14ac:dyDescent="0.25">
      <c r="A878" s="34"/>
      <c r="B878" s="34"/>
      <c r="C878" s="34"/>
    </row>
    <row r="879" spans="1:3" ht="14.25" customHeight="1" x14ac:dyDescent="0.25">
      <c r="A879" s="34"/>
      <c r="B879" s="34"/>
      <c r="C879" s="34"/>
    </row>
    <row r="880" spans="1:3" ht="14.25" customHeight="1" x14ac:dyDescent="0.25">
      <c r="A880" s="34"/>
      <c r="B880" s="34"/>
      <c r="C880" s="34"/>
    </row>
    <row r="881" spans="1:3" ht="14.25" customHeight="1" x14ac:dyDescent="0.25">
      <c r="A881" s="34"/>
      <c r="B881" s="34"/>
      <c r="C881" s="34"/>
    </row>
    <row r="882" spans="1:3" ht="14.25" customHeight="1" x14ac:dyDescent="0.25">
      <c r="A882" s="34"/>
      <c r="B882" s="34"/>
      <c r="C882" s="34"/>
    </row>
    <row r="883" spans="1:3" ht="14.25" customHeight="1" x14ac:dyDescent="0.25">
      <c r="A883" s="34"/>
      <c r="B883" s="34"/>
      <c r="C883" s="34"/>
    </row>
    <row r="884" spans="1:3" ht="14.25" customHeight="1" x14ac:dyDescent="0.25">
      <c r="A884" s="34"/>
      <c r="B884" s="34"/>
      <c r="C884" s="34"/>
    </row>
    <row r="885" spans="1:3" ht="14.25" customHeight="1" x14ac:dyDescent="0.25">
      <c r="A885" s="34"/>
      <c r="B885" s="34"/>
      <c r="C885" s="34"/>
    </row>
    <row r="886" spans="1:3" ht="14.25" customHeight="1" x14ac:dyDescent="0.25">
      <c r="A886" s="34"/>
      <c r="B886" s="34"/>
      <c r="C886" s="34"/>
    </row>
    <row r="887" spans="1:3" ht="14.25" customHeight="1" x14ac:dyDescent="0.25">
      <c r="A887" s="34"/>
      <c r="B887" s="34"/>
      <c r="C887" s="34"/>
    </row>
    <row r="888" spans="1:3" ht="14.25" customHeight="1" x14ac:dyDescent="0.25">
      <c r="A888" s="34"/>
      <c r="B888" s="34"/>
      <c r="C888" s="34"/>
    </row>
    <row r="889" spans="1:3" ht="14.25" customHeight="1" x14ac:dyDescent="0.25">
      <c r="A889" s="34"/>
      <c r="B889" s="34"/>
      <c r="C889" s="34"/>
    </row>
    <row r="890" spans="1:3" ht="14.25" customHeight="1" x14ac:dyDescent="0.25">
      <c r="A890" s="34"/>
      <c r="B890" s="34"/>
      <c r="C890" s="34"/>
    </row>
    <row r="891" spans="1:3" ht="14.25" customHeight="1" x14ac:dyDescent="0.25">
      <c r="A891" s="34"/>
      <c r="B891" s="34"/>
      <c r="C891" s="34"/>
    </row>
    <row r="892" spans="1:3" ht="14.25" customHeight="1" x14ac:dyDescent="0.25">
      <c r="A892" s="34"/>
      <c r="B892" s="34"/>
      <c r="C892" s="34"/>
    </row>
    <row r="893" spans="1:3" ht="14.25" customHeight="1" x14ac:dyDescent="0.25">
      <c r="A893" s="34"/>
      <c r="B893" s="34"/>
      <c r="C893" s="34"/>
    </row>
    <row r="894" spans="1:3" ht="14.25" customHeight="1" x14ac:dyDescent="0.25">
      <c r="A894" s="34"/>
      <c r="B894" s="34"/>
      <c r="C894" s="34"/>
    </row>
    <row r="895" spans="1:3" ht="14.25" customHeight="1" x14ac:dyDescent="0.25">
      <c r="A895" s="34"/>
      <c r="B895" s="34"/>
      <c r="C895" s="34"/>
    </row>
    <row r="896" spans="1:3" ht="14.25" customHeight="1" x14ac:dyDescent="0.25">
      <c r="A896" s="34"/>
      <c r="B896" s="34"/>
      <c r="C896" s="34"/>
    </row>
    <row r="897" spans="1:3" ht="14.25" customHeight="1" x14ac:dyDescent="0.25">
      <c r="A897" s="34"/>
      <c r="B897" s="34"/>
      <c r="C897" s="34"/>
    </row>
    <row r="898" spans="1:3" ht="14.25" customHeight="1" x14ac:dyDescent="0.25">
      <c r="A898" s="34"/>
      <c r="B898" s="34"/>
      <c r="C898" s="34"/>
    </row>
    <row r="899" spans="1:3" ht="14.25" customHeight="1" x14ac:dyDescent="0.25">
      <c r="A899" s="34"/>
      <c r="B899" s="34"/>
      <c r="C899" s="34"/>
    </row>
    <row r="900" spans="1:3" ht="14.25" customHeight="1" x14ac:dyDescent="0.25">
      <c r="A900" s="34"/>
      <c r="B900" s="34"/>
      <c r="C900" s="34"/>
    </row>
    <row r="901" spans="1:3" ht="14.25" customHeight="1" x14ac:dyDescent="0.25">
      <c r="A901" s="34"/>
      <c r="B901" s="34"/>
      <c r="C901" s="34"/>
    </row>
    <row r="902" spans="1:3" ht="14.25" customHeight="1" x14ac:dyDescent="0.25">
      <c r="A902" s="34"/>
      <c r="B902" s="34"/>
      <c r="C902" s="34"/>
    </row>
    <row r="903" spans="1:3" ht="14.25" customHeight="1" x14ac:dyDescent="0.25">
      <c r="A903" s="34"/>
      <c r="B903" s="34"/>
      <c r="C903" s="34"/>
    </row>
    <row r="904" spans="1:3" ht="14.25" customHeight="1" x14ac:dyDescent="0.25">
      <c r="A904" s="34"/>
      <c r="B904" s="34"/>
      <c r="C904" s="34"/>
    </row>
    <row r="905" spans="1:3" ht="14.25" customHeight="1" x14ac:dyDescent="0.25">
      <c r="A905" s="34"/>
      <c r="B905" s="34"/>
      <c r="C905" s="34"/>
    </row>
    <row r="906" spans="1:3" ht="14.25" customHeight="1" x14ac:dyDescent="0.25">
      <c r="A906" s="34"/>
      <c r="B906" s="34"/>
      <c r="C906" s="34"/>
    </row>
    <row r="907" spans="1:3" ht="14.25" customHeight="1" x14ac:dyDescent="0.25">
      <c r="A907" s="34"/>
      <c r="B907" s="34"/>
      <c r="C907" s="34"/>
    </row>
    <row r="908" spans="1:3" ht="14.25" customHeight="1" x14ac:dyDescent="0.25">
      <c r="A908" s="34"/>
      <c r="B908" s="34"/>
      <c r="C908" s="34"/>
    </row>
    <row r="909" spans="1:3" ht="14.25" customHeight="1" x14ac:dyDescent="0.25">
      <c r="A909" s="34"/>
      <c r="B909" s="34"/>
      <c r="C909" s="34"/>
    </row>
    <row r="910" spans="1:3" ht="14.25" customHeight="1" x14ac:dyDescent="0.25">
      <c r="A910" s="34"/>
      <c r="B910" s="34"/>
      <c r="C910" s="34"/>
    </row>
    <row r="911" spans="1:3" ht="14.25" customHeight="1" x14ac:dyDescent="0.25">
      <c r="A911" s="34"/>
      <c r="B911" s="34"/>
      <c r="C911" s="34"/>
    </row>
    <row r="912" spans="1:3" ht="14.25" customHeight="1" x14ac:dyDescent="0.25">
      <c r="A912" s="34"/>
      <c r="B912" s="34"/>
      <c r="C912" s="34"/>
    </row>
    <row r="913" spans="1:3" ht="14.25" customHeight="1" x14ac:dyDescent="0.25">
      <c r="A913" s="34"/>
      <c r="B913" s="34"/>
      <c r="C913" s="34"/>
    </row>
    <row r="914" spans="1:3" ht="14.25" customHeight="1" x14ac:dyDescent="0.25">
      <c r="A914" s="34"/>
      <c r="B914" s="34"/>
      <c r="C914" s="34"/>
    </row>
    <row r="915" spans="1:3" ht="14.25" customHeight="1" x14ac:dyDescent="0.25">
      <c r="A915" s="34"/>
      <c r="B915" s="34"/>
      <c r="C915" s="34"/>
    </row>
    <row r="916" spans="1:3" ht="14.25" customHeight="1" x14ac:dyDescent="0.25">
      <c r="A916" s="34"/>
      <c r="B916" s="34"/>
      <c r="C916" s="34"/>
    </row>
    <row r="917" spans="1:3" ht="14.25" customHeight="1" x14ac:dyDescent="0.25">
      <c r="A917" s="34"/>
      <c r="B917" s="34"/>
      <c r="C917" s="34"/>
    </row>
    <row r="918" spans="1:3" ht="14.25" customHeight="1" x14ac:dyDescent="0.25">
      <c r="A918" s="34"/>
      <c r="B918" s="34"/>
      <c r="C918" s="34"/>
    </row>
    <row r="919" spans="1:3" ht="14.25" customHeight="1" x14ac:dyDescent="0.25">
      <c r="A919" s="34"/>
      <c r="B919" s="34"/>
      <c r="C919" s="34"/>
    </row>
    <row r="920" spans="1:3" ht="14.25" customHeight="1" x14ac:dyDescent="0.25">
      <c r="A920" s="34"/>
      <c r="B920" s="34"/>
      <c r="C920" s="34"/>
    </row>
    <row r="921" spans="1:3" ht="14.25" customHeight="1" x14ac:dyDescent="0.25">
      <c r="A921" s="34"/>
      <c r="B921" s="34"/>
      <c r="C921" s="34"/>
    </row>
    <row r="922" spans="1:3" ht="14.25" customHeight="1" x14ac:dyDescent="0.25">
      <c r="A922" s="34"/>
      <c r="B922" s="34"/>
      <c r="C922" s="34"/>
    </row>
    <row r="923" spans="1:3" ht="14.25" customHeight="1" x14ac:dyDescent="0.25">
      <c r="A923" s="34"/>
      <c r="B923" s="34"/>
      <c r="C923" s="34"/>
    </row>
    <row r="924" spans="1:3" ht="14.25" customHeight="1" x14ac:dyDescent="0.25">
      <c r="A924" s="34"/>
      <c r="B924" s="34"/>
      <c r="C924" s="34"/>
    </row>
    <row r="925" spans="1:3" ht="14.25" customHeight="1" x14ac:dyDescent="0.25">
      <c r="A925" s="34"/>
      <c r="B925" s="34"/>
      <c r="C925" s="34"/>
    </row>
    <row r="926" spans="1:3" ht="14.25" customHeight="1" x14ac:dyDescent="0.25">
      <c r="A926" s="34"/>
      <c r="B926" s="34"/>
      <c r="C926" s="34"/>
    </row>
    <row r="927" spans="1:3" ht="14.25" customHeight="1" x14ac:dyDescent="0.25">
      <c r="A927" s="34"/>
      <c r="B927" s="34"/>
      <c r="C927" s="34"/>
    </row>
    <row r="928" spans="1:3" ht="14.25" customHeight="1" x14ac:dyDescent="0.25">
      <c r="A928" s="34"/>
      <c r="B928" s="34"/>
      <c r="C928" s="34"/>
    </row>
    <row r="929" spans="1:3" ht="14.25" customHeight="1" x14ac:dyDescent="0.25">
      <c r="A929" s="34"/>
      <c r="B929" s="34"/>
      <c r="C929" s="34"/>
    </row>
    <row r="930" spans="1:3" ht="14.25" customHeight="1" x14ac:dyDescent="0.25">
      <c r="A930" s="34"/>
      <c r="B930" s="34"/>
      <c r="C930" s="34"/>
    </row>
    <row r="931" spans="1:3" ht="14.25" customHeight="1" x14ac:dyDescent="0.25">
      <c r="A931" s="34"/>
      <c r="B931" s="34"/>
      <c r="C931" s="34"/>
    </row>
    <row r="932" spans="1:3" ht="14.25" customHeight="1" x14ac:dyDescent="0.25">
      <c r="A932" s="34"/>
      <c r="B932" s="34"/>
      <c r="C932" s="34"/>
    </row>
    <row r="933" spans="1:3" ht="14.25" customHeight="1" x14ac:dyDescent="0.25">
      <c r="A933" s="34"/>
      <c r="B933" s="34"/>
      <c r="C933" s="34"/>
    </row>
    <row r="934" spans="1:3" ht="14.25" customHeight="1" x14ac:dyDescent="0.25">
      <c r="A934" s="34"/>
      <c r="B934" s="34"/>
      <c r="C934" s="34"/>
    </row>
    <row r="935" spans="1:3" ht="14.25" customHeight="1" x14ac:dyDescent="0.25">
      <c r="A935" s="34"/>
      <c r="B935" s="34"/>
      <c r="C935" s="34"/>
    </row>
    <row r="936" spans="1:3" ht="14.25" customHeight="1" x14ac:dyDescent="0.25">
      <c r="A936" s="34"/>
      <c r="B936" s="34"/>
      <c r="C936" s="34"/>
    </row>
    <row r="937" spans="1:3" ht="14.25" customHeight="1" x14ac:dyDescent="0.25">
      <c r="A937" s="34"/>
      <c r="B937" s="34"/>
      <c r="C937" s="34"/>
    </row>
    <row r="938" spans="1:3" ht="14.25" customHeight="1" x14ac:dyDescent="0.25">
      <c r="A938" s="34"/>
      <c r="B938" s="34"/>
      <c r="C938" s="34"/>
    </row>
    <row r="939" spans="1:3" ht="14.25" customHeight="1" x14ac:dyDescent="0.25">
      <c r="A939" s="34"/>
      <c r="B939" s="34"/>
      <c r="C939" s="34"/>
    </row>
    <row r="940" spans="1:3" ht="14.25" customHeight="1" x14ac:dyDescent="0.25">
      <c r="A940" s="34"/>
      <c r="B940" s="34"/>
      <c r="C940" s="34"/>
    </row>
    <row r="941" spans="1:3" ht="14.25" customHeight="1" x14ac:dyDescent="0.25">
      <c r="A941" s="34"/>
      <c r="B941" s="34"/>
      <c r="C941" s="34"/>
    </row>
    <row r="942" spans="1:3" ht="14.25" customHeight="1" x14ac:dyDescent="0.25">
      <c r="A942" s="34"/>
      <c r="B942" s="34"/>
      <c r="C942" s="34"/>
    </row>
    <row r="943" spans="1:3" ht="14.25" customHeight="1" x14ac:dyDescent="0.25">
      <c r="A943" s="34"/>
      <c r="B943" s="34"/>
      <c r="C943" s="34"/>
    </row>
    <row r="944" spans="1:3" ht="14.25" customHeight="1" x14ac:dyDescent="0.25">
      <c r="A944" s="34"/>
      <c r="B944" s="34"/>
      <c r="C944" s="34"/>
    </row>
    <row r="945" spans="1:3" ht="14.25" customHeight="1" x14ac:dyDescent="0.25">
      <c r="A945" s="34"/>
      <c r="B945" s="34"/>
      <c r="C945" s="34"/>
    </row>
    <row r="946" spans="1:3" ht="14.25" customHeight="1" x14ac:dyDescent="0.25">
      <c r="A946" s="34"/>
      <c r="B946" s="34"/>
      <c r="C946" s="34"/>
    </row>
    <row r="947" spans="1:3" ht="14.25" customHeight="1" x14ac:dyDescent="0.25">
      <c r="A947" s="34"/>
      <c r="B947" s="34"/>
      <c r="C947" s="34"/>
    </row>
    <row r="948" spans="1:3" ht="14.25" customHeight="1" x14ac:dyDescent="0.25">
      <c r="A948" s="34"/>
      <c r="B948" s="34"/>
      <c r="C948" s="34"/>
    </row>
    <row r="949" spans="1:3" ht="14.25" customHeight="1" x14ac:dyDescent="0.25">
      <c r="A949" s="34"/>
      <c r="B949" s="34"/>
      <c r="C949" s="34"/>
    </row>
    <row r="950" spans="1:3" ht="14.25" customHeight="1" x14ac:dyDescent="0.25">
      <c r="A950" s="34"/>
      <c r="B950" s="34"/>
      <c r="C950" s="34"/>
    </row>
    <row r="951" spans="1:3" ht="14.25" customHeight="1" x14ac:dyDescent="0.25">
      <c r="A951" s="34"/>
      <c r="B951" s="34"/>
      <c r="C951" s="34"/>
    </row>
    <row r="952" spans="1:3" ht="14.25" customHeight="1" x14ac:dyDescent="0.25">
      <c r="A952" s="34"/>
      <c r="B952" s="34"/>
      <c r="C952" s="34"/>
    </row>
    <row r="953" spans="1:3" ht="14.25" customHeight="1" x14ac:dyDescent="0.25">
      <c r="A953" s="34"/>
      <c r="B953" s="34"/>
      <c r="C953" s="34"/>
    </row>
    <row r="954" spans="1:3" ht="14.25" customHeight="1" x14ac:dyDescent="0.25">
      <c r="A954" s="34"/>
      <c r="B954" s="34"/>
      <c r="C954" s="34"/>
    </row>
    <row r="955" spans="1:3" ht="14.25" customHeight="1" x14ac:dyDescent="0.25">
      <c r="A955" s="34"/>
      <c r="B955" s="34"/>
      <c r="C955" s="34"/>
    </row>
    <row r="956" spans="1:3" ht="14.25" customHeight="1" x14ac:dyDescent="0.25">
      <c r="A956" s="34"/>
      <c r="B956" s="34"/>
      <c r="C956" s="34"/>
    </row>
    <row r="957" spans="1:3" ht="14.25" customHeight="1" x14ac:dyDescent="0.25">
      <c r="A957" s="34"/>
      <c r="B957" s="34"/>
      <c r="C957" s="34"/>
    </row>
    <row r="958" spans="1:3" ht="14.25" customHeight="1" x14ac:dyDescent="0.25">
      <c r="A958" s="34"/>
      <c r="B958" s="34"/>
      <c r="C958" s="34"/>
    </row>
    <row r="959" spans="1:3" ht="14.25" customHeight="1" x14ac:dyDescent="0.25">
      <c r="A959" s="34"/>
      <c r="B959" s="34"/>
      <c r="C959" s="34"/>
    </row>
    <row r="960" spans="1:3" ht="14.25" customHeight="1" x14ac:dyDescent="0.25">
      <c r="A960" s="34"/>
      <c r="B960" s="34"/>
      <c r="C960" s="34"/>
    </row>
    <row r="961" spans="1:3" ht="14.25" customHeight="1" x14ac:dyDescent="0.25">
      <c r="A961" s="34"/>
      <c r="B961" s="34"/>
      <c r="C961" s="34"/>
    </row>
    <row r="962" spans="1:3" ht="14.25" customHeight="1" x14ac:dyDescent="0.25">
      <c r="A962" s="34"/>
      <c r="B962" s="34"/>
      <c r="C962" s="34"/>
    </row>
    <row r="963" spans="1:3" ht="14.25" customHeight="1" x14ac:dyDescent="0.25">
      <c r="A963" s="34"/>
      <c r="B963" s="34"/>
      <c r="C963" s="34"/>
    </row>
    <row r="964" spans="1:3" ht="14.25" customHeight="1" x14ac:dyDescent="0.25">
      <c r="A964" s="34"/>
      <c r="B964" s="34"/>
      <c r="C964" s="34"/>
    </row>
    <row r="965" spans="1:3" ht="14.25" customHeight="1" x14ac:dyDescent="0.25">
      <c r="A965" s="34"/>
      <c r="B965" s="34"/>
      <c r="C965" s="34"/>
    </row>
    <row r="966" spans="1:3" ht="14.25" customHeight="1" x14ac:dyDescent="0.25">
      <c r="A966" s="34"/>
      <c r="B966" s="34"/>
      <c r="C966" s="34"/>
    </row>
    <row r="967" spans="1:3" ht="14.25" customHeight="1" x14ac:dyDescent="0.25">
      <c r="A967" s="34"/>
      <c r="B967" s="34"/>
      <c r="C967" s="34"/>
    </row>
    <row r="968" spans="1:3" ht="14.25" customHeight="1" x14ac:dyDescent="0.25">
      <c r="A968" s="34"/>
      <c r="B968" s="34"/>
      <c r="C968" s="34"/>
    </row>
    <row r="969" spans="1:3" ht="14.25" customHeight="1" x14ac:dyDescent="0.25">
      <c r="A969" s="34"/>
      <c r="B969" s="34"/>
      <c r="C969" s="34"/>
    </row>
    <row r="970" spans="1:3" ht="14.25" customHeight="1" x14ac:dyDescent="0.25">
      <c r="A970" s="34"/>
      <c r="B970" s="34"/>
      <c r="C970" s="34"/>
    </row>
    <row r="971" spans="1:3" ht="14.25" customHeight="1" x14ac:dyDescent="0.25">
      <c r="A971" s="34"/>
      <c r="B971" s="34"/>
      <c r="C971" s="34"/>
    </row>
    <row r="972" spans="1:3" ht="14.25" customHeight="1" x14ac:dyDescent="0.25">
      <c r="A972" s="34"/>
      <c r="B972" s="34"/>
      <c r="C972" s="34"/>
    </row>
    <row r="973" spans="1:3" ht="14.25" customHeight="1" x14ac:dyDescent="0.25">
      <c r="A973" s="34"/>
      <c r="B973" s="34"/>
      <c r="C973" s="34"/>
    </row>
    <row r="974" spans="1:3" ht="14.25" customHeight="1" x14ac:dyDescent="0.25">
      <c r="A974" s="34"/>
      <c r="B974" s="34"/>
      <c r="C974" s="34"/>
    </row>
    <row r="975" spans="1:3" ht="14.25" customHeight="1" x14ac:dyDescent="0.25">
      <c r="A975" s="34"/>
      <c r="B975" s="34"/>
      <c r="C975" s="34"/>
    </row>
    <row r="976" spans="1:3" ht="14.25" customHeight="1" x14ac:dyDescent="0.25">
      <c r="A976" s="34"/>
      <c r="B976" s="34"/>
      <c r="C976" s="34"/>
    </row>
    <row r="977" spans="1:3" ht="14.25" customHeight="1" x14ac:dyDescent="0.25">
      <c r="A977" s="34"/>
      <c r="B977" s="34"/>
      <c r="C977" s="34"/>
    </row>
    <row r="978" spans="1:3" ht="14.25" customHeight="1" x14ac:dyDescent="0.25">
      <c r="A978" s="34"/>
      <c r="B978" s="34"/>
      <c r="C978" s="34"/>
    </row>
    <row r="979" spans="1:3" ht="14.25" customHeight="1" x14ac:dyDescent="0.25">
      <c r="A979" s="34"/>
      <c r="B979" s="34"/>
      <c r="C979" s="34"/>
    </row>
    <row r="980" spans="1:3" ht="14.25" customHeight="1" x14ac:dyDescent="0.25">
      <c r="A980" s="34"/>
      <c r="B980" s="34"/>
      <c r="C980" s="34"/>
    </row>
    <row r="981" spans="1:3" ht="14.25" customHeight="1" x14ac:dyDescent="0.25">
      <c r="A981" s="34"/>
      <c r="B981" s="34"/>
      <c r="C981" s="34"/>
    </row>
    <row r="982" spans="1:3" ht="14.25" customHeight="1" x14ac:dyDescent="0.25">
      <c r="A982" s="34"/>
      <c r="B982" s="34"/>
      <c r="C982" s="34"/>
    </row>
    <row r="983" spans="1:3" ht="14.25" customHeight="1" x14ac:dyDescent="0.25">
      <c r="A983" s="34"/>
      <c r="B983" s="34"/>
      <c r="C983" s="34"/>
    </row>
    <row r="984" spans="1:3" ht="14.25" customHeight="1" x14ac:dyDescent="0.25">
      <c r="A984" s="34"/>
      <c r="B984" s="34"/>
      <c r="C984" s="34"/>
    </row>
    <row r="985" spans="1:3" ht="14.25" customHeight="1" x14ac:dyDescent="0.25">
      <c r="A985" s="34"/>
      <c r="B985" s="34"/>
      <c r="C985" s="34"/>
    </row>
    <row r="986" spans="1:3" ht="14.25" customHeight="1" x14ac:dyDescent="0.25">
      <c r="A986" s="34"/>
      <c r="B986" s="34"/>
      <c r="C986" s="34"/>
    </row>
    <row r="987" spans="1:3" ht="14.25" customHeight="1" x14ac:dyDescent="0.25">
      <c r="A987" s="34"/>
      <c r="B987" s="34"/>
      <c r="C987" s="34"/>
    </row>
    <row r="988" spans="1:3" ht="14.25" customHeight="1" x14ac:dyDescent="0.25">
      <c r="A988" s="34"/>
      <c r="B988" s="34"/>
      <c r="C988" s="34"/>
    </row>
    <row r="989" spans="1:3" ht="14.25" customHeight="1" x14ac:dyDescent="0.25">
      <c r="A989" s="34"/>
      <c r="B989" s="34"/>
      <c r="C989" s="34"/>
    </row>
    <row r="990" spans="1:3" ht="14.25" customHeight="1" x14ac:dyDescent="0.25">
      <c r="A990" s="34"/>
      <c r="B990" s="34"/>
      <c r="C990" s="34"/>
    </row>
    <row r="991" spans="1:3" ht="14.25" customHeight="1" x14ac:dyDescent="0.25">
      <c r="A991" s="34"/>
      <c r="B991" s="34"/>
      <c r="C991" s="34"/>
    </row>
    <row r="992" spans="1:3" ht="14.25" customHeight="1" x14ac:dyDescent="0.25">
      <c r="A992" s="34"/>
      <c r="B992" s="34"/>
      <c r="C992" s="34"/>
    </row>
    <row r="993" spans="1:3" ht="14.25" customHeight="1" x14ac:dyDescent="0.25">
      <c r="A993" s="34"/>
      <c r="B993" s="34"/>
      <c r="C993" s="34"/>
    </row>
    <row r="994" spans="1:3" ht="14.25" customHeight="1" x14ac:dyDescent="0.25">
      <c r="A994" s="34"/>
      <c r="B994" s="34"/>
      <c r="C994" s="34"/>
    </row>
    <row r="995" spans="1:3" ht="14.25" customHeight="1" x14ac:dyDescent="0.25">
      <c r="A995" s="34"/>
      <c r="B995" s="34"/>
      <c r="C995" s="34"/>
    </row>
    <row r="996" spans="1:3" ht="14.25" customHeight="1" x14ac:dyDescent="0.25">
      <c r="A996" s="34"/>
      <c r="B996" s="34"/>
      <c r="C996" s="34"/>
    </row>
    <row r="997" spans="1:3" ht="14.25" customHeight="1" x14ac:dyDescent="0.25">
      <c r="A997" s="34"/>
      <c r="B997" s="34"/>
      <c r="C997" s="34"/>
    </row>
    <row r="998" spans="1:3" ht="14.25" customHeight="1" x14ac:dyDescent="0.25">
      <c r="A998" s="34"/>
      <c r="B998" s="34"/>
      <c r="C998" s="34"/>
    </row>
    <row r="999" spans="1:3" ht="14.25" customHeight="1" x14ac:dyDescent="0.25">
      <c r="A999" s="34"/>
      <c r="B999" s="34"/>
      <c r="C999" s="34"/>
    </row>
    <row r="1000" spans="1:3" ht="14.25" customHeight="1" x14ac:dyDescent="0.25">
      <c r="A1000" s="34"/>
      <c r="B1000" s="34"/>
      <c r="C1000" s="34"/>
    </row>
  </sheetData>
  <pageMargins left="0.511811024" right="0.511811024" top="0.78740157499999996" bottom="0.78740157499999996" header="0" footer="0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1:V1000"/>
  <sheetViews>
    <sheetView topLeftCell="D1" workbookViewId="0">
      <selection activeCell="D1" sqref="D1"/>
    </sheetView>
  </sheetViews>
  <sheetFormatPr defaultColWidth="14.42578125" defaultRowHeight="15" customHeight="1" x14ac:dyDescent="0.25"/>
  <cols>
    <col min="1" max="1" width="8.140625" customWidth="1"/>
    <col min="2" max="2" width="9.5703125" customWidth="1"/>
    <col min="3" max="3" width="7.140625" customWidth="1"/>
    <col min="4" max="4" width="13" customWidth="1"/>
    <col min="5" max="6" width="15.7109375" customWidth="1"/>
    <col min="7" max="7" width="4.140625" customWidth="1"/>
    <col min="8" max="8" width="15.140625" customWidth="1"/>
    <col min="9" max="9" width="16.85546875" customWidth="1"/>
    <col min="10" max="10" width="13.28515625" customWidth="1"/>
    <col min="11" max="11" width="26.42578125" customWidth="1"/>
    <col min="12" max="12" width="16" customWidth="1"/>
    <col min="13" max="13" width="8.7109375" customWidth="1"/>
    <col min="14" max="14" width="11.42578125" customWidth="1"/>
    <col min="15" max="15" width="18.42578125" customWidth="1"/>
    <col min="16" max="16" width="16.28515625" customWidth="1"/>
    <col min="17" max="17" width="8.7109375" customWidth="1"/>
    <col min="18" max="18" width="11.140625" customWidth="1"/>
    <col min="19" max="21" width="18.28515625" customWidth="1"/>
    <col min="22" max="22" width="12.7109375" customWidth="1"/>
    <col min="23" max="31" width="8.7109375" customWidth="1"/>
  </cols>
  <sheetData>
    <row r="1" spans="1:22" ht="14.25" customHeight="1" x14ac:dyDescent="0.25">
      <c r="A1" s="1" t="s">
        <v>2</v>
      </c>
      <c r="B1" s="49" t="s">
        <v>48</v>
      </c>
      <c r="C1" s="49" t="s">
        <v>49</v>
      </c>
      <c r="D1" s="50" t="s">
        <v>34</v>
      </c>
      <c r="E1" s="49" t="s">
        <v>50</v>
      </c>
      <c r="F1" s="49" t="s">
        <v>51</v>
      </c>
      <c r="H1" s="51" t="s">
        <v>52</v>
      </c>
      <c r="I1" s="52" t="s">
        <v>53</v>
      </c>
      <c r="J1" s="52" t="s">
        <v>54</v>
      </c>
      <c r="K1" s="53" t="s">
        <v>55</v>
      </c>
      <c r="L1" s="12" t="s">
        <v>56</v>
      </c>
      <c r="N1" s="6" t="s">
        <v>57</v>
      </c>
    </row>
    <row r="2" spans="1:22" ht="14.25" customHeight="1" x14ac:dyDescent="0.25">
      <c r="A2" s="8">
        <v>40544</v>
      </c>
      <c r="B2" s="54">
        <v>40544</v>
      </c>
      <c r="C2" s="55">
        <v>1</v>
      </c>
      <c r="D2" s="16">
        <v>594.65</v>
      </c>
      <c r="E2" s="56">
        <v>14513.38</v>
      </c>
      <c r="F2" s="57">
        <v>11264.72</v>
      </c>
      <c r="H2" s="57">
        <f t="shared" ref="H2:H139" si="0">(E2-F2)^2</f>
        <v>10553791.795599999</v>
      </c>
      <c r="I2" s="58">
        <f t="shared" ref="I2:I139" si="1">ABS((E2-F2)/E2)</f>
        <v>0.22383896790409952</v>
      </c>
      <c r="J2" s="17">
        <f t="shared" ref="J2:J139" si="2">E2-F2</f>
        <v>3248.66</v>
      </c>
      <c r="K2" s="53" t="s">
        <v>39</v>
      </c>
      <c r="L2" s="59">
        <f>(AVERAGE(H2:H139))^0.5</f>
        <v>1145.4384956302713</v>
      </c>
      <c r="N2" s="22" t="s">
        <v>47</v>
      </c>
      <c r="O2" s="60" t="s">
        <v>58</v>
      </c>
      <c r="P2" s="60" t="s">
        <v>59</v>
      </c>
      <c r="R2" s="284" t="s">
        <v>60</v>
      </c>
      <c r="S2" s="285"/>
      <c r="T2" s="285"/>
      <c r="U2" s="285"/>
    </row>
    <row r="3" spans="1:22" ht="14.25" customHeight="1" x14ac:dyDescent="0.25">
      <c r="A3" s="8">
        <v>40575</v>
      </c>
      <c r="B3" s="54">
        <v>40575</v>
      </c>
      <c r="C3" s="55">
        <f t="shared" ref="C3:C148" si="3">C2+1</f>
        <v>2</v>
      </c>
      <c r="D3" s="16">
        <v>434</v>
      </c>
      <c r="E3" s="56">
        <v>6176.11</v>
      </c>
      <c r="F3" s="57">
        <v>6579.24</v>
      </c>
      <c r="H3" s="57">
        <f t="shared" si="0"/>
        <v>162513.79690000007</v>
      </c>
      <c r="I3" s="58">
        <f t="shared" si="1"/>
        <v>6.527247733605783E-2</v>
      </c>
      <c r="J3" s="17">
        <f t="shared" si="2"/>
        <v>-403.13000000000011</v>
      </c>
      <c r="K3" s="53" t="s">
        <v>40</v>
      </c>
      <c r="L3" s="62">
        <f>AVERAGE(I2:I139)</f>
        <v>0.31800701168302831</v>
      </c>
      <c r="N3" s="63" t="s">
        <v>39</v>
      </c>
      <c r="O3" s="44">
        <f>(AVERAGE(H2:H49))^0.5</f>
        <v>1492.2641849984764</v>
      </c>
      <c r="P3" s="44">
        <f>(AVERAGE(H50:H139))^0.5</f>
        <v>907.81260197673942</v>
      </c>
      <c r="R3" s="280" t="s">
        <v>61</v>
      </c>
      <c r="S3" s="64" t="s">
        <v>62</v>
      </c>
      <c r="T3" s="24" t="s">
        <v>63</v>
      </c>
      <c r="U3" s="65" t="s">
        <v>64</v>
      </c>
      <c r="V3" s="282" t="s">
        <v>65</v>
      </c>
    </row>
    <row r="4" spans="1:22" ht="14.25" hidden="1" customHeight="1" x14ac:dyDescent="0.25">
      <c r="A4" s="8">
        <v>40603</v>
      </c>
      <c r="B4" s="54">
        <v>40603</v>
      </c>
      <c r="C4" s="55">
        <f t="shared" si="3"/>
        <v>3</v>
      </c>
      <c r="D4" s="16">
        <v>398.5</v>
      </c>
      <c r="E4" s="56">
        <v>11527.88</v>
      </c>
      <c r="F4" s="57">
        <v>5587.66</v>
      </c>
      <c r="H4" s="57">
        <f t="shared" si="0"/>
        <v>35286213.648399994</v>
      </c>
      <c r="I4" s="58">
        <f t="shared" si="1"/>
        <v>0.51529162343813428</v>
      </c>
      <c r="J4" s="17">
        <f t="shared" si="2"/>
        <v>5940.2199999999993</v>
      </c>
      <c r="N4" s="66" t="s">
        <v>40</v>
      </c>
      <c r="O4" s="67">
        <f>AVERAGE(I2:I49)</f>
        <v>0.34308653988038101</v>
      </c>
      <c r="P4" s="67">
        <f>AVERAGE(I50:I139)</f>
        <v>0.30463126331110696</v>
      </c>
      <c r="R4" s="281"/>
      <c r="S4" s="68" t="s">
        <v>58</v>
      </c>
      <c r="T4" s="69" t="s">
        <v>66</v>
      </c>
      <c r="U4" s="70" t="s">
        <v>67</v>
      </c>
      <c r="V4" s="283"/>
    </row>
    <row r="5" spans="1:22" ht="14.25" customHeight="1" x14ac:dyDescent="0.25">
      <c r="A5" s="8">
        <v>40634</v>
      </c>
      <c r="B5" s="54">
        <v>40634</v>
      </c>
      <c r="C5" s="55">
        <f t="shared" si="3"/>
        <v>4</v>
      </c>
      <c r="D5" s="16">
        <v>382.5</v>
      </c>
      <c r="E5" s="56">
        <v>6808.32</v>
      </c>
      <c r="F5" s="57">
        <v>5200.9399999999996</v>
      </c>
      <c r="H5" s="57">
        <f t="shared" si="0"/>
        <v>2583670.4644000004</v>
      </c>
      <c r="I5" s="58">
        <f t="shared" si="1"/>
        <v>0.23609054803534502</v>
      </c>
      <c r="J5" s="17">
        <f t="shared" si="2"/>
        <v>1607.38</v>
      </c>
      <c r="N5" s="71"/>
      <c r="R5" s="72" t="s">
        <v>47</v>
      </c>
      <c r="S5" s="73">
        <v>1492.2641849984764</v>
      </c>
      <c r="T5" s="74">
        <v>907.81260197673942</v>
      </c>
      <c r="U5" s="75">
        <f>'Gráfico Previsões'!M4</f>
        <v>1145.4384956302713</v>
      </c>
      <c r="V5" s="76">
        <f t="shared" ref="V5:V8" si="4">-(1-(T5/U5))</f>
        <v>-0.20745408379415387</v>
      </c>
    </row>
    <row r="6" spans="1:22" ht="14.25" customHeight="1" x14ac:dyDescent="0.25">
      <c r="A6" s="8">
        <v>40664</v>
      </c>
      <c r="B6" s="54">
        <v>40664</v>
      </c>
      <c r="C6" s="55">
        <f t="shared" si="3"/>
        <v>5</v>
      </c>
      <c r="D6" s="16">
        <v>100</v>
      </c>
      <c r="E6" s="56">
        <v>4452.32</v>
      </c>
      <c r="F6" s="57">
        <v>2275.63</v>
      </c>
      <c r="H6" s="57">
        <f t="shared" si="0"/>
        <v>4737979.3560999986</v>
      </c>
      <c r="I6" s="58">
        <f t="shared" si="1"/>
        <v>0.48888893880044554</v>
      </c>
      <c r="J6" s="17">
        <f t="shared" si="2"/>
        <v>2176.6899999999996</v>
      </c>
      <c r="N6" s="21" t="s">
        <v>42</v>
      </c>
      <c r="O6" s="60" t="s">
        <v>58</v>
      </c>
      <c r="P6" s="60" t="s">
        <v>59</v>
      </c>
      <c r="R6" s="77" t="s">
        <v>42</v>
      </c>
      <c r="S6" s="73">
        <f>'Média Móvel Centrada - IS'!X4</f>
        <v>1227.8985435717716</v>
      </c>
      <c r="T6" s="78">
        <f>'Média Móvel Centrada - IS'!Y4</f>
        <v>1186.5794772580803</v>
      </c>
      <c r="U6" s="75">
        <f>'Gráfico Previsões'!M3</f>
        <v>1199.8808022407632</v>
      </c>
      <c r="V6" s="79">
        <f t="shared" si="4"/>
        <v>-1.1085538628372804E-2</v>
      </c>
    </row>
    <row r="7" spans="1:22" ht="14.25" customHeight="1" x14ac:dyDescent="0.25">
      <c r="A7" s="8">
        <v>40695</v>
      </c>
      <c r="B7" s="54">
        <v>40695</v>
      </c>
      <c r="C7" s="55">
        <f t="shared" si="3"/>
        <v>6</v>
      </c>
      <c r="D7" s="16">
        <v>33.5</v>
      </c>
      <c r="E7" s="56">
        <v>3791.72</v>
      </c>
      <c r="F7" s="57">
        <v>2038.79</v>
      </c>
      <c r="H7" s="57">
        <f t="shared" si="0"/>
        <v>3072763.5848999992</v>
      </c>
      <c r="I7" s="58">
        <f t="shared" si="1"/>
        <v>0.46230470604369517</v>
      </c>
      <c r="J7" s="17">
        <f t="shared" si="2"/>
        <v>1752.9299999999998</v>
      </c>
      <c r="N7" s="80" t="s">
        <v>39</v>
      </c>
      <c r="O7" s="44">
        <v>1242.0941277933716</v>
      </c>
      <c r="P7" s="44">
        <v>1180.3683970986194</v>
      </c>
      <c r="R7" s="81" t="s">
        <v>68</v>
      </c>
      <c r="S7" s="73">
        <f>'Regressão Simples'!U3</f>
        <v>1752.9964570478244</v>
      </c>
      <c r="T7" s="78">
        <f>'Regressão Simples'!V3</f>
        <v>1174.6613617921112</v>
      </c>
      <c r="U7" s="75" t="e">
        <f>'Gráfico Previsões'!#REF!</f>
        <v>#REF!</v>
      </c>
      <c r="V7" s="79" t="e">
        <f t="shared" si="4"/>
        <v>#REF!</v>
      </c>
    </row>
    <row r="8" spans="1:22" ht="14.25" customHeight="1" x14ac:dyDescent="0.25">
      <c r="A8" s="8">
        <v>40725</v>
      </c>
      <c r="B8" s="54">
        <v>40725</v>
      </c>
      <c r="C8" s="55">
        <f t="shared" si="3"/>
        <v>7</v>
      </c>
      <c r="D8" s="16">
        <v>26.5</v>
      </c>
      <c r="E8" s="56">
        <v>2947.26</v>
      </c>
      <c r="F8" s="57">
        <v>2017.48</v>
      </c>
      <c r="H8" s="57">
        <f t="shared" si="0"/>
        <v>864490.84840000037</v>
      </c>
      <c r="I8" s="58">
        <f t="shared" si="1"/>
        <v>0.31547267631630738</v>
      </c>
      <c r="J8" s="17">
        <f t="shared" si="2"/>
        <v>929.7800000000002</v>
      </c>
      <c r="N8" s="66" t="s">
        <v>40</v>
      </c>
      <c r="O8" s="67">
        <v>0.25346550457604372</v>
      </c>
      <c r="P8" s="67">
        <v>0.22091044914076696</v>
      </c>
      <c r="R8" s="82" t="s">
        <v>43</v>
      </c>
      <c r="S8" s="83">
        <f>Hibrido!R16</f>
        <v>1057.5910638619582</v>
      </c>
      <c r="T8" s="84">
        <f>Hibrido!S16</f>
        <v>852.78599498856352</v>
      </c>
      <c r="U8" s="85">
        <f>'Gráfico Previsões'!M5</f>
        <v>904.51800368569127</v>
      </c>
      <c r="V8" s="86">
        <f t="shared" si="4"/>
        <v>-5.7192901065907353E-2</v>
      </c>
    </row>
    <row r="9" spans="1:22" ht="14.25" customHeight="1" x14ac:dyDescent="0.25">
      <c r="A9" s="8">
        <v>40756</v>
      </c>
      <c r="B9" s="54">
        <v>40756</v>
      </c>
      <c r="C9" s="55">
        <f t="shared" si="3"/>
        <v>8</v>
      </c>
      <c r="D9" s="16">
        <v>7.5</v>
      </c>
      <c r="E9" s="56">
        <v>2369.23</v>
      </c>
      <c r="F9" s="57">
        <v>1962.53</v>
      </c>
      <c r="H9" s="57">
        <f t="shared" si="0"/>
        <v>165404.89000000004</v>
      </c>
      <c r="I9" s="58">
        <f t="shared" si="1"/>
        <v>0.17165914664258008</v>
      </c>
      <c r="J9" s="17">
        <f t="shared" si="2"/>
        <v>406.70000000000005</v>
      </c>
      <c r="U9" s="87"/>
      <c r="V9" s="87"/>
    </row>
    <row r="10" spans="1:22" ht="14.25" customHeight="1" x14ac:dyDescent="0.25">
      <c r="A10" s="8">
        <v>40787</v>
      </c>
      <c r="B10" s="54">
        <v>40787</v>
      </c>
      <c r="C10" s="55">
        <f t="shared" si="3"/>
        <v>9</v>
      </c>
      <c r="D10" s="16">
        <v>10.8</v>
      </c>
      <c r="E10" s="56">
        <v>1779.82</v>
      </c>
      <c r="F10" s="57">
        <v>1971.79</v>
      </c>
      <c r="H10" s="57">
        <f t="shared" si="0"/>
        <v>36852.48090000001</v>
      </c>
      <c r="I10" s="58">
        <f t="shared" si="1"/>
        <v>0.10785922171905026</v>
      </c>
      <c r="J10" s="17">
        <f t="shared" si="2"/>
        <v>-191.97000000000003</v>
      </c>
      <c r="R10" s="284" t="s">
        <v>60</v>
      </c>
      <c r="S10" s="285"/>
      <c r="T10" s="285"/>
    </row>
    <row r="11" spans="1:22" ht="14.25" customHeight="1" x14ac:dyDescent="0.25">
      <c r="A11" s="8">
        <v>40817</v>
      </c>
      <c r="B11" s="54">
        <v>40817</v>
      </c>
      <c r="C11" s="55">
        <f t="shared" si="3"/>
        <v>10</v>
      </c>
      <c r="D11" s="16">
        <v>129.4</v>
      </c>
      <c r="E11" s="56">
        <v>2581.0300000000002</v>
      </c>
      <c r="F11" s="57">
        <v>2404.96</v>
      </c>
      <c r="H11" s="57">
        <f t="shared" si="0"/>
        <v>31000.644900000058</v>
      </c>
      <c r="I11" s="58">
        <f t="shared" si="1"/>
        <v>6.8216952147011137E-2</v>
      </c>
      <c r="J11" s="17">
        <f t="shared" si="2"/>
        <v>176.07000000000016</v>
      </c>
      <c r="R11" s="280" t="s">
        <v>61</v>
      </c>
      <c r="S11" s="65" t="s">
        <v>64</v>
      </c>
      <c r="T11" s="64" t="s">
        <v>63</v>
      </c>
      <c r="U11" s="282" t="s">
        <v>65</v>
      </c>
    </row>
    <row r="12" spans="1:22" ht="14.25" customHeight="1" x14ac:dyDescent="0.25">
      <c r="A12" s="8">
        <v>40848</v>
      </c>
      <c r="B12" s="54">
        <v>40848</v>
      </c>
      <c r="C12" s="55">
        <f t="shared" si="3"/>
        <v>11</v>
      </c>
      <c r="D12" s="16">
        <v>260.60000000000002</v>
      </c>
      <c r="E12" s="56">
        <v>2930.66</v>
      </c>
      <c r="F12" s="57">
        <v>3305.61</v>
      </c>
      <c r="H12" s="57">
        <f t="shared" si="0"/>
        <v>140587.50250000021</v>
      </c>
      <c r="I12" s="58">
        <f t="shared" si="1"/>
        <v>0.12794046392280248</v>
      </c>
      <c r="J12" s="17">
        <f t="shared" si="2"/>
        <v>-374.95000000000027</v>
      </c>
      <c r="R12" s="281"/>
      <c r="S12" s="70" t="s">
        <v>67</v>
      </c>
      <c r="T12" s="88" t="s">
        <v>66</v>
      </c>
      <c r="U12" s="283"/>
    </row>
    <row r="13" spans="1:22" ht="14.25" customHeight="1" x14ac:dyDescent="0.25">
      <c r="A13" s="8">
        <v>40878</v>
      </c>
      <c r="B13" s="54">
        <v>40878</v>
      </c>
      <c r="C13" s="55">
        <f t="shared" si="3"/>
        <v>12</v>
      </c>
      <c r="D13" s="16">
        <v>397</v>
      </c>
      <c r="E13" s="56">
        <v>7692.65</v>
      </c>
      <c r="F13" s="57">
        <v>5549.78</v>
      </c>
      <c r="H13" s="57">
        <f t="shared" si="0"/>
        <v>4591891.8368999995</v>
      </c>
      <c r="I13" s="58">
        <f t="shared" si="1"/>
        <v>0.27856070404866984</v>
      </c>
      <c r="J13" s="17">
        <f t="shared" si="2"/>
        <v>2142.87</v>
      </c>
      <c r="R13" s="72" t="s">
        <v>47</v>
      </c>
      <c r="S13" s="75">
        <f t="shared" ref="S13:S16" si="5">U5</f>
        <v>1145.4384956302713</v>
      </c>
      <c r="T13" s="75">
        <f t="shared" ref="T13:T16" si="6">T5</f>
        <v>907.81260197673942</v>
      </c>
      <c r="U13" s="76">
        <f t="shared" ref="U13:U16" si="7">-(1-(T13/S13))</f>
        <v>-0.20745408379415387</v>
      </c>
    </row>
    <row r="14" spans="1:22" ht="14.25" customHeight="1" x14ac:dyDescent="0.25">
      <c r="A14" s="8">
        <v>40909</v>
      </c>
      <c r="B14" s="54">
        <v>40909</v>
      </c>
      <c r="C14" s="55">
        <f t="shared" si="3"/>
        <v>13</v>
      </c>
      <c r="D14" s="16">
        <v>606</v>
      </c>
      <c r="E14" s="56">
        <v>13283.33</v>
      </c>
      <c r="F14" s="57">
        <v>11462.85</v>
      </c>
      <c r="H14" s="57">
        <f t="shared" si="0"/>
        <v>3314147.4303999986</v>
      </c>
      <c r="I14" s="58">
        <f t="shared" si="1"/>
        <v>0.13704997165620364</v>
      </c>
      <c r="J14" s="17">
        <f t="shared" si="2"/>
        <v>1820.4799999999996</v>
      </c>
      <c r="R14" s="77" t="s">
        <v>42</v>
      </c>
      <c r="S14" s="75">
        <f t="shared" si="5"/>
        <v>1199.8808022407632</v>
      </c>
      <c r="T14" s="75">
        <f t="shared" si="6"/>
        <v>1186.5794772580803</v>
      </c>
      <c r="U14" s="79">
        <f t="shared" si="7"/>
        <v>-1.1085538628372804E-2</v>
      </c>
    </row>
    <row r="15" spans="1:22" ht="14.25" customHeight="1" x14ac:dyDescent="0.25">
      <c r="A15" s="8">
        <v>40940</v>
      </c>
      <c r="B15" s="54">
        <v>40940</v>
      </c>
      <c r="C15" s="55">
        <f t="shared" si="3"/>
        <v>14</v>
      </c>
      <c r="D15" s="16">
        <v>434</v>
      </c>
      <c r="E15" s="56">
        <v>6916.17</v>
      </c>
      <c r="F15" s="57">
        <v>6579.24</v>
      </c>
      <c r="H15" s="57">
        <f t="shared" si="0"/>
        <v>113521.8249000002</v>
      </c>
      <c r="I15" s="58">
        <f t="shared" si="1"/>
        <v>4.8716269264636396E-2</v>
      </c>
      <c r="J15" s="17">
        <f t="shared" si="2"/>
        <v>336.93000000000029</v>
      </c>
      <c r="R15" s="81" t="s">
        <v>68</v>
      </c>
      <c r="S15" s="75" t="e">
        <f t="shared" si="5"/>
        <v>#REF!</v>
      </c>
      <c r="T15" s="75">
        <f t="shared" si="6"/>
        <v>1174.6613617921112</v>
      </c>
      <c r="U15" s="79" t="e">
        <f t="shared" si="7"/>
        <v>#REF!</v>
      </c>
    </row>
    <row r="16" spans="1:22" ht="14.25" customHeight="1" x14ac:dyDescent="0.25">
      <c r="A16" s="8">
        <v>40969</v>
      </c>
      <c r="B16" s="54">
        <v>40969</v>
      </c>
      <c r="C16" s="55">
        <f t="shared" si="3"/>
        <v>15</v>
      </c>
      <c r="D16" s="16">
        <v>209.5</v>
      </c>
      <c r="E16" s="56">
        <v>4930.82</v>
      </c>
      <c r="F16" s="57">
        <v>2872.69</v>
      </c>
      <c r="H16" s="57">
        <f t="shared" si="0"/>
        <v>4235899.0968999984</v>
      </c>
      <c r="I16" s="58">
        <f t="shared" si="1"/>
        <v>0.41740116248413039</v>
      </c>
      <c r="J16" s="17">
        <f t="shared" si="2"/>
        <v>2058.1299999999997</v>
      </c>
      <c r="R16" s="82" t="s">
        <v>43</v>
      </c>
      <c r="S16" s="85">
        <f t="shared" si="5"/>
        <v>904.51800368569127</v>
      </c>
      <c r="T16" s="85">
        <f t="shared" si="6"/>
        <v>852.78599498856352</v>
      </c>
      <c r="U16" s="86">
        <f t="shared" si="7"/>
        <v>-5.7192901065907353E-2</v>
      </c>
    </row>
    <row r="17" spans="1:22" ht="14.25" customHeight="1" x14ac:dyDescent="0.25">
      <c r="A17" s="8">
        <v>41000</v>
      </c>
      <c r="B17" s="54">
        <v>41000</v>
      </c>
      <c r="C17" s="55">
        <f t="shared" si="3"/>
        <v>16</v>
      </c>
      <c r="D17" s="16">
        <v>155.5</v>
      </c>
      <c r="E17" s="56">
        <v>4090.75</v>
      </c>
      <c r="F17" s="57">
        <v>2536.27</v>
      </c>
      <c r="H17" s="57">
        <f t="shared" si="0"/>
        <v>2416408.0704000001</v>
      </c>
      <c r="I17" s="58">
        <f t="shared" si="1"/>
        <v>0.3799987777302451</v>
      </c>
      <c r="J17" s="17">
        <f t="shared" si="2"/>
        <v>1554.48</v>
      </c>
    </row>
    <row r="18" spans="1:22" ht="14.25" customHeight="1" x14ac:dyDescent="0.25">
      <c r="A18" s="8">
        <v>41030</v>
      </c>
      <c r="B18" s="54">
        <v>41030</v>
      </c>
      <c r="C18" s="55">
        <f t="shared" si="3"/>
        <v>17</v>
      </c>
      <c r="D18" s="16">
        <v>81.5</v>
      </c>
      <c r="E18" s="56">
        <v>3816.29</v>
      </c>
      <c r="F18" s="57">
        <v>2202.77</v>
      </c>
      <c r="H18" s="57">
        <f t="shared" si="0"/>
        <v>2603446.7903999998</v>
      </c>
      <c r="I18" s="58">
        <f t="shared" si="1"/>
        <v>0.42279805779959068</v>
      </c>
      <c r="J18" s="17">
        <f t="shared" si="2"/>
        <v>1613.52</v>
      </c>
    </row>
    <row r="19" spans="1:22" ht="14.25" customHeight="1" x14ac:dyDescent="0.25">
      <c r="A19" s="8">
        <v>41061</v>
      </c>
      <c r="B19" s="54">
        <v>41061</v>
      </c>
      <c r="C19" s="55">
        <f t="shared" si="3"/>
        <v>18</v>
      </c>
      <c r="D19" s="16">
        <v>132.5</v>
      </c>
      <c r="E19" s="56">
        <v>4132.4399999999996</v>
      </c>
      <c r="F19" s="57">
        <v>2419.6799999999998</v>
      </c>
      <c r="H19" s="57">
        <f t="shared" si="0"/>
        <v>2933546.8175999993</v>
      </c>
      <c r="I19" s="58">
        <f t="shared" si="1"/>
        <v>0.4144669977059558</v>
      </c>
      <c r="J19" s="17">
        <f t="shared" si="2"/>
        <v>1712.7599999999998</v>
      </c>
    </row>
    <row r="20" spans="1:22" ht="14.25" customHeight="1" x14ac:dyDescent="0.25">
      <c r="A20" s="8">
        <v>41091</v>
      </c>
      <c r="B20" s="54">
        <v>41091</v>
      </c>
      <c r="C20" s="55">
        <f t="shared" si="3"/>
        <v>19</v>
      </c>
      <c r="D20" s="16">
        <v>109</v>
      </c>
      <c r="E20" s="56">
        <v>3018.84</v>
      </c>
      <c r="F20" s="57">
        <v>2313.35</v>
      </c>
      <c r="H20" s="57">
        <f t="shared" si="0"/>
        <v>497716.14010000031</v>
      </c>
      <c r="I20" s="58">
        <f t="shared" si="1"/>
        <v>0.23369572418544879</v>
      </c>
      <c r="J20" s="17">
        <f t="shared" si="2"/>
        <v>705.49000000000024</v>
      </c>
    </row>
    <row r="21" spans="1:22" ht="14.25" customHeight="1" x14ac:dyDescent="0.25">
      <c r="A21" s="8">
        <v>41122</v>
      </c>
      <c r="B21" s="54">
        <v>41122</v>
      </c>
      <c r="C21" s="55">
        <f t="shared" si="3"/>
        <v>20</v>
      </c>
      <c r="D21" s="16">
        <v>21.5</v>
      </c>
      <c r="E21" s="56">
        <v>1987.82</v>
      </c>
      <c r="F21" s="57">
        <v>2002.62</v>
      </c>
      <c r="H21" s="57">
        <f t="shared" si="0"/>
        <v>219.03999999999866</v>
      </c>
      <c r="I21" s="58">
        <f t="shared" si="1"/>
        <v>7.4453421335935622E-3</v>
      </c>
      <c r="J21" s="17">
        <f t="shared" si="2"/>
        <v>-14.799999999999955</v>
      </c>
    </row>
    <row r="22" spans="1:22" ht="14.25" customHeight="1" x14ac:dyDescent="0.25">
      <c r="A22" s="8">
        <v>41153</v>
      </c>
      <c r="B22" s="54">
        <v>41153</v>
      </c>
      <c r="C22" s="55">
        <f t="shared" si="3"/>
        <v>21</v>
      </c>
      <c r="D22" s="16">
        <v>35.5</v>
      </c>
      <c r="E22" s="56">
        <v>1605.63</v>
      </c>
      <c r="F22" s="57">
        <v>2044.99</v>
      </c>
      <c r="H22" s="57">
        <f t="shared" si="0"/>
        <v>193037.20959999991</v>
      </c>
      <c r="I22" s="58">
        <f t="shared" si="1"/>
        <v>0.27363713931603162</v>
      </c>
      <c r="J22" s="17">
        <f t="shared" si="2"/>
        <v>-439.3599999999999</v>
      </c>
      <c r="R22" s="89" t="s">
        <v>69</v>
      </c>
      <c r="S22" s="89" t="s">
        <v>58</v>
      </c>
      <c r="T22" s="89" t="s">
        <v>66</v>
      </c>
      <c r="U22" s="89" t="s">
        <v>70</v>
      </c>
    </row>
    <row r="23" spans="1:22" ht="14.25" customHeight="1" x14ac:dyDescent="0.25">
      <c r="A23" s="8">
        <v>41183</v>
      </c>
      <c r="B23" s="54">
        <v>41183</v>
      </c>
      <c r="C23" s="55">
        <f t="shared" si="3"/>
        <v>22</v>
      </c>
      <c r="D23" s="16">
        <v>92.5</v>
      </c>
      <c r="E23" s="56">
        <v>1619.59</v>
      </c>
      <c r="F23" s="57">
        <v>2245.36</v>
      </c>
      <c r="H23" s="57">
        <f t="shared" si="0"/>
        <v>391588.09290000028</v>
      </c>
      <c r="I23" s="58">
        <f t="shared" si="1"/>
        <v>0.38637556418599783</v>
      </c>
      <c r="J23" s="17">
        <f t="shared" si="2"/>
        <v>-625.77000000000021</v>
      </c>
      <c r="R23" s="89" t="s">
        <v>71</v>
      </c>
      <c r="S23" s="90">
        <f>'Análise Inicial'!J19</f>
        <v>4101.5662500000017</v>
      </c>
      <c r="T23" s="90">
        <f>'Análise Inicial'!J20</f>
        <v>3405.4294444444436</v>
      </c>
      <c r="U23" s="91">
        <f>(1-(S23/T23))</f>
        <v>-0.20441968242543473</v>
      </c>
    </row>
    <row r="24" spans="1:22" ht="14.25" customHeight="1" x14ac:dyDescent="0.25">
      <c r="A24" s="8">
        <v>41214</v>
      </c>
      <c r="B24" s="54">
        <v>41214</v>
      </c>
      <c r="C24" s="55">
        <f t="shared" si="3"/>
        <v>23</v>
      </c>
      <c r="D24" s="16">
        <v>218.5</v>
      </c>
      <c r="E24" s="56">
        <v>2531.52</v>
      </c>
      <c r="F24" s="57">
        <v>2939.44</v>
      </c>
      <c r="H24" s="57">
        <f t="shared" si="0"/>
        <v>166398.72640000007</v>
      </c>
      <c r="I24" s="58">
        <f t="shared" si="1"/>
        <v>0.16113639236506133</v>
      </c>
      <c r="J24" s="17">
        <f t="shared" si="2"/>
        <v>-407.92000000000007</v>
      </c>
    </row>
    <row r="25" spans="1:22" ht="14.25" customHeight="1" x14ac:dyDescent="0.25">
      <c r="A25" s="8">
        <v>41244</v>
      </c>
      <c r="B25" s="54">
        <v>41244</v>
      </c>
      <c r="C25" s="55">
        <f t="shared" si="3"/>
        <v>24</v>
      </c>
      <c r="D25" s="16">
        <v>345</v>
      </c>
      <c r="E25" s="56">
        <v>3623.25</v>
      </c>
      <c r="F25" s="57">
        <v>4438.93</v>
      </c>
      <c r="H25" s="57">
        <f t="shared" si="0"/>
        <v>665333.86240000045</v>
      </c>
      <c r="I25" s="58">
        <f t="shared" si="1"/>
        <v>0.22512385289450088</v>
      </c>
      <c r="J25" s="17">
        <f t="shared" si="2"/>
        <v>-815.68000000000029</v>
      </c>
    </row>
    <row r="26" spans="1:22" ht="14.25" customHeight="1" x14ac:dyDescent="0.25">
      <c r="A26" s="8">
        <v>41275</v>
      </c>
      <c r="B26" s="54">
        <v>41275</v>
      </c>
      <c r="C26" s="55">
        <f t="shared" si="3"/>
        <v>25</v>
      </c>
      <c r="D26" s="16">
        <v>503</v>
      </c>
      <c r="E26" s="56">
        <v>8698.94</v>
      </c>
      <c r="F26" s="57">
        <v>8836.7800000000007</v>
      </c>
      <c r="H26" s="57">
        <f t="shared" si="0"/>
        <v>18999.865600000041</v>
      </c>
      <c r="I26" s="58">
        <f t="shared" si="1"/>
        <v>1.5845608775322068E-2</v>
      </c>
      <c r="J26" s="17">
        <f t="shared" si="2"/>
        <v>-137.84000000000015</v>
      </c>
      <c r="R26" s="284" t="s">
        <v>72</v>
      </c>
      <c r="S26" s="285"/>
      <c r="T26" s="285"/>
      <c r="U26" s="92"/>
    </row>
    <row r="27" spans="1:22" ht="14.25" customHeight="1" x14ac:dyDescent="0.25">
      <c r="A27" s="8">
        <v>41306</v>
      </c>
      <c r="B27" s="54">
        <v>41306</v>
      </c>
      <c r="C27" s="55">
        <f t="shared" si="3"/>
        <v>26</v>
      </c>
      <c r="D27" s="16">
        <v>583</v>
      </c>
      <c r="E27" s="56">
        <v>9053.91</v>
      </c>
      <c r="F27" s="57">
        <v>11035.96</v>
      </c>
      <c r="H27" s="57">
        <f t="shared" si="0"/>
        <v>3928522.2024999973</v>
      </c>
      <c r="I27" s="58">
        <f t="shared" si="1"/>
        <v>0.21891646813365709</v>
      </c>
      <c r="J27" s="17">
        <f t="shared" si="2"/>
        <v>-1982.0499999999993</v>
      </c>
      <c r="R27" s="280" t="s">
        <v>61</v>
      </c>
      <c r="S27" s="64" t="s">
        <v>62</v>
      </c>
      <c r="T27" s="24" t="s">
        <v>63</v>
      </c>
      <c r="U27" s="65" t="s">
        <v>64</v>
      </c>
      <c r="V27" s="282" t="s">
        <v>65</v>
      </c>
    </row>
    <row r="28" spans="1:22" ht="14.25" customHeight="1" x14ac:dyDescent="0.25">
      <c r="A28" s="8">
        <v>41334</v>
      </c>
      <c r="B28" s="54">
        <v>41334</v>
      </c>
      <c r="C28" s="55">
        <f t="shared" si="3"/>
        <v>27</v>
      </c>
      <c r="D28" s="16">
        <v>449.5</v>
      </c>
      <c r="E28" s="56">
        <v>6924.41</v>
      </c>
      <c r="F28" s="57">
        <v>7062.97</v>
      </c>
      <c r="H28" s="57">
        <f t="shared" si="0"/>
        <v>19198.873600000112</v>
      </c>
      <c r="I28" s="58">
        <f t="shared" si="1"/>
        <v>2.0010369114480571E-2</v>
      </c>
      <c r="J28" s="17">
        <f t="shared" si="2"/>
        <v>-138.5600000000004</v>
      </c>
      <c r="R28" s="281"/>
      <c r="S28" s="68" t="s">
        <v>58</v>
      </c>
      <c r="T28" s="69" t="s">
        <v>66</v>
      </c>
      <c r="U28" s="93" t="s">
        <v>67</v>
      </c>
      <c r="V28" s="283"/>
    </row>
    <row r="29" spans="1:22" ht="14.25" customHeight="1" x14ac:dyDescent="0.25">
      <c r="A29" s="8">
        <v>41365</v>
      </c>
      <c r="B29" s="54">
        <v>41365</v>
      </c>
      <c r="C29" s="55">
        <f t="shared" si="3"/>
        <v>28</v>
      </c>
      <c r="D29" s="16">
        <v>257.5</v>
      </c>
      <c r="E29" s="56">
        <v>5999.64</v>
      </c>
      <c r="F29" s="57">
        <v>3275.18</v>
      </c>
      <c r="H29" s="57">
        <f t="shared" si="0"/>
        <v>7422682.2916000029</v>
      </c>
      <c r="I29" s="58">
        <f t="shared" si="1"/>
        <v>0.45410391290144081</v>
      </c>
      <c r="J29" s="17">
        <f t="shared" si="2"/>
        <v>2724.4600000000005</v>
      </c>
      <c r="R29" s="72" t="s">
        <v>47</v>
      </c>
      <c r="S29" s="94">
        <f t="shared" ref="S29:T29" si="8">O4</f>
        <v>0.34308653988038101</v>
      </c>
      <c r="T29" s="95">
        <f t="shared" si="8"/>
        <v>0.30463126331110696</v>
      </c>
      <c r="U29" s="73">
        <f>'Gráfico Previsões'!M29</f>
        <v>0</v>
      </c>
      <c r="V29" s="76" t="e">
        <f t="shared" ref="V29:V32" si="9">-(1-(T29/U29))</f>
        <v>#DIV/0!</v>
      </c>
    </row>
    <row r="30" spans="1:22" ht="14.25" customHeight="1" x14ac:dyDescent="0.25">
      <c r="A30" s="8">
        <v>41395</v>
      </c>
      <c r="B30" s="54">
        <v>41395</v>
      </c>
      <c r="C30" s="55">
        <f t="shared" si="3"/>
        <v>29</v>
      </c>
      <c r="D30" s="16">
        <v>131.5</v>
      </c>
      <c r="E30" s="56">
        <v>3600.54</v>
      </c>
      <c r="F30" s="57">
        <v>2414.9</v>
      </c>
      <c r="H30" s="57">
        <f t="shared" si="0"/>
        <v>1405742.2095999997</v>
      </c>
      <c r="I30" s="58">
        <f t="shared" si="1"/>
        <v>0.32929505018691635</v>
      </c>
      <c r="J30" s="17">
        <f t="shared" si="2"/>
        <v>1185.6399999999999</v>
      </c>
      <c r="R30" s="77" t="s">
        <v>42</v>
      </c>
      <c r="S30" s="94">
        <f>'Média Móvel Centrada - IS'!X5</f>
        <v>0.24926659564494213</v>
      </c>
      <c r="T30" s="96">
        <f>'Média Móvel Centrada - IS'!Y5</f>
        <v>0.22250821713711125</v>
      </c>
      <c r="U30" s="73">
        <f>'Gráfico Previsões'!M26</f>
        <v>0</v>
      </c>
      <c r="V30" s="79" t="e">
        <f t="shared" si="9"/>
        <v>#DIV/0!</v>
      </c>
    </row>
    <row r="31" spans="1:22" ht="14.25" customHeight="1" x14ac:dyDescent="0.25">
      <c r="A31" s="8">
        <v>41426</v>
      </c>
      <c r="B31" s="54">
        <v>41426</v>
      </c>
      <c r="C31" s="55">
        <f t="shared" si="3"/>
        <v>30</v>
      </c>
      <c r="D31" s="16">
        <v>90.5</v>
      </c>
      <c r="E31" s="56">
        <v>4079.6</v>
      </c>
      <c r="F31" s="57">
        <v>2237.46</v>
      </c>
      <c r="H31" s="57">
        <f t="shared" si="0"/>
        <v>3393479.7795999995</v>
      </c>
      <c r="I31" s="58">
        <f t="shared" si="1"/>
        <v>0.4515491714874007</v>
      </c>
      <c r="J31" s="17">
        <f t="shared" si="2"/>
        <v>1842.1399999999999</v>
      </c>
      <c r="R31" s="81" t="s">
        <v>68</v>
      </c>
      <c r="S31" s="94">
        <f>'Regressão Simples'!U4</f>
        <v>0.39911404438036019</v>
      </c>
      <c r="T31" s="96">
        <f>'Regressão Simples'!V4</f>
        <v>0.32247127606290704</v>
      </c>
      <c r="U31" s="73">
        <f>'Gráfico Previsões'!M28</f>
        <v>0</v>
      </c>
      <c r="V31" s="79" t="e">
        <f t="shared" si="9"/>
        <v>#DIV/0!</v>
      </c>
    </row>
    <row r="32" spans="1:22" ht="14.25" customHeight="1" x14ac:dyDescent="0.25">
      <c r="A32" s="8">
        <v>41456</v>
      </c>
      <c r="B32" s="54">
        <v>41456</v>
      </c>
      <c r="C32" s="55">
        <f t="shared" si="3"/>
        <v>31</v>
      </c>
      <c r="D32" s="16">
        <v>52</v>
      </c>
      <c r="E32" s="56">
        <v>2892.32</v>
      </c>
      <c r="F32" s="57">
        <v>2098.11</v>
      </c>
      <c r="H32" s="57">
        <f t="shared" si="0"/>
        <v>630769.52410000004</v>
      </c>
      <c r="I32" s="58">
        <f t="shared" si="1"/>
        <v>0.27459271449908723</v>
      </c>
      <c r="J32" s="17">
        <f t="shared" si="2"/>
        <v>794.21</v>
      </c>
      <c r="R32" s="82" t="s">
        <v>43</v>
      </c>
      <c r="S32" s="97">
        <f>Hibrido!R17</f>
        <v>0.2851487409737461</v>
      </c>
      <c r="T32" s="98">
        <f>Hibrido!S17</f>
        <v>0.19125196111914355</v>
      </c>
      <c r="U32" s="83">
        <f>'Gráfico Previsões'!M27</f>
        <v>0</v>
      </c>
      <c r="V32" s="86" t="e">
        <f t="shared" si="9"/>
        <v>#DIV/0!</v>
      </c>
    </row>
    <row r="33" spans="1:10" ht="14.25" customHeight="1" x14ac:dyDescent="0.25">
      <c r="A33" s="8">
        <v>41487</v>
      </c>
      <c r="B33" s="54">
        <v>41487</v>
      </c>
      <c r="C33" s="55">
        <f t="shared" si="3"/>
        <v>32</v>
      </c>
      <c r="D33" s="16">
        <v>21.5</v>
      </c>
      <c r="E33" s="56">
        <v>2192.8200000000002</v>
      </c>
      <c r="F33" s="57">
        <v>2002.62</v>
      </c>
      <c r="H33" s="57">
        <f t="shared" si="0"/>
        <v>36176.040000000103</v>
      </c>
      <c r="I33" s="58">
        <f t="shared" si="1"/>
        <v>8.6737625523298889E-2</v>
      </c>
      <c r="J33" s="17">
        <f t="shared" si="2"/>
        <v>190.20000000000027</v>
      </c>
    </row>
    <row r="34" spans="1:10" ht="14.25" customHeight="1" x14ac:dyDescent="0.25">
      <c r="A34" s="8">
        <v>41518</v>
      </c>
      <c r="B34" s="54">
        <v>41518</v>
      </c>
      <c r="C34" s="55">
        <f t="shared" si="3"/>
        <v>33</v>
      </c>
      <c r="D34" s="16">
        <v>54.1</v>
      </c>
      <c r="E34" s="56">
        <v>1992.47</v>
      </c>
      <c r="F34" s="57">
        <v>2105.14</v>
      </c>
      <c r="H34" s="57">
        <f t="shared" si="0"/>
        <v>12694.528899999965</v>
      </c>
      <c r="I34" s="58">
        <f t="shared" si="1"/>
        <v>5.6547902854246157E-2</v>
      </c>
      <c r="J34" s="17">
        <f t="shared" si="2"/>
        <v>-112.66999999999985</v>
      </c>
    </row>
    <row r="35" spans="1:10" ht="14.25" customHeight="1" x14ac:dyDescent="0.25">
      <c r="A35" s="8">
        <v>41548</v>
      </c>
      <c r="B35" s="54">
        <v>41548</v>
      </c>
      <c r="C35" s="55">
        <f t="shared" si="3"/>
        <v>34</v>
      </c>
      <c r="D35" s="16">
        <v>155.1</v>
      </c>
      <c r="E35" s="56">
        <v>2890</v>
      </c>
      <c r="F35" s="57">
        <v>2534.12</v>
      </c>
      <c r="H35" s="57">
        <f t="shared" si="0"/>
        <v>126650.57440000007</v>
      </c>
      <c r="I35" s="58">
        <f t="shared" si="1"/>
        <v>0.12314186851211076</v>
      </c>
      <c r="J35" s="17">
        <f t="shared" si="2"/>
        <v>355.88000000000011</v>
      </c>
    </row>
    <row r="36" spans="1:10" ht="14.25" customHeight="1" x14ac:dyDescent="0.25">
      <c r="A36" s="8">
        <v>41579</v>
      </c>
      <c r="B36" s="54">
        <v>41579</v>
      </c>
      <c r="C36" s="55">
        <f t="shared" si="3"/>
        <v>35</v>
      </c>
      <c r="D36" s="16">
        <v>297.5</v>
      </c>
      <c r="E36" s="56">
        <v>2978.56</v>
      </c>
      <c r="F36" s="57">
        <v>3720.74</v>
      </c>
      <c r="H36" s="57">
        <f t="shared" si="0"/>
        <v>550831.15239999979</v>
      </c>
      <c r="I36" s="58">
        <f t="shared" si="1"/>
        <v>0.24917409755049416</v>
      </c>
      <c r="J36" s="17">
        <f t="shared" si="2"/>
        <v>-742.17999999999984</v>
      </c>
    </row>
    <row r="37" spans="1:10" ht="14.25" customHeight="1" x14ac:dyDescent="0.25">
      <c r="A37" s="8">
        <v>41609</v>
      </c>
      <c r="B37" s="54">
        <v>41609</v>
      </c>
      <c r="C37" s="55">
        <f t="shared" si="3"/>
        <v>36</v>
      </c>
      <c r="D37" s="16">
        <v>398</v>
      </c>
      <c r="E37" s="56">
        <v>5302.28</v>
      </c>
      <c r="F37" s="57">
        <v>5574.99</v>
      </c>
      <c r="H37" s="57">
        <f t="shared" si="0"/>
        <v>74370.744100000025</v>
      </c>
      <c r="I37" s="58">
        <f t="shared" si="1"/>
        <v>5.1432591262626656E-2</v>
      </c>
      <c r="J37" s="17">
        <f t="shared" si="2"/>
        <v>-272.71000000000004</v>
      </c>
    </row>
    <row r="38" spans="1:10" ht="14.25" customHeight="1" x14ac:dyDescent="0.25">
      <c r="A38" s="8">
        <v>41640</v>
      </c>
      <c r="B38" s="54">
        <v>41640</v>
      </c>
      <c r="C38" s="55">
        <f t="shared" si="3"/>
        <v>37</v>
      </c>
      <c r="D38" s="16">
        <v>291</v>
      </c>
      <c r="E38" s="56">
        <v>3079.94</v>
      </c>
      <c r="F38" s="57">
        <v>3639.83</v>
      </c>
      <c r="H38" s="57">
        <f t="shared" si="0"/>
        <v>313476.81209999986</v>
      </c>
      <c r="I38" s="58">
        <f t="shared" si="1"/>
        <v>0.18178600881835355</v>
      </c>
      <c r="J38" s="17">
        <f t="shared" si="2"/>
        <v>-559.88999999999987</v>
      </c>
    </row>
    <row r="39" spans="1:10" ht="14.25" customHeight="1" x14ac:dyDescent="0.25">
      <c r="A39" s="8">
        <v>41671</v>
      </c>
      <c r="B39" s="54">
        <v>41671</v>
      </c>
      <c r="C39" s="55">
        <f t="shared" si="3"/>
        <v>38</v>
      </c>
      <c r="D39" s="16">
        <v>115</v>
      </c>
      <c r="E39" s="56">
        <v>1795.04</v>
      </c>
      <c r="F39" s="57">
        <v>2339.38</v>
      </c>
      <c r="H39" s="57">
        <f t="shared" si="0"/>
        <v>296306.03560000018</v>
      </c>
      <c r="I39" s="58">
        <f t="shared" si="1"/>
        <v>0.3032467243069793</v>
      </c>
      <c r="J39" s="17">
        <f t="shared" si="2"/>
        <v>-544.34000000000015</v>
      </c>
    </row>
    <row r="40" spans="1:10" ht="14.25" customHeight="1" x14ac:dyDescent="0.25">
      <c r="A40" s="8">
        <v>41699</v>
      </c>
      <c r="B40" s="54">
        <v>41699</v>
      </c>
      <c r="C40" s="55">
        <f t="shared" si="3"/>
        <v>39</v>
      </c>
      <c r="D40" s="16">
        <v>135.5</v>
      </c>
      <c r="E40" s="56">
        <v>2185.0100000000002</v>
      </c>
      <c r="F40" s="57">
        <v>2434.14</v>
      </c>
      <c r="H40" s="57">
        <f t="shared" si="0"/>
        <v>62065.756899999826</v>
      </c>
      <c r="I40" s="58">
        <f t="shared" si="1"/>
        <v>0.11401778481562996</v>
      </c>
      <c r="J40" s="17">
        <f t="shared" si="2"/>
        <v>-249.12999999999965</v>
      </c>
    </row>
    <row r="41" spans="1:10" ht="14.25" customHeight="1" x14ac:dyDescent="0.25">
      <c r="A41" s="8">
        <v>41730</v>
      </c>
      <c r="B41" s="54">
        <v>41730</v>
      </c>
      <c r="C41" s="55">
        <f t="shared" si="3"/>
        <v>40</v>
      </c>
      <c r="D41" s="16">
        <v>188.5</v>
      </c>
      <c r="E41" s="56">
        <v>2237.5700000000002</v>
      </c>
      <c r="F41" s="57">
        <v>2729.84</v>
      </c>
      <c r="H41" s="57">
        <f t="shared" si="0"/>
        <v>242329.75289999999</v>
      </c>
      <c r="I41" s="58">
        <f t="shared" si="1"/>
        <v>0.22000205580160617</v>
      </c>
      <c r="J41" s="17">
        <f t="shared" si="2"/>
        <v>-492.27</v>
      </c>
    </row>
    <row r="42" spans="1:10" ht="14.25" customHeight="1" x14ac:dyDescent="0.25">
      <c r="A42" s="8">
        <v>41760</v>
      </c>
      <c r="B42" s="54">
        <v>41760</v>
      </c>
      <c r="C42" s="55">
        <f t="shared" si="3"/>
        <v>41</v>
      </c>
      <c r="D42" s="16">
        <v>94</v>
      </c>
      <c r="E42" s="56">
        <v>1527.44</v>
      </c>
      <c r="F42" s="57">
        <v>2251.34</v>
      </c>
      <c r="H42" s="57">
        <f t="shared" si="0"/>
        <v>524031.21000000014</v>
      </c>
      <c r="I42" s="58">
        <f t="shared" si="1"/>
        <v>0.47393023621222441</v>
      </c>
      <c r="J42" s="17">
        <f t="shared" si="2"/>
        <v>-723.90000000000009</v>
      </c>
    </row>
    <row r="43" spans="1:10" ht="14.25" customHeight="1" x14ac:dyDescent="0.25">
      <c r="A43" s="8">
        <v>41791</v>
      </c>
      <c r="B43" s="54">
        <v>41791</v>
      </c>
      <c r="C43" s="55">
        <f t="shared" si="3"/>
        <v>42</v>
      </c>
      <c r="D43" s="16">
        <v>19.5</v>
      </c>
      <c r="E43" s="56">
        <v>1411.64</v>
      </c>
      <c r="F43" s="57">
        <v>1996.76</v>
      </c>
      <c r="H43" s="57">
        <f t="shared" si="0"/>
        <v>342365.41439999989</v>
      </c>
      <c r="I43" s="58">
        <f t="shared" si="1"/>
        <v>0.41449661386755821</v>
      </c>
      <c r="J43" s="17">
        <f t="shared" si="2"/>
        <v>-585.11999999999989</v>
      </c>
    </row>
    <row r="44" spans="1:10" ht="14.25" customHeight="1" x14ac:dyDescent="0.25">
      <c r="A44" s="8">
        <v>41821</v>
      </c>
      <c r="B44" s="54">
        <v>41821</v>
      </c>
      <c r="C44" s="55">
        <f t="shared" si="3"/>
        <v>43</v>
      </c>
      <c r="D44" s="16">
        <v>43</v>
      </c>
      <c r="E44" s="56">
        <v>1285.6099999999999</v>
      </c>
      <c r="F44" s="57">
        <v>2068.69</v>
      </c>
      <c r="H44" s="57">
        <f t="shared" si="0"/>
        <v>613214.28640000022</v>
      </c>
      <c r="I44" s="58">
        <f t="shared" si="1"/>
        <v>0.60911162794315554</v>
      </c>
      <c r="J44" s="17">
        <f t="shared" si="2"/>
        <v>-783.08000000000015</v>
      </c>
    </row>
    <row r="45" spans="1:10" ht="14.25" customHeight="1" x14ac:dyDescent="0.25">
      <c r="A45" s="8">
        <v>41852</v>
      </c>
      <c r="B45" s="54">
        <v>41852</v>
      </c>
      <c r="C45" s="55">
        <f t="shared" si="3"/>
        <v>44</v>
      </c>
      <c r="D45" s="16">
        <v>45</v>
      </c>
      <c r="E45" s="56">
        <v>1169.6300000000001</v>
      </c>
      <c r="F45" s="57">
        <v>2075.14</v>
      </c>
      <c r="H45" s="57">
        <f t="shared" si="0"/>
        <v>819948.36009999958</v>
      </c>
      <c r="I45" s="58">
        <f t="shared" si="1"/>
        <v>0.77418499867479429</v>
      </c>
      <c r="J45" s="17">
        <f t="shared" si="2"/>
        <v>-905.50999999999976</v>
      </c>
    </row>
    <row r="46" spans="1:10" ht="14.25" customHeight="1" x14ac:dyDescent="0.25">
      <c r="A46" s="8">
        <v>41883</v>
      </c>
      <c r="B46" s="54">
        <v>41883</v>
      </c>
      <c r="C46" s="55">
        <f t="shared" si="3"/>
        <v>45</v>
      </c>
      <c r="D46" s="16">
        <v>42</v>
      </c>
      <c r="E46" s="56">
        <v>867.6</v>
      </c>
      <c r="F46" s="57">
        <v>2065.4899999999998</v>
      </c>
      <c r="H46" s="57">
        <f t="shared" si="0"/>
        <v>1434940.4520999996</v>
      </c>
      <c r="I46" s="58">
        <f t="shared" si="1"/>
        <v>1.3806938681420007</v>
      </c>
      <c r="J46" s="17">
        <f t="shared" si="2"/>
        <v>-1197.8899999999999</v>
      </c>
    </row>
    <row r="47" spans="1:10" ht="14.25" customHeight="1" x14ac:dyDescent="0.25">
      <c r="A47" s="8">
        <v>41913</v>
      </c>
      <c r="B47" s="54">
        <v>41913</v>
      </c>
      <c r="C47" s="55">
        <f t="shared" si="3"/>
        <v>46</v>
      </c>
      <c r="D47" s="16">
        <v>77.5</v>
      </c>
      <c r="E47" s="56">
        <v>650.35</v>
      </c>
      <c r="F47" s="57">
        <v>2187.79</v>
      </c>
      <c r="H47" s="57">
        <f t="shared" si="0"/>
        <v>2363721.7535999999</v>
      </c>
      <c r="I47" s="58">
        <f t="shared" si="1"/>
        <v>2.3640193741831323</v>
      </c>
      <c r="J47" s="17">
        <f t="shared" si="2"/>
        <v>-1537.44</v>
      </c>
    </row>
    <row r="48" spans="1:10" ht="14.25" customHeight="1" x14ac:dyDescent="0.25">
      <c r="A48" s="8">
        <v>41944</v>
      </c>
      <c r="B48" s="54">
        <v>41944</v>
      </c>
      <c r="C48" s="55">
        <f t="shared" si="3"/>
        <v>47</v>
      </c>
      <c r="D48" s="16">
        <v>200.5</v>
      </c>
      <c r="E48" s="56">
        <v>1498.22</v>
      </c>
      <c r="F48" s="57">
        <v>2809.37</v>
      </c>
      <c r="H48" s="57">
        <f t="shared" si="0"/>
        <v>1719114.3224999995</v>
      </c>
      <c r="I48" s="58">
        <f t="shared" si="1"/>
        <v>0.87513849768391816</v>
      </c>
      <c r="J48" s="17">
        <f t="shared" si="2"/>
        <v>-1311.1499999999999</v>
      </c>
    </row>
    <row r="49" spans="1:10" ht="14.25" customHeight="1" x14ac:dyDescent="0.25">
      <c r="A49" s="8">
        <v>41974</v>
      </c>
      <c r="B49" s="54">
        <v>41974</v>
      </c>
      <c r="C49" s="55">
        <f t="shared" si="3"/>
        <v>48</v>
      </c>
      <c r="D49" s="16">
        <v>338</v>
      </c>
      <c r="E49" s="56">
        <v>3434.81</v>
      </c>
      <c r="F49" s="57">
        <v>4317.34</v>
      </c>
      <c r="H49" s="57">
        <f t="shared" si="0"/>
        <v>778859.2009000004</v>
      </c>
      <c r="I49" s="58">
        <f t="shared" si="1"/>
        <v>0.25693706493226703</v>
      </c>
      <c r="J49" s="17">
        <f t="shared" si="2"/>
        <v>-882.5300000000002</v>
      </c>
    </row>
    <row r="50" spans="1:10" ht="14.25" customHeight="1" x14ac:dyDescent="0.25">
      <c r="A50" s="8">
        <v>42005</v>
      </c>
      <c r="B50" s="54">
        <v>42005</v>
      </c>
      <c r="C50" s="55">
        <f t="shared" si="3"/>
        <v>49</v>
      </c>
      <c r="D50" s="16">
        <v>269.5</v>
      </c>
      <c r="E50" s="56">
        <v>1988.21</v>
      </c>
      <c r="F50" s="57">
        <v>3396.5</v>
      </c>
      <c r="H50" s="57">
        <f t="shared" si="0"/>
        <v>1983280.7241</v>
      </c>
      <c r="I50" s="58">
        <f t="shared" si="1"/>
        <v>0.70832054964012847</v>
      </c>
      <c r="J50" s="17">
        <f t="shared" si="2"/>
        <v>-1408.29</v>
      </c>
    </row>
    <row r="51" spans="1:10" ht="14.25" customHeight="1" x14ac:dyDescent="0.25">
      <c r="A51" s="8">
        <v>42036</v>
      </c>
      <c r="B51" s="54">
        <v>42036</v>
      </c>
      <c r="C51" s="55">
        <f t="shared" si="3"/>
        <v>50</v>
      </c>
      <c r="D51" s="16">
        <v>281.5</v>
      </c>
      <c r="E51" s="56">
        <v>3530.23</v>
      </c>
      <c r="F51" s="57">
        <v>3527.92</v>
      </c>
      <c r="H51" s="57">
        <f t="shared" si="0"/>
        <v>5.3360999999997478</v>
      </c>
      <c r="I51" s="58">
        <f t="shared" si="1"/>
        <v>6.5434830025237604E-4</v>
      </c>
      <c r="J51" s="17">
        <f t="shared" si="2"/>
        <v>2.3099999999999454</v>
      </c>
    </row>
    <row r="52" spans="1:10" ht="14.25" customHeight="1" x14ac:dyDescent="0.25">
      <c r="A52" s="8">
        <v>42064</v>
      </c>
      <c r="B52" s="54">
        <v>42064</v>
      </c>
      <c r="C52" s="55">
        <f t="shared" si="3"/>
        <v>51</v>
      </c>
      <c r="D52" s="16">
        <v>390</v>
      </c>
      <c r="E52" s="56">
        <v>4682.33</v>
      </c>
      <c r="F52" s="57">
        <v>5377.45</v>
      </c>
      <c r="H52" s="57">
        <f t="shared" si="0"/>
        <v>483191.81439999986</v>
      </c>
      <c r="I52" s="58">
        <f t="shared" si="1"/>
        <v>0.14845600374172685</v>
      </c>
      <c r="J52" s="17">
        <f t="shared" si="2"/>
        <v>-695.11999999999989</v>
      </c>
    </row>
    <row r="53" spans="1:10" ht="14.25" customHeight="1" x14ac:dyDescent="0.25">
      <c r="A53" s="8">
        <v>42095</v>
      </c>
      <c r="B53" s="54">
        <v>42095</v>
      </c>
      <c r="C53" s="55">
        <f t="shared" si="3"/>
        <v>52</v>
      </c>
      <c r="D53" s="16">
        <v>200</v>
      </c>
      <c r="E53" s="56">
        <v>3532.87</v>
      </c>
      <c r="F53" s="57">
        <v>2805.95</v>
      </c>
      <c r="H53" s="57">
        <f t="shared" si="0"/>
        <v>528412.68640000012</v>
      </c>
      <c r="I53" s="58">
        <f t="shared" si="1"/>
        <v>0.20575905708390066</v>
      </c>
      <c r="J53" s="17">
        <f t="shared" si="2"/>
        <v>726.92000000000007</v>
      </c>
    </row>
    <row r="54" spans="1:10" ht="14.25" customHeight="1" x14ac:dyDescent="0.25">
      <c r="A54" s="8">
        <v>42125</v>
      </c>
      <c r="B54" s="54">
        <v>42125</v>
      </c>
      <c r="C54" s="55">
        <f t="shared" si="3"/>
        <v>53</v>
      </c>
      <c r="D54" s="16">
        <v>60.5</v>
      </c>
      <c r="E54" s="56">
        <v>2507.6799999999998</v>
      </c>
      <c r="F54" s="57">
        <v>2126.9299999999998</v>
      </c>
      <c r="H54" s="57">
        <f t="shared" si="0"/>
        <v>144970.5625</v>
      </c>
      <c r="I54" s="58">
        <f t="shared" si="1"/>
        <v>0.15183356728131181</v>
      </c>
      <c r="J54" s="17">
        <f t="shared" si="2"/>
        <v>380.75</v>
      </c>
    </row>
    <row r="55" spans="1:10" ht="14.25" customHeight="1" x14ac:dyDescent="0.25">
      <c r="A55" s="8">
        <v>42156</v>
      </c>
      <c r="B55" s="54">
        <v>42156</v>
      </c>
      <c r="C55" s="55">
        <f t="shared" si="3"/>
        <v>54</v>
      </c>
      <c r="D55" s="16">
        <v>81.5</v>
      </c>
      <c r="E55" s="56">
        <v>2030.09</v>
      </c>
      <c r="F55" s="57">
        <v>2202.77</v>
      </c>
      <c r="H55" s="57">
        <f t="shared" si="0"/>
        <v>29818.38240000002</v>
      </c>
      <c r="I55" s="58">
        <f t="shared" si="1"/>
        <v>8.5060268263968633E-2</v>
      </c>
      <c r="J55" s="17">
        <f t="shared" si="2"/>
        <v>-172.68000000000006</v>
      </c>
    </row>
    <row r="56" spans="1:10" ht="14.25" customHeight="1" x14ac:dyDescent="0.25">
      <c r="A56" s="8">
        <v>42186</v>
      </c>
      <c r="B56" s="54">
        <v>42186</v>
      </c>
      <c r="C56" s="55">
        <f t="shared" si="3"/>
        <v>55</v>
      </c>
      <c r="D56" s="16">
        <v>31.5</v>
      </c>
      <c r="E56" s="56">
        <v>1567.76</v>
      </c>
      <c r="F56" s="57">
        <v>2032.64</v>
      </c>
      <c r="H56" s="57">
        <f t="shared" si="0"/>
        <v>216113.4144000001</v>
      </c>
      <c r="I56" s="58">
        <f t="shared" si="1"/>
        <v>0.29652497831300717</v>
      </c>
      <c r="J56" s="17">
        <f t="shared" si="2"/>
        <v>-464.88000000000011</v>
      </c>
    </row>
    <row r="57" spans="1:10" ht="14.25" customHeight="1" x14ac:dyDescent="0.25">
      <c r="A57" s="8">
        <v>42217</v>
      </c>
      <c r="B57" s="54">
        <v>42217</v>
      </c>
      <c r="C57" s="55">
        <f t="shared" si="3"/>
        <v>56</v>
      </c>
      <c r="D57" s="16">
        <v>18.5</v>
      </c>
      <c r="E57" s="56">
        <v>1132.05</v>
      </c>
      <c r="F57" s="57">
        <v>1993.84</v>
      </c>
      <c r="H57" s="57">
        <f t="shared" si="0"/>
        <v>742682.0040999999</v>
      </c>
      <c r="I57" s="58">
        <f t="shared" si="1"/>
        <v>0.76126496179497372</v>
      </c>
      <c r="J57" s="17">
        <f t="shared" si="2"/>
        <v>-861.79</v>
      </c>
    </row>
    <row r="58" spans="1:10" ht="14.25" customHeight="1" x14ac:dyDescent="0.25">
      <c r="A58" s="8">
        <v>42248</v>
      </c>
      <c r="B58" s="54">
        <v>42248</v>
      </c>
      <c r="C58" s="55">
        <f t="shared" si="3"/>
        <v>57</v>
      </c>
      <c r="D58" s="16">
        <v>137.5</v>
      </c>
      <c r="E58" s="56">
        <v>2159.4699999999998</v>
      </c>
      <c r="F58" s="57">
        <v>2443.9</v>
      </c>
      <c r="H58" s="57">
        <f t="shared" si="0"/>
        <v>80900.424900000173</v>
      </c>
      <c r="I58" s="58">
        <f t="shared" si="1"/>
        <v>0.13171287399222972</v>
      </c>
      <c r="J58" s="17">
        <f t="shared" si="2"/>
        <v>-284.43000000000029</v>
      </c>
    </row>
    <row r="59" spans="1:10" ht="14.25" customHeight="1" x14ac:dyDescent="0.25">
      <c r="A59" s="8">
        <v>42278</v>
      </c>
      <c r="B59" s="54">
        <v>42278</v>
      </c>
      <c r="C59" s="55">
        <f t="shared" si="3"/>
        <v>58</v>
      </c>
      <c r="D59" s="16">
        <v>187.5</v>
      </c>
      <c r="E59" s="56">
        <v>1044.47</v>
      </c>
      <c r="F59" s="57">
        <v>2723.46</v>
      </c>
      <c r="H59" s="57">
        <f t="shared" si="0"/>
        <v>2819007.4201000002</v>
      </c>
      <c r="I59" s="58">
        <f t="shared" si="1"/>
        <v>1.6075042844696352</v>
      </c>
      <c r="J59" s="17">
        <f t="shared" si="2"/>
        <v>-1678.99</v>
      </c>
    </row>
    <row r="60" spans="1:10" ht="14.25" customHeight="1" x14ac:dyDescent="0.25">
      <c r="A60" s="8">
        <v>42309</v>
      </c>
      <c r="B60" s="54">
        <v>42309</v>
      </c>
      <c r="C60" s="55">
        <f t="shared" si="3"/>
        <v>59</v>
      </c>
      <c r="D60" s="16">
        <v>292</v>
      </c>
      <c r="E60" s="56">
        <v>2849.53</v>
      </c>
      <c r="F60" s="57">
        <v>3652.04</v>
      </c>
      <c r="H60" s="57">
        <f t="shared" si="0"/>
        <v>644022.30009999964</v>
      </c>
      <c r="I60" s="58">
        <f t="shared" si="1"/>
        <v>0.28162890020459502</v>
      </c>
      <c r="J60" s="17">
        <f t="shared" si="2"/>
        <v>-802.50999999999976</v>
      </c>
    </row>
    <row r="61" spans="1:10" ht="14.25" customHeight="1" x14ac:dyDescent="0.25">
      <c r="A61" s="8">
        <v>42339</v>
      </c>
      <c r="B61" s="54">
        <v>42339</v>
      </c>
      <c r="C61" s="55">
        <f t="shared" si="3"/>
        <v>60</v>
      </c>
      <c r="D61" s="16">
        <v>433</v>
      </c>
      <c r="E61" s="56">
        <v>5019.74</v>
      </c>
      <c r="F61" s="57">
        <v>6548.97</v>
      </c>
      <c r="H61" s="57">
        <f t="shared" si="0"/>
        <v>2338544.3929000013</v>
      </c>
      <c r="I61" s="58">
        <f t="shared" si="1"/>
        <v>0.30464326837644989</v>
      </c>
      <c r="J61" s="17">
        <f t="shared" si="2"/>
        <v>-1529.2300000000005</v>
      </c>
    </row>
    <row r="62" spans="1:10" ht="14.25" customHeight="1" x14ac:dyDescent="0.25">
      <c r="A62" s="8">
        <v>42370</v>
      </c>
      <c r="B62" s="54">
        <v>42370</v>
      </c>
      <c r="C62" s="55">
        <f t="shared" si="3"/>
        <v>61</v>
      </c>
      <c r="D62" s="16">
        <v>521</v>
      </c>
      <c r="E62" s="56">
        <v>9529.39</v>
      </c>
      <c r="F62" s="57">
        <v>9413.58</v>
      </c>
      <c r="H62" s="57">
        <f t="shared" si="0"/>
        <v>13411.956099999881</v>
      </c>
      <c r="I62" s="58">
        <f t="shared" si="1"/>
        <v>1.2152928991257519E-2</v>
      </c>
      <c r="J62" s="17">
        <f t="shared" si="2"/>
        <v>115.80999999999949</v>
      </c>
    </row>
    <row r="63" spans="1:10" ht="14.25" customHeight="1" x14ac:dyDescent="0.25">
      <c r="A63" s="8">
        <v>42401</v>
      </c>
      <c r="B63" s="54">
        <v>42401</v>
      </c>
      <c r="C63" s="55">
        <f t="shared" si="3"/>
        <v>62</v>
      </c>
      <c r="D63" s="16">
        <v>471</v>
      </c>
      <c r="E63" s="56">
        <v>6756.82</v>
      </c>
      <c r="F63" s="57">
        <v>7768.23</v>
      </c>
      <c r="H63" s="57">
        <f t="shared" si="0"/>
        <v>1022950.1880999997</v>
      </c>
      <c r="I63" s="58">
        <f t="shared" si="1"/>
        <v>0.14968727892706923</v>
      </c>
      <c r="J63" s="17">
        <f t="shared" si="2"/>
        <v>-1011.4099999999999</v>
      </c>
    </row>
    <row r="64" spans="1:10" ht="14.25" customHeight="1" x14ac:dyDescent="0.25">
      <c r="A64" s="8">
        <v>42430</v>
      </c>
      <c r="B64" s="54">
        <v>42430</v>
      </c>
      <c r="C64" s="55">
        <f t="shared" si="3"/>
        <v>63</v>
      </c>
      <c r="D64" s="16">
        <v>364</v>
      </c>
      <c r="E64" s="56">
        <v>7590.49</v>
      </c>
      <c r="F64" s="57">
        <v>4800.6899999999996</v>
      </c>
      <c r="H64" s="57">
        <f t="shared" si="0"/>
        <v>7782984.040000001</v>
      </c>
      <c r="I64" s="58">
        <f t="shared" si="1"/>
        <v>0.36753885454035251</v>
      </c>
      <c r="J64" s="17">
        <f t="shared" si="2"/>
        <v>2789.8</v>
      </c>
    </row>
    <row r="65" spans="1:10" ht="14.25" customHeight="1" x14ac:dyDescent="0.25">
      <c r="A65" s="8">
        <v>42461</v>
      </c>
      <c r="B65" s="54">
        <v>42461</v>
      </c>
      <c r="C65" s="55">
        <f t="shared" si="3"/>
        <v>64</v>
      </c>
      <c r="D65" s="16">
        <v>232.5</v>
      </c>
      <c r="E65" s="56">
        <v>3941.46</v>
      </c>
      <c r="F65" s="57">
        <v>3050.7</v>
      </c>
      <c r="H65" s="57">
        <f t="shared" si="0"/>
        <v>793453.37760000036</v>
      </c>
      <c r="I65" s="58">
        <f t="shared" si="1"/>
        <v>0.2259974730176128</v>
      </c>
      <c r="J65" s="17">
        <f t="shared" si="2"/>
        <v>890.76000000000022</v>
      </c>
    </row>
    <row r="66" spans="1:10" ht="14.25" customHeight="1" x14ac:dyDescent="0.25">
      <c r="A66" s="8">
        <v>42491</v>
      </c>
      <c r="B66" s="54">
        <v>42491</v>
      </c>
      <c r="C66" s="55">
        <f t="shared" si="3"/>
        <v>65</v>
      </c>
      <c r="D66" s="16">
        <v>61.5</v>
      </c>
      <c r="E66" s="56">
        <v>2899.89</v>
      </c>
      <c r="F66" s="57">
        <v>2130.39</v>
      </c>
      <c r="H66" s="57">
        <f t="shared" si="0"/>
        <v>592130.25</v>
      </c>
      <c r="I66" s="58">
        <f t="shared" si="1"/>
        <v>0.2653548927717948</v>
      </c>
      <c r="J66" s="17">
        <f t="shared" si="2"/>
        <v>769.5</v>
      </c>
    </row>
    <row r="67" spans="1:10" ht="14.25" customHeight="1" x14ac:dyDescent="0.25">
      <c r="A67" s="8">
        <v>42522</v>
      </c>
      <c r="B67" s="54">
        <v>42522</v>
      </c>
      <c r="C67" s="55">
        <f t="shared" si="3"/>
        <v>66</v>
      </c>
      <c r="D67" s="16">
        <v>120</v>
      </c>
      <c r="E67" s="56">
        <v>3847.41</v>
      </c>
      <c r="F67" s="57">
        <v>2361.64</v>
      </c>
      <c r="H67" s="57">
        <f t="shared" si="0"/>
        <v>2207512.4929</v>
      </c>
      <c r="I67" s="58">
        <f t="shared" si="1"/>
        <v>0.3861740755469264</v>
      </c>
      <c r="J67" s="17">
        <f t="shared" si="2"/>
        <v>1485.77</v>
      </c>
    </row>
    <row r="68" spans="1:10" ht="14.25" customHeight="1" x14ac:dyDescent="0.25">
      <c r="A68" s="8">
        <v>42552</v>
      </c>
      <c r="B68" s="54">
        <v>42552</v>
      </c>
      <c r="C68" s="55">
        <f t="shared" si="3"/>
        <v>67</v>
      </c>
      <c r="D68" s="16">
        <v>77.5</v>
      </c>
      <c r="E68" s="56">
        <v>2155.12</v>
      </c>
      <c r="F68" s="57">
        <v>2187.79</v>
      </c>
      <c r="H68" s="57">
        <f t="shared" si="0"/>
        <v>1067.3289000000048</v>
      </c>
      <c r="I68" s="58">
        <f t="shared" si="1"/>
        <v>1.5159248672927761E-2</v>
      </c>
      <c r="J68" s="17">
        <f t="shared" si="2"/>
        <v>-32.670000000000073</v>
      </c>
    </row>
    <row r="69" spans="1:10" ht="14.25" customHeight="1" x14ac:dyDescent="0.25">
      <c r="A69" s="8">
        <v>42583</v>
      </c>
      <c r="B69" s="54">
        <v>42583</v>
      </c>
      <c r="C69" s="55">
        <f t="shared" si="3"/>
        <v>68</v>
      </c>
      <c r="D69" s="16">
        <v>33</v>
      </c>
      <c r="E69" s="56">
        <v>1799.97</v>
      </c>
      <c r="F69" s="57">
        <v>2037.25</v>
      </c>
      <c r="H69" s="57">
        <f t="shared" si="0"/>
        <v>56301.798399999985</v>
      </c>
      <c r="I69" s="58">
        <f t="shared" si="1"/>
        <v>0.13182441929587713</v>
      </c>
      <c r="J69" s="17">
        <f t="shared" si="2"/>
        <v>-237.27999999999997</v>
      </c>
    </row>
    <row r="70" spans="1:10" ht="14.25" customHeight="1" x14ac:dyDescent="0.25">
      <c r="A70" s="8">
        <v>42614</v>
      </c>
      <c r="B70" s="54">
        <v>42614</v>
      </c>
      <c r="C70" s="55">
        <f t="shared" si="3"/>
        <v>69</v>
      </c>
      <c r="D70" s="16">
        <v>48</v>
      </c>
      <c r="E70" s="56">
        <v>1456.41</v>
      </c>
      <c r="F70" s="57">
        <v>2084.9</v>
      </c>
      <c r="H70" s="57">
        <f t="shared" si="0"/>
        <v>394999.6801</v>
      </c>
      <c r="I70" s="58">
        <f t="shared" si="1"/>
        <v>0.43153370273480679</v>
      </c>
      <c r="J70" s="17">
        <f t="shared" si="2"/>
        <v>-628.49</v>
      </c>
    </row>
    <row r="71" spans="1:10" ht="14.25" customHeight="1" x14ac:dyDescent="0.25">
      <c r="A71" s="8">
        <v>42644</v>
      </c>
      <c r="B71" s="54">
        <v>42644</v>
      </c>
      <c r="C71" s="55">
        <f t="shared" si="3"/>
        <v>70</v>
      </c>
      <c r="D71" s="16">
        <v>142.5</v>
      </c>
      <c r="E71" s="56">
        <v>1987.42</v>
      </c>
      <c r="F71" s="57">
        <v>2468.7199999999998</v>
      </c>
      <c r="H71" s="57">
        <f t="shared" si="0"/>
        <v>231649.68999999974</v>
      </c>
      <c r="I71" s="58">
        <f t="shared" si="1"/>
        <v>0.24217326986746621</v>
      </c>
      <c r="J71" s="17">
        <f t="shared" si="2"/>
        <v>-481.29999999999973</v>
      </c>
    </row>
    <row r="72" spans="1:10" ht="14.25" customHeight="1" x14ac:dyDescent="0.25">
      <c r="A72" s="8">
        <v>42675</v>
      </c>
      <c r="B72" s="54">
        <v>42675</v>
      </c>
      <c r="C72" s="55">
        <f t="shared" si="3"/>
        <v>71</v>
      </c>
      <c r="D72" s="16">
        <v>340</v>
      </c>
      <c r="E72" s="56">
        <v>3675.37</v>
      </c>
      <c r="F72" s="57">
        <v>4351.47</v>
      </c>
      <c r="H72" s="57">
        <f t="shared" si="0"/>
        <v>457111.21000000049</v>
      </c>
      <c r="I72" s="58">
        <f t="shared" si="1"/>
        <v>0.18395426854983318</v>
      </c>
      <c r="J72" s="17">
        <f t="shared" si="2"/>
        <v>-676.10000000000036</v>
      </c>
    </row>
    <row r="73" spans="1:10" ht="14.25" customHeight="1" x14ac:dyDescent="0.25">
      <c r="A73" s="8">
        <v>42705</v>
      </c>
      <c r="B73" s="54">
        <v>42705</v>
      </c>
      <c r="C73" s="55">
        <f t="shared" si="3"/>
        <v>72</v>
      </c>
      <c r="D73" s="16">
        <v>380.5</v>
      </c>
      <c r="E73" s="56">
        <v>4016.23</v>
      </c>
      <c r="F73" s="57">
        <v>5155.28</v>
      </c>
      <c r="H73" s="57">
        <f t="shared" si="0"/>
        <v>1297434.9024999994</v>
      </c>
      <c r="I73" s="58">
        <f t="shared" si="1"/>
        <v>0.28361174534326961</v>
      </c>
      <c r="J73" s="17">
        <f t="shared" si="2"/>
        <v>-1139.0499999999997</v>
      </c>
    </row>
    <row r="74" spans="1:10" ht="14.25" customHeight="1" x14ac:dyDescent="0.25">
      <c r="A74" s="8">
        <v>42736</v>
      </c>
      <c r="B74" s="54">
        <v>42736</v>
      </c>
      <c r="C74" s="55">
        <f t="shared" si="3"/>
        <v>73</v>
      </c>
      <c r="D74" s="16">
        <v>392</v>
      </c>
      <c r="E74" s="56">
        <v>4905.8500000000004</v>
      </c>
      <c r="F74" s="57">
        <v>5425.94</v>
      </c>
      <c r="H74" s="57">
        <f t="shared" si="0"/>
        <v>270493.6080999992</v>
      </c>
      <c r="I74" s="58">
        <f t="shared" si="1"/>
        <v>0.10601424829540226</v>
      </c>
      <c r="J74" s="17">
        <f t="shared" si="2"/>
        <v>-520.08999999999924</v>
      </c>
    </row>
    <row r="75" spans="1:10" ht="14.25" customHeight="1" x14ac:dyDescent="0.25">
      <c r="A75" s="8">
        <v>42767</v>
      </c>
      <c r="B75" s="54">
        <v>42767</v>
      </c>
      <c r="C75" s="55">
        <f t="shared" si="3"/>
        <v>74</v>
      </c>
      <c r="D75" s="16">
        <v>323.5</v>
      </c>
      <c r="E75" s="56">
        <v>4144.17</v>
      </c>
      <c r="F75" s="57">
        <v>4083.85</v>
      </c>
      <c r="H75" s="57">
        <f t="shared" si="0"/>
        <v>3638.5024000000199</v>
      </c>
      <c r="I75" s="58">
        <f t="shared" si="1"/>
        <v>1.4555387447908788E-2</v>
      </c>
      <c r="J75" s="17">
        <f t="shared" si="2"/>
        <v>60.320000000000164</v>
      </c>
    </row>
    <row r="76" spans="1:10" ht="14.25" customHeight="1" x14ac:dyDescent="0.25">
      <c r="A76" s="8">
        <v>42795</v>
      </c>
      <c r="B76" s="54">
        <v>42795</v>
      </c>
      <c r="C76" s="55">
        <f t="shared" si="3"/>
        <v>75</v>
      </c>
      <c r="D76" s="16">
        <v>222.5</v>
      </c>
      <c r="E76" s="56">
        <v>3748.76</v>
      </c>
      <c r="F76" s="57">
        <v>2970.27</v>
      </c>
      <c r="H76" s="57">
        <f t="shared" si="0"/>
        <v>606046.68010000035</v>
      </c>
      <c r="I76" s="58">
        <f t="shared" si="1"/>
        <v>0.20766600155784851</v>
      </c>
      <c r="J76" s="17">
        <f t="shared" si="2"/>
        <v>778.49000000000024</v>
      </c>
    </row>
    <row r="77" spans="1:10" ht="14.25" customHeight="1" x14ac:dyDescent="0.25">
      <c r="A77" s="8">
        <v>42826</v>
      </c>
      <c r="B77" s="54">
        <v>42826</v>
      </c>
      <c r="C77" s="55">
        <f t="shared" si="3"/>
        <v>76</v>
      </c>
      <c r="D77" s="16">
        <v>189</v>
      </c>
      <c r="E77" s="56">
        <v>2449.84</v>
      </c>
      <c r="F77" s="57">
        <v>2733.05</v>
      </c>
      <c r="H77" s="57">
        <f t="shared" si="0"/>
        <v>80207.904100000014</v>
      </c>
      <c r="I77" s="58">
        <f t="shared" si="1"/>
        <v>0.11560346798158248</v>
      </c>
      <c r="J77" s="17">
        <f t="shared" si="2"/>
        <v>-283.21000000000004</v>
      </c>
    </row>
    <row r="78" spans="1:10" ht="14.25" customHeight="1" x14ac:dyDescent="0.25">
      <c r="A78" s="8">
        <v>42856</v>
      </c>
      <c r="B78" s="54">
        <v>42856</v>
      </c>
      <c r="C78" s="55">
        <f t="shared" si="3"/>
        <v>77</v>
      </c>
      <c r="D78" s="16">
        <v>143.5</v>
      </c>
      <c r="E78" s="56">
        <v>2677.39</v>
      </c>
      <c r="F78" s="57">
        <v>2473.7600000000002</v>
      </c>
      <c r="H78" s="57">
        <f t="shared" si="0"/>
        <v>41465.17689999986</v>
      </c>
      <c r="I78" s="58">
        <f t="shared" si="1"/>
        <v>7.6055412173795994E-2</v>
      </c>
      <c r="J78" s="17">
        <f t="shared" si="2"/>
        <v>203.62999999999965</v>
      </c>
    </row>
    <row r="79" spans="1:10" ht="14.25" customHeight="1" x14ac:dyDescent="0.25">
      <c r="A79" s="8">
        <v>42887</v>
      </c>
      <c r="B79" s="54">
        <v>42887</v>
      </c>
      <c r="C79" s="55">
        <f t="shared" si="3"/>
        <v>78</v>
      </c>
      <c r="D79" s="16">
        <v>110</v>
      </c>
      <c r="E79" s="56">
        <v>2134.23</v>
      </c>
      <c r="F79" s="57">
        <v>2317.64</v>
      </c>
      <c r="H79" s="57">
        <f t="shared" si="0"/>
        <v>33639.228099999949</v>
      </c>
      <c r="I79" s="58">
        <f t="shared" si="1"/>
        <v>8.593731697146037E-2</v>
      </c>
      <c r="J79" s="17">
        <f t="shared" si="2"/>
        <v>-183.40999999999985</v>
      </c>
    </row>
    <row r="80" spans="1:10" ht="14.25" customHeight="1" x14ac:dyDescent="0.25">
      <c r="A80" s="8">
        <v>42917</v>
      </c>
      <c r="B80" s="54">
        <v>42917</v>
      </c>
      <c r="C80" s="99">
        <f t="shared" si="3"/>
        <v>79</v>
      </c>
      <c r="D80" s="16">
        <v>32</v>
      </c>
      <c r="E80" s="56">
        <v>1537.76</v>
      </c>
      <c r="F80" s="57">
        <v>2034.17</v>
      </c>
      <c r="H80" s="100">
        <f t="shared" si="0"/>
        <v>246422.88810000007</v>
      </c>
      <c r="I80" s="58">
        <f t="shared" si="1"/>
        <v>0.32281370304859019</v>
      </c>
      <c r="J80" s="17">
        <f t="shared" si="2"/>
        <v>-496.41000000000008</v>
      </c>
    </row>
    <row r="81" spans="1:10" ht="14.25" customHeight="1" x14ac:dyDescent="0.25">
      <c r="A81" s="8">
        <v>42948</v>
      </c>
      <c r="B81" s="54">
        <v>42948</v>
      </c>
      <c r="C81" s="99">
        <f t="shared" si="3"/>
        <v>80</v>
      </c>
      <c r="D81" s="16">
        <v>10</v>
      </c>
      <c r="E81" s="56">
        <v>1207.69</v>
      </c>
      <c r="F81" s="57">
        <v>1969.53</v>
      </c>
      <c r="H81" s="100">
        <f t="shared" si="0"/>
        <v>580400.18559999985</v>
      </c>
      <c r="I81" s="58">
        <f t="shared" si="1"/>
        <v>0.63082413533274262</v>
      </c>
      <c r="J81" s="17">
        <f t="shared" si="2"/>
        <v>-761.83999999999992</v>
      </c>
    </row>
    <row r="82" spans="1:10" ht="14.25" customHeight="1" x14ac:dyDescent="0.25">
      <c r="A82" s="8">
        <v>42979</v>
      </c>
      <c r="B82" s="54">
        <v>42979</v>
      </c>
      <c r="C82" s="99">
        <f t="shared" si="3"/>
        <v>81</v>
      </c>
      <c r="D82" s="16">
        <v>30</v>
      </c>
      <c r="E82" s="56">
        <v>895.95</v>
      </c>
      <c r="F82" s="57">
        <v>2028.06</v>
      </c>
      <c r="H82" s="100">
        <f t="shared" si="0"/>
        <v>1281673.0520999997</v>
      </c>
      <c r="I82" s="58">
        <f t="shared" si="1"/>
        <v>1.2635861376192865</v>
      </c>
      <c r="J82" s="17">
        <f t="shared" si="2"/>
        <v>-1132.1099999999999</v>
      </c>
    </row>
    <row r="83" spans="1:10" ht="14.25" customHeight="1" x14ac:dyDescent="0.25">
      <c r="A83" s="8">
        <v>43009</v>
      </c>
      <c r="B83" s="54">
        <v>43009</v>
      </c>
      <c r="C83" s="99">
        <f t="shared" si="3"/>
        <v>82</v>
      </c>
      <c r="D83" s="16">
        <v>127</v>
      </c>
      <c r="E83" s="56">
        <v>1226.24</v>
      </c>
      <c r="F83" s="57">
        <v>2393.71</v>
      </c>
      <c r="H83" s="100">
        <f t="shared" si="0"/>
        <v>1362986.2009000001</v>
      </c>
      <c r="I83" s="58">
        <f t="shared" si="1"/>
        <v>0.95207300365344472</v>
      </c>
      <c r="J83" s="17">
        <f t="shared" si="2"/>
        <v>-1167.47</v>
      </c>
    </row>
    <row r="84" spans="1:10" ht="14.25" customHeight="1" x14ac:dyDescent="0.25">
      <c r="A84" s="8">
        <v>43040</v>
      </c>
      <c r="B84" s="54">
        <v>43040</v>
      </c>
      <c r="C84" s="99">
        <f t="shared" si="3"/>
        <v>83</v>
      </c>
      <c r="D84" s="16">
        <v>270</v>
      </c>
      <c r="E84" s="56">
        <v>2325.86</v>
      </c>
      <c r="F84" s="57">
        <v>3401.76</v>
      </c>
      <c r="H84" s="100">
        <f t="shared" si="0"/>
        <v>1157560.8100000003</v>
      </c>
      <c r="I84" s="58">
        <f t="shared" si="1"/>
        <v>0.46258158272638938</v>
      </c>
      <c r="J84" s="17">
        <f t="shared" si="2"/>
        <v>-1075.9000000000001</v>
      </c>
    </row>
    <row r="85" spans="1:10" ht="14.25" customHeight="1" x14ac:dyDescent="0.25">
      <c r="A85" s="8">
        <v>43070</v>
      </c>
      <c r="B85" s="54">
        <v>43070</v>
      </c>
      <c r="C85" s="99">
        <f t="shared" si="3"/>
        <v>84</v>
      </c>
      <c r="D85" s="16">
        <v>372.5</v>
      </c>
      <c r="E85" s="56">
        <v>3600.39</v>
      </c>
      <c r="F85" s="57">
        <v>4978.4799999999996</v>
      </c>
      <c r="H85" s="100">
        <f t="shared" si="0"/>
        <v>1899132.0480999991</v>
      </c>
      <c r="I85" s="58">
        <f t="shared" si="1"/>
        <v>0.38276131196898106</v>
      </c>
      <c r="J85" s="17">
        <f t="shared" si="2"/>
        <v>-1378.0899999999997</v>
      </c>
    </row>
    <row r="86" spans="1:10" ht="14.25" customHeight="1" x14ac:dyDescent="0.25">
      <c r="A86" s="8">
        <v>43101</v>
      </c>
      <c r="B86" s="54">
        <v>43101</v>
      </c>
      <c r="C86" s="99">
        <f t="shared" si="3"/>
        <v>85</v>
      </c>
      <c r="D86" s="16">
        <v>435.5</v>
      </c>
      <c r="E86" s="56">
        <v>6103.76</v>
      </c>
      <c r="F86" s="57">
        <v>6624.88</v>
      </c>
      <c r="H86" s="100">
        <f t="shared" si="0"/>
        <v>271566.05439999991</v>
      </c>
      <c r="I86" s="58">
        <f t="shared" si="1"/>
        <v>8.5376882446229846E-2</v>
      </c>
      <c r="J86" s="17">
        <f t="shared" si="2"/>
        <v>-521.11999999999989</v>
      </c>
    </row>
    <row r="87" spans="1:10" ht="14.25" customHeight="1" x14ac:dyDescent="0.25">
      <c r="A87" s="8">
        <v>43132</v>
      </c>
      <c r="B87" s="54">
        <v>43132</v>
      </c>
      <c r="C87" s="99">
        <f t="shared" si="3"/>
        <v>86</v>
      </c>
      <c r="D87" s="16">
        <v>357.5</v>
      </c>
      <c r="E87" s="56">
        <v>4157.79</v>
      </c>
      <c r="F87" s="57">
        <v>4671.53</v>
      </c>
      <c r="H87" s="100">
        <f t="shared" si="0"/>
        <v>263928.78759999975</v>
      </c>
      <c r="I87" s="58">
        <f t="shared" si="1"/>
        <v>0.12356083400075515</v>
      </c>
      <c r="J87" s="17">
        <f t="shared" si="2"/>
        <v>-513.73999999999978</v>
      </c>
    </row>
    <row r="88" spans="1:10" ht="14.25" customHeight="1" x14ac:dyDescent="0.25">
      <c r="A88" s="8">
        <v>43160</v>
      </c>
      <c r="B88" s="54">
        <v>43160</v>
      </c>
      <c r="C88" s="99">
        <f t="shared" si="3"/>
        <v>87</v>
      </c>
      <c r="D88" s="16">
        <v>243</v>
      </c>
      <c r="E88" s="56">
        <v>4910.4399999999996</v>
      </c>
      <c r="F88" s="57">
        <v>3140.67</v>
      </c>
      <c r="H88" s="100">
        <f t="shared" si="0"/>
        <v>3132085.8528999984</v>
      </c>
      <c r="I88" s="58">
        <f t="shared" si="1"/>
        <v>0.36040965779034051</v>
      </c>
      <c r="J88" s="17">
        <f t="shared" si="2"/>
        <v>1769.7699999999995</v>
      </c>
    </row>
    <row r="89" spans="1:10" ht="14.25" customHeight="1" x14ac:dyDescent="0.25">
      <c r="A89" s="8">
        <v>43191</v>
      </c>
      <c r="B89" s="54">
        <v>43191</v>
      </c>
      <c r="C89" s="99">
        <f t="shared" si="3"/>
        <v>88</v>
      </c>
      <c r="D89" s="16">
        <v>142.5</v>
      </c>
      <c r="E89" s="56">
        <v>2497.4699999999998</v>
      </c>
      <c r="F89" s="57">
        <v>2468.7199999999998</v>
      </c>
      <c r="H89" s="100">
        <f t="shared" si="0"/>
        <v>826.5625</v>
      </c>
      <c r="I89" s="58">
        <f t="shared" si="1"/>
        <v>1.1511649789587063E-2</v>
      </c>
      <c r="J89" s="17">
        <f t="shared" si="2"/>
        <v>28.75</v>
      </c>
    </row>
    <row r="90" spans="1:10" ht="14.25" customHeight="1" x14ac:dyDescent="0.25">
      <c r="A90" s="8">
        <v>43221</v>
      </c>
      <c r="B90" s="54">
        <v>43221</v>
      </c>
      <c r="C90" s="99">
        <f t="shared" si="3"/>
        <v>89</v>
      </c>
      <c r="D90" s="16">
        <v>31</v>
      </c>
      <c r="E90" s="56">
        <v>1729.43</v>
      </c>
      <c r="F90" s="57">
        <v>2031.11</v>
      </c>
      <c r="H90" s="100">
        <f t="shared" si="0"/>
        <v>91010.822399999903</v>
      </c>
      <c r="I90" s="58">
        <f t="shared" si="1"/>
        <v>0.17443897700398386</v>
      </c>
      <c r="J90" s="17">
        <f t="shared" si="2"/>
        <v>-301.67999999999984</v>
      </c>
    </row>
    <row r="91" spans="1:10" ht="14.25" customHeight="1" x14ac:dyDescent="0.25">
      <c r="A91" s="8">
        <v>43252</v>
      </c>
      <c r="B91" s="54">
        <v>43252</v>
      </c>
      <c r="C91" s="99">
        <f t="shared" si="3"/>
        <v>90</v>
      </c>
      <c r="D91" s="16">
        <v>12.5</v>
      </c>
      <c r="E91" s="56">
        <v>1610.43</v>
      </c>
      <c r="F91" s="57">
        <v>1976.6</v>
      </c>
      <c r="H91" s="100">
        <f t="shared" si="0"/>
        <v>134080.46889999989</v>
      </c>
      <c r="I91" s="58">
        <f t="shared" si="1"/>
        <v>0.22737405537651426</v>
      </c>
      <c r="J91" s="17">
        <f t="shared" si="2"/>
        <v>-366.16999999999985</v>
      </c>
    </row>
    <row r="92" spans="1:10" ht="14.25" customHeight="1" x14ac:dyDescent="0.25">
      <c r="A92" s="8">
        <v>43282</v>
      </c>
      <c r="B92" s="54">
        <v>43282</v>
      </c>
      <c r="C92" s="99">
        <f t="shared" si="3"/>
        <v>91</v>
      </c>
      <c r="D92" s="16">
        <v>15.5</v>
      </c>
      <c r="E92" s="56">
        <v>1239.4100000000001</v>
      </c>
      <c r="F92" s="57">
        <v>1985.17</v>
      </c>
      <c r="H92" s="100">
        <f t="shared" si="0"/>
        <v>556157.97759999998</v>
      </c>
      <c r="I92" s="58">
        <f t="shared" si="1"/>
        <v>0.60170565026907963</v>
      </c>
      <c r="J92" s="17">
        <f t="shared" si="2"/>
        <v>-745.76</v>
      </c>
    </row>
    <row r="93" spans="1:10" ht="14.25" customHeight="1" x14ac:dyDescent="0.25">
      <c r="A93" s="8">
        <v>43313</v>
      </c>
      <c r="B93" s="54">
        <v>43313</v>
      </c>
      <c r="C93" s="99">
        <f t="shared" si="3"/>
        <v>92</v>
      </c>
      <c r="D93" s="16">
        <v>50</v>
      </c>
      <c r="E93" s="56">
        <v>1448.11</v>
      </c>
      <c r="F93" s="57">
        <v>2091.48</v>
      </c>
      <c r="H93" s="100">
        <f t="shared" si="0"/>
        <v>413924.95690000016</v>
      </c>
      <c r="I93" s="58">
        <f t="shared" si="1"/>
        <v>0.44428254759652247</v>
      </c>
      <c r="J93" s="17">
        <f t="shared" si="2"/>
        <v>-643.37000000000012</v>
      </c>
    </row>
    <row r="94" spans="1:10" ht="14.25" customHeight="1" x14ac:dyDescent="0.25">
      <c r="A94" s="8">
        <v>43344</v>
      </c>
      <c r="B94" s="54">
        <v>43344</v>
      </c>
      <c r="C94" s="99">
        <f t="shared" si="3"/>
        <v>93</v>
      </c>
      <c r="D94" s="16">
        <v>120.5</v>
      </c>
      <c r="E94" s="56">
        <v>1302.3</v>
      </c>
      <c r="F94" s="57">
        <v>2363.9</v>
      </c>
      <c r="H94" s="100">
        <f t="shared" si="0"/>
        <v>1126994.5600000003</v>
      </c>
      <c r="I94" s="58">
        <f t="shared" si="1"/>
        <v>0.81517315518697697</v>
      </c>
      <c r="J94" s="17">
        <f t="shared" si="2"/>
        <v>-1061.6000000000001</v>
      </c>
    </row>
    <row r="95" spans="1:10" ht="14.25" customHeight="1" x14ac:dyDescent="0.25">
      <c r="A95" s="8">
        <v>43374</v>
      </c>
      <c r="B95" s="54">
        <v>43374</v>
      </c>
      <c r="C95" s="99">
        <f t="shared" si="3"/>
        <v>94</v>
      </c>
      <c r="D95" s="16">
        <v>244</v>
      </c>
      <c r="E95" s="56">
        <v>2481.7399999999998</v>
      </c>
      <c r="F95" s="57">
        <v>3149.55</v>
      </c>
      <c r="H95" s="100">
        <f t="shared" si="0"/>
        <v>445970.19610000052</v>
      </c>
      <c r="I95" s="58">
        <f t="shared" si="1"/>
        <v>0.26908942919080986</v>
      </c>
      <c r="J95" s="17">
        <f t="shared" si="2"/>
        <v>-667.8100000000004</v>
      </c>
    </row>
    <row r="96" spans="1:10" ht="14.25" customHeight="1" x14ac:dyDescent="0.25">
      <c r="A96" s="8">
        <v>43405</v>
      </c>
      <c r="B96" s="54">
        <v>43405</v>
      </c>
      <c r="C96" s="99">
        <f t="shared" si="3"/>
        <v>95</v>
      </c>
      <c r="D96" s="16">
        <v>411</v>
      </c>
      <c r="E96" s="56">
        <v>4334.28</v>
      </c>
      <c r="F96" s="57">
        <v>5916.35</v>
      </c>
      <c r="H96" s="100">
        <f t="shared" si="0"/>
        <v>2502945.4849000019</v>
      </c>
      <c r="I96" s="58">
        <f t="shared" si="1"/>
        <v>0.36501333554823423</v>
      </c>
      <c r="J96" s="17">
        <f t="shared" si="2"/>
        <v>-1582.0700000000006</v>
      </c>
    </row>
    <row r="97" spans="1:10" ht="14.25" customHeight="1" x14ac:dyDescent="0.25">
      <c r="A97" s="8">
        <v>43435</v>
      </c>
      <c r="B97" s="54">
        <v>43435</v>
      </c>
      <c r="C97" s="99">
        <f t="shared" si="3"/>
        <v>96</v>
      </c>
      <c r="D97" s="16">
        <v>431</v>
      </c>
      <c r="E97" s="56">
        <v>5010.95</v>
      </c>
      <c r="F97" s="57">
        <v>6488.79</v>
      </c>
      <c r="H97" s="100">
        <f t="shared" si="0"/>
        <v>2184011.0656000003</v>
      </c>
      <c r="I97" s="58">
        <f t="shared" si="1"/>
        <v>0.29492212055598244</v>
      </c>
      <c r="J97" s="17">
        <f t="shared" si="2"/>
        <v>-1477.8400000000001</v>
      </c>
    </row>
    <row r="98" spans="1:10" ht="14.25" customHeight="1" x14ac:dyDescent="0.25">
      <c r="A98" s="8">
        <v>43466</v>
      </c>
      <c r="B98" s="54">
        <v>43466</v>
      </c>
      <c r="C98" s="99">
        <f t="shared" si="3"/>
        <v>97</v>
      </c>
      <c r="D98" s="16">
        <v>294</v>
      </c>
      <c r="E98" s="56">
        <v>3984</v>
      </c>
      <c r="F98" s="57">
        <v>3676.72</v>
      </c>
      <c r="H98" s="100">
        <f t="shared" si="0"/>
        <v>94420.998400000128</v>
      </c>
      <c r="I98" s="58">
        <f t="shared" si="1"/>
        <v>7.712851405622495E-2</v>
      </c>
      <c r="J98" s="17">
        <f t="shared" si="2"/>
        <v>307.2800000000002</v>
      </c>
    </row>
    <row r="99" spans="1:10" ht="14.25" customHeight="1" x14ac:dyDescent="0.25">
      <c r="A99" s="8">
        <v>43497</v>
      </c>
      <c r="B99" s="54">
        <v>43497</v>
      </c>
      <c r="C99" s="99">
        <f t="shared" si="3"/>
        <v>98</v>
      </c>
      <c r="D99" s="16">
        <v>316</v>
      </c>
      <c r="E99" s="56">
        <v>4380</v>
      </c>
      <c r="F99" s="57">
        <v>3972.19</v>
      </c>
      <c r="H99" s="100">
        <f t="shared" si="0"/>
        <v>166308.99609999996</v>
      </c>
      <c r="I99" s="58">
        <f t="shared" si="1"/>
        <v>9.3107305936073054E-2</v>
      </c>
      <c r="J99" s="17">
        <f t="shared" si="2"/>
        <v>407.80999999999995</v>
      </c>
    </row>
    <row r="100" spans="1:10" ht="14.25" customHeight="1" x14ac:dyDescent="0.25">
      <c r="A100" s="8">
        <v>43525</v>
      </c>
      <c r="B100" s="54">
        <v>43525</v>
      </c>
      <c r="C100" s="99">
        <f t="shared" si="3"/>
        <v>99</v>
      </c>
      <c r="D100" s="16">
        <v>384.5</v>
      </c>
      <c r="E100" s="56">
        <v>7549</v>
      </c>
      <c r="F100" s="57">
        <v>5247.19</v>
      </c>
      <c r="H100" s="100">
        <f t="shared" si="0"/>
        <v>5298329.2761000022</v>
      </c>
      <c r="I100" s="58">
        <f t="shared" si="1"/>
        <v>0.30491588289839722</v>
      </c>
      <c r="J100" s="17">
        <f t="shared" si="2"/>
        <v>2301.8100000000004</v>
      </c>
    </row>
    <row r="101" spans="1:10" ht="14.25" customHeight="1" x14ac:dyDescent="0.25">
      <c r="A101" s="8">
        <v>43556</v>
      </c>
      <c r="B101" s="54">
        <v>43556</v>
      </c>
      <c r="C101" s="99">
        <f t="shared" si="3"/>
        <v>100</v>
      </c>
      <c r="D101" s="16">
        <v>286</v>
      </c>
      <c r="E101" s="56">
        <v>5025</v>
      </c>
      <c r="F101" s="57">
        <v>3580.02</v>
      </c>
      <c r="H101" s="100">
        <f t="shared" si="0"/>
        <v>2087967.2004</v>
      </c>
      <c r="I101" s="58">
        <f t="shared" si="1"/>
        <v>0.28755820895522388</v>
      </c>
      <c r="J101" s="17">
        <f t="shared" si="2"/>
        <v>1444.98</v>
      </c>
    </row>
    <row r="102" spans="1:10" ht="14.25" customHeight="1" x14ac:dyDescent="0.25">
      <c r="A102" s="8">
        <v>43586</v>
      </c>
      <c r="B102" s="54">
        <v>43586</v>
      </c>
      <c r="C102" s="99">
        <f t="shared" si="3"/>
        <v>101</v>
      </c>
      <c r="D102" s="16">
        <v>156</v>
      </c>
      <c r="E102" s="56">
        <v>3380</v>
      </c>
      <c r="F102" s="57">
        <v>2538.96</v>
      </c>
      <c r="H102" s="100">
        <f t="shared" si="0"/>
        <v>707348.28159999999</v>
      </c>
      <c r="I102" s="58">
        <f t="shared" si="1"/>
        <v>0.2488284023668639</v>
      </c>
      <c r="J102" s="17">
        <f t="shared" si="2"/>
        <v>841.04</v>
      </c>
    </row>
    <row r="103" spans="1:10" ht="14.25" customHeight="1" x14ac:dyDescent="0.25">
      <c r="A103" s="8">
        <v>43617</v>
      </c>
      <c r="B103" s="54">
        <v>43617</v>
      </c>
      <c r="C103" s="99">
        <f t="shared" si="3"/>
        <v>102</v>
      </c>
      <c r="D103" s="16">
        <v>49.5</v>
      </c>
      <c r="E103" s="56">
        <v>2399</v>
      </c>
      <c r="F103" s="57">
        <v>2089.83</v>
      </c>
      <c r="H103" s="100">
        <f t="shared" si="0"/>
        <v>95586.088900000046</v>
      </c>
      <c r="I103" s="58">
        <f t="shared" si="1"/>
        <v>0.12887453105460611</v>
      </c>
      <c r="J103" s="17">
        <f t="shared" si="2"/>
        <v>309.17000000000007</v>
      </c>
    </row>
    <row r="104" spans="1:10" ht="14.25" customHeight="1" x14ac:dyDescent="0.25">
      <c r="A104" s="8">
        <v>43647</v>
      </c>
      <c r="B104" s="54">
        <v>43647</v>
      </c>
      <c r="C104" s="99">
        <f t="shared" si="3"/>
        <v>103</v>
      </c>
      <c r="D104" s="16">
        <v>21.5</v>
      </c>
      <c r="E104" s="56">
        <v>1947</v>
      </c>
      <c r="F104" s="57">
        <v>2002.62</v>
      </c>
      <c r="H104" s="100">
        <f t="shared" si="0"/>
        <v>3093.5843999999879</v>
      </c>
      <c r="I104" s="58">
        <f t="shared" si="1"/>
        <v>2.8567026194144782E-2</v>
      </c>
      <c r="J104" s="17">
        <f t="shared" si="2"/>
        <v>-55.619999999999891</v>
      </c>
    </row>
    <row r="105" spans="1:10" ht="14.25" customHeight="1" x14ac:dyDescent="0.25">
      <c r="A105" s="8">
        <v>43678</v>
      </c>
      <c r="B105" s="54">
        <v>43678</v>
      </c>
      <c r="C105" s="99">
        <f t="shared" si="3"/>
        <v>104</v>
      </c>
      <c r="D105" s="16">
        <v>30.5</v>
      </c>
      <c r="E105" s="56">
        <v>1607</v>
      </c>
      <c r="F105" s="57">
        <v>2029.58</v>
      </c>
      <c r="H105" s="100">
        <f t="shared" si="0"/>
        <v>178573.85639999993</v>
      </c>
      <c r="I105" s="58">
        <f t="shared" si="1"/>
        <v>0.26296204107031734</v>
      </c>
      <c r="J105" s="17">
        <f t="shared" si="2"/>
        <v>-422.57999999999993</v>
      </c>
    </row>
    <row r="106" spans="1:10" ht="14.25" customHeight="1" x14ac:dyDescent="0.25">
      <c r="A106" s="8">
        <v>43709</v>
      </c>
      <c r="B106" s="54">
        <v>43709</v>
      </c>
      <c r="C106" s="99">
        <f t="shared" si="3"/>
        <v>105</v>
      </c>
      <c r="D106" s="16">
        <v>81</v>
      </c>
      <c r="E106" s="56">
        <v>1379</v>
      </c>
      <c r="F106" s="57">
        <v>2200.89</v>
      </c>
      <c r="H106" s="100">
        <f t="shared" si="0"/>
        <v>675503.17209999973</v>
      </c>
      <c r="I106" s="58">
        <f t="shared" si="1"/>
        <v>0.5960043509789702</v>
      </c>
      <c r="J106" s="17">
        <f t="shared" si="2"/>
        <v>-821.88999999999987</v>
      </c>
    </row>
    <row r="107" spans="1:10" ht="14.25" customHeight="1" x14ac:dyDescent="0.25">
      <c r="A107" s="8">
        <v>43739</v>
      </c>
      <c r="B107" s="54">
        <v>43739</v>
      </c>
      <c r="C107" s="99">
        <f t="shared" si="3"/>
        <v>106</v>
      </c>
      <c r="D107" s="101">
        <v>129.5</v>
      </c>
      <c r="E107" s="56">
        <v>1426</v>
      </c>
      <c r="F107" s="57">
        <v>2405.4299999999998</v>
      </c>
      <c r="H107" s="100">
        <f t="shared" si="0"/>
        <v>959283.1248999997</v>
      </c>
      <c r="I107" s="58">
        <f t="shared" si="1"/>
        <v>0.68683730715287505</v>
      </c>
      <c r="J107" s="17">
        <f t="shared" si="2"/>
        <v>-979.42999999999984</v>
      </c>
    </row>
    <row r="108" spans="1:10" ht="14.25" customHeight="1" x14ac:dyDescent="0.25">
      <c r="A108" s="8">
        <v>43770</v>
      </c>
      <c r="B108" s="54">
        <v>43770</v>
      </c>
      <c r="C108" s="99">
        <f t="shared" si="3"/>
        <v>107</v>
      </c>
      <c r="D108" s="101">
        <v>233.5</v>
      </c>
      <c r="E108" s="56">
        <v>2419</v>
      </c>
      <c r="F108" s="57">
        <v>3059.02</v>
      </c>
      <c r="H108" s="100">
        <f t="shared" si="0"/>
        <v>409625.6004</v>
      </c>
      <c r="I108" s="58">
        <f t="shared" si="1"/>
        <v>0.26458040512608516</v>
      </c>
      <c r="J108" s="17">
        <f t="shared" si="2"/>
        <v>-640.02</v>
      </c>
    </row>
    <row r="109" spans="1:10" ht="14.25" customHeight="1" x14ac:dyDescent="0.25">
      <c r="A109" s="8">
        <v>43800</v>
      </c>
      <c r="B109" s="54">
        <v>43800</v>
      </c>
      <c r="C109" s="99">
        <f t="shared" si="3"/>
        <v>108</v>
      </c>
      <c r="D109" s="101">
        <v>351.5</v>
      </c>
      <c r="E109" s="56">
        <v>4238</v>
      </c>
      <c r="F109" s="57">
        <v>4557.34</v>
      </c>
      <c r="H109" s="100">
        <f t="shared" si="0"/>
        <v>101978.03560000009</v>
      </c>
      <c r="I109" s="58">
        <f t="shared" si="1"/>
        <v>7.5351580934403056E-2</v>
      </c>
      <c r="J109" s="17">
        <f t="shared" si="2"/>
        <v>-319.34000000000015</v>
      </c>
    </row>
    <row r="110" spans="1:10" ht="14.25" customHeight="1" x14ac:dyDescent="0.25">
      <c r="A110" s="8">
        <v>43831</v>
      </c>
      <c r="B110" s="54">
        <v>43831</v>
      </c>
      <c r="C110" s="99">
        <f t="shared" si="3"/>
        <v>109</v>
      </c>
      <c r="D110" s="101">
        <v>440</v>
      </c>
      <c r="E110" s="56">
        <v>5672</v>
      </c>
      <c r="F110" s="57">
        <v>6763.38</v>
      </c>
      <c r="H110" s="100">
        <f t="shared" si="0"/>
        <v>1191110.3044000003</v>
      </c>
      <c r="I110" s="58">
        <f t="shared" si="1"/>
        <v>0.19241537376586743</v>
      </c>
      <c r="J110" s="17">
        <f t="shared" si="2"/>
        <v>-1091.3800000000001</v>
      </c>
    </row>
    <row r="111" spans="1:10" ht="14.25" customHeight="1" x14ac:dyDescent="0.25">
      <c r="A111" s="8">
        <v>43862</v>
      </c>
      <c r="B111" s="54">
        <v>43862</v>
      </c>
      <c r="C111" s="99">
        <f t="shared" si="3"/>
        <v>110</v>
      </c>
      <c r="D111" s="101">
        <v>622.5</v>
      </c>
      <c r="E111" s="56">
        <v>11933</v>
      </c>
      <c r="F111" s="57">
        <v>11714.73</v>
      </c>
      <c r="H111" s="100">
        <f t="shared" si="0"/>
        <v>47641.79290000019</v>
      </c>
      <c r="I111" s="58">
        <f t="shared" si="1"/>
        <v>1.8291293052878608E-2</v>
      </c>
      <c r="J111" s="17">
        <f t="shared" si="2"/>
        <v>218.27000000000044</v>
      </c>
    </row>
    <row r="112" spans="1:10" ht="14.25" customHeight="1" x14ac:dyDescent="0.25">
      <c r="A112" s="8">
        <v>43891</v>
      </c>
      <c r="B112" s="54">
        <v>43891</v>
      </c>
      <c r="C112" s="99">
        <f t="shared" si="3"/>
        <v>111</v>
      </c>
      <c r="D112" s="101">
        <v>485.5</v>
      </c>
      <c r="E112" s="56">
        <v>8252</v>
      </c>
      <c r="F112" s="57">
        <v>8254.41</v>
      </c>
      <c r="H112" s="100">
        <f t="shared" si="0"/>
        <v>5.8080999999992988</v>
      </c>
      <c r="I112" s="58">
        <f t="shared" si="1"/>
        <v>2.9205041202131054E-4</v>
      </c>
      <c r="J112" s="17">
        <f t="shared" si="2"/>
        <v>-2.4099999999998545</v>
      </c>
    </row>
    <row r="113" spans="1:10" ht="14.25" customHeight="1" x14ac:dyDescent="0.25">
      <c r="A113" s="8">
        <v>43922</v>
      </c>
      <c r="B113" s="54">
        <v>43922</v>
      </c>
      <c r="C113" s="99">
        <f t="shared" si="3"/>
        <v>112</v>
      </c>
      <c r="D113" s="101">
        <v>146</v>
      </c>
      <c r="E113" s="56">
        <v>4239</v>
      </c>
      <c r="F113" s="57">
        <v>2486.4699999999998</v>
      </c>
      <c r="H113" s="100">
        <f t="shared" si="0"/>
        <v>3071361.4009000007</v>
      </c>
      <c r="I113" s="58">
        <f t="shared" si="1"/>
        <v>0.41343005425807977</v>
      </c>
      <c r="J113" s="17">
        <f t="shared" si="2"/>
        <v>1752.5300000000002</v>
      </c>
    </row>
    <row r="114" spans="1:10" ht="14.25" customHeight="1" x14ac:dyDescent="0.25">
      <c r="A114" s="8">
        <v>43952</v>
      </c>
      <c r="B114" s="54">
        <v>43952</v>
      </c>
      <c r="C114" s="99">
        <f t="shared" si="3"/>
        <v>113</v>
      </c>
      <c r="D114" s="16">
        <v>80</v>
      </c>
      <c r="E114" s="56">
        <v>2803</v>
      </c>
      <c r="F114" s="57">
        <v>2197.12</v>
      </c>
      <c r="H114" s="100">
        <f t="shared" si="0"/>
        <v>367090.57440000016</v>
      </c>
      <c r="I114" s="58">
        <f t="shared" si="1"/>
        <v>0.21615412058508746</v>
      </c>
      <c r="J114" s="17">
        <f t="shared" si="2"/>
        <v>605.88000000000011</v>
      </c>
    </row>
    <row r="115" spans="1:10" ht="14.25" customHeight="1" x14ac:dyDescent="0.25">
      <c r="A115" s="8">
        <v>43983</v>
      </c>
      <c r="B115" s="54">
        <v>43983</v>
      </c>
      <c r="C115" s="99">
        <f t="shared" si="3"/>
        <v>114</v>
      </c>
      <c r="D115" s="16">
        <v>63.5</v>
      </c>
      <c r="E115" s="56">
        <v>2449</v>
      </c>
      <c r="F115" s="57">
        <v>2137.35</v>
      </c>
      <c r="H115" s="100">
        <f t="shared" si="0"/>
        <v>97125.722500000062</v>
      </c>
      <c r="I115" s="58">
        <f t="shared" si="1"/>
        <v>0.12725602286647614</v>
      </c>
      <c r="J115" s="17">
        <f t="shared" si="2"/>
        <v>311.65000000000009</v>
      </c>
    </row>
    <row r="116" spans="1:10" ht="14.25" customHeight="1" x14ac:dyDescent="0.25">
      <c r="A116" s="8">
        <v>44013</v>
      </c>
      <c r="B116" s="54">
        <v>44013</v>
      </c>
      <c r="C116" s="99">
        <f t="shared" si="3"/>
        <v>115</v>
      </c>
      <c r="D116" s="16">
        <v>10</v>
      </c>
      <c r="E116" s="56">
        <v>1873</v>
      </c>
      <c r="F116" s="57">
        <v>1969.53</v>
      </c>
      <c r="H116" s="100">
        <f t="shared" si="0"/>
        <v>9318.0408999999945</v>
      </c>
      <c r="I116" s="58">
        <f t="shared" si="1"/>
        <v>5.1537640149492775E-2</v>
      </c>
      <c r="J116" s="17">
        <f t="shared" si="2"/>
        <v>-96.529999999999973</v>
      </c>
    </row>
    <row r="117" spans="1:10" ht="14.25" customHeight="1" x14ac:dyDescent="0.25">
      <c r="A117" s="8">
        <v>44044</v>
      </c>
      <c r="B117" s="54">
        <v>44044</v>
      </c>
      <c r="C117" s="99">
        <f t="shared" si="3"/>
        <v>116</v>
      </c>
      <c r="D117" s="16">
        <v>10</v>
      </c>
      <c r="E117" s="56">
        <v>1462</v>
      </c>
      <c r="F117" s="57">
        <v>1969.53</v>
      </c>
      <c r="H117" s="100">
        <f t="shared" si="0"/>
        <v>257586.70089999997</v>
      </c>
      <c r="I117" s="58">
        <f t="shared" si="1"/>
        <v>0.34714774281805744</v>
      </c>
      <c r="J117" s="17">
        <f t="shared" si="2"/>
        <v>-507.53</v>
      </c>
    </row>
    <row r="118" spans="1:10" ht="14.25" customHeight="1" x14ac:dyDescent="0.25">
      <c r="A118" s="8">
        <v>44075</v>
      </c>
      <c r="B118" s="54">
        <v>44075</v>
      </c>
      <c r="C118" s="99">
        <f t="shared" si="3"/>
        <v>117</v>
      </c>
      <c r="D118" s="16">
        <v>21.5</v>
      </c>
      <c r="E118" s="56">
        <v>1141</v>
      </c>
      <c r="F118" s="57">
        <v>2002.62</v>
      </c>
      <c r="H118" s="100">
        <f t="shared" si="0"/>
        <v>742389.02439999976</v>
      </c>
      <c r="I118" s="58">
        <f t="shared" si="1"/>
        <v>0.75514460999123567</v>
      </c>
      <c r="J118" s="17">
        <f t="shared" si="2"/>
        <v>-861.61999999999989</v>
      </c>
    </row>
    <row r="119" spans="1:10" ht="14.25" customHeight="1" x14ac:dyDescent="0.25">
      <c r="A119" s="8">
        <v>44105</v>
      </c>
      <c r="B119" s="54">
        <v>44105</v>
      </c>
      <c r="C119" s="99">
        <f t="shared" si="3"/>
        <v>118</v>
      </c>
      <c r="D119" s="16">
        <v>72.5</v>
      </c>
      <c r="E119" s="56">
        <v>985</v>
      </c>
      <c r="F119" s="57">
        <v>2169.4299999999998</v>
      </c>
      <c r="H119" s="100">
        <f t="shared" si="0"/>
        <v>1402874.4248999995</v>
      </c>
      <c r="I119" s="58">
        <f t="shared" si="1"/>
        <v>1.2024670050761419</v>
      </c>
      <c r="J119" s="17">
        <f t="shared" si="2"/>
        <v>-1184.4299999999998</v>
      </c>
    </row>
    <row r="120" spans="1:10" ht="14.25" customHeight="1" x14ac:dyDescent="0.25">
      <c r="A120" s="8">
        <v>44136</v>
      </c>
      <c r="B120" s="54">
        <v>44136</v>
      </c>
      <c r="C120" s="99">
        <f t="shared" si="3"/>
        <v>119</v>
      </c>
      <c r="D120" s="16">
        <v>166.5</v>
      </c>
      <c r="E120" s="56">
        <v>1948</v>
      </c>
      <c r="F120" s="57">
        <v>2597.0500000000002</v>
      </c>
      <c r="H120" s="100">
        <f t="shared" si="0"/>
        <v>421265.90250000026</v>
      </c>
      <c r="I120" s="58">
        <f t="shared" si="1"/>
        <v>0.33318788501026703</v>
      </c>
      <c r="J120" s="17">
        <f t="shared" si="2"/>
        <v>-649.05000000000018</v>
      </c>
    </row>
    <row r="121" spans="1:10" ht="14.25" customHeight="1" x14ac:dyDescent="0.25">
      <c r="A121" s="8">
        <v>44166</v>
      </c>
      <c r="B121" s="54">
        <v>44166</v>
      </c>
      <c r="C121" s="99">
        <f t="shared" si="3"/>
        <v>120</v>
      </c>
      <c r="D121" s="16">
        <v>378</v>
      </c>
      <c r="E121" s="56">
        <v>4880</v>
      </c>
      <c r="F121" s="57">
        <v>5099.03</v>
      </c>
      <c r="H121" s="100">
        <f t="shared" si="0"/>
        <v>47974.140899999889</v>
      </c>
      <c r="I121" s="58">
        <f t="shared" si="1"/>
        <v>4.4883196721311421E-2</v>
      </c>
      <c r="J121" s="17">
        <f t="shared" si="2"/>
        <v>-219.02999999999975</v>
      </c>
    </row>
    <row r="122" spans="1:10" ht="14.25" customHeight="1" x14ac:dyDescent="0.25">
      <c r="A122" s="8">
        <v>44197</v>
      </c>
      <c r="B122" s="54">
        <v>44197</v>
      </c>
      <c r="C122" s="99">
        <f t="shared" si="3"/>
        <v>121</v>
      </c>
      <c r="D122" s="16">
        <v>451</v>
      </c>
      <c r="E122" s="56">
        <v>6198</v>
      </c>
      <c r="F122" s="57">
        <v>7111.08</v>
      </c>
      <c r="H122" s="100">
        <f t="shared" si="0"/>
        <v>833715.08639999991</v>
      </c>
      <c r="I122" s="58">
        <f t="shared" si="1"/>
        <v>0.14731848983543078</v>
      </c>
      <c r="J122" s="17">
        <f t="shared" si="2"/>
        <v>-913.07999999999993</v>
      </c>
    </row>
    <row r="123" spans="1:10" ht="14.25" customHeight="1" x14ac:dyDescent="0.25">
      <c r="A123" s="8">
        <v>44228</v>
      </c>
      <c r="B123" s="54">
        <v>44228</v>
      </c>
      <c r="C123" s="99">
        <f t="shared" si="3"/>
        <v>122</v>
      </c>
      <c r="D123" s="16">
        <v>369</v>
      </c>
      <c r="E123" s="56">
        <v>4770</v>
      </c>
      <c r="F123" s="57">
        <v>4904.04</v>
      </c>
      <c r="H123" s="100">
        <f t="shared" si="0"/>
        <v>17966.72159999999</v>
      </c>
      <c r="I123" s="58">
        <f t="shared" si="1"/>
        <v>2.8100628930817603E-2</v>
      </c>
      <c r="J123" s="17">
        <f t="shared" si="2"/>
        <v>-134.03999999999996</v>
      </c>
    </row>
    <row r="124" spans="1:10" ht="14.25" customHeight="1" x14ac:dyDescent="0.25">
      <c r="A124" s="8">
        <v>44256</v>
      </c>
      <c r="B124" s="54">
        <v>44256</v>
      </c>
      <c r="C124" s="99">
        <f t="shared" si="3"/>
        <v>123</v>
      </c>
      <c r="D124" s="16">
        <v>286</v>
      </c>
      <c r="E124" s="56">
        <v>4338</v>
      </c>
      <c r="F124" s="57">
        <v>3580.02</v>
      </c>
      <c r="H124" s="100">
        <f t="shared" si="0"/>
        <v>574533.68040000007</v>
      </c>
      <c r="I124" s="58">
        <f t="shared" si="1"/>
        <v>0.17473029045643154</v>
      </c>
      <c r="J124" s="17">
        <f t="shared" si="2"/>
        <v>757.98</v>
      </c>
    </row>
    <row r="125" spans="1:10" ht="14.25" customHeight="1" x14ac:dyDescent="0.25">
      <c r="A125" s="8">
        <v>44287</v>
      </c>
      <c r="B125" s="54">
        <v>44287</v>
      </c>
      <c r="C125" s="99">
        <f t="shared" si="3"/>
        <v>124</v>
      </c>
      <c r="D125" s="16">
        <v>116</v>
      </c>
      <c r="E125" s="56">
        <v>2131</v>
      </c>
      <c r="F125" s="57">
        <v>2343.79</v>
      </c>
      <c r="H125" s="100">
        <f t="shared" si="0"/>
        <v>45279.584099999985</v>
      </c>
      <c r="I125" s="58">
        <f t="shared" si="1"/>
        <v>9.9854528390427008E-2</v>
      </c>
      <c r="J125" s="17">
        <f t="shared" si="2"/>
        <v>-212.78999999999996</v>
      </c>
    </row>
    <row r="126" spans="1:10" ht="14.25" customHeight="1" x14ac:dyDescent="0.25">
      <c r="A126" s="8">
        <v>44317</v>
      </c>
      <c r="B126" s="54">
        <v>44317</v>
      </c>
      <c r="C126" s="99">
        <f t="shared" si="3"/>
        <v>125</v>
      </c>
      <c r="D126" s="16">
        <v>32</v>
      </c>
      <c r="E126" s="56">
        <v>1589</v>
      </c>
      <c r="F126" s="57">
        <v>2034.17</v>
      </c>
      <c r="H126" s="100">
        <f t="shared" si="0"/>
        <v>198176.32890000005</v>
      </c>
      <c r="I126" s="58">
        <f t="shared" si="1"/>
        <v>0.28015733165512907</v>
      </c>
      <c r="J126" s="17">
        <f t="shared" si="2"/>
        <v>-445.17000000000007</v>
      </c>
    </row>
    <row r="127" spans="1:10" ht="14.25" customHeight="1" x14ac:dyDescent="0.25">
      <c r="A127" s="8">
        <v>44348</v>
      </c>
      <c r="B127" s="54">
        <v>44348</v>
      </c>
      <c r="C127" s="99">
        <f t="shared" si="3"/>
        <v>126</v>
      </c>
      <c r="D127" s="16">
        <v>31.5</v>
      </c>
      <c r="E127" s="56">
        <v>1692</v>
      </c>
      <c r="F127" s="57">
        <v>2032.64</v>
      </c>
      <c r="H127" s="100">
        <f t="shared" si="0"/>
        <v>116035.60960000007</v>
      </c>
      <c r="I127" s="58">
        <f t="shared" si="1"/>
        <v>0.20132387706855798</v>
      </c>
      <c r="J127" s="17">
        <f t="shared" si="2"/>
        <v>-340.6400000000001</v>
      </c>
    </row>
    <row r="128" spans="1:10" ht="14.25" customHeight="1" x14ac:dyDescent="0.25">
      <c r="A128" s="8">
        <v>44378</v>
      </c>
      <c r="B128" s="54">
        <v>44378</v>
      </c>
      <c r="C128" s="99">
        <f t="shared" si="3"/>
        <v>127</v>
      </c>
      <c r="D128" s="16">
        <v>25</v>
      </c>
      <c r="E128" s="56">
        <v>1256</v>
      </c>
      <c r="F128" s="57">
        <v>2012.99</v>
      </c>
      <c r="H128" s="100">
        <f t="shared" si="0"/>
        <v>573033.86010000005</v>
      </c>
      <c r="I128" s="58">
        <f t="shared" si="1"/>
        <v>0.60269904458598722</v>
      </c>
      <c r="J128" s="17">
        <f t="shared" si="2"/>
        <v>-756.99</v>
      </c>
    </row>
    <row r="129" spans="1:10" ht="14.25" customHeight="1" x14ac:dyDescent="0.25">
      <c r="A129" s="8">
        <v>44409</v>
      </c>
      <c r="B129" s="54">
        <v>44409</v>
      </c>
      <c r="C129" s="99">
        <f t="shared" si="3"/>
        <v>128</v>
      </c>
      <c r="D129" s="16">
        <v>8</v>
      </c>
      <c r="E129" s="56">
        <v>1119</v>
      </c>
      <c r="F129" s="57">
        <v>1963.93</v>
      </c>
      <c r="H129" s="100">
        <f t="shared" si="0"/>
        <v>713906.70490000013</v>
      </c>
      <c r="I129" s="58">
        <f t="shared" si="1"/>
        <v>0.75507596067917793</v>
      </c>
      <c r="J129" s="17">
        <f t="shared" si="2"/>
        <v>-844.93000000000006</v>
      </c>
    </row>
    <row r="130" spans="1:10" ht="14.25" customHeight="1" x14ac:dyDescent="0.25">
      <c r="A130" s="8">
        <v>44440</v>
      </c>
      <c r="B130" s="54">
        <v>44440</v>
      </c>
      <c r="C130" s="99">
        <f t="shared" si="3"/>
        <v>129</v>
      </c>
      <c r="D130" s="16">
        <v>18</v>
      </c>
      <c r="E130" s="56">
        <v>923</v>
      </c>
      <c r="F130" s="57">
        <v>1992.39</v>
      </c>
      <c r="H130" s="100">
        <f t="shared" si="0"/>
        <v>1143594.9721000001</v>
      </c>
      <c r="I130" s="58">
        <f t="shared" si="1"/>
        <v>1.1586023835319612</v>
      </c>
      <c r="J130" s="17">
        <f t="shared" si="2"/>
        <v>-1069.3900000000001</v>
      </c>
    </row>
    <row r="131" spans="1:10" ht="14.25" customHeight="1" x14ac:dyDescent="0.25">
      <c r="A131" s="8">
        <v>44470</v>
      </c>
      <c r="B131" s="54">
        <v>44470</v>
      </c>
      <c r="C131" s="99">
        <f t="shared" si="3"/>
        <v>130</v>
      </c>
      <c r="D131" s="16">
        <v>227.5</v>
      </c>
      <c r="E131" s="56">
        <v>2983</v>
      </c>
      <c r="F131" s="57">
        <v>3009.87</v>
      </c>
      <c r="H131" s="100">
        <f t="shared" si="0"/>
        <v>721.99689999999418</v>
      </c>
      <c r="I131" s="58">
        <f t="shared" si="1"/>
        <v>9.0077103586992599E-3</v>
      </c>
      <c r="J131" s="17">
        <f t="shared" si="2"/>
        <v>-26.869999999999891</v>
      </c>
    </row>
    <row r="132" spans="1:10" ht="14.25" customHeight="1" x14ac:dyDescent="0.25">
      <c r="A132" s="8">
        <v>44501</v>
      </c>
      <c r="B132" s="54">
        <v>44501</v>
      </c>
      <c r="C132" s="99">
        <f t="shared" si="3"/>
        <v>131</v>
      </c>
      <c r="D132" s="16">
        <v>373</v>
      </c>
      <c r="E132" s="56">
        <v>3815</v>
      </c>
      <c r="F132" s="57">
        <v>4989.26</v>
      </c>
      <c r="H132" s="100">
        <f t="shared" si="0"/>
        <v>1378886.5476000004</v>
      </c>
      <c r="I132" s="58">
        <f t="shared" si="1"/>
        <v>0.30780078636959379</v>
      </c>
      <c r="J132" s="17">
        <f t="shared" si="2"/>
        <v>-1174.2600000000002</v>
      </c>
    </row>
    <row r="133" spans="1:10" ht="14.25" customHeight="1" x14ac:dyDescent="0.25">
      <c r="A133" s="8">
        <v>44531</v>
      </c>
      <c r="B133" s="54">
        <v>44531</v>
      </c>
      <c r="C133" s="99">
        <f t="shared" si="3"/>
        <v>132</v>
      </c>
      <c r="D133" s="16">
        <v>377.5</v>
      </c>
      <c r="E133" s="56">
        <v>4450</v>
      </c>
      <c r="F133" s="57">
        <v>5087.8900000000003</v>
      </c>
      <c r="H133" s="100">
        <f t="shared" si="0"/>
        <v>406903.65210000041</v>
      </c>
      <c r="I133" s="58">
        <f t="shared" si="1"/>
        <v>0.14334606741573042</v>
      </c>
      <c r="J133" s="17">
        <f t="shared" si="2"/>
        <v>-637.89000000000033</v>
      </c>
    </row>
    <row r="134" spans="1:10" ht="14.25" customHeight="1" x14ac:dyDescent="0.25">
      <c r="A134" s="8">
        <v>44562</v>
      </c>
      <c r="B134" s="54">
        <v>44562</v>
      </c>
      <c r="C134" s="99">
        <f t="shared" si="3"/>
        <v>133</v>
      </c>
      <c r="D134" s="16">
        <v>538.5</v>
      </c>
      <c r="E134" s="56">
        <v>9992</v>
      </c>
      <c r="F134" s="57">
        <v>9936.9599999999991</v>
      </c>
      <c r="H134" s="100">
        <f t="shared" si="0"/>
        <v>3029.4016000000961</v>
      </c>
      <c r="I134" s="58">
        <f t="shared" si="1"/>
        <v>5.5084067253803916E-3</v>
      </c>
      <c r="J134" s="17">
        <f t="shared" si="2"/>
        <v>55.040000000000873</v>
      </c>
    </row>
    <row r="135" spans="1:10" ht="14.25" customHeight="1" x14ac:dyDescent="0.25">
      <c r="A135" s="8">
        <v>44593</v>
      </c>
      <c r="B135" s="54">
        <v>44593</v>
      </c>
      <c r="C135" s="99">
        <f t="shared" si="3"/>
        <v>134</v>
      </c>
      <c r="D135" s="16">
        <v>516</v>
      </c>
      <c r="E135" s="56">
        <v>10939</v>
      </c>
      <c r="F135" s="57">
        <v>9256.6299999999992</v>
      </c>
      <c r="H135" s="100">
        <f t="shared" si="0"/>
        <v>2830368.8169000028</v>
      </c>
      <c r="I135" s="58">
        <f t="shared" si="1"/>
        <v>0.15379559374714333</v>
      </c>
      <c r="J135" s="17">
        <f t="shared" si="2"/>
        <v>1682.3700000000008</v>
      </c>
    </row>
    <row r="136" spans="1:10" ht="14.25" customHeight="1" x14ac:dyDescent="0.25">
      <c r="A136" s="8">
        <v>44621</v>
      </c>
      <c r="B136" s="54">
        <v>44621</v>
      </c>
      <c r="C136" s="99">
        <f t="shared" si="3"/>
        <v>135</v>
      </c>
      <c r="D136" s="16">
        <v>297</v>
      </c>
      <c r="E136" s="56">
        <v>4978</v>
      </c>
      <c r="F136" s="57">
        <v>3714.39</v>
      </c>
      <c r="H136" s="100">
        <f t="shared" si="0"/>
        <v>1596710.2321000004</v>
      </c>
      <c r="I136" s="58">
        <f t="shared" si="1"/>
        <v>0.25383889112093211</v>
      </c>
      <c r="J136" s="17">
        <f t="shared" si="2"/>
        <v>1263.6100000000001</v>
      </c>
    </row>
    <row r="137" spans="1:10" ht="14.25" customHeight="1" x14ac:dyDescent="0.25">
      <c r="A137" s="8">
        <v>44652</v>
      </c>
      <c r="B137" s="54">
        <v>44652</v>
      </c>
      <c r="C137" s="99">
        <f t="shared" si="3"/>
        <v>136</v>
      </c>
      <c r="D137" s="16">
        <v>151</v>
      </c>
      <c r="E137" s="56">
        <v>3761</v>
      </c>
      <c r="F137" s="57">
        <v>2512.38</v>
      </c>
      <c r="H137" s="100">
        <f t="shared" si="0"/>
        <v>1559051.9043999997</v>
      </c>
      <c r="I137" s="58">
        <f t="shared" si="1"/>
        <v>0.33199149162456792</v>
      </c>
      <c r="J137" s="17">
        <f t="shared" si="2"/>
        <v>1248.6199999999999</v>
      </c>
    </row>
    <row r="138" spans="1:10" ht="14.25" customHeight="1" x14ac:dyDescent="0.25">
      <c r="A138" s="8">
        <v>44682</v>
      </c>
      <c r="B138" s="54">
        <v>44682</v>
      </c>
      <c r="C138" s="99">
        <f t="shared" si="3"/>
        <v>137</v>
      </c>
      <c r="D138" s="16">
        <v>76.5</v>
      </c>
      <c r="E138" s="57">
        <v>2593</v>
      </c>
      <c r="F138" s="57">
        <v>2184.09</v>
      </c>
      <c r="H138" s="100">
        <f t="shared" si="0"/>
        <v>167207.38809999989</v>
      </c>
      <c r="I138" s="58">
        <f t="shared" si="1"/>
        <v>0.15769764751253368</v>
      </c>
      <c r="J138" s="17">
        <f t="shared" si="2"/>
        <v>408.90999999999985</v>
      </c>
    </row>
    <row r="139" spans="1:10" ht="14.25" customHeight="1" x14ac:dyDescent="0.25">
      <c r="A139" s="8">
        <v>44713</v>
      </c>
      <c r="B139" s="54">
        <v>44713</v>
      </c>
      <c r="C139" s="99">
        <f t="shared" si="3"/>
        <v>138</v>
      </c>
      <c r="D139" s="16">
        <v>34</v>
      </c>
      <c r="E139" s="57">
        <v>2211</v>
      </c>
      <c r="F139" s="57">
        <v>2040.34</v>
      </c>
      <c r="H139" s="100">
        <f t="shared" si="0"/>
        <v>29124.835600000028</v>
      </c>
      <c r="I139" s="58">
        <f t="shared" si="1"/>
        <v>7.7186793306196322E-2</v>
      </c>
      <c r="J139" s="17">
        <f t="shared" si="2"/>
        <v>170.66000000000008</v>
      </c>
    </row>
    <row r="140" spans="1:10" ht="14.25" customHeight="1" x14ac:dyDescent="0.25">
      <c r="A140" s="102">
        <v>44743</v>
      </c>
      <c r="B140" s="54">
        <v>44743</v>
      </c>
      <c r="C140" s="103">
        <f t="shared" si="3"/>
        <v>139</v>
      </c>
      <c r="D140" s="16">
        <v>12.5</v>
      </c>
      <c r="E140" s="57"/>
      <c r="F140" s="104">
        <v>1976.6</v>
      </c>
    </row>
    <row r="141" spans="1:10" ht="14.25" customHeight="1" x14ac:dyDescent="0.25">
      <c r="A141" s="102">
        <v>44774</v>
      </c>
      <c r="B141" s="54">
        <v>44774</v>
      </c>
      <c r="C141" s="103">
        <f t="shared" si="3"/>
        <v>140</v>
      </c>
      <c r="D141" s="16">
        <v>44.8</v>
      </c>
      <c r="E141" s="53"/>
      <c r="F141" s="104">
        <v>2074.4899999999998</v>
      </c>
    </row>
    <row r="142" spans="1:10" ht="14.25" customHeight="1" x14ac:dyDescent="0.25">
      <c r="A142" s="102">
        <v>44805</v>
      </c>
      <c r="B142" s="54">
        <v>44805</v>
      </c>
      <c r="C142" s="103">
        <f t="shared" si="3"/>
        <v>141</v>
      </c>
      <c r="D142" s="16">
        <v>83.8</v>
      </c>
      <c r="E142" s="53"/>
      <c r="F142" s="104">
        <v>2211.5100000000002</v>
      </c>
    </row>
    <row r="143" spans="1:10" ht="14.25" customHeight="1" x14ac:dyDescent="0.25">
      <c r="A143" s="102">
        <v>44835</v>
      </c>
      <c r="B143" s="54">
        <v>44835</v>
      </c>
      <c r="C143" s="103">
        <f t="shared" si="3"/>
        <v>142</v>
      </c>
      <c r="D143" s="16">
        <v>169</v>
      </c>
      <c r="E143" s="53"/>
      <c r="F143" s="104">
        <v>2611.36</v>
      </c>
    </row>
    <row r="144" spans="1:10" ht="14.25" customHeight="1" x14ac:dyDescent="0.25">
      <c r="A144" s="102">
        <v>44866</v>
      </c>
      <c r="B144" s="54">
        <v>44866</v>
      </c>
      <c r="C144" s="103">
        <f t="shared" si="3"/>
        <v>143</v>
      </c>
      <c r="D144" s="16">
        <v>248</v>
      </c>
      <c r="E144" s="53"/>
      <c r="F144" s="104">
        <v>3185.65</v>
      </c>
    </row>
    <row r="145" spans="1:6" ht="14.25" customHeight="1" x14ac:dyDescent="0.25">
      <c r="A145" s="102">
        <v>44896</v>
      </c>
      <c r="B145" s="54">
        <v>44896</v>
      </c>
      <c r="C145" s="103">
        <f t="shared" si="3"/>
        <v>144</v>
      </c>
      <c r="D145" s="16">
        <v>321</v>
      </c>
      <c r="E145" s="53"/>
      <c r="F145" s="104">
        <v>4045.97</v>
      </c>
    </row>
    <row r="146" spans="1:6" ht="14.25" customHeight="1" x14ac:dyDescent="0.25">
      <c r="A146" s="102">
        <v>44927</v>
      </c>
      <c r="B146" s="54">
        <v>44927</v>
      </c>
      <c r="C146" s="103">
        <f t="shared" si="3"/>
        <v>145</v>
      </c>
      <c r="D146" s="16">
        <v>418</v>
      </c>
      <c r="E146" s="53"/>
      <c r="F146" s="104">
        <v>6110.4</v>
      </c>
    </row>
    <row r="147" spans="1:6" ht="14.25" customHeight="1" x14ac:dyDescent="0.25">
      <c r="A147" s="102">
        <v>44958</v>
      </c>
      <c r="B147" s="54">
        <v>44958</v>
      </c>
      <c r="C147" s="103">
        <f t="shared" si="3"/>
        <v>146</v>
      </c>
      <c r="D147" s="16">
        <v>407</v>
      </c>
      <c r="E147" s="53"/>
      <c r="F147" s="104">
        <v>5808.66</v>
      </c>
    </row>
    <row r="148" spans="1:6" ht="14.25" customHeight="1" x14ac:dyDescent="0.25">
      <c r="A148" s="102">
        <v>44986</v>
      </c>
      <c r="B148" s="54">
        <v>44986</v>
      </c>
      <c r="C148" s="103">
        <f t="shared" si="3"/>
        <v>147</v>
      </c>
      <c r="D148" s="53">
        <v>319</v>
      </c>
      <c r="E148" s="53"/>
      <c r="F148" s="104">
        <v>4016.14</v>
      </c>
    </row>
    <row r="149" spans="1:6" ht="14.25" customHeight="1" x14ac:dyDescent="0.25">
      <c r="A149" s="34"/>
    </row>
    <row r="150" spans="1:6" ht="14.25" customHeight="1" x14ac:dyDescent="0.25"/>
    <row r="151" spans="1:6" ht="14.25" customHeight="1" x14ac:dyDescent="0.25"/>
    <row r="152" spans="1:6" ht="14.25" customHeight="1" x14ac:dyDescent="0.25">
      <c r="A152" s="34"/>
    </row>
    <row r="153" spans="1:6" ht="14.25" customHeight="1" x14ac:dyDescent="0.25">
      <c r="A153" s="34"/>
    </row>
    <row r="154" spans="1:6" ht="14.25" customHeight="1" x14ac:dyDescent="0.25">
      <c r="A154" s="34"/>
    </row>
    <row r="155" spans="1:6" ht="14.25" customHeight="1" x14ac:dyDescent="0.25">
      <c r="A155" s="34"/>
    </row>
    <row r="156" spans="1:6" ht="14.25" customHeight="1" x14ac:dyDescent="0.25">
      <c r="A156" s="34"/>
    </row>
    <row r="157" spans="1:6" ht="14.25" customHeight="1" x14ac:dyDescent="0.25">
      <c r="A157" s="34"/>
    </row>
    <row r="158" spans="1:6" ht="14.25" customHeight="1" x14ac:dyDescent="0.25">
      <c r="A158" s="34"/>
    </row>
    <row r="159" spans="1:6" ht="14.25" customHeight="1" x14ac:dyDescent="0.25">
      <c r="A159" s="34"/>
    </row>
    <row r="160" spans="1:6" ht="14.25" customHeight="1" x14ac:dyDescent="0.25">
      <c r="A160" s="34"/>
    </row>
    <row r="161" spans="1:1" ht="14.25" customHeight="1" x14ac:dyDescent="0.25">
      <c r="A161" s="34"/>
    </row>
    <row r="162" spans="1:1" ht="14.25" customHeight="1" x14ac:dyDescent="0.25">
      <c r="A162" s="34"/>
    </row>
    <row r="163" spans="1:1" ht="14.25" customHeight="1" x14ac:dyDescent="0.25">
      <c r="A163" s="34"/>
    </row>
    <row r="164" spans="1:1" ht="14.25" customHeight="1" x14ac:dyDescent="0.25">
      <c r="A164" s="34"/>
    </row>
    <row r="165" spans="1:1" ht="14.25" customHeight="1" x14ac:dyDescent="0.25">
      <c r="A165" s="34"/>
    </row>
    <row r="166" spans="1:1" ht="14.25" customHeight="1" x14ac:dyDescent="0.25">
      <c r="A166" s="34"/>
    </row>
    <row r="167" spans="1:1" ht="14.25" customHeight="1" x14ac:dyDescent="0.25">
      <c r="A167" s="34"/>
    </row>
    <row r="168" spans="1:1" ht="14.25" customHeight="1" x14ac:dyDescent="0.25">
      <c r="A168" s="34"/>
    </row>
    <row r="169" spans="1:1" ht="14.25" customHeight="1" x14ac:dyDescent="0.25">
      <c r="A169" s="34"/>
    </row>
    <row r="170" spans="1:1" ht="14.25" customHeight="1" x14ac:dyDescent="0.25">
      <c r="A170" s="34"/>
    </row>
    <row r="171" spans="1:1" ht="14.25" customHeight="1" x14ac:dyDescent="0.25">
      <c r="A171" s="34"/>
    </row>
    <row r="172" spans="1:1" ht="14.25" customHeight="1" x14ac:dyDescent="0.25">
      <c r="A172" s="34"/>
    </row>
    <row r="173" spans="1:1" ht="14.25" customHeight="1" x14ac:dyDescent="0.25">
      <c r="A173" s="34"/>
    </row>
    <row r="174" spans="1:1" ht="14.25" customHeight="1" x14ac:dyDescent="0.25">
      <c r="A174" s="34"/>
    </row>
    <row r="175" spans="1:1" ht="14.25" customHeight="1" x14ac:dyDescent="0.25">
      <c r="A175" s="34"/>
    </row>
    <row r="176" spans="1:1" ht="14.25" customHeight="1" x14ac:dyDescent="0.25">
      <c r="A176" s="34"/>
    </row>
    <row r="177" spans="1:1" ht="14.25" customHeight="1" x14ac:dyDescent="0.25">
      <c r="A177" s="34"/>
    </row>
    <row r="178" spans="1:1" ht="14.25" customHeight="1" x14ac:dyDescent="0.25">
      <c r="A178" s="34"/>
    </row>
    <row r="179" spans="1:1" ht="14.25" customHeight="1" x14ac:dyDescent="0.25">
      <c r="A179" s="34"/>
    </row>
    <row r="180" spans="1:1" ht="14.25" customHeight="1" x14ac:dyDescent="0.25">
      <c r="A180" s="34"/>
    </row>
    <row r="181" spans="1:1" ht="14.25" customHeight="1" x14ac:dyDescent="0.25">
      <c r="A181" s="34"/>
    </row>
    <row r="182" spans="1:1" ht="14.25" customHeight="1" x14ac:dyDescent="0.25">
      <c r="A182" s="34"/>
    </row>
    <row r="183" spans="1:1" ht="14.25" customHeight="1" x14ac:dyDescent="0.25">
      <c r="A183" s="34"/>
    </row>
    <row r="184" spans="1:1" ht="14.25" customHeight="1" x14ac:dyDescent="0.25">
      <c r="A184" s="34"/>
    </row>
    <row r="185" spans="1:1" ht="14.25" customHeight="1" x14ac:dyDescent="0.25">
      <c r="A185" s="34"/>
    </row>
    <row r="186" spans="1:1" ht="14.25" customHeight="1" x14ac:dyDescent="0.25">
      <c r="A186" s="34"/>
    </row>
    <row r="187" spans="1:1" ht="14.25" customHeight="1" x14ac:dyDescent="0.25">
      <c r="A187" s="34"/>
    </row>
    <row r="188" spans="1:1" ht="14.25" customHeight="1" x14ac:dyDescent="0.25">
      <c r="A188" s="34"/>
    </row>
    <row r="189" spans="1:1" ht="14.25" customHeight="1" x14ac:dyDescent="0.25">
      <c r="A189" s="34"/>
    </row>
    <row r="190" spans="1:1" ht="14.25" customHeight="1" x14ac:dyDescent="0.25">
      <c r="A190" s="34"/>
    </row>
    <row r="191" spans="1:1" ht="14.25" customHeight="1" x14ac:dyDescent="0.25">
      <c r="A191" s="34"/>
    </row>
    <row r="192" spans="1:1" ht="14.25" customHeight="1" x14ac:dyDescent="0.25">
      <c r="A192" s="34"/>
    </row>
    <row r="193" spans="1:1" ht="14.25" customHeight="1" x14ac:dyDescent="0.25">
      <c r="A193" s="34"/>
    </row>
    <row r="194" spans="1:1" ht="14.25" customHeight="1" x14ac:dyDescent="0.25">
      <c r="A194" s="34"/>
    </row>
    <row r="195" spans="1:1" ht="14.25" customHeight="1" x14ac:dyDescent="0.25">
      <c r="A195" s="34"/>
    </row>
    <row r="196" spans="1:1" ht="14.25" customHeight="1" x14ac:dyDescent="0.25">
      <c r="A196" s="34"/>
    </row>
    <row r="197" spans="1:1" ht="14.25" customHeight="1" x14ac:dyDescent="0.25">
      <c r="A197" s="34"/>
    </row>
    <row r="198" spans="1:1" ht="14.25" customHeight="1" x14ac:dyDescent="0.25">
      <c r="A198" s="34"/>
    </row>
    <row r="199" spans="1:1" ht="14.25" customHeight="1" x14ac:dyDescent="0.25">
      <c r="A199" s="34"/>
    </row>
    <row r="200" spans="1:1" ht="14.25" customHeight="1" x14ac:dyDescent="0.25">
      <c r="A200" s="34"/>
    </row>
    <row r="201" spans="1:1" ht="14.25" customHeight="1" x14ac:dyDescent="0.25">
      <c r="A201" s="34"/>
    </row>
    <row r="202" spans="1:1" ht="14.25" customHeight="1" x14ac:dyDescent="0.25">
      <c r="A202" s="34"/>
    </row>
    <row r="203" spans="1:1" ht="14.25" customHeight="1" x14ac:dyDescent="0.25">
      <c r="A203" s="34"/>
    </row>
    <row r="204" spans="1:1" ht="14.25" customHeight="1" x14ac:dyDescent="0.25">
      <c r="A204" s="34"/>
    </row>
    <row r="205" spans="1:1" ht="14.25" customHeight="1" x14ac:dyDescent="0.25">
      <c r="A205" s="34"/>
    </row>
    <row r="206" spans="1:1" ht="14.25" customHeight="1" x14ac:dyDescent="0.25">
      <c r="A206" s="34"/>
    </row>
    <row r="207" spans="1:1" ht="14.25" customHeight="1" x14ac:dyDescent="0.25">
      <c r="A207" s="34"/>
    </row>
    <row r="208" spans="1:1" ht="14.25" customHeight="1" x14ac:dyDescent="0.25">
      <c r="A208" s="34"/>
    </row>
    <row r="209" spans="1:1" ht="14.25" customHeight="1" x14ac:dyDescent="0.25">
      <c r="A209" s="34"/>
    </row>
    <row r="210" spans="1:1" ht="14.25" customHeight="1" x14ac:dyDescent="0.25">
      <c r="A210" s="34"/>
    </row>
    <row r="211" spans="1:1" ht="14.25" customHeight="1" x14ac:dyDescent="0.25">
      <c r="A211" s="34"/>
    </row>
    <row r="212" spans="1:1" ht="14.25" customHeight="1" x14ac:dyDescent="0.25">
      <c r="A212" s="34"/>
    </row>
    <row r="213" spans="1:1" ht="14.25" customHeight="1" x14ac:dyDescent="0.25">
      <c r="A213" s="34"/>
    </row>
    <row r="214" spans="1:1" ht="14.25" customHeight="1" x14ac:dyDescent="0.25">
      <c r="A214" s="34"/>
    </row>
    <row r="215" spans="1:1" ht="14.25" customHeight="1" x14ac:dyDescent="0.25">
      <c r="A215" s="34"/>
    </row>
    <row r="216" spans="1:1" ht="14.25" customHeight="1" x14ac:dyDescent="0.25">
      <c r="A216" s="34"/>
    </row>
    <row r="217" spans="1:1" ht="14.25" customHeight="1" x14ac:dyDescent="0.25">
      <c r="A217" s="34"/>
    </row>
    <row r="218" spans="1:1" ht="14.25" customHeight="1" x14ac:dyDescent="0.25">
      <c r="A218" s="34"/>
    </row>
    <row r="219" spans="1:1" ht="14.25" customHeight="1" x14ac:dyDescent="0.25">
      <c r="A219" s="34"/>
    </row>
    <row r="220" spans="1:1" ht="14.25" customHeight="1" x14ac:dyDescent="0.25">
      <c r="A220" s="34"/>
    </row>
    <row r="221" spans="1:1" ht="14.25" customHeight="1" x14ac:dyDescent="0.25">
      <c r="A221" s="34"/>
    </row>
    <row r="222" spans="1:1" ht="14.25" customHeight="1" x14ac:dyDescent="0.25">
      <c r="A222" s="34"/>
    </row>
    <row r="223" spans="1:1" ht="14.25" customHeight="1" x14ac:dyDescent="0.25">
      <c r="A223" s="34"/>
    </row>
    <row r="224" spans="1:1" ht="14.25" customHeight="1" x14ac:dyDescent="0.25">
      <c r="A224" s="34"/>
    </row>
    <row r="225" spans="1:1" ht="14.25" customHeight="1" x14ac:dyDescent="0.25">
      <c r="A225" s="34"/>
    </row>
    <row r="226" spans="1:1" ht="14.25" customHeight="1" x14ac:dyDescent="0.25">
      <c r="A226" s="34"/>
    </row>
    <row r="227" spans="1:1" ht="14.25" customHeight="1" x14ac:dyDescent="0.25">
      <c r="A227" s="34"/>
    </row>
    <row r="228" spans="1:1" ht="14.25" customHeight="1" x14ac:dyDescent="0.25">
      <c r="A228" s="34"/>
    </row>
    <row r="229" spans="1:1" ht="14.25" customHeight="1" x14ac:dyDescent="0.25">
      <c r="A229" s="34"/>
    </row>
    <row r="230" spans="1:1" ht="14.25" customHeight="1" x14ac:dyDescent="0.25">
      <c r="A230" s="34"/>
    </row>
    <row r="231" spans="1:1" ht="14.25" customHeight="1" x14ac:dyDescent="0.25">
      <c r="A231" s="34"/>
    </row>
    <row r="232" spans="1:1" ht="14.25" customHeight="1" x14ac:dyDescent="0.25">
      <c r="A232" s="34"/>
    </row>
    <row r="233" spans="1:1" ht="14.25" customHeight="1" x14ac:dyDescent="0.25">
      <c r="A233" s="34"/>
    </row>
    <row r="234" spans="1:1" ht="14.25" customHeight="1" x14ac:dyDescent="0.25">
      <c r="A234" s="34"/>
    </row>
    <row r="235" spans="1:1" ht="14.25" customHeight="1" x14ac:dyDescent="0.25">
      <c r="A235" s="34"/>
    </row>
    <row r="236" spans="1:1" ht="14.25" customHeight="1" x14ac:dyDescent="0.25">
      <c r="A236" s="34"/>
    </row>
    <row r="237" spans="1:1" ht="14.25" customHeight="1" x14ac:dyDescent="0.25">
      <c r="A237" s="34"/>
    </row>
    <row r="238" spans="1:1" ht="14.25" customHeight="1" x14ac:dyDescent="0.25">
      <c r="A238" s="34"/>
    </row>
    <row r="239" spans="1:1" ht="14.25" customHeight="1" x14ac:dyDescent="0.25">
      <c r="A239" s="34"/>
    </row>
    <row r="240" spans="1:1" ht="14.25" customHeight="1" x14ac:dyDescent="0.25">
      <c r="A240" s="34"/>
    </row>
    <row r="241" spans="1:1" ht="14.25" customHeight="1" x14ac:dyDescent="0.25">
      <c r="A241" s="34"/>
    </row>
    <row r="242" spans="1:1" ht="14.25" customHeight="1" x14ac:dyDescent="0.25">
      <c r="A242" s="34"/>
    </row>
    <row r="243" spans="1:1" ht="14.25" customHeight="1" x14ac:dyDescent="0.25">
      <c r="A243" s="34"/>
    </row>
    <row r="244" spans="1:1" ht="14.25" customHeight="1" x14ac:dyDescent="0.25">
      <c r="A244" s="34"/>
    </row>
    <row r="245" spans="1:1" ht="14.25" customHeight="1" x14ac:dyDescent="0.25">
      <c r="A245" s="34"/>
    </row>
    <row r="246" spans="1:1" ht="14.25" customHeight="1" x14ac:dyDescent="0.25">
      <c r="A246" s="34"/>
    </row>
    <row r="247" spans="1:1" ht="14.25" customHeight="1" x14ac:dyDescent="0.25">
      <c r="A247" s="34"/>
    </row>
    <row r="248" spans="1:1" ht="14.25" customHeight="1" x14ac:dyDescent="0.25">
      <c r="A248" s="34"/>
    </row>
    <row r="249" spans="1:1" ht="14.25" customHeight="1" x14ac:dyDescent="0.25">
      <c r="A249" s="34"/>
    </row>
    <row r="250" spans="1:1" ht="14.25" customHeight="1" x14ac:dyDescent="0.25">
      <c r="A250" s="34"/>
    </row>
    <row r="251" spans="1:1" ht="14.25" customHeight="1" x14ac:dyDescent="0.25">
      <c r="A251" s="34"/>
    </row>
    <row r="252" spans="1:1" ht="14.25" customHeight="1" x14ac:dyDescent="0.25">
      <c r="A252" s="34"/>
    </row>
    <row r="253" spans="1:1" ht="14.25" customHeight="1" x14ac:dyDescent="0.25">
      <c r="A253" s="34"/>
    </row>
    <row r="254" spans="1:1" ht="14.25" customHeight="1" x14ac:dyDescent="0.25">
      <c r="A254" s="34"/>
    </row>
    <row r="255" spans="1:1" ht="14.25" customHeight="1" x14ac:dyDescent="0.25">
      <c r="A255" s="34"/>
    </row>
    <row r="256" spans="1:1" ht="14.25" customHeight="1" x14ac:dyDescent="0.25">
      <c r="A256" s="34"/>
    </row>
    <row r="257" spans="1:1" ht="14.25" customHeight="1" x14ac:dyDescent="0.25">
      <c r="A257" s="34"/>
    </row>
    <row r="258" spans="1:1" ht="14.25" customHeight="1" x14ac:dyDescent="0.25">
      <c r="A258" s="34"/>
    </row>
    <row r="259" spans="1:1" ht="14.25" customHeight="1" x14ac:dyDescent="0.25">
      <c r="A259" s="34"/>
    </row>
    <row r="260" spans="1:1" ht="14.25" customHeight="1" x14ac:dyDescent="0.25">
      <c r="A260" s="34"/>
    </row>
    <row r="261" spans="1:1" ht="14.25" customHeight="1" x14ac:dyDescent="0.25">
      <c r="A261" s="34"/>
    </row>
    <row r="262" spans="1:1" ht="14.25" customHeight="1" x14ac:dyDescent="0.25">
      <c r="A262" s="34"/>
    </row>
    <row r="263" spans="1:1" ht="14.25" customHeight="1" x14ac:dyDescent="0.25">
      <c r="A263" s="34"/>
    </row>
    <row r="264" spans="1:1" ht="14.25" customHeight="1" x14ac:dyDescent="0.25">
      <c r="A264" s="34"/>
    </row>
    <row r="265" spans="1:1" ht="14.25" customHeight="1" x14ac:dyDescent="0.25">
      <c r="A265" s="34"/>
    </row>
    <row r="266" spans="1:1" ht="14.25" customHeight="1" x14ac:dyDescent="0.25">
      <c r="A266" s="34"/>
    </row>
    <row r="267" spans="1:1" ht="14.25" customHeight="1" x14ac:dyDescent="0.25">
      <c r="A267" s="34"/>
    </row>
    <row r="268" spans="1:1" ht="14.25" customHeight="1" x14ac:dyDescent="0.25">
      <c r="A268" s="34"/>
    </row>
    <row r="269" spans="1:1" ht="14.25" customHeight="1" x14ac:dyDescent="0.25">
      <c r="A269" s="34"/>
    </row>
    <row r="270" spans="1:1" ht="14.25" customHeight="1" x14ac:dyDescent="0.25">
      <c r="A270" s="34"/>
    </row>
    <row r="271" spans="1:1" ht="14.25" customHeight="1" x14ac:dyDescent="0.25">
      <c r="A271" s="34"/>
    </row>
    <row r="272" spans="1:1" ht="14.25" customHeight="1" x14ac:dyDescent="0.25">
      <c r="A272" s="34"/>
    </row>
    <row r="273" spans="1:1" ht="14.25" customHeight="1" x14ac:dyDescent="0.25">
      <c r="A273" s="34"/>
    </row>
    <row r="274" spans="1:1" ht="14.25" customHeight="1" x14ac:dyDescent="0.25">
      <c r="A274" s="34"/>
    </row>
    <row r="275" spans="1:1" ht="14.25" customHeight="1" x14ac:dyDescent="0.25">
      <c r="A275" s="34"/>
    </row>
    <row r="276" spans="1:1" ht="14.25" customHeight="1" x14ac:dyDescent="0.25">
      <c r="A276" s="34"/>
    </row>
    <row r="277" spans="1:1" ht="14.25" customHeight="1" x14ac:dyDescent="0.25">
      <c r="A277" s="34"/>
    </row>
    <row r="278" spans="1:1" ht="14.25" customHeight="1" x14ac:dyDescent="0.25">
      <c r="A278" s="34"/>
    </row>
    <row r="279" spans="1:1" ht="14.25" customHeight="1" x14ac:dyDescent="0.25">
      <c r="A279" s="34"/>
    </row>
    <row r="280" spans="1:1" ht="14.25" customHeight="1" x14ac:dyDescent="0.25">
      <c r="A280" s="34"/>
    </row>
    <row r="281" spans="1:1" ht="14.25" customHeight="1" x14ac:dyDescent="0.25">
      <c r="A281" s="34"/>
    </row>
    <row r="282" spans="1:1" ht="14.25" customHeight="1" x14ac:dyDescent="0.25">
      <c r="A282" s="34"/>
    </row>
    <row r="283" spans="1:1" ht="14.25" customHeight="1" x14ac:dyDescent="0.25">
      <c r="A283" s="34"/>
    </row>
    <row r="284" spans="1:1" ht="14.25" customHeight="1" x14ac:dyDescent="0.25">
      <c r="A284" s="34"/>
    </row>
    <row r="285" spans="1:1" ht="14.25" customHeight="1" x14ac:dyDescent="0.25">
      <c r="A285" s="34"/>
    </row>
    <row r="286" spans="1:1" ht="14.25" customHeight="1" x14ac:dyDescent="0.25">
      <c r="A286" s="34"/>
    </row>
    <row r="287" spans="1:1" ht="14.25" customHeight="1" x14ac:dyDescent="0.25">
      <c r="A287" s="34"/>
    </row>
    <row r="288" spans="1:1" ht="14.25" customHeight="1" x14ac:dyDescent="0.25">
      <c r="A288" s="34"/>
    </row>
    <row r="289" spans="1:1" ht="14.25" customHeight="1" x14ac:dyDescent="0.25">
      <c r="A289" s="34"/>
    </row>
    <row r="290" spans="1:1" ht="14.25" customHeight="1" x14ac:dyDescent="0.25">
      <c r="A290" s="34"/>
    </row>
    <row r="291" spans="1:1" ht="14.25" customHeight="1" x14ac:dyDescent="0.25">
      <c r="A291" s="34"/>
    </row>
    <row r="292" spans="1:1" ht="14.25" customHeight="1" x14ac:dyDescent="0.25">
      <c r="A292" s="34"/>
    </row>
    <row r="293" spans="1:1" ht="14.25" customHeight="1" x14ac:dyDescent="0.25">
      <c r="A293" s="34"/>
    </row>
    <row r="294" spans="1:1" ht="14.25" customHeight="1" x14ac:dyDescent="0.25">
      <c r="A294" s="34"/>
    </row>
    <row r="295" spans="1:1" ht="14.25" customHeight="1" x14ac:dyDescent="0.25">
      <c r="A295" s="34"/>
    </row>
    <row r="296" spans="1:1" ht="14.25" customHeight="1" x14ac:dyDescent="0.25">
      <c r="A296" s="34"/>
    </row>
    <row r="297" spans="1:1" ht="14.25" customHeight="1" x14ac:dyDescent="0.25">
      <c r="A297" s="34"/>
    </row>
    <row r="298" spans="1:1" ht="14.25" customHeight="1" x14ac:dyDescent="0.25">
      <c r="A298" s="34"/>
    </row>
    <row r="299" spans="1:1" ht="14.25" customHeight="1" x14ac:dyDescent="0.25">
      <c r="A299" s="34"/>
    </row>
    <row r="300" spans="1:1" ht="14.25" customHeight="1" x14ac:dyDescent="0.25">
      <c r="A300" s="34"/>
    </row>
    <row r="301" spans="1:1" ht="14.25" customHeight="1" x14ac:dyDescent="0.25">
      <c r="A301" s="34"/>
    </row>
    <row r="302" spans="1:1" ht="14.25" customHeight="1" x14ac:dyDescent="0.25">
      <c r="A302" s="34"/>
    </row>
    <row r="303" spans="1:1" ht="14.25" customHeight="1" x14ac:dyDescent="0.25">
      <c r="A303" s="34"/>
    </row>
    <row r="304" spans="1:1" ht="14.25" customHeight="1" x14ac:dyDescent="0.25">
      <c r="A304" s="34"/>
    </row>
    <row r="305" spans="1:1" ht="14.25" customHeight="1" x14ac:dyDescent="0.25">
      <c r="A305" s="34"/>
    </row>
    <row r="306" spans="1:1" ht="14.25" customHeight="1" x14ac:dyDescent="0.25">
      <c r="A306" s="34"/>
    </row>
    <row r="307" spans="1:1" ht="14.25" customHeight="1" x14ac:dyDescent="0.25">
      <c r="A307" s="34"/>
    </row>
    <row r="308" spans="1:1" ht="14.25" customHeight="1" x14ac:dyDescent="0.25">
      <c r="A308" s="34"/>
    </row>
    <row r="309" spans="1:1" ht="14.25" customHeight="1" x14ac:dyDescent="0.25">
      <c r="A309" s="34"/>
    </row>
    <row r="310" spans="1:1" ht="14.25" customHeight="1" x14ac:dyDescent="0.25">
      <c r="A310" s="34"/>
    </row>
    <row r="311" spans="1:1" ht="14.25" customHeight="1" x14ac:dyDescent="0.25">
      <c r="A311" s="34"/>
    </row>
    <row r="312" spans="1:1" ht="14.25" customHeight="1" x14ac:dyDescent="0.25">
      <c r="A312" s="34"/>
    </row>
    <row r="313" spans="1:1" ht="14.25" customHeight="1" x14ac:dyDescent="0.25">
      <c r="A313" s="34"/>
    </row>
    <row r="314" spans="1:1" ht="14.25" customHeight="1" x14ac:dyDescent="0.25">
      <c r="A314" s="34"/>
    </row>
    <row r="315" spans="1:1" ht="14.25" customHeight="1" x14ac:dyDescent="0.25">
      <c r="A315" s="34"/>
    </row>
    <row r="316" spans="1:1" ht="14.25" customHeight="1" x14ac:dyDescent="0.25">
      <c r="A316" s="34"/>
    </row>
    <row r="317" spans="1:1" ht="14.25" customHeight="1" x14ac:dyDescent="0.25">
      <c r="A317" s="34"/>
    </row>
    <row r="318" spans="1:1" ht="14.25" customHeight="1" x14ac:dyDescent="0.25">
      <c r="A318" s="34"/>
    </row>
    <row r="319" spans="1:1" ht="14.25" customHeight="1" x14ac:dyDescent="0.25">
      <c r="A319" s="34"/>
    </row>
    <row r="320" spans="1:1" ht="14.25" customHeight="1" x14ac:dyDescent="0.25">
      <c r="A320" s="34"/>
    </row>
    <row r="321" spans="1:1" ht="14.25" customHeight="1" x14ac:dyDescent="0.25">
      <c r="A321" s="34"/>
    </row>
    <row r="322" spans="1:1" ht="14.25" customHeight="1" x14ac:dyDescent="0.25">
      <c r="A322" s="34"/>
    </row>
    <row r="323" spans="1:1" ht="14.25" customHeight="1" x14ac:dyDescent="0.25">
      <c r="A323" s="34"/>
    </row>
    <row r="324" spans="1:1" ht="14.25" customHeight="1" x14ac:dyDescent="0.25">
      <c r="A324" s="34"/>
    </row>
    <row r="325" spans="1:1" ht="14.25" customHeight="1" x14ac:dyDescent="0.25">
      <c r="A325" s="34"/>
    </row>
    <row r="326" spans="1:1" ht="14.25" customHeight="1" x14ac:dyDescent="0.25">
      <c r="A326" s="34"/>
    </row>
    <row r="327" spans="1:1" ht="14.25" customHeight="1" x14ac:dyDescent="0.25">
      <c r="A327" s="34"/>
    </row>
    <row r="328" spans="1:1" ht="14.25" customHeight="1" x14ac:dyDescent="0.25">
      <c r="A328" s="34"/>
    </row>
    <row r="329" spans="1:1" ht="14.25" customHeight="1" x14ac:dyDescent="0.25">
      <c r="A329" s="34"/>
    </row>
    <row r="330" spans="1:1" ht="14.25" customHeight="1" x14ac:dyDescent="0.25">
      <c r="A330" s="34"/>
    </row>
    <row r="331" spans="1:1" ht="14.25" customHeight="1" x14ac:dyDescent="0.25">
      <c r="A331" s="34"/>
    </row>
    <row r="332" spans="1:1" ht="14.25" customHeight="1" x14ac:dyDescent="0.25">
      <c r="A332" s="34"/>
    </row>
    <row r="333" spans="1:1" ht="14.25" customHeight="1" x14ac:dyDescent="0.25">
      <c r="A333" s="34"/>
    </row>
    <row r="334" spans="1:1" ht="14.25" customHeight="1" x14ac:dyDescent="0.25">
      <c r="A334" s="34"/>
    </row>
    <row r="335" spans="1:1" ht="14.25" customHeight="1" x14ac:dyDescent="0.25">
      <c r="A335" s="34"/>
    </row>
    <row r="336" spans="1:1" ht="14.25" customHeight="1" x14ac:dyDescent="0.25">
      <c r="A336" s="34"/>
    </row>
    <row r="337" spans="1:1" ht="14.25" customHeight="1" x14ac:dyDescent="0.25">
      <c r="A337" s="34"/>
    </row>
    <row r="338" spans="1:1" ht="14.25" customHeight="1" x14ac:dyDescent="0.25">
      <c r="A338" s="34"/>
    </row>
    <row r="339" spans="1:1" ht="14.25" customHeight="1" x14ac:dyDescent="0.25">
      <c r="A339" s="34"/>
    </row>
    <row r="340" spans="1:1" ht="14.25" customHeight="1" x14ac:dyDescent="0.25">
      <c r="A340" s="34"/>
    </row>
    <row r="341" spans="1:1" ht="14.25" customHeight="1" x14ac:dyDescent="0.25">
      <c r="A341" s="34"/>
    </row>
    <row r="342" spans="1:1" ht="14.25" customHeight="1" x14ac:dyDescent="0.25">
      <c r="A342" s="34"/>
    </row>
    <row r="343" spans="1:1" ht="14.25" customHeight="1" x14ac:dyDescent="0.25">
      <c r="A343" s="34"/>
    </row>
    <row r="344" spans="1:1" ht="14.25" customHeight="1" x14ac:dyDescent="0.25">
      <c r="A344" s="34"/>
    </row>
    <row r="345" spans="1:1" ht="14.25" customHeight="1" x14ac:dyDescent="0.25">
      <c r="A345" s="34"/>
    </row>
    <row r="346" spans="1:1" ht="14.25" customHeight="1" x14ac:dyDescent="0.25">
      <c r="A346" s="34"/>
    </row>
    <row r="347" spans="1:1" ht="14.25" customHeight="1" x14ac:dyDescent="0.25">
      <c r="A347" s="34"/>
    </row>
    <row r="348" spans="1:1" ht="14.25" customHeight="1" x14ac:dyDescent="0.25">
      <c r="A348" s="34"/>
    </row>
    <row r="349" spans="1:1" ht="14.25" customHeight="1" x14ac:dyDescent="0.25">
      <c r="A349" s="34"/>
    </row>
    <row r="350" spans="1:1" ht="14.25" customHeight="1" x14ac:dyDescent="0.25">
      <c r="A350" s="34"/>
    </row>
    <row r="351" spans="1:1" ht="14.25" customHeight="1" x14ac:dyDescent="0.25">
      <c r="A351" s="34"/>
    </row>
    <row r="352" spans="1:1" ht="14.25" customHeight="1" x14ac:dyDescent="0.25">
      <c r="A352" s="34"/>
    </row>
    <row r="353" spans="1:1" ht="14.25" customHeight="1" x14ac:dyDescent="0.25">
      <c r="A353" s="34"/>
    </row>
    <row r="354" spans="1:1" ht="14.25" customHeight="1" x14ac:dyDescent="0.25">
      <c r="A354" s="34"/>
    </row>
    <row r="355" spans="1:1" ht="14.25" customHeight="1" x14ac:dyDescent="0.25">
      <c r="A355" s="34"/>
    </row>
    <row r="356" spans="1:1" ht="14.25" customHeight="1" x14ac:dyDescent="0.25">
      <c r="A356" s="34"/>
    </row>
    <row r="357" spans="1:1" ht="14.25" customHeight="1" x14ac:dyDescent="0.25">
      <c r="A357" s="34"/>
    </row>
    <row r="358" spans="1:1" ht="14.25" customHeight="1" x14ac:dyDescent="0.25">
      <c r="A358" s="34"/>
    </row>
    <row r="359" spans="1:1" ht="14.25" customHeight="1" x14ac:dyDescent="0.25">
      <c r="A359" s="34"/>
    </row>
    <row r="360" spans="1:1" ht="14.25" customHeight="1" x14ac:dyDescent="0.25">
      <c r="A360" s="34"/>
    </row>
    <row r="361" spans="1:1" ht="14.25" customHeight="1" x14ac:dyDescent="0.25">
      <c r="A361" s="34"/>
    </row>
    <row r="362" spans="1:1" ht="14.25" customHeight="1" x14ac:dyDescent="0.25">
      <c r="A362" s="34"/>
    </row>
    <row r="363" spans="1:1" ht="14.25" customHeight="1" x14ac:dyDescent="0.25">
      <c r="A363" s="34"/>
    </row>
    <row r="364" spans="1:1" ht="14.25" customHeight="1" x14ac:dyDescent="0.25">
      <c r="A364" s="34"/>
    </row>
    <row r="365" spans="1:1" ht="14.25" customHeight="1" x14ac:dyDescent="0.25">
      <c r="A365" s="34"/>
    </row>
    <row r="366" spans="1:1" ht="14.25" customHeight="1" x14ac:dyDescent="0.25">
      <c r="A366" s="34"/>
    </row>
    <row r="367" spans="1:1" ht="14.25" customHeight="1" x14ac:dyDescent="0.25">
      <c r="A367" s="34"/>
    </row>
    <row r="368" spans="1:1" ht="14.25" customHeight="1" x14ac:dyDescent="0.25">
      <c r="A368" s="34"/>
    </row>
    <row r="369" spans="1:1" ht="14.25" customHeight="1" x14ac:dyDescent="0.25">
      <c r="A369" s="34"/>
    </row>
    <row r="370" spans="1:1" ht="14.25" customHeight="1" x14ac:dyDescent="0.25">
      <c r="A370" s="34"/>
    </row>
    <row r="371" spans="1:1" ht="14.25" customHeight="1" x14ac:dyDescent="0.25">
      <c r="A371" s="34"/>
    </row>
    <row r="372" spans="1:1" ht="14.25" customHeight="1" x14ac:dyDescent="0.25">
      <c r="A372" s="34"/>
    </row>
    <row r="373" spans="1:1" ht="14.25" customHeight="1" x14ac:dyDescent="0.25">
      <c r="A373" s="34"/>
    </row>
    <row r="374" spans="1:1" ht="14.25" customHeight="1" x14ac:dyDescent="0.25">
      <c r="A374" s="34"/>
    </row>
    <row r="375" spans="1:1" ht="14.25" customHeight="1" x14ac:dyDescent="0.25">
      <c r="A375" s="34"/>
    </row>
    <row r="376" spans="1:1" ht="14.25" customHeight="1" x14ac:dyDescent="0.25">
      <c r="A376" s="34"/>
    </row>
    <row r="377" spans="1:1" ht="14.25" customHeight="1" x14ac:dyDescent="0.25">
      <c r="A377" s="34"/>
    </row>
    <row r="378" spans="1:1" ht="14.25" customHeight="1" x14ac:dyDescent="0.25">
      <c r="A378" s="34"/>
    </row>
    <row r="379" spans="1:1" ht="14.25" customHeight="1" x14ac:dyDescent="0.25">
      <c r="A379" s="34"/>
    </row>
    <row r="380" spans="1:1" ht="14.25" customHeight="1" x14ac:dyDescent="0.25">
      <c r="A380" s="34"/>
    </row>
    <row r="381" spans="1:1" ht="14.25" customHeight="1" x14ac:dyDescent="0.25">
      <c r="A381" s="34"/>
    </row>
    <row r="382" spans="1:1" ht="14.25" customHeight="1" x14ac:dyDescent="0.25">
      <c r="A382" s="34"/>
    </row>
    <row r="383" spans="1:1" ht="14.25" customHeight="1" x14ac:dyDescent="0.25">
      <c r="A383" s="34"/>
    </row>
    <row r="384" spans="1:1" ht="14.25" customHeight="1" x14ac:dyDescent="0.25">
      <c r="A384" s="34"/>
    </row>
    <row r="385" spans="1:1" ht="14.25" customHeight="1" x14ac:dyDescent="0.25">
      <c r="A385" s="34"/>
    </row>
    <row r="386" spans="1:1" ht="14.25" customHeight="1" x14ac:dyDescent="0.25">
      <c r="A386" s="34"/>
    </row>
    <row r="387" spans="1:1" ht="14.25" customHeight="1" x14ac:dyDescent="0.25">
      <c r="A387" s="34"/>
    </row>
    <row r="388" spans="1:1" ht="14.25" customHeight="1" x14ac:dyDescent="0.25">
      <c r="A388" s="34"/>
    </row>
    <row r="389" spans="1:1" ht="14.25" customHeight="1" x14ac:dyDescent="0.25">
      <c r="A389" s="34"/>
    </row>
    <row r="390" spans="1:1" ht="14.25" customHeight="1" x14ac:dyDescent="0.25">
      <c r="A390" s="34"/>
    </row>
    <row r="391" spans="1:1" ht="14.25" customHeight="1" x14ac:dyDescent="0.25">
      <c r="A391" s="34"/>
    </row>
    <row r="392" spans="1:1" ht="14.25" customHeight="1" x14ac:dyDescent="0.25">
      <c r="A392" s="34"/>
    </row>
    <row r="393" spans="1:1" ht="14.25" customHeight="1" x14ac:dyDescent="0.25">
      <c r="A393" s="34"/>
    </row>
    <row r="394" spans="1:1" ht="14.25" customHeight="1" x14ac:dyDescent="0.25">
      <c r="A394" s="34"/>
    </row>
    <row r="395" spans="1:1" ht="14.25" customHeight="1" x14ac:dyDescent="0.25">
      <c r="A395" s="34"/>
    </row>
    <row r="396" spans="1:1" ht="14.25" customHeight="1" x14ac:dyDescent="0.25">
      <c r="A396" s="34"/>
    </row>
    <row r="397" spans="1:1" ht="14.25" customHeight="1" x14ac:dyDescent="0.25">
      <c r="A397" s="34"/>
    </row>
    <row r="398" spans="1:1" ht="14.25" customHeight="1" x14ac:dyDescent="0.25">
      <c r="A398" s="34"/>
    </row>
    <row r="399" spans="1:1" ht="14.25" customHeight="1" x14ac:dyDescent="0.25">
      <c r="A399" s="34"/>
    </row>
    <row r="400" spans="1:1" ht="14.25" customHeight="1" x14ac:dyDescent="0.25">
      <c r="A400" s="34"/>
    </row>
    <row r="401" spans="1:1" ht="14.25" customHeight="1" x14ac:dyDescent="0.25">
      <c r="A401" s="34"/>
    </row>
    <row r="402" spans="1:1" ht="14.25" customHeight="1" x14ac:dyDescent="0.25">
      <c r="A402" s="34"/>
    </row>
    <row r="403" spans="1:1" ht="14.25" customHeight="1" x14ac:dyDescent="0.25">
      <c r="A403" s="34"/>
    </row>
    <row r="404" spans="1:1" ht="14.25" customHeight="1" x14ac:dyDescent="0.25">
      <c r="A404" s="34"/>
    </row>
    <row r="405" spans="1:1" ht="14.25" customHeight="1" x14ac:dyDescent="0.25">
      <c r="A405" s="34"/>
    </row>
    <row r="406" spans="1:1" ht="14.25" customHeight="1" x14ac:dyDescent="0.25">
      <c r="A406" s="34"/>
    </row>
    <row r="407" spans="1:1" ht="14.25" customHeight="1" x14ac:dyDescent="0.25">
      <c r="A407" s="34"/>
    </row>
    <row r="408" spans="1:1" ht="14.25" customHeight="1" x14ac:dyDescent="0.25">
      <c r="A408" s="34"/>
    </row>
    <row r="409" spans="1:1" ht="14.25" customHeight="1" x14ac:dyDescent="0.25">
      <c r="A409" s="34"/>
    </row>
    <row r="410" spans="1:1" ht="14.25" customHeight="1" x14ac:dyDescent="0.25">
      <c r="A410" s="34"/>
    </row>
    <row r="411" spans="1:1" ht="14.25" customHeight="1" x14ac:dyDescent="0.25">
      <c r="A411" s="34"/>
    </row>
    <row r="412" spans="1:1" ht="14.25" customHeight="1" x14ac:dyDescent="0.25">
      <c r="A412" s="34"/>
    </row>
    <row r="413" spans="1:1" ht="14.25" customHeight="1" x14ac:dyDescent="0.25">
      <c r="A413" s="34"/>
    </row>
    <row r="414" spans="1:1" ht="14.25" customHeight="1" x14ac:dyDescent="0.25">
      <c r="A414" s="34"/>
    </row>
    <row r="415" spans="1:1" ht="14.25" customHeight="1" x14ac:dyDescent="0.25">
      <c r="A415" s="34"/>
    </row>
    <row r="416" spans="1:1" ht="14.25" customHeight="1" x14ac:dyDescent="0.25">
      <c r="A416" s="34"/>
    </row>
    <row r="417" spans="1:1" ht="14.25" customHeight="1" x14ac:dyDescent="0.25">
      <c r="A417" s="34"/>
    </row>
    <row r="418" spans="1:1" ht="14.25" customHeight="1" x14ac:dyDescent="0.25">
      <c r="A418" s="34"/>
    </row>
    <row r="419" spans="1:1" ht="14.25" customHeight="1" x14ac:dyDescent="0.25">
      <c r="A419" s="34"/>
    </row>
    <row r="420" spans="1:1" ht="14.25" customHeight="1" x14ac:dyDescent="0.25">
      <c r="A420" s="34"/>
    </row>
    <row r="421" spans="1:1" ht="14.25" customHeight="1" x14ac:dyDescent="0.25">
      <c r="A421" s="34"/>
    </row>
    <row r="422" spans="1:1" ht="14.25" customHeight="1" x14ac:dyDescent="0.25">
      <c r="A422" s="34"/>
    </row>
    <row r="423" spans="1:1" ht="14.25" customHeight="1" x14ac:dyDescent="0.25">
      <c r="A423" s="34"/>
    </row>
    <row r="424" spans="1:1" ht="14.25" customHeight="1" x14ac:dyDescent="0.25">
      <c r="A424" s="34"/>
    </row>
    <row r="425" spans="1:1" ht="14.25" customHeight="1" x14ac:dyDescent="0.25">
      <c r="A425" s="34"/>
    </row>
    <row r="426" spans="1:1" ht="14.25" customHeight="1" x14ac:dyDescent="0.25">
      <c r="A426" s="34"/>
    </row>
    <row r="427" spans="1:1" ht="14.25" customHeight="1" x14ac:dyDescent="0.25">
      <c r="A427" s="34"/>
    </row>
    <row r="428" spans="1:1" ht="14.25" customHeight="1" x14ac:dyDescent="0.25">
      <c r="A428" s="34"/>
    </row>
    <row r="429" spans="1:1" ht="14.25" customHeight="1" x14ac:dyDescent="0.25">
      <c r="A429" s="34"/>
    </row>
    <row r="430" spans="1:1" ht="14.25" customHeight="1" x14ac:dyDescent="0.25">
      <c r="A430" s="34"/>
    </row>
    <row r="431" spans="1:1" ht="14.25" customHeight="1" x14ac:dyDescent="0.25">
      <c r="A431" s="34"/>
    </row>
    <row r="432" spans="1:1" ht="14.25" customHeight="1" x14ac:dyDescent="0.25">
      <c r="A432" s="34"/>
    </row>
    <row r="433" spans="1:1" ht="14.25" customHeight="1" x14ac:dyDescent="0.25">
      <c r="A433" s="34"/>
    </row>
    <row r="434" spans="1:1" ht="14.25" customHeight="1" x14ac:dyDescent="0.25">
      <c r="A434" s="34"/>
    </row>
    <row r="435" spans="1:1" ht="14.25" customHeight="1" x14ac:dyDescent="0.25">
      <c r="A435" s="34"/>
    </row>
    <row r="436" spans="1:1" ht="14.25" customHeight="1" x14ac:dyDescent="0.25">
      <c r="A436" s="34"/>
    </row>
    <row r="437" spans="1:1" ht="14.25" customHeight="1" x14ac:dyDescent="0.25">
      <c r="A437" s="34"/>
    </row>
    <row r="438" spans="1:1" ht="14.25" customHeight="1" x14ac:dyDescent="0.25">
      <c r="A438" s="34"/>
    </row>
    <row r="439" spans="1:1" ht="14.25" customHeight="1" x14ac:dyDescent="0.25">
      <c r="A439" s="34"/>
    </row>
    <row r="440" spans="1:1" ht="14.25" customHeight="1" x14ac:dyDescent="0.25">
      <c r="A440" s="34"/>
    </row>
    <row r="441" spans="1:1" ht="14.25" customHeight="1" x14ac:dyDescent="0.25">
      <c r="A441" s="34"/>
    </row>
    <row r="442" spans="1:1" ht="14.25" customHeight="1" x14ac:dyDescent="0.25">
      <c r="A442" s="34"/>
    </row>
    <row r="443" spans="1:1" ht="14.25" customHeight="1" x14ac:dyDescent="0.25">
      <c r="A443" s="34"/>
    </row>
    <row r="444" spans="1:1" ht="14.25" customHeight="1" x14ac:dyDescent="0.25">
      <c r="A444" s="34"/>
    </row>
    <row r="445" spans="1:1" ht="14.25" customHeight="1" x14ac:dyDescent="0.25">
      <c r="A445" s="34"/>
    </row>
    <row r="446" spans="1:1" ht="14.25" customHeight="1" x14ac:dyDescent="0.25">
      <c r="A446" s="34"/>
    </row>
    <row r="447" spans="1:1" ht="14.25" customHeight="1" x14ac:dyDescent="0.25">
      <c r="A447" s="34"/>
    </row>
    <row r="448" spans="1:1" ht="14.25" customHeight="1" x14ac:dyDescent="0.25">
      <c r="A448" s="34"/>
    </row>
    <row r="449" spans="1:1" ht="14.25" customHeight="1" x14ac:dyDescent="0.25">
      <c r="A449" s="34"/>
    </row>
    <row r="450" spans="1:1" ht="14.25" customHeight="1" x14ac:dyDescent="0.25">
      <c r="A450" s="34"/>
    </row>
    <row r="451" spans="1:1" ht="14.25" customHeight="1" x14ac:dyDescent="0.25">
      <c r="A451" s="34"/>
    </row>
    <row r="452" spans="1:1" ht="14.25" customHeight="1" x14ac:dyDescent="0.25">
      <c r="A452" s="34"/>
    </row>
    <row r="453" spans="1:1" ht="14.25" customHeight="1" x14ac:dyDescent="0.25">
      <c r="A453" s="34"/>
    </row>
    <row r="454" spans="1:1" ht="14.25" customHeight="1" x14ac:dyDescent="0.25">
      <c r="A454" s="34"/>
    </row>
    <row r="455" spans="1:1" ht="14.25" customHeight="1" x14ac:dyDescent="0.25">
      <c r="A455" s="34"/>
    </row>
    <row r="456" spans="1:1" ht="14.25" customHeight="1" x14ac:dyDescent="0.25">
      <c r="A456" s="34"/>
    </row>
    <row r="457" spans="1:1" ht="14.25" customHeight="1" x14ac:dyDescent="0.25">
      <c r="A457" s="34"/>
    </row>
    <row r="458" spans="1:1" ht="14.25" customHeight="1" x14ac:dyDescent="0.25">
      <c r="A458" s="34"/>
    </row>
    <row r="459" spans="1:1" ht="14.25" customHeight="1" x14ac:dyDescent="0.25">
      <c r="A459" s="34"/>
    </row>
    <row r="460" spans="1:1" ht="14.25" customHeight="1" x14ac:dyDescent="0.25">
      <c r="A460" s="34"/>
    </row>
    <row r="461" spans="1:1" ht="14.25" customHeight="1" x14ac:dyDescent="0.25">
      <c r="A461" s="34"/>
    </row>
    <row r="462" spans="1:1" ht="14.25" customHeight="1" x14ac:dyDescent="0.25">
      <c r="A462" s="34"/>
    </row>
    <row r="463" spans="1:1" ht="14.25" customHeight="1" x14ac:dyDescent="0.25">
      <c r="A463" s="34"/>
    </row>
    <row r="464" spans="1:1" ht="14.25" customHeight="1" x14ac:dyDescent="0.25">
      <c r="A464" s="34"/>
    </row>
    <row r="465" spans="1:1" ht="14.25" customHeight="1" x14ac:dyDescent="0.25">
      <c r="A465" s="34"/>
    </row>
    <row r="466" spans="1:1" ht="14.25" customHeight="1" x14ac:dyDescent="0.25">
      <c r="A466" s="34"/>
    </row>
    <row r="467" spans="1:1" ht="14.25" customHeight="1" x14ac:dyDescent="0.25">
      <c r="A467" s="34"/>
    </row>
    <row r="468" spans="1:1" ht="14.25" customHeight="1" x14ac:dyDescent="0.25">
      <c r="A468" s="34"/>
    </row>
    <row r="469" spans="1:1" ht="14.25" customHeight="1" x14ac:dyDescent="0.25">
      <c r="A469" s="34"/>
    </row>
    <row r="470" spans="1:1" ht="14.25" customHeight="1" x14ac:dyDescent="0.25">
      <c r="A470" s="34"/>
    </row>
    <row r="471" spans="1:1" ht="14.25" customHeight="1" x14ac:dyDescent="0.25">
      <c r="A471" s="34"/>
    </row>
    <row r="472" spans="1:1" ht="14.25" customHeight="1" x14ac:dyDescent="0.25">
      <c r="A472" s="34"/>
    </row>
    <row r="473" spans="1:1" ht="14.25" customHeight="1" x14ac:dyDescent="0.25">
      <c r="A473" s="34"/>
    </row>
    <row r="474" spans="1:1" ht="14.25" customHeight="1" x14ac:dyDescent="0.25">
      <c r="A474" s="34"/>
    </row>
    <row r="475" spans="1:1" ht="14.25" customHeight="1" x14ac:dyDescent="0.25">
      <c r="A475" s="34"/>
    </row>
    <row r="476" spans="1:1" ht="14.25" customHeight="1" x14ac:dyDescent="0.25">
      <c r="A476" s="34"/>
    </row>
    <row r="477" spans="1:1" ht="14.25" customHeight="1" x14ac:dyDescent="0.25">
      <c r="A477" s="34"/>
    </row>
    <row r="478" spans="1:1" ht="14.25" customHeight="1" x14ac:dyDescent="0.25">
      <c r="A478" s="34"/>
    </row>
    <row r="479" spans="1:1" ht="14.25" customHeight="1" x14ac:dyDescent="0.25">
      <c r="A479" s="34"/>
    </row>
    <row r="480" spans="1:1" ht="14.25" customHeight="1" x14ac:dyDescent="0.25">
      <c r="A480" s="34"/>
    </row>
    <row r="481" spans="1:1" ht="14.25" customHeight="1" x14ac:dyDescent="0.25">
      <c r="A481" s="34"/>
    </row>
    <row r="482" spans="1:1" ht="14.25" customHeight="1" x14ac:dyDescent="0.25">
      <c r="A482" s="34"/>
    </row>
    <row r="483" spans="1:1" ht="14.25" customHeight="1" x14ac:dyDescent="0.25">
      <c r="A483" s="34"/>
    </row>
    <row r="484" spans="1:1" ht="14.25" customHeight="1" x14ac:dyDescent="0.25">
      <c r="A484" s="34"/>
    </row>
    <row r="485" spans="1:1" ht="14.25" customHeight="1" x14ac:dyDescent="0.25">
      <c r="A485" s="34"/>
    </row>
    <row r="486" spans="1:1" ht="14.25" customHeight="1" x14ac:dyDescent="0.25">
      <c r="A486" s="34"/>
    </row>
    <row r="487" spans="1:1" ht="14.25" customHeight="1" x14ac:dyDescent="0.25">
      <c r="A487" s="34"/>
    </row>
    <row r="488" spans="1:1" ht="14.25" customHeight="1" x14ac:dyDescent="0.25">
      <c r="A488" s="34"/>
    </row>
    <row r="489" spans="1:1" ht="14.25" customHeight="1" x14ac:dyDescent="0.25">
      <c r="A489" s="34"/>
    </row>
    <row r="490" spans="1:1" ht="14.25" customHeight="1" x14ac:dyDescent="0.25">
      <c r="A490" s="34"/>
    </row>
    <row r="491" spans="1:1" ht="14.25" customHeight="1" x14ac:dyDescent="0.25">
      <c r="A491" s="34"/>
    </row>
    <row r="492" spans="1:1" ht="14.25" customHeight="1" x14ac:dyDescent="0.25">
      <c r="A492" s="34"/>
    </row>
    <row r="493" spans="1:1" ht="14.25" customHeight="1" x14ac:dyDescent="0.25">
      <c r="A493" s="34"/>
    </row>
    <row r="494" spans="1:1" ht="14.25" customHeight="1" x14ac:dyDescent="0.25">
      <c r="A494" s="34"/>
    </row>
    <row r="495" spans="1:1" ht="14.25" customHeight="1" x14ac:dyDescent="0.25">
      <c r="A495" s="34"/>
    </row>
    <row r="496" spans="1:1" ht="14.25" customHeight="1" x14ac:dyDescent="0.25">
      <c r="A496" s="34"/>
    </row>
    <row r="497" spans="1:1" ht="14.25" customHeight="1" x14ac:dyDescent="0.25">
      <c r="A497" s="34"/>
    </row>
    <row r="498" spans="1:1" ht="14.25" customHeight="1" x14ac:dyDescent="0.25">
      <c r="A498" s="34"/>
    </row>
    <row r="499" spans="1:1" ht="14.25" customHeight="1" x14ac:dyDescent="0.25">
      <c r="A499" s="34"/>
    </row>
    <row r="500" spans="1:1" ht="14.25" customHeight="1" x14ac:dyDescent="0.25">
      <c r="A500" s="34"/>
    </row>
    <row r="501" spans="1:1" ht="14.25" customHeight="1" x14ac:dyDescent="0.25">
      <c r="A501" s="34"/>
    </row>
    <row r="502" spans="1:1" ht="14.25" customHeight="1" x14ac:dyDescent="0.25">
      <c r="A502" s="34"/>
    </row>
    <row r="503" spans="1:1" ht="14.25" customHeight="1" x14ac:dyDescent="0.25">
      <c r="A503" s="34"/>
    </row>
    <row r="504" spans="1:1" ht="14.25" customHeight="1" x14ac:dyDescent="0.25">
      <c r="A504" s="34"/>
    </row>
    <row r="505" spans="1:1" ht="14.25" customHeight="1" x14ac:dyDescent="0.25">
      <c r="A505" s="34"/>
    </row>
    <row r="506" spans="1:1" ht="14.25" customHeight="1" x14ac:dyDescent="0.25">
      <c r="A506" s="34"/>
    </row>
    <row r="507" spans="1:1" ht="14.25" customHeight="1" x14ac:dyDescent="0.25">
      <c r="A507" s="34"/>
    </row>
    <row r="508" spans="1:1" ht="14.25" customHeight="1" x14ac:dyDescent="0.25">
      <c r="A508" s="34"/>
    </row>
    <row r="509" spans="1:1" ht="14.25" customHeight="1" x14ac:dyDescent="0.25">
      <c r="A509" s="34"/>
    </row>
    <row r="510" spans="1:1" ht="14.25" customHeight="1" x14ac:dyDescent="0.25">
      <c r="A510" s="34"/>
    </row>
    <row r="511" spans="1:1" ht="14.25" customHeight="1" x14ac:dyDescent="0.25">
      <c r="A511" s="34"/>
    </row>
    <row r="512" spans="1:1" ht="14.25" customHeight="1" x14ac:dyDescent="0.25">
      <c r="A512" s="34"/>
    </row>
    <row r="513" spans="1:1" ht="14.25" customHeight="1" x14ac:dyDescent="0.25">
      <c r="A513" s="34"/>
    </row>
    <row r="514" spans="1:1" ht="14.25" customHeight="1" x14ac:dyDescent="0.25">
      <c r="A514" s="34"/>
    </row>
    <row r="515" spans="1:1" ht="14.25" customHeight="1" x14ac:dyDescent="0.25">
      <c r="A515" s="34"/>
    </row>
    <row r="516" spans="1:1" ht="14.25" customHeight="1" x14ac:dyDescent="0.25">
      <c r="A516" s="34"/>
    </row>
    <row r="517" spans="1:1" ht="14.25" customHeight="1" x14ac:dyDescent="0.25">
      <c r="A517" s="34"/>
    </row>
    <row r="518" spans="1:1" ht="14.25" customHeight="1" x14ac:dyDescent="0.25">
      <c r="A518" s="34"/>
    </row>
    <row r="519" spans="1:1" ht="14.25" customHeight="1" x14ac:dyDescent="0.25">
      <c r="A519" s="34"/>
    </row>
    <row r="520" spans="1:1" ht="14.25" customHeight="1" x14ac:dyDescent="0.25">
      <c r="A520" s="34"/>
    </row>
    <row r="521" spans="1:1" ht="14.25" customHeight="1" x14ac:dyDescent="0.25">
      <c r="A521" s="34"/>
    </row>
    <row r="522" spans="1:1" ht="14.25" customHeight="1" x14ac:dyDescent="0.25">
      <c r="A522" s="34"/>
    </row>
    <row r="523" spans="1:1" ht="14.25" customHeight="1" x14ac:dyDescent="0.25">
      <c r="A523" s="34"/>
    </row>
    <row r="524" spans="1:1" ht="14.25" customHeight="1" x14ac:dyDescent="0.25">
      <c r="A524" s="34"/>
    </row>
    <row r="525" spans="1:1" ht="14.25" customHeight="1" x14ac:dyDescent="0.25">
      <c r="A525" s="34"/>
    </row>
    <row r="526" spans="1:1" ht="14.25" customHeight="1" x14ac:dyDescent="0.25">
      <c r="A526" s="34"/>
    </row>
    <row r="527" spans="1:1" ht="14.25" customHeight="1" x14ac:dyDescent="0.25">
      <c r="A527" s="34"/>
    </row>
    <row r="528" spans="1:1" ht="14.25" customHeight="1" x14ac:dyDescent="0.25">
      <c r="A528" s="34"/>
    </row>
    <row r="529" spans="1:1" ht="14.25" customHeight="1" x14ac:dyDescent="0.25">
      <c r="A529" s="34"/>
    </row>
    <row r="530" spans="1:1" ht="14.25" customHeight="1" x14ac:dyDescent="0.25">
      <c r="A530" s="34"/>
    </row>
    <row r="531" spans="1:1" ht="14.25" customHeight="1" x14ac:dyDescent="0.25">
      <c r="A531" s="34"/>
    </row>
    <row r="532" spans="1:1" ht="14.25" customHeight="1" x14ac:dyDescent="0.25">
      <c r="A532" s="34"/>
    </row>
    <row r="533" spans="1:1" ht="14.25" customHeight="1" x14ac:dyDescent="0.25">
      <c r="A533" s="34"/>
    </row>
    <row r="534" spans="1:1" ht="14.25" customHeight="1" x14ac:dyDescent="0.25">
      <c r="A534" s="34"/>
    </row>
    <row r="535" spans="1:1" ht="14.25" customHeight="1" x14ac:dyDescent="0.25">
      <c r="A535" s="34"/>
    </row>
    <row r="536" spans="1:1" ht="14.25" customHeight="1" x14ac:dyDescent="0.25">
      <c r="A536" s="34"/>
    </row>
    <row r="537" spans="1:1" ht="14.25" customHeight="1" x14ac:dyDescent="0.25">
      <c r="A537" s="34"/>
    </row>
    <row r="538" spans="1:1" ht="14.25" customHeight="1" x14ac:dyDescent="0.25">
      <c r="A538" s="34"/>
    </row>
    <row r="539" spans="1:1" ht="14.25" customHeight="1" x14ac:dyDescent="0.25">
      <c r="A539" s="34"/>
    </row>
    <row r="540" spans="1:1" ht="14.25" customHeight="1" x14ac:dyDescent="0.25">
      <c r="A540" s="34"/>
    </row>
    <row r="541" spans="1:1" ht="14.25" customHeight="1" x14ac:dyDescent="0.25">
      <c r="A541" s="34"/>
    </row>
    <row r="542" spans="1:1" ht="14.25" customHeight="1" x14ac:dyDescent="0.25">
      <c r="A542" s="34"/>
    </row>
    <row r="543" spans="1:1" ht="14.25" customHeight="1" x14ac:dyDescent="0.25">
      <c r="A543" s="34"/>
    </row>
    <row r="544" spans="1:1" ht="14.25" customHeight="1" x14ac:dyDescent="0.25">
      <c r="A544" s="34"/>
    </row>
    <row r="545" spans="1:1" ht="14.25" customHeight="1" x14ac:dyDescent="0.25">
      <c r="A545" s="34"/>
    </row>
    <row r="546" spans="1:1" ht="14.25" customHeight="1" x14ac:dyDescent="0.25">
      <c r="A546" s="34"/>
    </row>
    <row r="547" spans="1:1" ht="14.25" customHeight="1" x14ac:dyDescent="0.25">
      <c r="A547" s="34"/>
    </row>
    <row r="548" spans="1:1" ht="14.25" customHeight="1" x14ac:dyDescent="0.25">
      <c r="A548" s="34"/>
    </row>
    <row r="549" spans="1:1" ht="14.25" customHeight="1" x14ac:dyDescent="0.25">
      <c r="A549" s="34"/>
    </row>
    <row r="550" spans="1:1" ht="14.25" customHeight="1" x14ac:dyDescent="0.25">
      <c r="A550" s="34"/>
    </row>
    <row r="551" spans="1:1" ht="14.25" customHeight="1" x14ac:dyDescent="0.25">
      <c r="A551" s="34"/>
    </row>
    <row r="552" spans="1:1" ht="14.25" customHeight="1" x14ac:dyDescent="0.25">
      <c r="A552" s="34"/>
    </row>
    <row r="553" spans="1:1" ht="14.25" customHeight="1" x14ac:dyDescent="0.25">
      <c r="A553" s="34"/>
    </row>
    <row r="554" spans="1:1" ht="14.25" customHeight="1" x14ac:dyDescent="0.25">
      <c r="A554" s="34"/>
    </row>
    <row r="555" spans="1:1" ht="14.25" customHeight="1" x14ac:dyDescent="0.25">
      <c r="A555" s="34"/>
    </row>
    <row r="556" spans="1:1" ht="14.25" customHeight="1" x14ac:dyDescent="0.25">
      <c r="A556" s="34"/>
    </row>
    <row r="557" spans="1:1" ht="14.25" customHeight="1" x14ac:dyDescent="0.25">
      <c r="A557" s="34"/>
    </row>
    <row r="558" spans="1:1" ht="14.25" customHeight="1" x14ac:dyDescent="0.25">
      <c r="A558" s="34"/>
    </row>
    <row r="559" spans="1:1" ht="14.25" customHeight="1" x14ac:dyDescent="0.25">
      <c r="A559" s="34"/>
    </row>
    <row r="560" spans="1:1" ht="14.25" customHeight="1" x14ac:dyDescent="0.25">
      <c r="A560" s="34"/>
    </row>
    <row r="561" spans="1:1" ht="14.25" customHeight="1" x14ac:dyDescent="0.25">
      <c r="A561" s="34"/>
    </row>
    <row r="562" spans="1:1" ht="14.25" customHeight="1" x14ac:dyDescent="0.25">
      <c r="A562" s="34"/>
    </row>
    <row r="563" spans="1:1" ht="14.25" customHeight="1" x14ac:dyDescent="0.25">
      <c r="A563" s="34"/>
    </row>
    <row r="564" spans="1:1" ht="14.25" customHeight="1" x14ac:dyDescent="0.25">
      <c r="A564" s="34"/>
    </row>
    <row r="565" spans="1:1" ht="14.25" customHeight="1" x14ac:dyDescent="0.25">
      <c r="A565" s="34"/>
    </row>
    <row r="566" spans="1:1" ht="14.25" customHeight="1" x14ac:dyDescent="0.25">
      <c r="A566" s="34"/>
    </row>
    <row r="567" spans="1:1" ht="14.25" customHeight="1" x14ac:dyDescent="0.25">
      <c r="A567" s="34"/>
    </row>
    <row r="568" spans="1:1" ht="14.25" customHeight="1" x14ac:dyDescent="0.25">
      <c r="A568" s="34"/>
    </row>
    <row r="569" spans="1:1" ht="14.25" customHeight="1" x14ac:dyDescent="0.25">
      <c r="A569" s="34"/>
    </row>
    <row r="570" spans="1:1" ht="14.25" customHeight="1" x14ac:dyDescent="0.25">
      <c r="A570" s="34"/>
    </row>
    <row r="571" spans="1:1" ht="14.25" customHeight="1" x14ac:dyDescent="0.25">
      <c r="A571" s="34"/>
    </row>
    <row r="572" spans="1:1" ht="14.25" customHeight="1" x14ac:dyDescent="0.25">
      <c r="A572" s="34"/>
    </row>
    <row r="573" spans="1:1" ht="14.25" customHeight="1" x14ac:dyDescent="0.25">
      <c r="A573" s="34"/>
    </row>
    <row r="574" spans="1:1" ht="14.25" customHeight="1" x14ac:dyDescent="0.25">
      <c r="A574" s="34"/>
    </row>
    <row r="575" spans="1:1" ht="14.25" customHeight="1" x14ac:dyDescent="0.25">
      <c r="A575" s="34"/>
    </row>
    <row r="576" spans="1:1" ht="14.25" customHeight="1" x14ac:dyDescent="0.25">
      <c r="A576" s="34"/>
    </row>
    <row r="577" spans="1:1" ht="14.25" customHeight="1" x14ac:dyDescent="0.25">
      <c r="A577" s="34"/>
    </row>
    <row r="578" spans="1:1" ht="14.25" customHeight="1" x14ac:dyDescent="0.25">
      <c r="A578" s="34"/>
    </row>
    <row r="579" spans="1:1" ht="14.25" customHeight="1" x14ac:dyDescent="0.25">
      <c r="A579" s="34"/>
    </row>
    <row r="580" spans="1:1" ht="14.25" customHeight="1" x14ac:dyDescent="0.25">
      <c r="A580" s="34"/>
    </row>
    <row r="581" spans="1:1" ht="14.25" customHeight="1" x14ac:dyDescent="0.25">
      <c r="A581" s="34"/>
    </row>
    <row r="582" spans="1:1" ht="14.25" customHeight="1" x14ac:dyDescent="0.25">
      <c r="A582" s="34"/>
    </row>
    <row r="583" spans="1:1" ht="14.25" customHeight="1" x14ac:dyDescent="0.25">
      <c r="A583" s="34"/>
    </row>
    <row r="584" spans="1:1" ht="14.25" customHeight="1" x14ac:dyDescent="0.25">
      <c r="A584" s="34"/>
    </row>
    <row r="585" spans="1:1" ht="14.25" customHeight="1" x14ac:dyDescent="0.25">
      <c r="A585" s="34"/>
    </row>
    <row r="586" spans="1:1" ht="14.25" customHeight="1" x14ac:dyDescent="0.25">
      <c r="A586" s="34"/>
    </row>
    <row r="587" spans="1:1" ht="14.25" customHeight="1" x14ac:dyDescent="0.25">
      <c r="A587" s="34"/>
    </row>
    <row r="588" spans="1:1" ht="14.25" customHeight="1" x14ac:dyDescent="0.25">
      <c r="A588" s="34"/>
    </row>
    <row r="589" spans="1:1" ht="14.25" customHeight="1" x14ac:dyDescent="0.25">
      <c r="A589" s="34"/>
    </row>
    <row r="590" spans="1:1" ht="14.25" customHeight="1" x14ac:dyDescent="0.25">
      <c r="A590" s="34"/>
    </row>
    <row r="591" spans="1:1" ht="14.25" customHeight="1" x14ac:dyDescent="0.25">
      <c r="A591" s="34"/>
    </row>
    <row r="592" spans="1:1" ht="14.25" customHeight="1" x14ac:dyDescent="0.25">
      <c r="A592" s="34"/>
    </row>
    <row r="593" spans="1:1" ht="14.25" customHeight="1" x14ac:dyDescent="0.25">
      <c r="A593" s="34"/>
    </row>
    <row r="594" spans="1:1" ht="14.25" customHeight="1" x14ac:dyDescent="0.25">
      <c r="A594" s="34"/>
    </row>
    <row r="595" spans="1:1" ht="14.25" customHeight="1" x14ac:dyDescent="0.25">
      <c r="A595" s="34"/>
    </row>
    <row r="596" spans="1:1" ht="14.25" customHeight="1" x14ac:dyDescent="0.25">
      <c r="A596" s="34"/>
    </row>
    <row r="597" spans="1:1" ht="14.25" customHeight="1" x14ac:dyDescent="0.25">
      <c r="A597" s="34"/>
    </row>
    <row r="598" spans="1:1" ht="14.25" customHeight="1" x14ac:dyDescent="0.25">
      <c r="A598" s="34"/>
    </row>
    <row r="599" spans="1:1" ht="14.25" customHeight="1" x14ac:dyDescent="0.25">
      <c r="A599" s="34"/>
    </row>
    <row r="600" spans="1:1" ht="14.25" customHeight="1" x14ac:dyDescent="0.25">
      <c r="A600" s="34"/>
    </row>
    <row r="601" spans="1:1" ht="14.25" customHeight="1" x14ac:dyDescent="0.25">
      <c r="A601" s="34"/>
    </row>
    <row r="602" spans="1:1" ht="14.25" customHeight="1" x14ac:dyDescent="0.25">
      <c r="A602" s="34"/>
    </row>
    <row r="603" spans="1:1" ht="14.25" customHeight="1" x14ac:dyDescent="0.25">
      <c r="A603" s="34"/>
    </row>
    <row r="604" spans="1:1" ht="14.25" customHeight="1" x14ac:dyDescent="0.25">
      <c r="A604" s="34"/>
    </row>
    <row r="605" spans="1:1" ht="14.25" customHeight="1" x14ac:dyDescent="0.25">
      <c r="A605" s="34"/>
    </row>
    <row r="606" spans="1:1" ht="14.25" customHeight="1" x14ac:dyDescent="0.25">
      <c r="A606" s="34"/>
    </row>
    <row r="607" spans="1:1" ht="14.25" customHeight="1" x14ac:dyDescent="0.25">
      <c r="A607" s="34"/>
    </row>
    <row r="608" spans="1:1" ht="14.25" customHeight="1" x14ac:dyDescent="0.25">
      <c r="A608" s="34"/>
    </row>
    <row r="609" spans="1:1" ht="14.25" customHeight="1" x14ac:dyDescent="0.25">
      <c r="A609" s="34"/>
    </row>
    <row r="610" spans="1:1" ht="14.25" customHeight="1" x14ac:dyDescent="0.25">
      <c r="A610" s="34"/>
    </row>
    <row r="611" spans="1:1" ht="14.25" customHeight="1" x14ac:dyDescent="0.25">
      <c r="A611" s="34"/>
    </row>
    <row r="612" spans="1:1" ht="14.25" customHeight="1" x14ac:dyDescent="0.25">
      <c r="A612" s="34"/>
    </row>
    <row r="613" spans="1:1" ht="14.25" customHeight="1" x14ac:dyDescent="0.25">
      <c r="A613" s="34"/>
    </row>
    <row r="614" spans="1:1" ht="14.25" customHeight="1" x14ac:dyDescent="0.25">
      <c r="A614" s="34"/>
    </row>
    <row r="615" spans="1:1" ht="14.25" customHeight="1" x14ac:dyDescent="0.25">
      <c r="A615" s="34"/>
    </row>
    <row r="616" spans="1:1" ht="14.25" customHeight="1" x14ac:dyDescent="0.25">
      <c r="A616" s="34"/>
    </row>
    <row r="617" spans="1:1" ht="14.25" customHeight="1" x14ac:dyDescent="0.25">
      <c r="A617" s="34"/>
    </row>
    <row r="618" spans="1:1" ht="14.25" customHeight="1" x14ac:dyDescent="0.25">
      <c r="A618" s="34"/>
    </row>
    <row r="619" spans="1:1" ht="14.25" customHeight="1" x14ac:dyDescent="0.25">
      <c r="A619" s="34"/>
    </row>
    <row r="620" spans="1:1" ht="14.25" customHeight="1" x14ac:dyDescent="0.25">
      <c r="A620" s="34"/>
    </row>
    <row r="621" spans="1:1" ht="14.25" customHeight="1" x14ac:dyDescent="0.25">
      <c r="A621" s="34"/>
    </row>
    <row r="622" spans="1:1" ht="14.25" customHeight="1" x14ac:dyDescent="0.25">
      <c r="A622" s="34"/>
    </row>
    <row r="623" spans="1:1" ht="14.25" customHeight="1" x14ac:dyDescent="0.25">
      <c r="A623" s="34"/>
    </row>
    <row r="624" spans="1:1" ht="14.25" customHeight="1" x14ac:dyDescent="0.25">
      <c r="A624" s="34"/>
    </row>
    <row r="625" spans="1:1" ht="14.25" customHeight="1" x14ac:dyDescent="0.25">
      <c r="A625" s="34"/>
    </row>
    <row r="626" spans="1:1" ht="14.25" customHeight="1" x14ac:dyDescent="0.25">
      <c r="A626" s="34"/>
    </row>
    <row r="627" spans="1:1" ht="14.25" customHeight="1" x14ac:dyDescent="0.25">
      <c r="A627" s="34"/>
    </row>
    <row r="628" spans="1:1" ht="14.25" customHeight="1" x14ac:dyDescent="0.25">
      <c r="A628" s="34"/>
    </row>
    <row r="629" spans="1:1" ht="14.25" customHeight="1" x14ac:dyDescent="0.25">
      <c r="A629" s="34"/>
    </row>
    <row r="630" spans="1:1" ht="14.25" customHeight="1" x14ac:dyDescent="0.25">
      <c r="A630" s="34"/>
    </row>
    <row r="631" spans="1:1" ht="14.25" customHeight="1" x14ac:dyDescent="0.25">
      <c r="A631" s="34"/>
    </row>
    <row r="632" spans="1:1" ht="14.25" customHeight="1" x14ac:dyDescent="0.25">
      <c r="A632" s="34"/>
    </row>
    <row r="633" spans="1:1" ht="14.25" customHeight="1" x14ac:dyDescent="0.25">
      <c r="A633" s="34"/>
    </row>
    <row r="634" spans="1:1" ht="14.25" customHeight="1" x14ac:dyDescent="0.25">
      <c r="A634" s="34"/>
    </row>
    <row r="635" spans="1:1" ht="14.25" customHeight="1" x14ac:dyDescent="0.25">
      <c r="A635" s="34"/>
    </row>
    <row r="636" spans="1:1" ht="14.25" customHeight="1" x14ac:dyDescent="0.25">
      <c r="A636" s="34"/>
    </row>
    <row r="637" spans="1:1" ht="14.25" customHeight="1" x14ac:dyDescent="0.25">
      <c r="A637" s="34"/>
    </row>
    <row r="638" spans="1:1" ht="14.25" customHeight="1" x14ac:dyDescent="0.25">
      <c r="A638" s="34"/>
    </row>
    <row r="639" spans="1:1" ht="14.25" customHeight="1" x14ac:dyDescent="0.25">
      <c r="A639" s="34"/>
    </row>
    <row r="640" spans="1:1" ht="14.25" customHeight="1" x14ac:dyDescent="0.25">
      <c r="A640" s="34"/>
    </row>
    <row r="641" spans="1:1" ht="14.25" customHeight="1" x14ac:dyDescent="0.25">
      <c r="A641" s="34"/>
    </row>
    <row r="642" spans="1:1" ht="14.25" customHeight="1" x14ac:dyDescent="0.25">
      <c r="A642" s="34"/>
    </row>
    <row r="643" spans="1:1" ht="14.25" customHeight="1" x14ac:dyDescent="0.25">
      <c r="A643" s="34"/>
    </row>
    <row r="644" spans="1:1" ht="14.25" customHeight="1" x14ac:dyDescent="0.25">
      <c r="A644" s="34"/>
    </row>
    <row r="645" spans="1:1" ht="14.25" customHeight="1" x14ac:dyDescent="0.25">
      <c r="A645" s="34"/>
    </row>
    <row r="646" spans="1:1" ht="14.25" customHeight="1" x14ac:dyDescent="0.25">
      <c r="A646" s="34"/>
    </row>
    <row r="647" spans="1:1" ht="14.25" customHeight="1" x14ac:dyDescent="0.25">
      <c r="A647" s="34"/>
    </row>
    <row r="648" spans="1:1" ht="14.25" customHeight="1" x14ac:dyDescent="0.25">
      <c r="A648" s="34"/>
    </row>
    <row r="649" spans="1:1" ht="14.25" customHeight="1" x14ac:dyDescent="0.25">
      <c r="A649" s="34"/>
    </row>
    <row r="650" spans="1:1" ht="14.25" customHeight="1" x14ac:dyDescent="0.25">
      <c r="A650" s="34"/>
    </row>
    <row r="651" spans="1:1" ht="14.25" customHeight="1" x14ac:dyDescent="0.25">
      <c r="A651" s="34"/>
    </row>
    <row r="652" spans="1:1" ht="14.25" customHeight="1" x14ac:dyDescent="0.25">
      <c r="A652" s="34"/>
    </row>
    <row r="653" spans="1:1" ht="14.25" customHeight="1" x14ac:dyDescent="0.25">
      <c r="A653" s="34"/>
    </row>
    <row r="654" spans="1:1" ht="14.25" customHeight="1" x14ac:dyDescent="0.25">
      <c r="A654" s="34"/>
    </row>
    <row r="655" spans="1:1" ht="14.25" customHeight="1" x14ac:dyDescent="0.25">
      <c r="A655" s="34"/>
    </row>
    <row r="656" spans="1:1" ht="14.25" customHeight="1" x14ac:dyDescent="0.25">
      <c r="A656" s="34"/>
    </row>
    <row r="657" spans="1:1" ht="14.25" customHeight="1" x14ac:dyDescent="0.25">
      <c r="A657" s="34"/>
    </row>
    <row r="658" spans="1:1" ht="14.25" customHeight="1" x14ac:dyDescent="0.25">
      <c r="A658" s="34"/>
    </row>
    <row r="659" spans="1:1" ht="14.25" customHeight="1" x14ac:dyDescent="0.25">
      <c r="A659" s="34"/>
    </row>
    <row r="660" spans="1:1" ht="14.25" customHeight="1" x14ac:dyDescent="0.25">
      <c r="A660" s="34"/>
    </row>
    <row r="661" spans="1:1" ht="14.25" customHeight="1" x14ac:dyDescent="0.25">
      <c r="A661" s="34"/>
    </row>
    <row r="662" spans="1:1" ht="14.25" customHeight="1" x14ac:dyDescent="0.25">
      <c r="A662" s="34"/>
    </row>
    <row r="663" spans="1:1" ht="14.25" customHeight="1" x14ac:dyDescent="0.25">
      <c r="A663" s="34"/>
    </row>
    <row r="664" spans="1:1" ht="14.25" customHeight="1" x14ac:dyDescent="0.25">
      <c r="A664" s="34"/>
    </row>
    <row r="665" spans="1:1" ht="14.25" customHeight="1" x14ac:dyDescent="0.25">
      <c r="A665" s="34"/>
    </row>
    <row r="666" spans="1:1" ht="14.25" customHeight="1" x14ac:dyDescent="0.25">
      <c r="A666" s="34"/>
    </row>
    <row r="667" spans="1:1" ht="14.25" customHeight="1" x14ac:dyDescent="0.25">
      <c r="A667" s="34"/>
    </row>
    <row r="668" spans="1:1" ht="14.25" customHeight="1" x14ac:dyDescent="0.25">
      <c r="A668" s="34"/>
    </row>
    <row r="669" spans="1:1" ht="14.25" customHeight="1" x14ac:dyDescent="0.25">
      <c r="A669" s="34"/>
    </row>
    <row r="670" spans="1:1" ht="14.25" customHeight="1" x14ac:dyDescent="0.25">
      <c r="A670" s="34"/>
    </row>
    <row r="671" spans="1:1" ht="14.25" customHeight="1" x14ac:dyDescent="0.25">
      <c r="A671" s="34"/>
    </row>
    <row r="672" spans="1:1" ht="14.25" customHeight="1" x14ac:dyDescent="0.25">
      <c r="A672" s="34"/>
    </row>
    <row r="673" spans="1:1" ht="14.25" customHeight="1" x14ac:dyDescent="0.25">
      <c r="A673" s="34"/>
    </row>
    <row r="674" spans="1:1" ht="14.25" customHeight="1" x14ac:dyDescent="0.25">
      <c r="A674" s="34"/>
    </row>
    <row r="675" spans="1:1" ht="14.25" customHeight="1" x14ac:dyDescent="0.25">
      <c r="A675" s="34"/>
    </row>
    <row r="676" spans="1:1" ht="14.25" customHeight="1" x14ac:dyDescent="0.25">
      <c r="A676" s="34"/>
    </row>
    <row r="677" spans="1:1" ht="14.25" customHeight="1" x14ac:dyDescent="0.25">
      <c r="A677" s="34"/>
    </row>
    <row r="678" spans="1:1" ht="14.25" customHeight="1" x14ac:dyDescent="0.25">
      <c r="A678" s="34"/>
    </row>
    <row r="679" spans="1:1" ht="14.25" customHeight="1" x14ac:dyDescent="0.25">
      <c r="A679" s="34"/>
    </row>
    <row r="680" spans="1:1" ht="14.25" customHeight="1" x14ac:dyDescent="0.25">
      <c r="A680" s="34"/>
    </row>
    <row r="681" spans="1:1" ht="14.25" customHeight="1" x14ac:dyDescent="0.25">
      <c r="A681" s="34"/>
    </row>
    <row r="682" spans="1:1" ht="14.25" customHeight="1" x14ac:dyDescent="0.25">
      <c r="A682" s="34"/>
    </row>
    <row r="683" spans="1:1" ht="14.25" customHeight="1" x14ac:dyDescent="0.25">
      <c r="A683" s="34"/>
    </row>
    <row r="684" spans="1:1" ht="14.25" customHeight="1" x14ac:dyDescent="0.25">
      <c r="A684" s="34"/>
    </row>
    <row r="685" spans="1:1" ht="14.25" customHeight="1" x14ac:dyDescent="0.25">
      <c r="A685" s="34"/>
    </row>
    <row r="686" spans="1:1" ht="14.25" customHeight="1" x14ac:dyDescent="0.25">
      <c r="A686" s="34"/>
    </row>
    <row r="687" spans="1:1" ht="14.25" customHeight="1" x14ac:dyDescent="0.25">
      <c r="A687" s="34"/>
    </row>
    <row r="688" spans="1:1" ht="14.25" customHeight="1" x14ac:dyDescent="0.25">
      <c r="A688" s="34"/>
    </row>
    <row r="689" spans="1:1" ht="14.25" customHeight="1" x14ac:dyDescent="0.25">
      <c r="A689" s="34"/>
    </row>
    <row r="690" spans="1:1" ht="14.25" customHeight="1" x14ac:dyDescent="0.25">
      <c r="A690" s="34"/>
    </row>
    <row r="691" spans="1:1" ht="14.25" customHeight="1" x14ac:dyDescent="0.25">
      <c r="A691" s="34"/>
    </row>
    <row r="692" spans="1:1" ht="14.25" customHeight="1" x14ac:dyDescent="0.25">
      <c r="A692" s="34"/>
    </row>
    <row r="693" spans="1:1" ht="14.25" customHeight="1" x14ac:dyDescent="0.25">
      <c r="A693" s="34"/>
    </row>
    <row r="694" spans="1:1" ht="14.25" customHeight="1" x14ac:dyDescent="0.25">
      <c r="A694" s="34"/>
    </row>
    <row r="695" spans="1:1" ht="14.25" customHeight="1" x14ac:dyDescent="0.25">
      <c r="A695" s="34"/>
    </row>
    <row r="696" spans="1:1" ht="14.25" customHeight="1" x14ac:dyDescent="0.25">
      <c r="A696" s="34"/>
    </row>
    <row r="697" spans="1:1" ht="14.25" customHeight="1" x14ac:dyDescent="0.25">
      <c r="A697" s="34"/>
    </row>
    <row r="698" spans="1:1" ht="14.25" customHeight="1" x14ac:dyDescent="0.25">
      <c r="A698" s="34"/>
    </row>
    <row r="699" spans="1:1" ht="14.25" customHeight="1" x14ac:dyDescent="0.25">
      <c r="A699" s="34"/>
    </row>
    <row r="700" spans="1:1" ht="14.25" customHeight="1" x14ac:dyDescent="0.25">
      <c r="A700" s="34"/>
    </row>
    <row r="701" spans="1:1" ht="14.25" customHeight="1" x14ac:dyDescent="0.25">
      <c r="A701" s="34"/>
    </row>
    <row r="702" spans="1:1" ht="14.25" customHeight="1" x14ac:dyDescent="0.25">
      <c r="A702" s="34"/>
    </row>
    <row r="703" spans="1:1" ht="14.25" customHeight="1" x14ac:dyDescent="0.25">
      <c r="A703" s="34"/>
    </row>
    <row r="704" spans="1:1" ht="14.25" customHeight="1" x14ac:dyDescent="0.25">
      <c r="A704" s="34"/>
    </row>
    <row r="705" spans="1:1" ht="14.25" customHeight="1" x14ac:dyDescent="0.25">
      <c r="A705" s="34"/>
    </row>
    <row r="706" spans="1:1" ht="14.25" customHeight="1" x14ac:dyDescent="0.25">
      <c r="A706" s="34"/>
    </row>
    <row r="707" spans="1:1" ht="14.25" customHeight="1" x14ac:dyDescent="0.25">
      <c r="A707" s="34"/>
    </row>
    <row r="708" spans="1:1" ht="14.25" customHeight="1" x14ac:dyDescent="0.25">
      <c r="A708" s="34"/>
    </row>
    <row r="709" spans="1:1" ht="14.25" customHeight="1" x14ac:dyDescent="0.25">
      <c r="A709" s="34"/>
    </row>
    <row r="710" spans="1:1" ht="14.25" customHeight="1" x14ac:dyDescent="0.25">
      <c r="A710" s="34"/>
    </row>
    <row r="711" spans="1:1" ht="14.25" customHeight="1" x14ac:dyDescent="0.25">
      <c r="A711" s="34"/>
    </row>
    <row r="712" spans="1:1" ht="14.25" customHeight="1" x14ac:dyDescent="0.25">
      <c r="A712" s="34"/>
    </row>
    <row r="713" spans="1:1" ht="14.25" customHeight="1" x14ac:dyDescent="0.25">
      <c r="A713" s="34"/>
    </row>
    <row r="714" spans="1:1" ht="14.25" customHeight="1" x14ac:dyDescent="0.25">
      <c r="A714" s="34"/>
    </row>
    <row r="715" spans="1:1" ht="14.25" customHeight="1" x14ac:dyDescent="0.25">
      <c r="A715" s="34"/>
    </row>
    <row r="716" spans="1:1" ht="14.25" customHeight="1" x14ac:dyDescent="0.25">
      <c r="A716" s="34"/>
    </row>
    <row r="717" spans="1:1" ht="14.25" customHeight="1" x14ac:dyDescent="0.25">
      <c r="A717" s="34"/>
    </row>
    <row r="718" spans="1:1" ht="14.25" customHeight="1" x14ac:dyDescent="0.25">
      <c r="A718" s="34"/>
    </row>
    <row r="719" spans="1:1" ht="14.25" customHeight="1" x14ac:dyDescent="0.25">
      <c r="A719" s="34"/>
    </row>
    <row r="720" spans="1:1" ht="14.25" customHeight="1" x14ac:dyDescent="0.25">
      <c r="A720" s="34"/>
    </row>
    <row r="721" spans="1:1" ht="14.25" customHeight="1" x14ac:dyDescent="0.25">
      <c r="A721" s="34"/>
    </row>
    <row r="722" spans="1:1" ht="14.25" customHeight="1" x14ac:dyDescent="0.25">
      <c r="A722" s="34"/>
    </row>
    <row r="723" spans="1:1" ht="14.25" customHeight="1" x14ac:dyDescent="0.25">
      <c r="A723" s="34"/>
    </row>
    <row r="724" spans="1:1" ht="14.25" customHeight="1" x14ac:dyDescent="0.25">
      <c r="A724" s="34"/>
    </row>
    <row r="725" spans="1:1" ht="14.25" customHeight="1" x14ac:dyDescent="0.25">
      <c r="A725" s="34"/>
    </row>
    <row r="726" spans="1:1" ht="14.25" customHeight="1" x14ac:dyDescent="0.25">
      <c r="A726" s="34"/>
    </row>
    <row r="727" spans="1:1" ht="14.25" customHeight="1" x14ac:dyDescent="0.25">
      <c r="A727" s="34"/>
    </row>
    <row r="728" spans="1:1" ht="14.25" customHeight="1" x14ac:dyDescent="0.25">
      <c r="A728" s="34"/>
    </row>
    <row r="729" spans="1:1" ht="14.25" customHeight="1" x14ac:dyDescent="0.25">
      <c r="A729" s="34"/>
    </row>
    <row r="730" spans="1:1" ht="14.25" customHeight="1" x14ac:dyDescent="0.25">
      <c r="A730" s="34"/>
    </row>
    <row r="731" spans="1:1" ht="14.25" customHeight="1" x14ac:dyDescent="0.25">
      <c r="A731" s="34"/>
    </row>
    <row r="732" spans="1:1" ht="14.25" customHeight="1" x14ac:dyDescent="0.25">
      <c r="A732" s="34"/>
    </row>
    <row r="733" spans="1:1" ht="14.25" customHeight="1" x14ac:dyDescent="0.25">
      <c r="A733" s="34"/>
    </row>
    <row r="734" spans="1:1" ht="14.25" customHeight="1" x14ac:dyDescent="0.25">
      <c r="A734" s="34"/>
    </row>
    <row r="735" spans="1:1" ht="14.25" customHeight="1" x14ac:dyDescent="0.25">
      <c r="A735" s="34"/>
    </row>
    <row r="736" spans="1:1" ht="14.25" customHeight="1" x14ac:dyDescent="0.25">
      <c r="A736" s="34"/>
    </row>
    <row r="737" spans="1:1" ht="14.25" customHeight="1" x14ac:dyDescent="0.25">
      <c r="A737" s="34"/>
    </row>
    <row r="738" spans="1:1" ht="14.25" customHeight="1" x14ac:dyDescent="0.25">
      <c r="A738" s="34"/>
    </row>
    <row r="739" spans="1:1" ht="14.25" customHeight="1" x14ac:dyDescent="0.25">
      <c r="A739" s="34"/>
    </row>
    <row r="740" spans="1:1" ht="14.25" customHeight="1" x14ac:dyDescent="0.25">
      <c r="A740" s="34"/>
    </row>
    <row r="741" spans="1:1" ht="14.25" customHeight="1" x14ac:dyDescent="0.25">
      <c r="A741" s="34"/>
    </row>
    <row r="742" spans="1:1" ht="14.25" customHeight="1" x14ac:dyDescent="0.25">
      <c r="A742" s="34"/>
    </row>
    <row r="743" spans="1:1" ht="14.25" customHeight="1" x14ac:dyDescent="0.25">
      <c r="A743" s="34"/>
    </row>
    <row r="744" spans="1:1" ht="14.25" customHeight="1" x14ac:dyDescent="0.25">
      <c r="A744" s="34"/>
    </row>
    <row r="745" spans="1:1" ht="14.25" customHeight="1" x14ac:dyDescent="0.25">
      <c r="A745" s="34"/>
    </row>
    <row r="746" spans="1:1" ht="14.25" customHeight="1" x14ac:dyDescent="0.25">
      <c r="A746" s="34"/>
    </row>
    <row r="747" spans="1:1" ht="14.25" customHeight="1" x14ac:dyDescent="0.25">
      <c r="A747" s="34"/>
    </row>
    <row r="748" spans="1:1" ht="14.25" customHeight="1" x14ac:dyDescent="0.25">
      <c r="A748" s="34"/>
    </row>
    <row r="749" spans="1:1" ht="14.25" customHeight="1" x14ac:dyDescent="0.25">
      <c r="A749" s="34"/>
    </row>
    <row r="750" spans="1:1" ht="14.25" customHeight="1" x14ac:dyDescent="0.25">
      <c r="A750" s="34"/>
    </row>
    <row r="751" spans="1:1" ht="14.25" customHeight="1" x14ac:dyDescent="0.25">
      <c r="A751" s="34"/>
    </row>
    <row r="752" spans="1:1" ht="14.25" customHeight="1" x14ac:dyDescent="0.25">
      <c r="A752" s="34"/>
    </row>
    <row r="753" spans="1:1" ht="14.25" customHeight="1" x14ac:dyDescent="0.25">
      <c r="A753" s="34"/>
    </row>
    <row r="754" spans="1:1" ht="14.25" customHeight="1" x14ac:dyDescent="0.25">
      <c r="A754" s="34"/>
    </row>
    <row r="755" spans="1:1" ht="14.25" customHeight="1" x14ac:dyDescent="0.25">
      <c r="A755" s="34"/>
    </row>
    <row r="756" spans="1:1" ht="14.25" customHeight="1" x14ac:dyDescent="0.25">
      <c r="A756" s="34"/>
    </row>
    <row r="757" spans="1:1" ht="14.25" customHeight="1" x14ac:dyDescent="0.25">
      <c r="A757" s="34"/>
    </row>
    <row r="758" spans="1:1" ht="14.25" customHeight="1" x14ac:dyDescent="0.25">
      <c r="A758" s="34"/>
    </row>
    <row r="759" spans="1:1" ht="14.25" customHeight="1" x14ac:dyDescent="0.25">
      <c r="A759" s="34"/>
    </row>
    <row r="760" spans="1:1" ht="14.25" customHeight="1" x14ac:dyDescent="0.25">
      <c r="A760" s="34"/>
    </row>
    <row r="761" spans="1:1" ht="14.25" customHeight="1" x14ac:dyDescent="0.25">
      <c r="A761" s="34"/>
    </row>
    <row r="762" spans="1:1" ht="14.25" customHeight="1" x14ac:dyDescent="0.25">
      <c r="A762" s="34"/>
    </row>
    <row r="763" spans="1:1" ht="14.25" customHeight="1" x14ac:dyDescent="0.25">
      <c r="A763" s="34"/>
    </row>
    <row r="764" spans="1:1" ht="14.25" customHeight="1" x14ac:dyDescent="0.25">
      <c r="A764" s="34"/>
    </row>
    <row r="765" spans="1:1" ht="14.25" customHeight="1" x14ac:dyDescent="0.25">
      <c r="A765" s="34"/>
    </row>
    <row r="766" spans="1:1" ht="14.25" customHeight="1" x14ac:dyDescent="0.25">
      <c r="A766" s="34"/>
    </row>
    <row r="767" spans="1:1" ht="14.25" customHeight="1" x14ac:dyDescent="0.25">
      <c r="A767" s="34"/>
    </row>
    <row r="768" spans="1:1" ht="14.25" customHeight="1" x14ac:dyDescent="0.25">
      <c r="A768" s="34"/>
    </row>
    <row r="769" spans="1:1" ht="14.25" customHeight="1" x14ac:dyDescent="0.25">
      <c r="A769" s="34"/>
    </row>
    <row r="770" spans="1:1" ht="14.25" customHeight="1" x14ac:dyDescent="0.25">
      <c r="A770" s="34"/>
    </row>
    <row r="771" spans="1:1" ht="14.25" customHeight="1" x14ac:dyDescent="0.25">
      <c r="A771" s="34"/>
    </row>
    <row r="772" spans="1:1" ht="14.25" customHeight="1" x14ac:dyDescent="0.25">
      <c r="A772" s="34"/>
    </row>
    <row r="773" spans="1:1" ht="14.25" customHeight="1" x14ac:dyDescent="0.25">
      <c r="A773" s="34"/>
    </row>
    <row r="774" spans="1:1" ht="14.25" customHeight="1" x14ac:dyDescent="0.25">
      <c r="A774" s="34"/>
    </row>
    <row r="775" spans="1:1" ht="14.25" customHeight="1" x14ac:dyDescent="0.25">
      <c r="A775" s="34"/>
    </row>
    <row r="776" spans="1:1" ht="14.25" customHeight="1" x14ac:dyDescent="0.25">
      <c r="A776" s="34"/>
    </row>
    <row r="777" spans="1:1" ht="14.25" customHeight="1" x14ac:dyDescent="0.25">
      <c r="A777" s="34"/>
    </row>
    <row r="778" spans="1:1" ht="14.25" customHeight="1" x14ac:dyDescent="0.25">
      <c r="A778" s="34"/>
    </row>
    <row r="779" spans="1:1" ht="14.25" customHeight="1" x14ac:dyDescent="0.25">
      <c r="A779" s="34"/>
    </row>
    <row r="780" spans="1:1" ht="14.25" customHeight="1" x14ac:dyDescent="0.25">
      <c r="A780" s="34"/>
    </row>
    <row r="781" spans="1:1" ht="14.25" customHeight="1" x14ac:dyDescent="0.25">
      <c r="A781" s="34"/>
    </row>
    <row r="782" spans="1:1" ht="14.25" customHeight="1" x14ac:dyDescent="0.25">
      <c r="A782" s="34"/>
    </row>
    <row r="783" spans="1:1" ht="14.25" customHeight="1" x14ac:dyDescent="0.25">
      <c r="A783" s="34"/>
    </row>
    <row r="784" spans="1:1" ht="14.25" customHeight="1" x14ac:dyDescent="0.25">
      <c r="A784" s="34"/>
    </row>
    <row r="785" spans="1:1" ht="14.25" customHeight="1" x14ac:dyDescent="0.25">
      <c r="A785" s="34"/>
    </row>
    <row r="786" spans="1:1" ht="14.25" customHeight="1" x14ac:dyDescent="0.25">
      <c r="A786" s="34"/>
    </row>
    <row r="787" spans="1:1" ht="14.25" customHeight="1" x14ac:dyDescent="0.25">
      <c r="A787" s="34"/>
    </row>
    <row r="788" spans="1:1" ht="14.25" customHeight="1" x14ac:dyDescent="0.25">
      <c r="A788" s="34"/>
    </row>
    <row r="789" spans="1:1" ht="14.25" customHeight="1" x14ac:dyDescent="0.25">
      <c r="A789" s="34"/>
    </row>
    <row r="790" spans="1:1" ht="14.25" customHeight="1" x14ac:dyDescent="0.25">
      <c r="A790" s="34"/>
    </row>
    <row r="791" spans="1:1" ht="14.25" customHeight="1" x14ac:dyDescent="0.25">
      <c r="A791" s="34"/>
    </row>
    <row r="792" spans="1:1" ht="14.25" customHeight="1" x14ac:dyDescent="0.25">
      <c r="A792" s="34"/>
    </row>
    <row r="793" spans="1:1" ht="14.25" customHeight="1" x14ac:dyDescent="0.25">
      <c r="A793" s="34"/>
    </row>
    <row r="794" spans="1:1" ht="14.25" customHeight="1" x14ac:dyDescent="0.25">
      <c r="A794" s="34"/>
    </row>
    <row r="795" spans="1:1" ht="14.25" customHeight="1" x14ac:dyDescent="0.25">
      <c r="A795" s="34"/>
    </row>
    <row r="796" spans="1:1" ht="14.25" customHeight="1" x14ac:dyDescent="0.25">
      <c r="A796" s="34"/>
    </row>
    <row r="797" spans="1:1" ht="14.25" customHeight="1" x14ac:dyDescent="0.25">
      <c r="A797" s="34"/>
    </row>
    <row r="798" spans="1:1" ht="14.25" customHeight="1" x14ac:dyDescent="0.25">
      <c r="A798" s="34"/>
    </row>
    <row r="799" spans="1:1" ht="14.25" customHeight="1" x14ac:dyDescent="0.25">
      <c r="A799" s="34"/>
    </row>
    <row r="800" spans="1:1" ht="14.25" customHeight="1" x14ac:dyDescent="0.25">
      <c r="A800" s="34"/>
    </row>
    <row r="801" spans="1:1" ht="14.25" customHeight="1" x14ac:dyDescent="0.25">
      <c r="A801" s="34"/>
    </row>
    <row r="802" spans="1:1" ht="14.25" customHeight="1" x14ac:dyDescent="0.25">
      <c r="A802" s="34"/>
    </row>
    <row r="803" spans="1:1" ht="14.25" customHeight="1" x14ac:dyDescent="0.25">
      <c r="A803" s="34"/>
    </row>
    <row r="804" spans="1:1" ht="14.25" customHeight="1" x14ac:dyDescent="0.25">
      <c r="A804" s="34"/>
    </row>
    <row r="805" spans="1:1" ht="14.25" customHeight="1" x14ac:dyDescent="0.25">
      <c r="A805" s="34"/>
    </row>
    <row r="806" spans="1:1" ht="14.25" customHeight="1" x14ac:dyDescent="0.25">
      <c r="A806" s="34"/>
    </row>
    <row r="807" spans="1:1" ht="14.25" customHeight="1" x14ac:dyDescent="0.25">
      <c r="A807" s="34"/>
    </row>
    <row r="808" spans="1:1" ht="14.25" customHeight="1" x14ac:dyDescent="0.25">
      <c r="A808" s="34"/>
    </row>
    <row r="809" spans="1:1" ht="14.25" customHeight="1" x14ac:dyDescent="0.25">
      <c r="A809" s="34"/>
    </row>
    <row r="810" spans="1:1" ht="14.25" customHeight="1" x14ac:dyDescent="0.25">
      <c r="A810" s="34"/>
    </row>
    <row r="811" spans="1:1" ht="14.25" customHeight="1" x14ac:dyDescent="0.25">
      <c r="A811" s="34"/>
    </row>
    <row r="812" spans="1:1" ht="14.25" customHeight="1" x14ac:dyDescent="0.25">
      <c r="A812" s="34"/>
    </row>
    <row r="813" spans="1:1" ht="14.25" customHeight="1" x14ac:dyDescent="0.25">
      <c r="A813" s="34"/>
    </row>
    <row r="814" spans="1:1" ht="14.25" customHeight="1" x14ac:dyDescent="0.25">
      <c r="A814" s="34"/>
    </row>
    <row r="815" spans="1:1" ht="14.25" customHeight="1" x14ac:dyDescent="0.25">
      <c r="A815" s="34"/>
    </row>
    <row r="816" spans="1:1" ht="14.25" customHeight="1" x14ac:dyDescent="0.25">
      <c r="A816" s="34"/>
    </row>
    <row r="817" spans="1:1" ht="14.25" customHeight="1" x14ac:dyDescent="0.25">
      <c r="A817" s="34"/>
    </row>
    <row r="818" spans="1:1" ht="14.25" customHeight="1" x14ac:dyDescent="0.25">
      <c r="A818" s="34"/>
    </row>
    <row r="819" spans="1:1" ht="14.25" customHeight="1" x14ac:dyDescent="0.25">
      <c r="A819" s="34"/>
    </row>
    <row r="820" spans="1:1" ht="14.25" customHeight="1" x14ac:dyDescent="0.25">
      <c r="A820" s="34"/>
    </row>
    <row r="821" spans="1:1" ht="14.25" customHeight="1" x14ac:dyDescent="0.25">
      <c r="A821" s="34"/>
    </row>
    <row r="822" spans="1:1" ht="14.25" customHeight="1" x14ac:dyDescent="0.25">
      <c r="A822" s="34"/>
    </row>
    <row r="823" spans="1:1" ht="14.25" customHeight="1" x14ac:dyDescent="0.25">
      <c r="A823" s="34"/>
    </row>
    <row r="824" spans="1:1" ht="14.25" customHeight="1" x14ac:dyDescent="0.25">
      <c r="A824" s="34"/>
    </row>
    <row r="825" spans="1:1" ht="14.25" customHeight="1" x14ac:dyDescent="0.25">
      <c r="A825" s="34"/>
    </row>
    <row r="826" spans="1:1" ht="14.25" customHeight="1" x14ac:dyDescent="0.25">
      <c r="A826" s="34"/>
    </row>
    <row r="827" spans="1:1" ht="14.25" customHeight="1" x14ac:dyDescent="0.25">
      <c r="A827" s="34"/>
    </row>
    <row r="828" spans="1:1" ht="14.25" customHeight="1" x14ac:dyDescent="0.25">
      <c r="A828" s="34"/>
    </row>
    <row r="829" spans="1:1" ht="14.25" customHeight="1" x14ac:dyDescent="0.25">
      <c r="A829" s="34"/>
    </row>
    <row r="830" spans="1:1" ht="14.25" customHeight="1" x14ac:dyDescent="0.25">
      <c r="A830" s="34"/>
    </row>
    <row r="831" spans="1:1" ht="14.25" customHeight="1" x14ac:dyDescent="0.25">
      <c r="A831" s="34"/>
    </row>
    <row r="832" spans="1:1" ht="14.25" customHeight="1" x14ac:dyDescent="0.25">
      <c r="A832" s="34"/>
    </row>
    <row r="833" spans="1:1" ht="14.25" customHeight="1" x14ac:dyDescent="0.25">
      <c r="A833" s="34"/>
    </row>
    <row r="834" spans="1:1" ht="14.25" customHeight="1" x14ac:dyDescent="0.25">
      <c r="A834" s="34"/>
    </row>
    <row r="835" spans="1:1" ht="14.25" customHeight="1" x14ac:dyDescent="0.25">
      <c r="A835" s="34"/>
    </row>
    <row r="836" spans="1:1" ht="14.25" customHeight="1" x14ac:dyDescent="0.25">
      <c r="A836" s="34"/>
    </row>
    <row r="837" spans="1:1" ht="14.25" customHeight="1" x14ac:dyDescent="0.25">
      <c r="A837" s="34"/>
    </row>
    <row r="838" spans="1:1" ht="14.25" customHeight="1" x14ac:dyDescent="0.25">
      <c r="A838" s="34"/>
    </row>
    <row r="839" spans="1:1" ht="14.25" customHeight="1" x14ac:dyDescent="0.25">
      <c r="A839" s="34"/>
    </row>
    <row r="840" spans="1:1" ht="14.25" customHeight="1" x14ac:dyDescent="0.25">
      <c r="A840" s="34"/>
    </row>
    <row r="841" spans="1:1" ht="14.25" customHeight="1" x14ac:dyDescent="0.25">
      <c r="A841" s="34"/>
    </row>
    <row r="842" spans="1:1" ht="14.25" customHeight="1" x14ac:dyDescent="0.25">
      <c r="A842" s="34"/>
    </row>
    <row r="843" spans="1:1" ht="14.25" customHeight="1" x14ac:dyDescent="0.25">
      <c r="A843" s="34"/>
    </row>
    <row r="844" spans="1:1" ht="14.25" customHeight="1" x14ac:dyDescent="0.25">
      <c r="A844" s="34"/>
    </row>
    <row r="845" spans="1:1" ht="14.25" customHeight="1" x14ac:dyDescent="0.25">
      <c r="A845" s="34"/>
    </row>
    <row r="846" spans="1:1" ht="14.25" customHeight="1" x14ac:dyDescent="0.25">
      <c r="A846" s="34"/>
    </row>
    <row r="847" spans="1:1" ht="14.25" customHeight="1" x14ac:dyDescent="0.25">
      <c r="A847" s="34"/>
    </row>
    <row r="848" spans="1:1" ht="14.25" customHeight="1" x14ac:dyDescent="0.25">
      <c r="A848" s="34"/>
    </row>
    <row r="849" spans="1:1" ht="14.25" customHeight="1" x14ac:dyDescent="0.25">
      <c r="A849" s="34"/>
    </row>
    <row r="850" spans="1:1" ht="14.25" customHeight="1" x14ac:dyDescent="0.25">
      <c r="A850" s="34"/>
    </row>
    <row r="851" spans="1:1" ht="14.25" customHeight="1" x14ac:dyDescent="0.25">
      <c r="A851" s="34"/>
    </row>
    <row r="852" spans="1:1" ht="14.25" customHeight="1" x14ac:dyDescent="0.25">
      <c r="A852" s="34"/>
    </row>
    <row r="853" spans="1:1" ht="14.25" customHeight="1" x14ac:dyDescent="0.25">
      <c r="A853" s="34"/>
    </row>
    <row r="854" spans="1:1" ht="14.25" customHeight="1" x14ac:dyDescent="0.25">
      <c r="A854" s="34"/>
    </row>
    <row r="855" spans="1:1" ht="14.25" customHeight="1" x14ac:dyDescent="0.25">
      <c r="A855" s="34"/>
    </row>
    <row r="856" spans="1:1" ht="14.25" customHeight="1" x14ac:dyDescent="0.25">
      <c r="A856" s="34"/>
    </row>
    <row r="857" spans="1:1" ht="14.25" customHeight="1" x14ac:dyDescent="0.25">
      <c r="A857" s="34"/>
    </row>
    <row r="858" spans="1:1" ht="14.25" customHeight="1" x14ac:dyDescent="0.25">
      <c r="A858" s="34"/>
    </row>
    <row r="859" spans="1:1" ht="14.25" customHeight="1" x14ac:dyDescent="0.25">
      <c r="A859" s="34"/>
    </row>
    <row r="860" spans="1:1" ht="14.25" customHeight="1" x14ac:dyDescent="0.25">
      <c r="A860" s="34"/>
    </row>
    <row r="861" spans="1:1" ht="14.25" customHeight="1" x14ac:dyDescent="0.25">
      <c r="A861" s="34"/>
    </row>
    <row r="862" spans="1:1" ht="14.25" customHeight="1" x14ac:dyDescent="0.25">
      <c r="A862" s="34"/>
    </row>
    <row r="863" spans="1:1" ht="14.25" customHeight="1" x14ac:dyDescent="0.25">
      <c r="A863" s="34"/>
    </row>
    <row r="864" spans="1:1" ht="14.25" customHeight="1" x14ac:dyDescent="0.25">
      <c r="A864" s="34"/>
    </row>
    <row r="865" spans="1:1" ht="14.25" customHeight="1" x14ac:dyDescent="0.25">
      <c r="A865" s="34"/>
    </row>
    <row r="866" spans="1:1" ht="14.25" customHeight="1" x14ac:dyDescent="0.25">
      <c r="A866" s="34"/>
    </row>
    <row r="867" spans="1:1" ht="14.25" customHeight="1" x14ac:dyDescent="0.25">
      <c r="A867" s="34"/>
    </row>
    <row r="868" spans="1:1" ht="14.25" customHeight="1" x14ac:dyDescent="0.25">
      <c r="A868" s="34"/>
    </row>
    <row r="869" spans="1:1" ht="14.25" customHeight="1" x14ac:dyDescent="0.25">
      <c r="A869" s="34"/>
    </row>
    <row r="870" spans="1:1" ht="14.25" customHeight="1" x14ac:dyDescent="0.25">
      <c r="A870" s="34"/>
    </row>
    <row r="871" spans="1:1" ht="14.25" customHeight="1" x14ac:dyDescent="0.25">
      <c r="A871" s="34"/>
    </row>
    <row r="872" spans="1:1" ht="14.25" customHeight="1" x14ac:dyDescent="0.25">
      <c r="A872" s="34"/>
    </row>
    <row r="873" spans="1:1" ht="14.25" customHeight="1" x14ac:dyDescent="0.25">
      <c r="A873" s="34"/>
    </row>
    <row r="874" spans="1:1" ht="14.25" customHeight="1" x14ac:dyDescent="0.25">
      <c r="A874" s="34"/>
    </row>
    <row r="875" spans="1:1" ht="14.25" customHeight="1" x14ac:dyDescent="0.25">
      <c r="A875" s="34"/>
    </row>
    <row r="876" spans="1:1" ht="14.25" customHeight="1" x14ac:dyDescent="0.25">
      <c r="A876" s="34"/>
    </row>
    <row r="877" spans="1:1" ht="14.25" customHeight="1" x14ac:dyDescent="0.25">
      <c r="A877" s="34"/>
    </row>
    <row r="878" spans="1:1" ht="14.25" customHeight="1" x14ac:dyDescent="0.25">
      <c r="A878" s="34"/>
    </row>
    <row r="879" spans="1:1" ht="14.25" customHeight="1" x14ac:dyDescent="0.25">
      <c r="A879" s="34"/>
    </row>
    <row r="880" spans="1:1" ht="14.25" customHeight="1" x14ac:dyDescent="0.25">
      <c r="A880" s="34"/>
    </row>
    <row r="881" spans="1:1" ht="14.25" customHeight="1" x14ac:dyDescent="0.25">
      <c r="A881" s="34"/>
    </row>
    <row r="882" spans="1:1" ht="14.25" customHeight="1" x14ac:dyDescent="0.25">
      <c r="A882" s="34"/>
    </row>
    <row r="883" spans="1:1" ht="14.25" customHeight="1" x14ac:dyDescent="0.25">
      <c r="A883" s="34"/>
    </row>
    <row r="884" spans="1:1" ht="14.25" customHeight="1" x14ac:dyDescent="0.25">
      <c r="A884" s="34"/>
    </row>
    <row r="885" spans="1:1" ht="14.25" customHeight="1" x14ac:dyDescent="0.25">
      <c r="A885" s="34"/>
    </row>
    <row r="886" spans="1:1" ht="14.25" customHeight="1" x14ac:dyDescent="0.25">
      <c r="A886" s="34"/>
    </row>
    <row r="887" spans="1:1" ht="14.25" customHeight="1" x14ac:dyDescent="0.25">
      <c r="A887" s="34"/>
    </row>
    <row r="888" spans="1:1" ht="14.25" customHeight="1" x14ac:dyDescent="0.25">
      <c r="A888" s="34"/>
    </row>
    <row r="889" spans="1:1" ht="14.25" customHeight="1" x14ac:dyDescent="0.25">
      <c r="A889" s="34"/>
    </row>
    <row r="890" spans="1:1" ht="14.25" customHeight="1" x14ac:dyDescent="0.25">
      <c r="A890" s="34"/>
    </row>
    <row r="891" spans="1:1" ht="14.25" customHeight="1" x14ac:dyDescent="0.25">
      <c r="A891" s="34"/>
    </row>
    <row r="892" spans="1:1" ht="14.25" customHeight="1" x14ac:dyDescent="0.25">
      <c r="A892" s="34"/>
    </row>
    <row r="893" spans="1:1" ht="14.25" customHeight="1" x14ac:dyDescent="0.25">
      <c r="A893" s="34"/>
    </row>
    <row r="894" spans="1:1" ht="14.25" customHeight="1" x14ac:dyDescent="0.25">
      <c r="A894" s="34"/>
    </row>
    <row r="895" spans="1:1" ht="14.25" customHeight="1" x14ac:dyDescent="0.25">
      <c r="A895" s="34"/>
    </row>
    <row r="896" spans="1:1" ht="14.25" customHeight="1" x14ac:dyDescent="0.25">
      <c r="A896" s="34"/>
    </row>
    <row r="897" spans="1:1" ht="14.25" customHeight="1" x14ac:dyDescent="0.25">
      <c r="A897" s="34"/>
    </row>
    <row r="898" spans="1:1" ht="14.25" customHeight="1" x14ac:dyDescent="0.25">
      <c r="A898" s="34"/>
    </row>
    <row r="899" spans="1:1" ht="14.25" customHeight="1" x14ac:dyDescent="0.25">
      <c r="A899" s="34"/>
    </row>
    <row r="900" spans="1:1" ht="14.25" customHeight="1" x14ac:dyDescent="0.25">
      <c r="A900" s="34"/>
    </row>
    <row r="901" spans="1:1" ht="14.25" customHeight="1" x14ac:dyDescent="0.25">
      <c r="A901" s="34"/>
    </row>
    <row r="902" spans="1:1" ht="14.25" customHeight="1" x14ac:dyDescent="0.25">
      <c r="A902" s="34"/>
    </row>
    <row r="903" spans="1:1" ht="14.25" customHeight="1" x14ac:dyDescent="0.25">
      <c r="A903" s="34"/>
    </row>
    <row r="904" spans="1:1" ht="14.25" customHeight="1" x14ac:dyDescent="0.25">
      <c r="A904" s="34"/>
    </row>
    <row r="905" spans="1:1" ht="14.25" customHeight="1" x14ac:dyDescent="0.25">
      <c r="A905" s="34"/>
    </row>
    <row r="906" spans="1:1" ht="14.25" customHeight="1" x14ac:dyDescent="0.25">
      <c r="A906" s="34"/>
    </row>
    <row r="907" spans="1:1" ht="14.25" customHeight="1" x14ac:dyDescent="0.25">
      <c r="A907" s="34"/>
    </row>
    <row r="908" spans="1:1" ht="14.25" customHeight="1" x14ac:dyDescent="0.25">
      <c r="A908" s="34"/>
    </row>
    <row r="909" spans="1:1" ht="14.25" customHeight="1" x14ac:dyDescent="0.25">
      <c r="A909" s="34"/>
    </row>
    <row r="910" spans="1:1" ht="14.25" customHeight="1" x14ac:dyDescent="0.25">
      <c r="A910" s="34"/>
    </row>
    <row r="911" spans="1:1" ht="14.25" customHeight="1" x14ac:dyDescent="0.25">
      <c r="A911" s="34"/>
    </row>
    <row r="912" spans="1:1" ht="14.25" customHeight="1" x14ac:dyDescent="0.25">
      <c r="A912" s="34"/>
    </row>
    <row r="913" spans="1:1" ht="14.25" customHeight="1" x14ac:dyDescent="0.25">
      <c r="A913" s="34"/>
    </row>
    <row r="914" spans="1:1" ht="14.25" customHeight="1" x14ac:dyDescent="0.25">
      <c r="A914" s="34"/>
    </row>
    <row r="915" spans="1:1" ht="14.25" customHeight="1" x14ac:dyDescent="0.25">
      <c r="A915" s="34"/>
    </row>
    <row r="916" spans="1:1" ht="14.25" customHeight="1" x14ac:dyDescent="0.25">
      <c r="A916" s="34"/>
    </row>
    <row r="917" spans="1:1" ht="14.25" customHeight="1" x14ac:dyDescent="0.25">
      <c r="A917" s="34"/>
    </row>
    <row r="918" spans="1:1" ht="14.25" customHeight="1" x14ac:dyDescent="0.25">
      <c r="A918" s="34"/>
    </row>
    <row r="919" spans="1:1" ht="14.25" customHeight="1" x14ac:dyDescent="0.25">
      <c r="A919" s="34"/>
    </row>
    <row r="920" spans="1:1" ht="14.25" customHeight="1" x14ac:dyDescent="0.25">
      <c r="A920" s="34"/>
    </row>
    <row r="921" spans="1:1" ht="14.25" customHeight="1" x14ac:dyDescent="0.25">
      <c r="A921" s="34"/>
    </row>
    <row r="922" spans="1:1" ht="14.25" customHeight="1" x14ac:dyDescent="0.25">
      <c r="A922" s="34"/>
    </row>
    <row r="923" spans="1:1" ht="14.25" customHeight="1" x14ac:dyDescent="0.25">
      <c r="A923" s="34"/>
    </row>
    <row r="924" spans="1:1" ht="14.25" customHeight="1" x14ac:dyDescent="0.25">
      <c r="A924" s="34"/>
    </row>
    <row r="925" spans="1:1" ht="14.25" customHeight="1" x14ac:dyDescent="0.25">
      <c r="A925" s="34"/>
    </row>
    <row r="926" spans="1:1" ht="14.25" customHeight="1" x14ac:dyDescent="0.25">
      <c r="A926" s="34"/>
    </row>
    <row r="927" spans="1:1" ht="14.25" customHeight="1" x14ac:dyDescent="0.25">
      <c r="A927" s="34"/>
    </row>
    <row r="928" spans="1:1" ht="14.25" customHeight="1" x14ac:dyDescent="0.25">
      <c r="A928" s="34"/>
    </row>
    <row r="929" spans="1:1" ht="14.25" customHeight="1" x14ac:dyDescent="0.25">
      <c r="A929" s="34"/>
    </row>
    <row r="930" spans="1:1" ht="14.25" customHeight="1" x14ac:dyDescent="0.25">
      <c r="A930" s="34"/>
    </row>
    <row r="931" spans="1:1" ht="14.25" customHeight="1" x14ac:dyDescent="0.25">
      <c r="A931" s="34"/>
    </row>
    <row r="932" spans="1:1" ht="14.25" customHeight="1" x14ac:dyDescent="0.25">
      <c r="A932" s="34"/>
    </row>
    <row r="933" spans="1:1" ht="14.25" customHeight="1" x14ac:dyDescent="0.25">
      <c r="A933" s="34"/>
    </row>
    <row r="934" spans="1:1" ht="14.25" customHeight="1" x14ac:dyDescent="0.25">
      <c r="A934" s="34"/>
    </row>
    <row r="935" spans="1:1" ht="14.25" customHeight="1" x14ac:dyDescent="0.25">
      <c r="A935" s="34"/>
    </row>
    <row r="936" spans="1:1" ht="14.25" customHeight="1" x14ac:dyDescent="0.25">
      <c r="A936" s="34"/>
    </row>
    <row r="937" spans="1:1" ht="14.25" customHeight="1" x14ac:dyDescent="0.25">
      <c r="A937" s="34"/>
    </row>
    <row r="938" spans="1:1" ht="14.25" customHeight="1" x14ac:dyDescent="0.25">
      <c r="A938" s="34"/>
    </row>
    <row r="939" spans="1:1" ht="14.25" customHeight="1" x14ac:dyDescent="0.25">
      <c r="A939" s="34"/>
    </row>
    <row r="940" spans="1:1" ht="14.25" customHeight="1" x14ac:dyDescent="0.25">
      <c r="A940" s="34"/>
    </row>
    <row r="941" spans="1:1" ht="14.25" customHeight="1" x14ac:dyDescent="0.25">
      <c r="A941" s="34"/>
    </row>
    <row r="942" spans="1:1" ht="14.25" customHeight="1" x14ac:dyDescent="0.25">
      <c r="A942" s="34"/>
    </row>
    <row r="943" spans="1:1" ht="14.25" customHeight="1" x14ac:dyDescent="0.25">
      <c r="A943" s="34"/>
    </row>
    <row r="944" spans="1:1" ht="14.25" customHeight="1" x14ac:dyDescent="0.25">
      <c r="A944" s="34"/>
    </row>
    <row r="945" spans="1:1" ht="14.25" customHeight="1" x14ac:dyDescent="0.25">
      <c r="A945" s="34"/>
    </row>
    <row r="946" spans="1:1" ht="14.25" customHeight="1" x14ac:dyDescent="0.25">
      <c r="A946" s="34"/>
    </row>
    <row r="947" spans="1:1" ht="14.25" customHeight="1" x14ac:dyDescent="0.25">
      <c r="A947" s="34"/>
    </row>
    <row r="948" spans="1:1" ht="14.25" customHeight="1" x14ac:dyDescent="0.25">
      <c r="A948" s="34"/>
    </row>
    <row r="949" spans="1:1" ht="14.25" customHeight="1" x14ac:dyDescent="0.25">
      <c r="A949" s="34"/>
    </row>
    <row r="950" spans="1:1" ht="14.25" customHeight="1" x14ac:dyDescent="0.25">
      <c r="A950" s="34"/>
    </row>
    <row r="951" spans="1:1" ht="14.25" customHeight="1" x14ac:dyDescent="0.25">
      <c r="A951" s="34"/>
    </row>
    <row r="952" spans="1:1" ht="14.25" customHeight="1" x14ac:dyDescent="0.25">
      <c r="A952" s="34"/>
    </row>
    <row r="953" spans="1:1" ht="14.25" customHeight="1" x14ac:dyDescent="0.25">
      <c r="A953" s="34"/>
    </row>
    <row r="954" spans="1:1" ht="14.25" customHeight="1" x14ac:dyDescent="0.25">
      <c r="A954" s="34"/>
    </row>
    <row r="955" spans="1:1" ht="14.25" customHeight="1" x14ac:dyDescent="0.25">
      <c r="A955" s="34"/>
    </row>
    <row r="956" spans="1:1" ht="14.25" customHeight="1" x14ac:dyDescent="0.25">
      <c r="A956" s="34"/>
    </row>
    <row r="957" spans="1:1" ht="14.25" customHeight="1" x14ac:dyDescent="0.25">
      <c r="A957" s="34"/>
    </row>
    <row r="958" spans="1:1" ht="14.25" customHeight="1" x14ac:dyDescent="0.25">
      <c r="A958" s="34"/>
    </row>
    <row r="959" spans="1:1" ht="14.25" customHeight="1" x14ac:dyDescent="0.25">
      <c r="A959" s="34"/>
    </row>
    <row r="960" spans="1:1" ht="14.25" customHeight="1" x14ac:dyDescent="0.25">
      <c r="A960" s="34"/>
    </row>
    <row r="961" spans="1:1" ht="14.25" customHeight="1" x14ac:dyDescent="0.25">
      <c r="A961" s="34"/>
    </row>
    <row r="962" spans="1:1" ht="14.25" customHeight="1" x14ac:dyDescent="0.25">
      <c r="A962" s="34"/>
    </row>
    <row r="963" spans="1:1" ht="14.25" customHeight="1" x14ac:dyDescent="0.25">
      <c r="A963" s="34"/>
    </row>
    <row r="964" spans="1:1" ht="14.25" customHeight="1" x14ac:dyDescent="0.25">
      <c r="A964" s="34"/>
    </row>
    <row r="965" spans="1:1" ht="14.25" customHeight="1" x14ac:dyDescent="0.25">
      <c r="A965" s="34"/>
    </row>
    <row r="966" spans="1:1" ht="14.25" customHeight="1" x14ac:dyDescent="0.25">
      <c r="A966" s="34"/>
    </row>
    <row r="967" spans="1:1" ht="14.25" customHeight="1" x14ac:dyDescent="0.25">
      <c r="A967" s="34"/>
    </row>
    <row r="968" spans="1:1" ht="14.25" customHeight="1" x14ac:dyDescent="0.25">
      <c r="A968" s="34"/>
    </row>
    <row r="969" spans="1:1" ht="14.25" customHeight="1" x14ac:dyDescent="0.25">
      <c r="A969" s="34"/>
    </row>
    <row r="970" spans="1:1" ht="14.25" customHeight="1" x14ac:dyDescent="0.25">
      <c r="A970" s="34"/>
    </row>
    <row r="971" spans="1:1" ht="14.25" customHeight="1" x14ac:dyDescent="0.25">
      <c r="A971" s="34"/>
    </row>
    <row r="972" spans="1:1" ht="14.25" customHeight="1" x14ac:dyDescent="0.25">
      <c r="A972" s="34"/>
    </row>
    <row r="973" spans="1:1" ht="14.25" customHeight="1" x14ac:dyDescent="0.25">
      <c r="A973" s="34"/>
    </row>
    <row r="974" spans="1:1" ht="14.25" customHeight="1" x14ac:dyDescent="0.25">
      <c r="A974" s="34"/>
    </row>
    <row r="975" spans="1:1" ht="14.25" customHeight="1" x14ac:dyDescent="0.25">
      <c r="A975" s="34"/>
    </row>
    <row r="976" spans="1:1" ht="14.25" customHeight="1" x14ac:dyDescent="0.25">
      <c r="A976" s="34"/>
    </row>
    <row r="977" spans="1:1" ht="14.25" customHeight="1" x14ac:dyDescent="0.25">
      <c r="A977" s="34"/>
    </row>
    <row r="978" spans="1:1" ht="14.25" customHeight="1" x14ac:dyDescent="0.25">
      <c r="A978" s="34"/>
    </row>
    <row r="979" spans="1:1" ht="14.25" customHeight="1" x14ac:dyDescent="0.25">
      <c r="A979" s="34"/>
    </row>
    <row r="980" spans="1:1" ht="14.25" customHeight="1" x14ac:dyDescent="0.25">
      <c r="A980" s="34"/>
    </row>
    <row r="981" spans="1:1" ht="14.25" customHeight="1" x14ac:dyDescent="0.25">
      <c r="A981" s="34"/>
    </row>
    <row r="982" spans="1:1" ht="14.25" customHeight="1" x14ac:dyDescent="0.25">
      <c r="A982" s="34"/>
    </row>
    <row r="983" spans="1:1" ht="14.25" customHeight="1" x14ac:dyDescent="0.25">
      <c r="A983" s="34"/>
    </row>
    <row r="984" spans="1:1" ht="14.25" customHeight="1" x14ac:dyDescent="0.25">
      <c r="A984" s="34"/>
    </row>
    <row r="985" spans="1:1" ht="14.25" customHeight="1" x14ac:dyDescent="0.25">
      <c r="A985" s="34"/>
    </row>
    <row r="986" spans="1:1" ht="14.25" customHeight="1" x14ac:dyDescent="0.25">
      <c r="A986" s="34"/>
    </row>
    <row r="987" spans="1:1" ht="14.25" customHeight="1" x14ac:dyDescent="0.25">
      <c r="A987" s="34"/>
    </row>
    <row r="988" spans="1:1" ht="14.25" customHeight="1" x14ac:dyDescent="0.25">
      <c r="A988" s="34"/>
    </row>
    <row r="989" spans="1:1" ht="14.25" customHeight="1" x14ac:dyDescent="0.25">
      <c r="A989" s="34"/>
    </row>
    <row r="990" spans="1:1" ht="14.25" customHeight="1" x14ac:dyDescent="0.25">
      <c r="A990" s="34"/>
    </row>
    <row r="991" spans="1:1" ht="14.25" customHeight="1" x14ac:dyDescent="0.25">
      <c r="A991" s="34"/>
    </row>
    <row r="992" spans="1:1" ht="14.25" customHeight="1" x14ac:dyDescent="0.25">
      <c r="A992" s="34"/>
    </row>
    <row r="993" spans="1:1" ht="14.25" customHeight="1" x14ac:dyDescent="0.25">
      <c r="A993" s="34"/>
    </row>
    <row r="994" spans="1:1" ht="14.25" customHeight="1" x14ac:dyDescent="0.25">
      <c r="A994" s="34"/>
    </row>
    <row r="995" spans="1:1" ht="14.25" customHeight="1" x14ac:dyDescent="0.25">
      <c r="A995" s="34"/>
    </row>
    <row r="996" spans="1:1" ht="14.25" customHeight="1" x14ac:dyDescent="0.25">
      <c r="A996" s="34"/>
    </row>
    <row r="997" spans="1:1" ht="14.25" customHeight="1" x14ac:dyDescent="0.25">
      <c r="A997" s="34"/>
    </row>
    <row r="998" spans="1:1" ht="14.25" customHeight="1" x14ac:dyDescent="0.25">
      <c r="A998" s="34"/>
    </row>
    <row r="999" spans="1:1" ht="14.25" customHeight="1" x14ac:dyDescent="0.25">
      <c r="A999" s="34"/>
    </row>
    <row r="1000" spans="1:1" ht="14.25" customHeight="1" x14ac:dyDescent="0.25">
      <c r="A1000" s="34"/>
    </row>
  </sheetData>
  <autoFilter ref="A1:J148" xr:uid="{00000000-0009-0000-0000-000002000000}">
    <filterColumn colId="9">
      <filters blank="1">
        <filter val="-1011"/>
        <filter val="-1062"/>
        <filter val="-1069"/>
        <filter val="-1076"/>
        <filter val="-1091"/>
        <filter val="-113"/>
        <filter val="-1132"/>
        <filter val="-1139"/>
        <filter val="116"/>
        <filter val="-1167"/>
        <filter val="-1174"/>
        <filter val="-1184"/>
        <filter val="1186"/>
        <filter val="-1198"/>
        <filter val="1249"/>
        <filter val="1264"/>
        <filter val="-1311"/>
        <filter val="-134"/>
        <filter val="-1378"/>
        <filter val="-138"/>
        <filter val="-139"/>
        <filter val="-1408"/>
        <filter val="1445"/>
        <filter val="-1478"/>
        <filter val="1486"/>
        <filter val="-15"/>
        <filter val="-1529"/>
        <filter val="-1537"/>
        <filter val="1554"/>
        <filter val="-1582"/>
        <filter val="1607"/>
        <filter val="1614"/>
        <filter val="-1679"/>
        <filter val="1682"/>
        <filter val="171"/>
        <filter val="1713"/>
        <filter val="-173"/>
        <filter val="1753"/>
        <filter val="176"/>
        <filter val="1770"/>
        <filter val="1820"/>
        <filter val="-183"/>
        <filter val="1842"/>
        <filter val="190"/>
        <filter val="-192"/>
        <filter val="-1982"/>
        <filter val="2"/>
        <filter val="-2"/>
        <filter val="204"/>
        <filter val="2058"/>
        <filter val="-213"/>
        <filter val="2143"/>
        <filter val="2177"/>
        <filter val="218"/>
        <filter val="-219"/>
        <filter val="2302"/>
        <filter val="-237"/>
        <filter val="-249"/>
        <filter val="-27"/>
        <filter val="2724"/>
        <filter val="-273"/>
        <filter val="2790"/>
        <filter val="-283"/>
        <filter val="-284"/>
        <filter val="29"/>
        <filter val="-302"/>
        <filter val="307"/>
        <filter val="309"/>
        <filter val="312"/>
        <filter val="-319"/>
        <filter val="3249"/>
        <filter val="-33"/>
        <filter val="337"/>
        <filter val="-341"/>
        <filter val="356"/>
        <filter val="-366"/>
        <filter val="-375"/>
        <filter val="381"/>
        <filter val="-403"/>
        <filter val="407"/>
        <filter val="408"/>
        <filter val="-408"/>
        <filter val="409"/>
        <filter val="-423"/>
        <filter val="-439"/>
        <filter val="-445"/>
        <filter val="-465"/>
        <filter val="-481"/>
        <filter val="-492"/>
        <filter val="-496"/>
        <filter val="-508"/>
        <filter val="-514"/>
        <filter val="-520"/>
        <filter val="-521"/>
        <filter val="-544"/>
        <filter val="55"/>
        <filter val="-56"/>
        <filter val="-560"/>
        <filter val="-585"/>
        <filter val="60"/>
        <filter val="606"/>
        <filter val="-626"/>
        <filter val="-628"/>
        <filter val="-638"/>
        <filter val="-640"/>
        <filter val="-643"/>
        <filter val="-649"/>
        <filter val="-668"/>
        <filter val="-676"/>
        <filter val="-695"/>
        <filter val="705"/>
        <filter val="-724"/>
        <filter val="727"/>
        <filter val="-742"/>
        <filter val="-746"/>
        <filter val="-757"/>
        <filter val="758"/>
        <filter val="-762"/>
        <filter val="770"/>
        <filter val="778"/>
        <filter val="-783"/>
        <filter val="794"/>
        <filter val="-803"/>
        <filter val="-816"/>
        <filter val="-822"/>
        <filter val="841"/>
        <filter val="-845"/>
        <filter val="-862"/>
        <filter val="-883"/>
        <filter val="891"/>
        <filter val="-906"/>
        <filter val="-913"/>
        <filter val="930"/>
        <filter val="-97"/>
        <filter val="-979"/>
      </filters>
    </filterColumn>
  </autoFilter>
  <mergeCells count="9">
    <mergeCell ref="R27:R28"/>
    <mergeCell ref="V27:V28"/>
    <mergeCell ref="R2:U2"/>
    <mergeCell ref="R3:R4"/>
    <mergeCell ref="V3:V4"/>
    <mergeCell ref="R10:T10"/>
    <mergeCell ref="R11:R12"/>
    <mergeCell ref="U11:U12"/>
    <mergeCell ref="R26:T26"/>
  </mergeCells>
  <pageMargins left="0.511811024" right="0.511811024" top="0.78740157499999996" bottom="0.78740157499999996" header="0" footer="0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F1000"/>
  <sheetViews>
    <sheetView showGridLines="0" workbookViewId="0"/>
  </sheetViews>
  <sheetFormatPr defaultColWidth="14.42578125" defaultRowHeight="15" customHeight="1" x14ac:dyDescent="0.25"/>
  <cols>
    <col min="1" max="1" width="3.28515625" customWidth="1"/>
    <col min="2" max="2" width="8.140625" customWidth="1"/>
    <col min="3" max="3" width="4" customWidth="1"/>
    <col min="4" max="4" width="4.42578125" customWidth="1"/>
    <col min="5" max="5" width="8.85546875" customWidth="1"/>
    <col min="6" max="6" width="16.7109375" customWidth="1"/>
    <col min="7" max="7" width="12.28515625" customWidth="1"/>
    <col min="8" max="8" width="14.28515625" customWidth="1"/>
    <col min="9" max="9" width="17.85546875" customWidth="1"/>
    <col min="10" max="10" width="12.28515625" customWidth="1"/>
    <col min="11" max="11" width="19.42578125" customWidth="1"/>
    <col min="12" max="12" width="10.42578125" customWidth="1"/>
    <col min="13" max="13" width="12.42578125" customWidth="1"/>
    <col min="14" max="14" width="12.5703125" customWidth="1"/>
    <col min="15" max="15" width="10.28515625" customWidth="1"/>
    <col min="16" max="26" width="8.28515625" customWidth="1"/>
    <col min="27" max="31" width="8.85546875" customWidth="1"/>
    <col min="32" max="33" width="12.28515625" customWidth="1"/>
    <col min="34" max="34" width="13.7109375" customWidth="1"/>
    <col min="35" max="36" width="8.85546875" customWidth="1"/>
    <col min="37" max="37" width="12.85546875" customWidth="1"/>
    <col min="38" max="38" width="14.28515625" customWidth="1"/>
    <col min="39" max="39" width="8.85546875" customWidth="1"/>
    <col min="40" max="40" width="13.28515625" customWidth="1"/>
    <col min="41" max="41" width="14.42578125" customWidth="1"/>
    <col min="42" max="49" width="8.85546875" customWidth="1"/>
    <col min="50" max="58" width="8.7109375" customWidth="1"/>
  </cols>
  <sheetData>
    <row r="1" spans="1:58" ht="33.75" customHeight="1" x14ac:dyDescent="0.25">
      <c r="A1" s="105"/>
      <c r="B1" s="106" t="s">
        <v>2</v>
      </c>
      <c r="C1" s="106" t="s">
        <v>0</v>
      </c>
      <c r="D1" s="106" t="s">
        <v>1</v>
      </c>
      <c r="E1" s="107" t="s">
        <v>3</v>
      </c>
      <c r="F1" s="108" t="s">
        <v>33</v>
      </c>
      <c r="G1" s="109" t="s">
        <v>34</v>
      </c>
      <c r="H1" s="110" t="s">
        <v>35</v>
      </c>
      <c r="I1" s="111" t="s">
        <v>36</v>
      </c>
      <c r="J1" s="112" t="s">
        <v>73</v>
      </c>
      <c r="K1" s="113" t="s">
        <v>37</v>
      </c>
      <c r="L1" s="114" t="s">
        <v>74</v>
      </c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  <c r="AA1" s="105"/>
      <c r="AB1" s="105"/>
      <c r="AC1" s="105"/>
      <c r="AD1" s="105"/>
      <c r="AE1" s="105"/>
      <c r="AF1" s="105"/>
      <c r="AG1" s="105"/>
      <c r="AH1" s="105"/>
      <c r="AI1" s="105"/>
      <c r="AJ1" s="105"/>
      <c r="AK1" s="286" t="s">
        <v>75</v>
      </c>
      <c r="AL1" s="287"/>
      <c r="AM1" s="105"/>
      <c r="AN1" s="115" t="s">
        <v>76</v>
      </c>
      <c r="AO1" s="115" t="s">
        <v>77</v>
      </c>
      <c r="AP1" s="105"/>
      <c r="AQ1" s="105"/>
      <c r="AR1" s="105"/>
      <c r="AS1" s="105"/>
      <c r="AT1" s="105"/>
      <c r="AU1" s="105"/>
      <c r="AV1" s="105"/>
      <c r="AW1" s="105"/>
      <c r="AX1" s="105"/>
      <c r="AY1" s="105"/>
      <c r="AZ1" s="105"/>
      <c r="BA1" s="105"/>
      <c r="BB1" s="105"/>
      <c r="BC1" s="105"/>
      <c r="BD1" s="105"/>
      <c r="BE1" s="105"/>
      <c r="BF1" s="105"/>
    </row>
    <row r="2" spans="1:58" ht="13.5" customHeight="1" x14ac:dyDescent="0.25">
      <c r="A2" s="105" t="str">
        <f t="shared" ref="A2:A148" si="0">D2&amp;C2</f>
        <v>2011jan</v>
      </c>
      <c r="B2" s="116">
        <v>40544</v>
      </c>
      <c r="C2" s="117" t="s">
        <v>7</v>
      </c>
      <c r="D2" s="117">
        <v>2011</v>
      </c>
      <c r="E2" s="118">
        <v>1</v>
      </c>
      <c r="F2" s="109">
        <v>325</v>
      </c>
      <c r="G2" s="109">
        <f>F2+269.65</f>
        <v>594.65</v>
      </c>
      <c r="H2" s="119">
        <v>14513.38</v>
      </c>
      <c r="I2" s="120">
        <f>'RNA - MLP'!F2</f>
        <v>11264.72</v>
      </c>
      <c r="J2" s="120"/>
      <c r="K2" s="120"/>
      <c r="L2" s="120">
        <f>'Regressão Simples'!J3</f>
        <v>8814.548289359318</v>
      </c>
      <c r="M2" s="105"/>
      <c r="N2" s="105"/>
      <c r="O2" s="105"/>
      <c r="P2" s="105"/>
      <c r="Q2" s="105"/>
      <c r="R2" s="105"/>
      <c r="S2" s="105"/>
      <c r="T2" s="105"/>
      <c r="U2" s="105"/>
      <c r="V2" s="105"/>
      <c r="W2" s="105"/>
      <c r="X2" s="105"/>
      <c r="Y2" s="105"/>
      <c r="Z2" s="105"/>
      <c r="AA2" s="105"/>
      <c r="AB2" s="105"/>
      <c r="AC2" s="105"/>
      <c r="AD2" s="105"/>
      <c r="AE2" s="105"/>
      <c r="AF2" s="105"/>
      <c r="AG2" s="105"/>
      <c r="AH2" s="105"/>
      <c r="AI2" s="105"/>
      <c r="AJ2" s="105"/>
      <c r="AK2" s="121" t="s">
        <v>78</v>
      </c>
      <c r="AL2" s="122">
        <v>0.1</v>
      </c>
      <c r="AM2" s="105"/>
      <c r="AN2" s="123">
        <v>906.17999233694934</v>
      </c>
      <c r="AO2" s="123">
        <v>13.299198346964381</v>
      </c>
      <c r="AP2" s="105"/>
      <c r="AQ2" s="105"/>
      <c r="AR2" s="105"/>
      <c r="AS2" s="105"/>
      <c r="AT2" s="105"/>
      <c r="AU2" s="105"/>
      <c r="AV2" s="105"/>
      <c r="AW2" s="105"/>
      <c r="AX2" s="105"/>
      <c r="AY2" s="105"/>
      <c r="AZ2" s="105"/>
      <c r="BA2" s="105"/>
      <c r="BB2" s="105"/>
      <c r="BC2" s="105"/>
      <c r="BD2" s="105"/>
      <c r="BE2" s="105"/>
      <c r="BF2" s="105"/>
    </row>
    <row r="3" spans="1:58" ht="13.5" customHeight="1" x14ac:dyDescent="0.25">
      <c r="A3" s="105" t="str">
        <f t="shared" si="0"/>
        <v>2011fev</v>
      </c>
      <c r="B3" s="116">
        <v>40575</v>
      </c>
      <c r="C3" s="117" t="s">
        <v>9</v>
      </c>
      <c r="D3" s="117">
        <v>2011</v>
      </c>
      <c r="E3" s="118">
        <v>2</v>
      </c>
      <c r="F3" s="109">
        <v>109</v>
      </c>
      <c r="G3" s="109">
        <f t="shared" ref="G3:G148" si="1">SUM(F2:F3)</f>
        <v>434</v>
      </c>
      <c r="H3" s="119">
        <v>6176.11</v>
      </c>
      <c r="I3" s="120">
        <f>'RNA - MLP'!F3</f>
        <v>6579.24</v>
      </c>
      <c r="J3" s="120"/>
      <c r="K3" s="120"/>
      <c r="L3" s="120">
        <f>'Regressão Simples'!J4</f>
        <v>6678.0320749194907</v>
      </c>
      <c r="M3" s="105"/>
      <c r="N3" s="124" t="s">
        <v>38</v>
      </c>
      <c r="O3" s="124" t="s">
        <v>39</v>
      </c>
      <c r="P3" s="124" t="s">
        <v>40</v>
      </c>
      <c r="Q3" s="124" t="s">
        <v>41</v>
      </c>
      <c r="R3" s="105"/>
      <c r="S3" s="105"/>
      <c r="T3" s="124" t="s">
        <v>38</v>
      </c>
      <c r="U3" s="124" t="s">
        <v>41</v>
      </c>
      <c r="V3" s="125"/>
      <c r="W3" s="105"/>
      <c r="X3" s="105"/>
      <c r="Y3" s="105"/>
      <c r="Z3" s="105"/>
      <c r="AA3" s="105"/>
      <c r="AB3" s="105"/>
      <c r="AC3" s="105"/>
      <c r="AD3" s="105"/>
      <c r="AE3" s="105"/>
      <c r="AF3" s="105"/>
      <c r="AG3" s="105"/>
      <c r="AH3" s="105"/>
      <c r="AI3" s="105"/>
      <c r="AJ3" s="105"/>
      <c r="AK3" s="121" t="s">
        <v>79</v>
      </c>
      <c r="AL3" s="122">
        <v>0.1</v>
      </c>
      <c r="AM3" s="105"/>
      <c r="AN3" s="105"/>
      <c r="AO3" s="105"/>
      <c r="AP3" s="105"/>
      <c r="AQ3" s="105"/>
      <c r="AR3" s="105"/>
      <c r="AS3" s="105"/>
      <c r="AT3" s="105"/>
      <c r="AU3" s="105"/>
      <c r="AV3" s="105"/>
      <c r="AW3" s="105"/>
      <c r="AX3" s="105"/>
      <c r="AY3" s="105"/>
      <c r="AZ3" s="105"/>
      <c r="BA3" s="105"/>
      <c r="BB3" s="105"/>
      <c r="BC3" s="105"/>
      <c r="BD3" s="105"/>
      <c r="BE3" s="105"/>
      <c r="BF3" s="105"/>
    </row>
    <row r="4" spans="1:58" ht="13.5" customHeight="1" x14ac:dyDescent="0.25">
      <c r="A4" s="105" t="str">
        <f t="shared" si="0"/>
        <v>2011mar</v>
      </c>
      <c r="B4" s="116">
        <v>40603</v>
      </c>
      <c r="C4" s="117" t="s">
        <v>10</v>
      </c>
      <c r="D4" s="117">
        <v>2011</v>
      </c>
      <c r="E4" s="118">
        <v>3</v>
      </c>
      <c r="F4" s="109">
        <v>289.5</v>
      </c>
      <c r="G4" s="109">
        <f t="shared" si="1"/>
        <v>398.5</v>
      </c>
      <c r="H4" s="119">
        <v>11527.88</v>
      </c>
      <c r="I4" s="120">
        <f>'RNA - MLP'!F4</f>
        <v>5587.66</v>
      </c>
      <c r="J4" s="120"/>
      <c r="K4" s="120"/>
      <c r="L4" s="120">
        <f>'Regressão Simples'!J5</f>
        <v>6205.9105336022549</v>
      </c>
      <c r="M4" s="105"/>
      <c r="N4" s="126" t="s">
        <v>42</v>
      </c>
      <c r="O4" s="127">
        <f>'Média Móvel Centrada - IS'!V4</f>
        <v>1199.8808022407632</v>
      </c>
      <c r="P4" s="128">
        <f>'Média Móvel Centrada - IS'!V5</f>
        <v>0.23102224666233015</v>
      </c>
      <c r="Q4" s="129" t="s">
        <v>31</v>
      </c>
      <c r="R4" s="105"/>
      <c r="S4" s="105"/>
      <c r="T4" s="126" t="s">
        <v>42</v>
      </c>
      <c r="U4" s="129" t="s">
        <v>31</v>
      </c>
      <c r="V4" s="105"/>
      <c r="W4" s="105"/>
      <c r="X4" s="105"/>
      <c r="Y4" s="105"/>
      <c r="Z4" s="105"/>
      <c r="AA4" s="105"/>
      <c r="AB4" s="105"/>
      <c r="AC4" s="105"/>
      <c r="AD4" s="105"/>
      <c r="AE4" s="105"/>
      <c r="AF4" s="105"/>
      <c r="AG4" s="105"/>
      <c r="AH4" s="105"/>
      <c r="AI4" s="105"/>
      <c r="AJ4" s="105"/>
      <c r="AK4" s="61" t="s">
        <v>80</v>
      </c>
      <c r="AL4" s="130">
        <v>0.80530500000002025</v>
      </c>
      <c r="AM4" s="105"/>
      <c r="AN4" s="105"/>
      <c r="AO4" s="105"/>
      <c r="AP4" s="105"/>
      <c r="AQ4" s="105"/>
      <c r="AR4" s="105"/>
      <c r="AS4" s="105"/>
      <c r="AT4" s="105"/>
      <c r="AU4" s="105"/>
      <c r="AV4" s="105"/>
      <c r="AW4" s="105"/>
      <c r="AX4" s="105"/>
      <c r="AY4" s="105"/>
      <c r="AZ4" s="105"/>
      <c r="BA4" s="105"/>
      <c r="BB4" s="105"/>
      <c r="BC4" s="105"/>
      <c r="BD4" s="105"/>
      <c r="BE4" s="105"/>
      <c r="BF4" s="105"/>
    </row>
    <row r="5" spans="1:58" ht="13.5" customHeight="1" x14ac:dyDescent="0.25">
      <c r="A5" s="105" t="str">
        <f t="shared" si="0"/>
        <v>2011abr</v>
      </c>
      <c r="B5" s="116">
        <v>40634</v>
      </c>
      <c r="C5" s="117" t="s">
        <v>11</v>
      </c>
      <c r="D5" s="117">
        <v>2011</v>
      </c>
      <c r="E5" s="118">
        <v>4</v>
      </c>
      <c r="F5" s="109">
        <v>93</v>
      </c>
      <c r="G5" s="109">
        <f t="shared" si="1"/>
        <v>382.5</v>
      </c>
      <c r="H5" s="119">
        <v>6808.32</v>
      </c>
      <c r="I5" s="120">
        <f>'RNA - MLP'!F5</f>
        <v>5200.9399999999996</v>
      </c>
      <c r="J5" s="120"/>
      <c r="K5" s="120"/>
      <c r="L5" s="120">
        <f>'Regressão Simples'!J6</f>
        <v>5993.1233600508249</v>
      </c>
      <c r="M5" s="105"/>
      <c r="N5" s="126" t="s">
        <v>43</v>
      </c>
      <c r="O5" s="127">
        <f>Hibrido!O3</f>
        <v>904.51800368569127</v>
      </c>
      <c r="P5" s="131">
        <f>Hibrido!O4</f>
        <v>0.21115902628093264</v>
      </c>
      <c r="Q5" s="129" t="s">
        <v>31</v>
      </c>
      <c r="R5" s="105"/>
      <c r="S5" s="105"/>
      <c r="T5" s="126" t="s">
        <v>43</v>
      </c>
      <c r="U5" s="129" t="s">
        <v>31</v>
      </c>
      <c r="V5" s="105"/>
      <c r="W5" s="105"/>
      <c r="X5" s="105"/>
      <c r="Y5" s="105"/>
      <c r="Z5" s="105"/>
      <c r="AA5" s="105"/>
      <c r="AB5" s="105"/>
      <c r="AC5" s="105"/>
      <c r="AD5" s="105"/>
      <c r="AE5" s="105"/>
      <c r="AF5" s="105"/>
      <c r="AG5" s="105"/>
      <c r="AH5" s="105"/>
      <c r="AI5" s="105"/>
      <c r="AJ5" s="105"/>
      <c r="AK5" s="105"/>
      <c r="AL5" s="105"/>
      <c r="AM5" s="105"/>
      <c r="AN5" s="105"/>
      <c r="AO5" s="105"/>
      <c r="AP5" s="105"/>
      <c r="AQ5" s="105"/>
      <c r="AR5" s="105"/>
      <c r="AS5" s="105"/>
      <c r="AT5" s="105"/>
      <c r="AU5" s="105"/>
      <c r="AV5" s="105"/>
      <c r="AW5" s="105"/>
      <c r="AX5" s="105"/>
      <c r="AY5" s="105"/>
      <c r="AZ5" s="105"/>
      <c r="BA5" s="105"/>
      <c r="BB5" s="105"/>
      <c r="BC5" s="105"/>
      <c r="BD5" s="105"/>
      <c r="BE5" s="105"/>
      <c r="BF5" s="105"/>
    </row>
    <row r="6" spans="1:58" ht="13.5" customHeight="1" x14ac:dyDescent="0.25">
      <c r="A6" s="105" t="str">
        <f t="shared" si="0"/>
        <v>2011mai</v>
      </c>
      <c r="B6" s="116">
        <v>40664</v>
      </c>
      <c r="C6" s="117" t="s">
        <v>12</v>
      </c>
      <c r="D6" s="117">
        <v>2011</v>
      </c>
      <c r="E6" s="118">
        <v>5</v>
      </c>
      <c r="F6" s="109">
        <v>7</v>
      </c>
      <c r="G6" s="109">
        <f t="shared" si="1"/>
        <v>100</v>
      </c>
      <c r="H6" s="119">
        <v>4452.32</v>
      </c>
      <c r="I6" s="120">
        <f>'RNA - MLP'!F6</f>
        <v>2275.63</v>
      </c>
      <c r="J6" s="120"/>
      <c r="K6" s="120"/>
      <c r="L6" s="120">
        <f>'Regressão Simples'!J7</f>
        <v>2236.0998270333876</v>
      </c>
      <c r="M6" s="105"/>
      <c r="N6" s="126" t="s">
        <v>44</v>
      </c>
      <c r="O6" s="127">
        <f>'Regressão Simples'!S3</f>
        <v>1401.4372853698251</v>
      </c>
      <c r="P6" s="131">
        <f>'Regressão Simples'!S4</f>
        <v>0.34638100484072482</v>
      </c>
      <c r="Q6" s="129" t="s">
        <v>45</v>
      </c>
      <c r="R6" s="105"/>
      <c r="S6" s="105"/>
      <c r="T6" s="126" t="s">
        <v>44</v>
      </c>
      <c r="U6" s="129" t="s">
        <v>46</v>
      </c>
      <c r="V6" s="105"/>
      <c r="W6" s="105"/>
      <c r="X6" s="105"/>
      <c r="Y6" s="105"/>
      <c r="Z6" s="105"/>
      <c r="AA6" s="105"/>
      <c r="AB6" s="105"/>
      <c r="AC6" s="105"/>
      <c r="AD6" s="105"/>
      <c r="AE6" s="105"/>
      <c r="AF6" s="105"/>
      <c r="AG6" s="105"/>
      <c r="AH6" s="105"/>
      <c r="AI6" s="105"/>
      <c r="AJ6" s="105"/>
      <c r="AK6" s="105"/>
      <c r="AL6" s="105"/>
      <c r="AM6" s="105"/>
      <c r="AN6" s="105"/>
      <c r="AO6" s="105"/>
      <c r="AP6" s="105"/>
      <c r="AQ6" s="105"/>
      <c r="AR6" s="105"/>
      <c r="AS6" s="105"/>
      <c r="AT6" s="105"/>
      <c r="AU6" s="105"/>
      <c r="AV6" s="105"/>
      <c r="AW6" s="105"/>
      <c r="AX6" s="105"/>
      <c r="AY6" s="105"/>
      <c r="AZ6" s="105"/>
      <c r="BA6" s="105"/>
      <c r="BB6" s="105"/>
      <c r="BC6" s="105"/>
      <c r="BD6" s="105"/>
      <c r="BE6" s="105"/>
      <c r="BF6" s="105"/>
    </row>
    <row r="7" spans="1:58" ht="13.5" customHeight="1" x14ac:dyDescent="0.25">
      <c r="A7" s="105" t="str">
        <f t="shared" si="0"/>
        <v>2011jun</v>
      </c>
      <c r="B7" s="116">
        <v>40695</v>
      </c>
      <c r="C7" s="117" t="s">
        <v>14</v>
      </c>
      <c r="D7" s="117">
        <v>2011</v>
      </c>
      <c r="E7" s="118">
        <v>6</v>
      </c>
      <c r="F7" s="109">
        <v>26.5</v>
      </c>
      <c r="G7" s="109">
        <f t="shared" si="1"/>
        <v>33.5</v>
      </c>
      <c r="H7" s="119">
        <v>3791.72</v>
      </c>
      <c r="I7" s="120">
        <f>'RNA - MLP'!F7</f>
        <v>2038.79</v>
      </c>
      <c r="J7" s="120"/>
      <c r="K7" s="120"/>
      <c r="L7" s="120">
        <f>'Regressão Simples'!J8</f>
        <v>1351.7031369602562</v>
      </c>
      <c r="M7" s="105"/>
      <c r="N7" s="132" t="s">
        <v>47</v>
      </c>
      <c r="O7" s="133">
        <f>'RNA - MLP'!L2</f>
        <v>1145.4384956302713</v>
      </c>
      <c r="P7" s="134">
        <f>'RNA - MLP'!L3</f>
        <v>0.31800701168302831</v>
      </c>
      <c r="Q7" s="135" t="s">
        <v>45</v>
      </c>
      <c r="R7" s="105"/>
      <c r="S7" s="105"/>
      <c r="T7" s="132" t="s">
        <v>47</v>
      </c>
      <c r="U7" s="135" t="s">
        <v>46</v>
      </c>
      <c r="V7" s="105"/>
      <c r="W7" s="105"/>
      <c r="X7" s="105"/>
      <c r="Y7" s="105"/>
      <c r="Z7" s="105"/>
      <c r="AA7" s="105"/>
      <c r="AB7" s="105"/>
      <c r="AC7" s="105"/>
      <c r="AD7" s="105"/>
      <c r="AE7" s="105"/>
      <c r="AF7" s="105"/>
      <c r="AG7" s="105"/>
      <c r="AH7" s="105"/>
      <c r="AI7" s="105"/>
      <c r="AJ7" s="105"/>
      <c r="AK7" s="105"/>
      <c r="AL7" s="105"/>
      <c r="AM7" s="105"/>
      <c r="AN7" s="105"/>
      <c r="AO7" s="105"/>
      <c r="AP7" s="105"/>
      <c r="AQ7" s="105"/>
      <c r="AR7" s="105"/>
      <c r="AS7" s="105"/>
      <c r="AT7" s="105"/>
      <c r="AU7" s="105"/>
      <c r="AV7" s="105"/>
      <c r="AW7" s="105"/>
      <c r="AX7" s="105"/>
      <c r="AY7" s="105"/>
      <c r="AZ7" s="105"/>
      <c r="BA7" s="105"/>
      <c r="BB7" s="105"/>
      <c r="BC7" s="105"/>
      <c r="BD7" s="105"/>
      <c r="BE7" s="105"/>
      <c r="BF7" s="105"/>
    </row>
    <row r="8" spans="1:58" ht="13.5" customHeight="1" x14ac:dyDescent="0.25">
      <c r="A8" s="105" t="str">
        <f t="shared" si="0"/>
        <v>2011jul</v>
      </c>
      <c r="B8" s="116">
        <v>40725</v>
      </c>
      <c r="C8" s="117" t="s">
        <v>16</v>
      </c>
      <c r="D8" s="117">
        <v>2011</v>
      </c>
      <c r="E8" s="118">
        <v>7</v>
      </c>
      <c r="F8" s="109">
        <v>0</v>
      </c>
      <c r="G8" s="109">
        <f t="shared" si="1"/>
        <v>26.5</v>
      </c>
      <c r="H8" s="119">
        <v>2947.26</v>
      </c>
      <c r="I8" s="120">
        <f>'RNA - MLP'!F8</f>
        <v>2017.48</v>
      </c>
      <c r="J8" s="120"/>
      <c r="K8" s="120">
        <f>'Média Móvel Centrada - IS'!J9</f>
        <v>3135.9484141352777</v>
      </c>
      <c r="L8" s="120">
        <f>'Regressão Simples'!J9</f>
        <v>1258.6087485315054</v>
      </c>
      <c r="M8" s="105"/>
      <c r="N8" s="105"/>
      <c r="O8" s="105"/>
      <c r="P8" s="105"/>
      <c r="Q8" s="105"/>
      <c r="R8" s="105"/>
      <c r="S8" s="105"/>
      <c r="T8" s="105"/>
      <c r="U8" s="105"/>
      <c r="V8" s="105"/>
      <c r="W8" s="105"/>
      <c r="X8" s="105"/>
      <c r="Y8" s="105"/>
      <c r="Z8" s="105"/>
      <c r="AA8" s="105"/>
      <c r="AB8" s="105"/>
      <c r="AC8" s="105"/>
      <c r="AD8" s="105"/>
      <c r="AE8" s="105"/>
      <c r="AF8" s="105"/>
      <c r="AG8" s="105"/>
      <c r="AH8" s="105"/>
      <c r="AI8" s="105"/>
      <c r="AJ8" s="105"/>
      <c r="AK8" s="105"/>
      <c r="AL8" s="105"/>
      <c r="AM8" s="105"/>
      <c r="AN8" s="105"/>
      <c r="AO8" s="105"/>
      <c r="AP8" s="105"/>
      <c r="AQ8" s="105"/>
      <c r="AR8" s="105"/>
      <c r="AS8" s="105"/>
      <c r="AT8" s="105"/>
      <c r="AU8" s="105"/>
      <c r="AV8" s="105"/>
      <c r="AW8" s="105"/>
      <c r="AX8" s="105"/>
      <c r="AY8" s="105"/>
      <c r="AZ8" s="105"/>
      <c r="BA8" s="105"/>
      <c r="BB8" s="105"/>
      <c r="BC8" s="105"/>
      <c r="BD8" s="105"/>
      <c r="BE8" s="105"/>
      <c r="BF8" s="105"/>
    </row>
    <row r="9" spans="1:58" ht="13.5" customHeight="1" x14ac:dyDescent="0.25">
      <c r="A9" s="105" t="str">
        <f t="shared" si="0"/>
        <v>2011ago</v>
      </c>
      <c r="B9" s="116">
        <v>40756</v>
      </c>
      <c r="C9" s="117" t="s">
        <v>18</v>
      </c>
      <c r="D9" s="117">
        <v>2011</v>
      </c>
      <c r="E9" s="118">
        <v>8</v>
      </c>
      <c r="F9" s="109">
        <v>7.5</v>
      </c>
      <c r="G9" s="109">
        <f t="shared" si="1"/>
        <v>7.5</v>
      </c>
      <c r="H9" s="119">
        <v>2369.23</v>
      </c>
      <c r="I9" s="120">
        <f>'RNA - MLP'!F9</f>
        <v>1962.53</v>
      </c>
      <c r="J9" s="120"/>
      <c r="K9" s="120">
        <f>'Média Móvel Centrada - IS'!J10</f>
        <v>2558.7449694863112</v>
      </c>
      <c r="L9" s="120">
        <f>'Regressão Simples'!J10</f>
        <v>1005.9239799391822</v>
      </c>
      <c r="M9" s="105"/>
      <c r="N9" s="105"/>
      <c r="O9" s="105"/>
      <c r="P9" s="105"/>
      <c r="Q9" s="105"/>
      <c r="R9" s="105"/>
      <c r="S9" s="105"/>
      <c r="T9" s="105"/>
      <c r="U9" s="105"/>
      <c r="V9" s="105"/>
      <c r="W9" s="105"/>
      <c r="X9" s="105"/>
      <c r="Y9" s="105"/>
      <c r="Z9" s="105"/>
      <c r="AA9" s="105"/>
      <c r="AB9" s="105"/>
      <c r="AC9" s="105"/>
      <c r="AD9" s="105"/>
      <c r="AE9" s="105"/>
      <c r="AF9" s="105"/>
      <c r="AG9" s="105"/>
      <c r="AH9" s="105"/>
      <c r="AI9" s="105"/>
      <c r="AJ9" s="105"/>
      <c r="AK9" s="105"/>
      <c r="AL9" s="105"/>
      <c r="AM9" s="105"/>
      <c r="AN9" s="105"/>
      <c r="AO9" s="105"/>
      <c r="AP9" s="105"/>
      <c r="AQ9" s="105"/>
      <c r="AR9" s="105"/>
      <c r="AS9" s="105"/>
      <c r="AT9" s="105"/>
      <c r="AU9" s="105"/>
      <c r="AV9" s="105"/>
      <c r="AW9" s="105"/>
      <c r="AX9" s="105"/>
      <c r="AY9" s="105"/>
      <c r="AZ9" s="105"/>
      <c r="BA9" s="105"/>
      <c r="BB9" s="105"/>
      <c r="BC9" s="105"/>
      <c r="BD9" s="105"/>
      <c r="BE9" s="105"/>
      <c r="BF9" s="105"/>
    </row>
    <row r="10" spans="1:58" ht="13.5" customHeight="1" x14ac:dyDescent="0.25">
      <c r="A10" s="105" t="str">
        <f t="shared" si="0"/>
        <v>2011set</v>
      </c>
      <c r="B10" s="116">
        <v>40787</v>
      </c>
      <c r="C10" s="117" t="s">
        <v>20</v>
      </c>
      <c r="D10" s="117">
        <v>2011</v>
      </c>
      <c r="E10" s="118">
        <v>9</v>
      </c>
      <c r="F10" s="109">
        <v>3.3</v>
      </c>
      <c r="G10" s="109">
        <f t="shared" si="1"/>
        <v>10.8</v>
      </c>
      <c r="H10" s="119">
        <v>1779.82</v>
      </c>
      <c r="I10" s="120">
        <f>'RNA - MLP'!F10</f>
        <v>1971.79</v>
      </c>
      <c r="J10" s="120"/>
      <c r="K10" s="120">
        <f>'Média Móvel Centrada - IS'!J11</f>
        <v>2153.2343397441896</v>
      </c>
      <c r="L10" s="120">
        <f>'Regressão Simples'!J11</f>
        <v>1049.8113344841647</v>
      </c>
      <c r="M10" s="105"/>
      <c r="N10" s="105"/>
      <c r="O10" s="105"/>
      <c r="P10" s="105"/>
      <c r="Q10" s="105"/>
      <c r="R10" s="105"/>
      <c r="S10" s="105"/>
      <c r="T10" s="105"/>
      <c r="U10" s="105"/>
      <c r="V10" s="105"/>
      <c r="W10" s="105"/>
      <c r="X10" s="105"/>
      <c r="Y10" s="105"/>
      <c r="Z10" s="105"/>
      <c r="AA10" s="105"/>
      <c r="AB10" s="105"/>
      <c r="AC10" s="105"/>
      <c r="AD10" s="105"/>
      <c r="AE10" s="105"/>
      <c r="AF10" s="105"/>
      <c r="AG10" s="105"/>
      <c r="AH10" s="105"/>
      <c r="AI10" s="105"/>
      <c r="AJ10" s="105"/>
      <c r="AK10" s="105"/>
      <c r="AL10" s="105"/>
      <c r="AM10" s="105"/>
      <c r="AN10" s="105"/>
      <c r="AO10" s="105"/>
      <c r="AP10" s="105"/>
      <c r="AQ10" s="105"/>
      <c r="AR10" s="105"/>
      <c r="AS10" s="105"/>
      <c r="AT10" s="105"/>
      <c r="AU10" s="105"/>
      <c r="AV10" s="105"/>
      <c r="AW10" s="105"/>
      <c r="AX10" s="105"/>
      <c r="AY10" s="105"/>
      <c r="AZ10" s="105"/>
      <c r="BA10" s="105"/>
      <c r="BB10" s="105"/>
      <c r="BC10" s="105"/>
      <c r="BD10" s="105"/>
      <c r="BE10" s="105"/>
      <c r="BF10" s="105"/>
    </row>
    <row r="11" spans="1:58" ht="13.5" customHeight="1" x14ac:dyDescent="0.25">
      <c r="A11" s="105" t="str">
        <f t="shared" si="0"/>
        <v>2011out</v>
      </c>
      <c r="B11" s="116">
        <v>40817</v>
      </c>
      <c r="C11" s="117" t="s">
        <v>21</v>
      </c>
      <c r="D11" s="117">
        <v>2011</v>
      </c>
      <c r="E11" s="118">
        <v>10</v>
      </c>
      <c r="F11" s="109">
        <v>126.1</v>
      </c>
      <c r="G11" s="109">
        <f t="shared" si="1"/>
        <v>129.4</v>
      </c>
      <c r="H11" s="119">
        <v>2581.0300000000002</v>
      </c>
      <c r="I11" s="120">
        <f>'RNA - MLP'!F11</f>
        <v>2404.96</v>
      </c>
      <c r="J11" s="120"/>
      <c r="K11" s="120">
        <f>'Média Móvel Centrada - IS'!J12</f>
        <v>2552.9463279765323</v>
      </c>
      <c r="L11" s="120">
        <f>'Regressão Simples'!J12</f>
        <v>2627.0962584341405</v>
      </c>
      <c r="M11" s="105"/>
      <c r="N11" s="105"/>
      <c r="O11" s="105"/>
      <c r="P11" s="105"/>
      <c r="Q11" s="105"/>
      <c r="R11" s="105"/>
      <c r="S11" s="105"/>
      <c r="T11" s="105"/>
      <c r="U11" s="105"/>
      <c r="V11" s="105"/>
      <c r="W11" s="105"/>
      <c r="X11" s="105"/>
      <c r="Y11" s="105"/>
      <c r="Z11" s="105"/>
      <c r="AA11" s="105"/>
      <c r="AB11" s="105"/>
      <c r="AC11" s="105"/>
      <c r="AD11" s="105"/>
      <c r="AE11" s="105"/>
      <c r="AF11" s="105"/>
      <c r="AG11" s="105"/>
      <c r="AH11" s="105"/>
      <c r="AI11" s="105"/>
      <c r="AJ11" s="105"/>
      <c r="AK11" s="105"/>
      <c r="AL11" s="105"/>
      <c r="AM11" s="105"/>
      <c r="AN11" s="105"/>
      <c r="AO11" s="105"/>
      <c r="AP11" s="105"/>
      <c r="AQ11" s="105"/>
      <c r="AR11" s="105"/>
      <c r="AS11" s="105"/>
      <c r="AT11" s="105"/>
      <c r="AU11" s="105"/>
      <c r="AV11" s="105"/>
      <c r="AW11" s="105"/>
      <c r="AX11" s="105"/>
      <c r="AY11" s="105"/>
      <c r="AZ11" s="105"/>
      <c r="BA11" s="105"/>
      <c r="BB11" s="105"/>
      <c r="BC11" s="105"/>
      <c r="BD11" s="105"/>
      <c r="BE11" s="105"/>
      <c r="BF11" s="105"/>
    </row>
    <row r="12" spans="1:58" ht="13.5" customHeight="1" x14ac:dyDescent="0.25">
      <c r="A12" s="105" t="str">
        <f t="shared" si="0"/>
        <v>2011nov</v>
      </c>
      <c r="B12" s="116">
        <v>40848</v>
      </c>
      <c r="C12" s="117" t="s">
        <v>22</v>
      </c>
      <c r="D12" s="117">
        <v>2011</v>
      </c>
      <c r="E12" s="118">
        <v>11</v>
      </c>
      <c r="F12" s="109">
        <v>134.5</v>
      </c>
      <c r="G12" s="109">
        <f t="shared" si="1"/>
        <v>260.60000000000002</v>
      </c>
      <c r="H12" s="119">
        <v>2930.66</v>
      </c>
      <c r="I12" s="120">
        <f>'RNA - MLP'!F12</f>
        <v>3305.61</v>
      </c>
      <c r="J12" s="120"/>
      <c r="K12" s="120">
        <f>'Média Móvel Centrada - IS'!J13</f>
        <v>3950.3591316264924</v>
      </c>
      <c r="L12" s="120">
        <f>'Regressão Simples'!J13</f>
        <v>4371.9510815558669</v>
      </c>
      <c r="M12" s="105"/>
      <c r="N12" s="105"/>
      <c r="O12" s="105"/>
      <c r="P12" s="105"/>
      <c r="Q12" s="105"/>
      <c r="R12" s="105"/>
      <c r="S12" s="105"/>
      <c r="T12" s="105"/>
      <c r="U12" s="105"/>
      <c r="V12" s="105"/>
      <c r="W12" s="105"/>
      <c r="X12" s="105"/>
      <c r="Y12" s="105"/>
      <c r="Z12" s="105"/>
      <c r="AA12" s="105"/>
      <c r="AB12" s="105"/>
      <c r="AC12" s="105"/>
      <c r="AD12" s="105"/>
      <c r="AE12" s="105"/>
      <c r="AF12" s="105"/>
      <c r="AG12" s="105"/>
      <c r="AH12" s="105"/>
      <c r="AI12" s="105"/>
      <c r="AJ12" s="105"/>
      <c r="AK12" s="105"/>
      <c r="AL12" s="105"/>
      <c r="AM12" s="105"/>
      <c r="AN12" s="105"/>
      <c r="AO12" s="105"/>
      <c r="AP12" s="105"/>
      <c r="AQ12" s="105"/>
      <c r="AR12" s="105"/>
      <c r="AS12" s="105"/>
      <c r="AT12" s="105"/>
      <c r="AU12" s="105"/>
      <c r="AV12" s="105"/>
      <c r="AW12" s="105"/>
      <c r="AX12" s="105"/>
      <c r="AY12" s="105"/>
      <c r="AZ12" s="105"/>
      <c r="BA12" s="105"/>
      <c r="BB12" s="105"/>
      <c r="BC12" s="105"/>
      <c r="BD12" s="105"/>
      <c r="BE12" s="105"/>
      <c r="BF12" s="105"/>
    </row>
    <row r="13" spans="1:58" ht="13.5" customHeight="1" x14ac:dyDescent="0.25">
      <c r="A13" s="105" t="str">
        <f t="shared" si="0"/>
        <v>2011dez</v>
      </c>
      <c r="B13" s="116">
        <v>40878</v>
      </c>
      <c r="C13" s="117" t="s">
        <v>24</v>
      </c>
      <c r="D13" s="117">
        <v>2011</v>
      </c>
      <c r="E13" s="118">
        <v>12</v>
      </c>
      <c r="F13" s="109">
        <v>262.5</v>
      </c>
      <c r="G13" s="109">
        <f t="shared" si="1"/>
        <v>397</v>
      </c>
      <c r="H13" s="119">
        <v>7692.65</v>
      </c>
      <c r="I13" s="120">
        <f>'RNA - MLP'!F13</f>
        <v>5549.78</v>
      </c>
      <c r="J13" s="120"/>
      <c r="K13" s="120">
        <f>'Média Móvel Centrada - IS'!J14</f>
        <v>6760.2919424409965</v>
      </c>
      <c r="L13" s="120">
        <f>'Regressão Simples'!J14</f>
        <v>6185.9617360818083</v>
      </c>
      <c r="M13" s="105"/>
      <c r="N13" s="105"/>
      <c r="O13" s="105"/>
      <c r="P13" s="105"/>
      <c r="Q13" s="105"/>
      <c r="R13" s="105"/>
      <c r="S13" s="105"/>
      <c r="T13" s="105"/>
      <c r="U13" s="105"/>
      <c r="V13" s="105"/>
      <c r="W13" s="105"/>
      <c r="X13" s="105"/>
      <c r="Y13" s="105"/>
      <c r="Z13" s="105"/>
      <c r="AA13" s="105"/>
      <c r="AB13" s="105"/>
      <c r="AC13" s="105"/>
      <c r="AD13" s="105"/>
      <c r="AE13" s="105"/>
      <c r="AF13" s="105"/>
      <c r="AG13" s="105"/>
      <c r="AH13" s="105"/>
      <c r="AI13" s="105"/>
      <c r="AJ13" s="105"/>
      <c r="AK13" s="105"/>
      <c r="AL13" s="105"/>
      <c r="AM13" s="105"/>
      <c r="AN13" s="105"/>
      <c r="AO13" s="105"/>
      <c r="AP13" s="105"/>
      <c r="AQ13" s="105"/>
      <c r="AR13" s="105"/>
      <c r="AS13" s="105"/>
      <c r="AT13" s="105"/>
      <c r="AU13" s="105"/>
      <c r="AV13" s="105"/>
      <c r="AW13" s="105"/>
      <c r="AX13" s="105"/>
      <c r="AY13" s="105"/>
      <c r="AZ13" s="105"/>
      <c r="BA13" s="105"/>
      <c r="BB13" s="105"/>
      <c r="BC13" s="105"/>
      <c r="BD13" s="105"/>
      <c r="BE13" s="105"/>
      <c r="BF13" s="105"/>
    </row>
    <row r="14" spans="1:58" ht="13.5" customHeight="1" x14ac:dyDescent="0.25">
      <c r="A14" s="105" t="str">
        <f t="shared" si="0"/>
        <v>2012jan</v>
      </c>
      <c r="B14" s="116">
        <v>40909</v>
      </c>
      <c r="C14" s="117" t="s">
        <v>7</v>
      </c>
      <c r="D14" s="117">
        <v>2012</v>
      </c>
      <c r="E14" s="118">
        <v>13</v>
      </c>
      <c r="F14" s="109">
        <v>343.5</v>
      </c>
      <c r="G14" s="109">
        <f t="shared" si="1"/>
        <v>606</v>
      </c>
      <c r="H14" s="119">
        <v>13283.33</v>
      </c>
      <c r="I14" s="120">
        <f>'RNA - MLP'!F14</f>
        <v>11462.85</v>
      </c>
      <c r="J14" s="120"/>
      <c r="K14" s="120">
        <f>'Média Móvel Centrada - IS'!J15</f>
        <v>8637.7184181223674</v>
      </c>
      <c r="L14" s="120">
        <f>'Regressão Simples'!J15</f>
        <v>8965.4941905973646</v>
      </c>
      <c r="M14" s="105"/>
      <c r="N14" s="105" t="s">
        <v>81</v>
      </c>
      <c r="O14" s="105"/>
      <c r="P14" s="105"/>
      <c r="Q14" s="105"/>
      <c r="R14" s="105"/>
      <c r="S14" s="105"/>
      <c r="T14" s="105"/>
      <c r="U14" s="105"/>
      <c r="V14" s="105"/>
      <c r="W14" s="105"/>
      <c r="X14" s="105"/>
      <c r="Y14" s="105"/>
      <c r="Z14" s="105"/>
      <c r="AA14" s="105"/>
      <c r="AB14" s="105"/>
      <c r="AC14" s="105"/>
      <c r="AD14" s="105"/>
      <c r="AE14" s="105"/>
      <c r="AF14" s="105"/>
      <c r="AG14" s="105"/>
      <c r="AH14" s="105"/>
      <c r="AI14" s="105"/>
      <c r="AJ14" s="105"/>
      <c r="AK14" s="105"/>
      <c r="AL14" s="105"/>
      <c r="AM14" s="105"/>
      <c r="AN14" s="105"/>
      <c r="AO14" s="105"/>
      <c r="AP14" s="105"/>
      <c r="AQ14" s="105"/>
      <c r="AR14" s="105"/>
      <c r="AS14" s="105"/>
      <c r="AT14" s="105"/>
      <c r="AU14" s="105"/>
      <c r="AV14" s="105"/>
      <c r="AW14" s="105"/>
      <c r="AX14" s="105"/>
      <c r="AY14" s="105"/>
      <c r="AZ14" s="105"/>
      <c r="BA14" s="105"/>
      <c r="BB14" s="105"/>
      <c r="BC14" s="105"/>
      <c r="BD14" s="105"/>
      <c r="BE14" s="105"/>
      <c r="BF14" s="105"/>
    </row>
    <row r="15" spans="1:58" ht="13.5" customHeight="1" x14ac:dyDescent="0.25">
      <c r="A15" s="105" t="str">
        <f t="shared" si="0"/>
        <v>2012fev</v>
      </c>
      <c r="B15" s="116">
        <v>40940</v>
      </c>
      <c r="C15" s="117" t="s">
        <v>9</v>
      </c>
      <c r="D15" s="117">
        <v>2012</v>
      </c>
      <c r="E15" s="118">
        <v>14</v>
      </c>
      <c r="F15" s="109">
        <v>90.5</v>
      </c>
      <c r="G15" s="109">
        <f t="shared" si="1"/>
        <v>434</v>
      </c>
      <c r="H15" s="119">
        <v>6916.17</v>
      </c>
      <c r="I15" s="120">
        <f>'RNA - MLP'!F15</f>
        <v>6579.24</v>
      </c>
      <c r="J15" s="120">
        <f>Hibrido!D16</f>
        <v>8526.0607146399998</v>
      </c>
      <c r="K15" s="120">
        <f>'Média Móvel Centrada - IS'!J16</f>
        <v>7860.4525531536674</v>
      </c>
      <c r="L15" s="120">
        <f>'Regressão Simples'!J16</f>
        <v>6678.0320749194907</v>
      </c>
      <c r="M15" s="105"/>
      <c r="N15" s="89" t="s">
        <v>26</v>
      </c>
      <c r="O15" s="89" t="s">
        <v>7</v>
      </c>
      <c r="P15" s="89" t="s">
        <v>9</v>
      </c>
      <c r="Q15" s="89" t="s">
        <v>10</v>
      </c>
      <c r="R15" s="89" t="s">
        <v>11</v>
      </c>
      <c r="S15" s="89" t="s">
        <v>12</v>
      </c>
      <c r="T15" s="89" t="s">
        <v>14</v>
      </c>
      <c r="U15" s="89" t="s">
        <v>16</v>
      </c>
      <c r="V15" s="89" t="s">
        <v>18</v>
      </c>
      <c r="W15" s="89" t="s">
        <v>20</v>
      </c>
      <c r="X15" s="89" t="s">
        <v>21</v>
      </c>
      <c r="Y15" s="89" t="s">
        <v>22</v>
      </c>
      <c r="Z15" s="89" t="s">
        <v>24</v>
      </c>
      <c r="AA15" s="105"/>
      <c r="AB15" s="105"/>
      <c r="AC15" s="105"/>
      <c r="AD15" s="105"/>
      <c r="AE15" s="105"/>
      <c r="AF15" s="105"/>
      <c r="AG15" s="105"/>
      <c r="AH15" s="105"/>
      <c r="AI15" s="105"/>
      <c r="AJ15" s="105"/>
      <c r="AK15" s="105"/>
      <c r="AL15" s="105"/>
      <c r="AM15" s="105"/>
      <c r="AN15" s="105"/>
      <c r="AO15" s="105"/>
      <c r="AP15" s="105"/>
      <c r="AQ15" s="105"/>
      <c r="AR15" s="105"/>
      <c r="AS15" s="105"/>
      <c r="AT15" s="105"/>
      <c r="AU15" s="105"/>
      <c r="AV15" s="105"/>
      <c r="AW15" s="105"/>
      <c r="AX15" s="105"/>
      <c r="AY15" s="105"/>
      <c r="AZ15" s="105"/>
      <c r="BA15" s="105"/>
      <c r="BB15" s="105"/>
      <c r="BC15" s="105"/>
      <c r="BD15" s="105"/>
      <c r="BE15" s="105"/>
      <c r="BF15" s="105"/>
    </row>
    <row r="16" spans="1:58" ht="13.5" customHeight="1" x14ac:dyDescent="0.25">
      <c r="A16" s="105" t="str">
        <f t="shared" si="0"/>
        <v>2012mar</v>
      </c>
      <c r="B16" s="116">
        <v>40969</v>
      </c>
      <c r="C16" s="117" t="s">
        <v>10</v>
      </c>
      <c r="D16" s="117">
        <v>2012</v>
      </c>
      <c r="E16" s="118">
        <v>15</v>
      </c>
      <c r="F16" s="109">
        <v>119</v>
      </c>
      <c r="G16" s="109">
        <f t="shared" si="1"/>
        <v>209.5</v>
      </c>
      <c r="H16" s="119">
        <v>4930.82</v>
      </c>
      <c r="I16" s="120">
        <f>'RNA - MLP'!F16</f>
        <v>2872.69</v>
      </c>
      <c r="J16" s="120">
        <f>Hibrido!D17</f>
        <v>7576.0832446300001</v>
      </c>
      <c r="K16" s="120">
        <f>'Média Móvel Centrada - IS'!J17</f>
        <v>7787.8609192527065</v>
      </c>
      <c r="L16" s="120">
        <f>'Regressão Simples'!J17</f>
        <v>3692.3620460259872</v>
      </c>
      <c r="M16" s="105"/>
      <c r="N16" s="136">
        <v>2011</v>
      </c>
      <c r="O16" s="137">
        <f t="shared" ref="O16:Z16" si="2">IFERROR(VLOOKUP($N16&amp;O$15,$A:$L,9,FALSE),"-")</f>
        <v>11264.72</v>
      </c>
      <c r="P16" s="137">
        <f t="shared" si="2"/>
        <v>6579.24</v>
      </c>
      <c r="Q16" s="137">
        <f t="shared" si="2"/>
        <v>5587.66</v>
      </c>
      <c r="R16" s="137">
        <f t="shared" si="2"/>
        <v>5200.9399999999996</v>
      </c>
      <c r="S16" s="137">
        <f t="shared" si="2"/>
        <v>2275.63</v>
      </c>
      <c r="T16" s="137">
        <f t="shared" si="2"/>
        <v>2038.79</v>
      </c>
      <c r="U16" s="137">
        <f t="shared" si="2"/>
        <v>2017.48</v>
      </c>
      <c r="V16" s="137">
        <f t="shared" si="2"/>
        <v>1962.53</v>
      </c>
      <c r="W16" s="137">
        <f t="shared" si="2"/>
        <v>1971.79</v>
      </c>
      <c r="X16" s="137">
        <f t="shared" si="2"/>
        <v>2404.96</v>
      </c>
      <c r="Y16" s="137">
        <f t="shared" si="2"/>
        <v>3305.61</v>
      </c>
      <c r="Z16" s="137">
        <f t="shared" si="2"/>
        <v>5549.78</v>
      </c>
      <c r="AA16" s="105"/>
      <c r="AB16" s="105"/>
      <c r="AC16" s="105"/>
      <c r="AD16" s="105"/>
      <c r="AE16" s="105"/>
      <c r="AF16" s="105"/>
      <c r="AG16" s="105"/>
      <c r="AH16" s="105"/>
      <c r="AI16" s="105"/>
      <c r="AJ16" s="105"/>
      <c r="AK16" s="105"/>
      <c r="AL16" s="105"/>
      <c r="AM16" s="105"/>
      <c r="AN16" s="105"/>
      <c r="AO16" s="105"/>
      <c r="AP16" s="105"/>
      <c r="AQ16" s="105"/>
      <c r="AR16" s="105"/>
      <c r="AS16" s="105"/>
      <c r="AT16" s="105"/>
      <c r="AU16" s="105"/>
      <c r="AV16" s="105"/>
      <c r="AW16" s="105"/>
      <c r="AX16" s="105"/>
      <c r="AY16" s="105"/>
      <c r="AZ16" s="105"/>
      <c r="BA16" s="105"/>
      <c r="BB16" s="105"/>
      <c r="BC16" s="105"/>
      <c r="BD16" s="105"/>
      <c r="BE16" s="105"/>
      <c r="BF16" s="105"/>
    </row>
    <row r="17" spans="1:58" ht="13.5" customHeight="1" x14ac:dyDescent="0.25">
      <c r="A17" s="105" t="str">
        <f t="shared" si="0"/>
        <v>2012abr</v>
      </c>
      <c r="B17" s="116">
        <v>41000</v>
      </c>
      <c r="C17" s="117" t="s">
        <v>11</v>
      </c>
      <c r="D17" s="117">
        <v>2012</v>
      </c>
      <c r="E17" s="118">
        <v>16</v>
      </c>
      <c r="F17" s="109">
        <v>36.5</v>
      </c>
      <c r="G17" s="109">
        <f t="shared" si="1"/>
        <v>155.5</v>
      </c>
      <c r="H17" s="119">
        <v>4090.75</v>
      </c>
      <c r="I17" s="120">
        <f>'RNA - MLP'!F17</f>
        <v>2536.27</v>
      </c>
      <c r="J17" s="120">
        <f>Hibrido!D18</f>
        <v>4835.0073234000001</v>
      </c>
      <c r="K17" s="120">
        <f>'Média Móvel Centrada - IS'!J18</f>
        <v>5054.2644586818142</v>
      </c>
      <c r="L17" s="120">
        <f>'Regressão Simples'!J18</f>
        <v>2974.2053352899106</v>
      </c>
      <c r="M17" s="105"/>
      <c r="N17" s="121">
        <v>2012</v>
      </c>
      <c r="O17" s="138">
        <f t="shared" ref="O17:Z17" si="3">IFERROR(VLOOKUP($N17&amp;O$15,$A:$L,9,FALSE),"-")</f>
        <v>11462.85</v>
      </c>
      <c r="P17" s="138">
        <f t="shared" si="3"/>
        <v>6579.24</v>
      </c>
      <c r="Q17" s="138">
        <f t="shared" si="3"/>
        <v>2872.69</v>
      </c>
      <c r="R17" s="138">
        <f t="shared" si="3"/>
        <v>2536.27</v>
      </c>
      <c r="S17" s="138">
        <f t="shared" si="3"/>
        <v>2202.77</v>
      </c>
      <c r="T17" s="138">
        <f t="shared" si="3"/>
        <v>2419.6799999999998</v>
      </c>
      <c r="U17" s="138">
        <f t="shared" si="3"/>
        <v>2313.35</v>
      </c>
      <c r="V17" s="138">
        <f t="shared" si="3"/>
        <v>2002.62</v>
      </c>
      <c r="W17" s="138">
        <f t="shared" si="3"/>
        <v>2044.99</v>
      </c>
      <c r="X17" s="138">
        <f t="shared" si="3"/>
        <v>2245.36</v>
      </c>
      <c r="Y17" s="138">
        <f t="shared" si="3"/>
        <v>2939.44</v>
      </c>
      <c r="Z17" s="138">
        <f t="shared" si="3"/>
        <v>4438.93</v>
      </c>
      <c r="AA17" s="105"/>
      <c r="AB17" s="105"/>
      <c r="AC17" s="105"/>
      <c r="AD17" s="105"/>
      <c r="AE17" s="105"/>
      <c r="AF17" s="105"/>
      <c r="AG17" s="105"/>
      <c r="AH17" s="105"/>
      <c r="AI17" s="105"/>
      <c r="AJ17" s="105"/>
      <c r="AK17" s="105"/>
      <c r="AL17" s="105"/>
      <c r="AM17" s="105"/>
      <c r="AN17" s="105"/>
      <c r="AO17" s="105"/>
      <c r="AP17" s="105"/>
      <c r="AQ17" s="105"/>
      <c r="AR17" s="105"/>
      <c r="AS17" s="105"/>
      <c r="AT17" s="105"/>
      <c r="AU17" s="105"/>
      <c r="AV17" s="105"/>
      <c r="AW17" s="105"/>
      <c r="AX17" s="105"/>
      <c r="AY17" s="105"/>
      <c r="AZ17" s="105"/>
      <c r="BA17" s="105"/>
      <c r="BB17" s="105"/>
      <c r="BC17" s="105"/>
      <c r="BD17" s="105"/>
      <c r="BE17" s="105"/>
      <c r="BF17" s="105"/>
    </row>
    <row r="18" spans="1:58" ht="13.5" customHeight="1" x14ac:dyDescent="0.25">
      <c r="A18" s="105" t="str">
        <f t="shared" si="0"/>
        <v>2012mai</v>
      </c>
      <c r="B18" s="116">
        <v>41030</v>
      </c>
      <c r="C18" s="117" t="s">
        <v>12</v>
      </c>
      <c r="D18" s="117">
        <v>2012</v>
      </c>
      <c r="E18" s="118">
        <v>17</v>
      </c>
      <c r="F18" s="109">
        <v>45</v>
      </c>
      <c r="G18" s="109">
        <f t="shared" si="1"/>
        <v>81.5</v>
      </c>
      <c r="H18" s="119">
        <v>3816.29</v>
      </c>
      <c r="I18" s="120">
        <f>'RNA - MLP'!F18</f>
        <v>2202.77</v>
      </c>
      <c r="J18" s="120">
        <f>Hibrido!D19</f>
        <v>3480.1214006499999</v>
      </c>
      <c r="K18" s="120">
        <f>'Média Móvel Centrada - IS'!J19</f>
        <v>3690.3406205021361</v>
      </c>
      <c r="L18" s="120">
        <f>'Regressão Simples'!J19</f>
        <v>1990.0646576145464</v>
      </c>
      <c r="M18" s="105"/>
      <c r="N18" s="121">
        <v>2013</v>
      </c>
      <c r="O18" s="138">
        <f t="shared" ref="O18:Z18" si="4">IFERROR(VLOOKUP($N18&amp;O$15,$A:$L,9,FALSE),"-")</f>
        <v>8836.7800000000007</v>
      </c>
      <c r="P18" s="138">
        <f t="shared" si="4"/>
        <v>11035.96</v>
      </c>
      <c r="Q18" s="138">
        <f t="shared" si="4"/>
        <v>7062.97</v>
      </c>
      <c r="R18" s="138">
        <f t="shared" si="4"/>
        <v>3275.18</v>
      </c>
      <c r="S18" s="138">
        <f t="shared" si="4"/>
        <v>2414.9</v>
      </c>
      <c r="T18" s="138">
        <f t="shared" si="4"/>
        <v>2237.46</v>
      </c>
      <c r="U18" s="138">
        <f t="shared" si="4"/>
        <v>2098.11</v>
      </c>
      <c r="V18" s="138">
        <f t="shared" si="4"/>
        <v>2002.62</v>
      </c>
      <c r="W18" s="138">
        <f t="shared" si="4"/>
        <v>2105.14</v>
      </c>
      <c r="X18" s="138">
        <f t="shared" si="4"/>
        <v>2534.12</v>
      </c>
      <c r="Y18" s="138">
        <f t="shared" si="4"/>
        <v>3720.74</v>
      </c>
      <c r="Z18" s="138">
        <f t="shared" si="4"/>
        <v>5574.99</v>
      </c>
      <c r="AA18" s="105"/>
      <c r="AB18" s="105"/>
      <c r="AC18" s="105"/>
      <c r="AD18" s="105"/>
      <c r="AE18" s="105"/>
      <c r="AF18" s="105"/>
      <c r="AG18" s="105"/>
      <c r="AH18" s="105"/>
      <c r="AI18" s="105"/>
      <c r="AJ18" s="105"/>
      <c r="AK18" s="105"/>
      <c r="AL18" s="105"/>
      <c r="AM18" s="105"/>
      <c r="AN18" s="105"/>
      <c r="AO18" s="105"/>
      <c r="AP18" s="105"/>
      <c r="AQ18" s="105"/>
      <c r="AR18" s="105"/>
      <c r="AS18" s="105"/>
      <c r="AT18" s="105"/>
      <c r="AU18" s="105"/>
      <c r="AV18" s="105"/>
      <c r="AW18" s="105"/>
      <c r="AX18" s="105"/>
      <c r="AY18" s="105"/>
      <c r="AZ18" s="105"/>
      <c r="BA18" s="105"/>
      <c r="BB18" s="105"/>
      <c r="BC18" s="105"/>
      <c r="BD18" s="105"/>
      <c r="BE18" s="105"/>
      <c r="BF18" s="105"/>
    </row>
    <row r="19" spans="1:58" ht="13.5" customHeight="1" x14ac:dyDescent="0.25">
      <c r="A19" s="105" t="str">
        <f t="shared" si="0"/>
        <v>2012jun</v>
      </c>
      <c r="B19" s="116">
        <v>41061</v>
      </c>
      <c r="C19" s="117" t="s">
        <v>14</v>
      </c>
      <c r="D19" s="117">
        <v>2012</v>
      </c>
      <c r="E19" s="118">
        <v>18</v>
      </c>
      <c r="F19" s="109">
        <v>87.5</v>
      </c>
      <c r="G19" s="109">
        <f t="shared" si="1"/>
        <v>132.5</v>
      </c>
      <c r="H19" s="119">
        <v>4132.4399999999996</v>
      </c>
      <c r="I19" s="120">
        <f>'RNA - MLP'!F19</f>
        <v>2419.6799999999998</v>
      </c>
      <c r="J19" s="120">
        <f>Hibrido!D20</f>
        <v>3149.7335721400004</v>
      </c>
      <c r="K19" s="120">
        <f>'Média Móvel Centrada - IS'!J20</f>
        <v>3367.7329675162046</v>
      </c>
      <c r="L19" s="120">
        <f>'Regressão Simples'!J20</f>
        <v>2668.3237733097299</v>
      </c>
      <c r="M19" s="105"/>
      <c r="N19" s="121">
        <v>2014</v>
      </c>
      <c r="O19" s="138">
        <f t="shared" ref="O19:Z19" si="5">IFERROR(VLOOKUP($N19&amp;O$15,$A:$L,9,FALSE),"-")</f>
        <v>3639.83</v>
      </c>
      <c r="P19" s="138">
        <f t="shared" si="5"/>
        <v>2339.38</v>
      </c>
      <c r="Q19" s="138">
        <f t="shared" si="5"/>
        <v>2434.14</v>
      </c>
      <c r="R19" s="138">
        <f t="shared" si="5"/>
        <v>2729.84</v>
      </c>
      <c r="S19" s="138">
        <f t="shared" si="5"/>
        <v>2251.34</v>
      </c>
      <c r="T19" s="138">
        <f t="shared" si="5"/>
        <v>1996.76</v>
      </c>
      <c r="U19" s="138">
        <f t="shared" si="5"/>
        <v>2068.69</v>
      </c>
      <c r="V19" s="138">
        <f t="shared" si="5"/>
        <v>2075.14</v>
      </c>
      <c r="W19" s="138">
        <f t="shared" si="5"/>
        <v>2065.4899999999998</v>
      </c>
      <c r="X19" s="138">
        <f t="shared" si="5"/>
        <v>2187.79</v>
      </c>
      <c r="Y19" s="138">
        <f t="shared" si="5"/>
        <v>2809.37</v>
      </c>
      <c r="Z19" s="138">
        <f t="shared" si="5"/>
        <v>4317.34</v>
      </c>
      <c r="AA19" s="105"/>
      <c r="AB19" s="105"/>
      <c r="AC19" s="105"/>
      <c r="AD19" s="105"/>
      <c r="AE19" s="105"/>
      <c r="AF19" s="105"/>
      <c r="AG19" s="105"/>
      <c r="AH19" s="105"/>
      <c r="AI19" s="105"/>
      <c r="AJ19" s="105"/>
      <c r="AK19" s="105"/>
      <c r="AL19" s="105"/>
      <c r="AM19" s="105"/>
      <c r="AN19" s="105"/>
      <c r="AO19" s="105"/>
      <c r="AP19" s="105"/>
      <c r="AQ19" s="105"/>
      <c r="AR19" s="105"/>
      <c r="AS19" s="105"/>
      <c r="AT19" s="105"/>
      <c r="AU19" s="105"/>
      <c r="AV19" s="105"/>
      <c r="AW19" s="105"/>
      <c r="AX19" s="105"/>
      <c r="AY19" s="105"/>
      <c r="AZ19" s="105"/>
      <c r="BA19" s="105"/>
      <c r="BB19" s="105"/>
      <c r="BC19" s="105"/>
      <c r="BD19" s="105"/>
      <c r="BE19" s="105"/>
      <c r="BF19" s="105"/>
    </row>
    <row r="20" spans="1:58" ht="13.5" customHeight="1" x14ac:dyDescent="0.25">
      <c r="A20" s="105" t="str">
        <f t="shared" si="0"/>
        <v>2012jul</v>
      </c>
      <c r="B20" s="116">
        <v>41091</v>
      </c>
      <c r="C20" s="117" t="s">
        <v>16</v>
      </c>
      <c r="D20" s="117">
        <v>2012</v>
      </c>
      <c r="E20" s="118">
        <v>19</v>
      </c>
      <c r="F20" s="109">
        <v>21.5</v>
      </c>
      <c r="G20" s="109">
        <f t="shared" si="1"/>
        <v>109</v>
      </c>
      <c r="H20" s="119">
        <v>3018.84</v>
      </c>
      <c r="I20" s="120">
        <f>'RNA - MLP'!F20</f>
        <v>2313.35</v>
      </c>
      <c r="J20" s="120">
        <f>Hibrido!D21</f>
        <v>2092.2791739499999</v>
      </c>
      <c r="K20" s="120">
        <f>'Média Móvel Centrada - IS'!J21</f>
        <v>2307.3608128999676</v>
      </c>
      <c r="L20" s="120">
        <f>'Regressão Simples'!J21</f>
        <v>2355.7926121560668</v>
      </c>
      <c r="M20" s="105"/>
      <c r="N20" s="121">
        <v>2015</v>
      </c>
      <c r="O20" s="138">
        <f t="shared" ref="O20:Z20" si="6">IFERROR(VLOOKUP($N20&amp;O$15,$A:$L,9,FALSE),"-")</f>
        <v>3396.5</v>
      </c>
      <c r="P20" s="138">
        <f t="shared" si="6"/>
        <v>3527.92</v>
      </c>
      <c r="Q20" s="138">
        <f t="shared" si="6"/>
        <v>5377.45</v>
      </c>
      <c r="R20" s="138">
        <f t="shared" si="6"/>
        <v>2805.95</v>
      </c>
      <c r="S20" s="138">
        <f t="shared" si="6"/>
        <v>2126.9299999999998</v>
      </c>
      <c r="T20" s="138">
        <f t="shared" si="6"/>
        <v>2202.77</v>
      </c>
      <c r="U20" s="138">
        <f t="shared" si="6"/>
        <v>2032.64</v>
      </c>
      <c r="V20" s="138">
        <f t="shared" si="6"/>
        <v>1993.84</v>
      </c>
      <c r="W20" s="138">
        <f t="shared" si="6"/>
        <v>2443.9</v>
      </c>
      <c r="X20" s="138">
        <f t="shared" si="6"/>
        <v>2723.46</v>
      </c>
      <c r="Y20" s="138">
        <f t="shared" si="6"/>
        <v>3652.04</v>
      </c>
      <c r="Z20" s="138">
        <f t="shared" si="6"/>
        <v>6548.97</v>
      </c>
      <c r="AA20" s="105"/>
      <c r="AB20" s="105"/>
      <c r="AC20" s="105"/>
      <c r="AD20" s="105"/>
      <c r="AE20" s="105"/>
      <c r="AF20" s="105"/>
      <c r="AG20" s="105"/>
      <c r="AH20" s="105"/>
      <c r="AI20" s="105"/>
      <c r="AJ20" s="105"/>
      <c r="AK20" s="105"/>
      <c r="AL20" s="105"/>
      <c r="AM20" s="105"/>
      <c r="AN20" s="105"/>
      <c r="AO20" s="105"/>
      <c r="AP20" s="105"/>
      <c r="AQ20" s="105"/>
      <c r="AR20" s="105"/>
      <c r="AS20" s="105"/>
      <c r="AT20" s="105"/>
      <c r="AU20" s="105"/>
      <c r="AV20" s="105"/>
      <c r="AW20" s="105"/>
      <c r="AX20" s="105"/>
      <c r="AY20" s="105"/>
      <c r="AZ20" s="105"/>
      <c r="BA20" s="105"/>
      <c r="BB20" s="105"/>
      <c r="BC20" s="105"/>
      <c r="BD20" s="105"/>
      <c r="BE20" s="105"/>
      <c r="BF20" s="105"/>
    </row>
    <row r="21" spans="1:58" ht="13.5" customHeight="1" x14ac:dyDescent="0.25">
      <c r="A21" s="105" t="str">
        <f t="shared" si="0"/>
        <v>2012ago</v>
      </c>
      <c r="B21" s="116">
        <v>41122</v>
      </c>
      <c r="C21" s="117" t="s">
        <v>18</v>
      </c>
      <c r="D21" s="117">
        <v>2012</v>
      </c>
      <c r="E21" s="118">
        <v>20</v>
      </c>
      <c r="F21" s="109">
        <v>0</v>
      </c>
      <c r="G21" s="109">
        <f t="shared" si="1"/>
        <v>21.5</v>
      </c>
      <c r="H21" s="119">
        <v>1987.82</v>
      </c>
      <c r="I21" s="120">
        <f>'RNA - MLP'!F21</f>
        <v>2002.62</v>
      </c>
      <c r="J21" s="120">
        <f>Hibrido!D22</f>
        <v>1646.2324644699997</v>
      </c>
      <c r="K21" s="120">
        <f>'Média Móvel Centrada - IS'!J22</f>
        <v>1842.6596403758579</v>
      </c>
      <c r="L21" s="120">
        <f>'Regressão Simples'!J22</f>
        <v>1192.1127567966835</v>
      </c>
      <c r="M21" s="105"/>
      <c r="N21" s="121">
        <v>2016</v>
      </c>
      <c r="O21" s="138">
        <f t="shared" ref="O21:Z21" si="7">IFERROR(VLOOKUP($N21&amp;O$15,$A:$L,9,FALSE),"-")</f>
        <v>9413.58</v>
      </c>
      <c r="P21" s="138">
        <f t="shared" si="7"/>
        <v>7768.23</v>
      </c>
      <c r="Q21" s="138">
        <f t="shared" si="7"/>
        <v>4800.6899999999996</v>
      </c>
      <c r="R21" s="138">
        <f t="shared" si="7"/>
        <v>3050.7</v>
      </c>
      <c r="S21" s="138">
        <f t="shared" si="7"/>
        <v>2130.39</v>
      </c>
      <c r="T21" s="138">
        <f t="shared" si="7"/>
        <v>2361.64</v>
      </c>
      <c r="U21" s="138">
        <f t="shared" si="7"/>
        <v>2187.79</v>
      </c>
      <c r="V21" s="138">
        <f t="shared" si="7"/>
        <v>2037.25</v>
      </c>
      <c r="W21" s="138">
        <f t="shared" si="7"/>
        <v>2084.9</v>
      </c>
      <c r="X21" s="138">
        <f t="shared" si="7"/>
        <v>2468.7199999999998</v>
      </c>
      <c r="Y21" s="138">
        <f t="shared" si="7"/>
        <v>4351.47</v>
      </c>
      <c r="Z21" s="138">
        <f t="shared" si="7"/>
        <v>5155.28</v>
      </c>
      <c r="AA21" s="105"/>
      <c r="AB21" s="105"/>
      <c r="AC21" s="105"/>
      <c r="AD21" s="105"/>
      <c r="AE21" s="105"/>
      <c r="AF21" s="105"/>
      <c r="AG21" s="105"/>
      <c r="AH21" s="105"/>
      <c r="AI21" s="105"/>
      <c r="AJ21" s="105"/>
      <c r="AK21" s="105"/>
      <c r="AL21" s="105"/>
      <c r="AM21" s="105"/>
      <c r="AN21" s="105"/>
      <c r="AO21" s="105"/>
      <c r="AP21" s="105"/>
      <c r="AQ21" s="105"/>
      <c r="AR21" s="105"/>
      <c r="AS21" s="105"/>
      <c r="AT21" s="105"/>
      <c r="AU21" s="105"/>
      <c r="AV21" s="105"/>
      <c r="AW21" s="105"/>
      <c r="AX21" s="105"/>
      <c r="AY21" s="105"/>
      <c r="AZ21" s="105"/>
      <c r="BA21" s="105"/>
      <c r="BB21" s="105"/>
      <c r="BC21" s="105"/>
      <c r="BD21" s="105"/>
      <c r="BE21" s="105"/>
      <c r="BF21" s="105"/>
    </row>
    <row r="22" spans="1:58" ht="13.5" customHeight="1" x14ac:dyDescent="0.25">
      <c r="A22" s="105" t="str">
        <f t="shared" si="0"/>
        <v>2012set</v>
      </c>
      <c r="B22" s="116">
        <v>41153</v>
      </c>
      <c r="C22" s="117" t="s">
        <v>20</v>
      </c>
      <c r="D22" s="117">
        <v>2012</v>
      </c>
      <c r="E22" s="118">
        <v>21</v>
      </c>
      <c r="F22" s="109">
        <v>35.5</v>
      </c>
      <c r="G22" s="109">
        <f t="shared" si="1"/>
        <v>35.5</v>
      </c>
      <c r="H22" s="119">
        <v>1605.63</v>
      </c>
      <c r="I22" s="120">
        <f>'RNA - MLP'!F22</f>
        <v>2044.99</v>
      </c>
      <c r="J22" s="120">
        <f>Hibrido!D23</f>
        <v>1491.6604492000001</v>
      </c>
      <c r="K22" s="120">
        <f>'Média Móvel Centrada - IS'!J23</f>
        <v>1691.5662384517243</v>
      </c>
      <c r="L22" s="120">
        <f>'Regressão Simples'!J23</f>
        <v>1378.3015336541848</v>
      </c>
      <c r="M22" s="105"/>
      <c r="N22" s="121">
        <v>2017</v>
      </c>
      <c r="O22" s="138">
        <f t="shared" ref="O22:Z22" si="8">IFERROR(VLOOKUP($N22&amp;O$15,$A:$L,9,FALSE),"-")</f>
        <v>5425.94</v>
      </c>
      <c r="P22" s="138">
        <f t="shared" si="8"/>
        <v>4083.85</v>
      </c>
      <c r="Q22" s="138">
        <f t="shared" si="8"/>
        <v>2970.27</v>
      </c>
      <c r="R22" s="138">
        <f t="shared" si="8"/>
        <v>2733.05</v>
      </c>
      <c r="S22" s="138">
        <f t="shared" si="8"/>
        <v>2473.7600000000002</v>
      </c>
      <c r="T22" s="138">
        <f t="shared" si="8"/>
        <v>2317.64</v>
      </c>
      <c r="U22" s="138">
        <f t="shared" si="8"/>
        <v>2034.17</v>
      </c>
      <c r="V22" s="138">
        <f t="shared" si="8"/>
        <v>1969.53</v>
      </c>
      <c r="W22" s="138">
        <f t="shared" si="8"/>
        <v>2028.06</v>
      </c>
      <c r="X22" s="138">
        <f t="shared" si="8"/>
        <v>2393.71</v>
      </c>
      <c r="Y22" s="138">
        <f t="shared" si="8"/>
        <v>3401.76</v>
      </c>
      <c r="Z22" s="138">
        <f t="shared" si="8"/>
        <v>4978.4799999999996</v>
      </c>
      <c r="AA22" s="105"/>
      <c r="AB22" s="105"/>
      <c r="AC22" s="105"/>
      <c r="AD22" s="105"/>
      <c r="AE22" s="105"/>
      <c r="AF22" s="105"/>
      <c r="AG22" s="105"/>
      <c r="AH22" s="105"/>
      <c r="AI22" s="105"/>
      <c r="AJ22" s="105"/>
      <c r="AK22" s="105"/>
      <c r="AL22" s="105"/>
      <c r="AM22" s="105"/>
      <c r="AN22" s="105"/>
      <c r="AO22" s="105"/>
      <c r="AP22" s="105"/>
      <c r="AQ22" s="105"/>
      <c r="AR22" s="105"/>
      <c r="AS22" s="105"/>
      <c r="AT22" s="105"/>
      <c r="AU22" s="105"/>
      <c r="AV22" s="105"/>
      <c r="AW22" s="105"/>
      <c r="AX22" s="105"/>
      <c r="AY22" s="105"/>
      <c r="AZ22" s="105"/>
      <c r="BA22" s="105"/>
      <c r="BB22" s="105"/>
      <c r="BC22" s="105"/>
      <c r="BD22" s="105"/>
      <c r="BE22" s="105"/>
      <c r="BF22" s="105"/>
    </row>
    <row r="23" spans="1:58" ht="13.5" customHeight="1" x14ac:dyDescent="0.25">
      <c r="A23" s="105" t="str">
        <f t="shared" si="0"/>
        <v>2012out</v>
      </c>
      <c r="B23" s="116">
        <v>41183</v>
      </c>
      <c r="C23" s="117" t="s">
        <v>21</v>
      </c>
      <c r="D23" s="117">
        <v>2012</v>
      </c>
      <c r="E23" s="118">
        <v>22</v>
      </c>
      <c r="F23" s="109">
        <v>57</v>
      </c>
      <c r="G23" s="109">
        <f t="shared" si="1"/>
        <v>92.5</v>
      </c>
      <c r="H23" s="119">
        <v>1619.59</v>
      </c>
      <c r="I23" s="120">
        <f>'RNA - MLP'!F23</f>
        <v>2245.36</v>
      </c>
      <c r="J23" s="120">
        <f>Hibrido!D24</f>
        <v>2035.4942190699999</v>
      </c>
      <c r="K23" s="120">
        <f>'Média Móvel Centrada - IS'!J24</f>
        <v>2247.811948585113</v>
      </c>
      <c r="L23" s="120">
        <f>'Regressão Simples'!J24</f>
        <v>2136.3558394311544</v>
      </c>
      <c r="M23" s="105"/>
      <c r="N23" s="121">
        <v>2018</v>
      </c>
      <c r="O23" s="138">
        <f t="shared" ref="O23:Z23" si="9">IFERROR(VLOOKUP($N23&amp;O$15,$A:$L,9,FALSE),"-")</f>
        <v>6624.88</v>
      </c>
      <c r="P23" s="138">
        <f t="shared" si="9"/>
        <v>4671.53</v>
      </c>
      <c r="Q23" s="138">
        <f t="shared" si="9"/>
        <v>3140.67</v>
      </c>
      <c r="R23" s="138">
        <f t="shared" si="9"/>
        <v>2468.7199999999998</v>
      </c>
      <c r="S23" s="138">
        <f t="shared" si="9"/>
        <v>2031.11</v>
      </c>
      <c r="T23" s="138">
        <f t="shared" si="9"/>
        <v>1976.6</v>
      </c>
      <c r="U23" s="138">
        <f t="shared" si="9"/>
        <v>1985.17</v>
      </c>
      <c r="V23" s="138">
        <f t="shared" si="9"/>
        <v>2091.48</v>
      </c>
      <c r="W23" s="138">
        <f t="shared" si="9"/>
        <v>2363.9</v>
      </c>
      <c r="X23" s="138">
        <f t="shared" si="9"/>
        <v>3149.55</v>
      </c>
      <c r="Y23" s="138">
        <f t="shared" si="9"/>
        <v>5916.35</v>
      </c>
      <c r="Z23" s="138">
        <f t="shared" si="9"/>
        <v>6488.79</v>
      </c>
      <c r="AA23" s="105"/>
      <c r="AB23" s="105"/>
      <c r="AC23" s="105"/>
      <c r="AD23" s="105"/>
      <c r="AE23" s="105"/>
      <c r="AF23" s="105"/>
      <c r="AG23" s="105"/>
      <c r="AH23" s="105"/>
      <c r="AI23" s="105"/>
      <c r="AJ23" s="105"/>
      <c r="AK23" s="105"/>
      <c r="AL23" s="105"/>
      <c r="AM23" s="105"/>
      <c r="AN23" s="105"/>
      <c r="AO23" s="105"/>
      <c r="AP23" s="105"/>
      <c r="AQ23" s="105"/>
      <c r="AR23" s="105"/>
      <c r="AS23" s="105"/>
      <c r="AT23" s="105"/>
      <c r="AU23" s="105"/>
      <c r="AV23" s="105"/>
      <c r="AW23" s="105"/>
      <c r="AX23" s="105"/>
      <c r="AY23" s="105"/>
      <c r="AZ23" s="105"/>
      <c r="BA23" s="105"/>
      <c r="BB23" s="105"/>
      <c r="BC23" s="105"/>
      <c r="BD23" s="105"/>
      <c r="BE23" s="105"/>
      <c r="BF23" s="105"/>
    </row>
    <row r="24" spans="1:58" ht="13.5" customHeight="1" x14ac:dyDescent="0.25">
      <c r="A24" s="105" t="str">
        <f t="shared" si="0"/>
        <v>2012nov</v>
      </c>
      <c r="B24" s="116">
        <v>41214</v>
      </c>
      <c r="C24" s="117" t="s">
        <v>22</v>
      </c>
      <c r="D24" s="117">
        <v>2012</v>
      </c>
      <c r="E24" s="118">
        <v>23</v>
      </c>
      <c r="F24" s="109">
        <v>161.5</v>
      </c>
      <c r="G24" s="109">
        <f t="shared" si="1"/>
        <v>218.5</v>
      </c>
      <c r="H24" s="119">
        <v>2531.52</v>
      </c>
      <c r="I24" s="120">
        <f>'RNA - MLP'!F24</f>
        <v>2939.44</v>
      </c>
      <c r="J24" s="120">
        <f>Hibrido!D25</f>
        <v>3429.5609044799994</v>
      </c>
      <c r="K24" s="120">
        <f>'Média Móvel Centrada - IS'!J25</f>
        <v>3637.939128768523</v>
      </c>
      <c r="L24" s="120">
        <f>'Regressão Simples'!J25</f>
        <v>3812.0548311486668</v>
      </c>
      <c r="M24" s="105"/>
      <c r="N24" s="121">
        <v>2019</v>
      </c>
      <c r="O24" s="138">
        <f t="shared" ref="O24:Z24" si="10">IFERROR(VLOOKUP($N24&amp;O$15,$A:$L,9,FALSE),"-")</f>
        <v>3676.72</v>
      </c>
      <c r="P24" s="138">
        <f t="shared" si="10"/>
        <v>3972.19</v>
      </c>
      <c r="Q24" s="138">
        <f t="shared" si="10"/>
        <v>5247.19</v>
      </c>
      <c r="R24" s="138">
        <f t="shared" si="10"/>
        <v>3580.02</v>
      </c>
      <c r="S24" s="138">
        <f t="shared" si="10"/>
        <v>2538.96</v>
      </c>
      <c r="T24" s="138">
        <f t="shared" si="10"/>
        <v>2089.83</v>
      </c>
      <c r="U24" s="138">
        <f t="shared" si="10"/>
        <v>2002.62</v>
      </c>
      <c r="V24" s="138">
        <f t="shared" si="10"/>
        <v>2029.58</v>
      </c>
      <c r="W24" s="138">
        <f t="shared" si="10"/>
        <v>2200.89</v>
      </c>
      <c r="X24" s="138">
        <f t="shared" si="10"/>
        <v>2405.4299999999998</v>
      </c>
      <c r="Y24" s="138">
        <f t="shared" si="10"/>
        <v>3059.02</v>
      </c>
      <c r="Z24" s="138">
        <f t="shared" si="10"/>
        <v>4557.34</v>
      </c>
      <c r="AA24" s="105"/>
      <c r="AB24" s="105"/>
      <c r="AC24" s="105"/>
      <c r="AD24" s="105"/>
      <c r="AE24" s="105"/>
      <c r="AF24" s="105"/>
      <c r="AG24" s="105"/>
      <c r="AH24" s="105"/>
      <c r="AI24" s="105"/>
      <c r="AJ24" s="105"/>
      <c r="AK24" s="105"/>
      <c r="AL24" s="105"/>
      <c r="AM24" s="105"/>
      <c r="AN24" s="105"/>
      <c r="AO24" s="105"/>
      <c r="AP24" s="105"/>
      <c r="AQ24" s="105"/>
      <c r="AR24" s="105"/>
      <c r="AS24" s="105"/>
      <c r="AT24" s="105"/>
      <c r="AU24" s="105"/>
      <c r="AV24" s="105"/>
      <c r="AW24" s="105"/>
      <c r="AX24" s="105"/>
      <c r="AY24" s="105"/>
      <c r="AZ24" s="105"/>
      <c r="BA24" s="105"/>
      <c r="BB24" s="105"/>
      <c r="BC24" s="105"/>
      <c r="BD24" s="105"/>
      <c r="BE24" s="105"/>
      <c r="BF24" s="105"/>
    </row>
    <row r="25" spans="1:58" ht="13.5" customHeight="1" x14ac:dyDescent="0.25">
      <c r="A25" s="105" t="str">
        <f t="shared" si="0"/>
        <v>2012dez</v>
      </c>
      <c r="B25" s="116">
        <v>41244</v>
      </c>
      <c r="C25" s="117" t="s">
        <v>24</v>
      </c>
      <c r="D25" s="117">
        <v>2012</v>
      </c>
      <c r="E25" s="118">
        <v>24</v>
      </c>
      <c r="F25" s="109">
        <v>183.5</v>
      </c>
      <c r="G25" s="109">
        <f t="shared" si="1"/>
        <v>345</v>
      </c>
      <c r="H25" s="119">
        <v>3623.25</v>
      </c>
      <c r="I25" s="120">
        <f>'RNA - MLP'!F25</f>
        <v>4438.93</v>
      </c>
      <c r="J25" s="120">
        <f>Hibrido!D26</f>
        <v>6237.993873639999</v>
      </c>
      <c r="K25" s="120">
        <f>'Média Móvel Centrada - IS'!J26</f>
        <v>6225.84274186524</v>
      </c>
      <c r="L25" s="120">
        <f>'Regressão Simples'!J26</f>
        <v>5494.4034220396607</v>
      </c>
      <c r="M25" s="105"/>
      <c r="N25" s="121">
        <v>2020</v>
      </c>
      <c r="O25" s="138">
        <f t="shared" ref="O25:Z25" si="11">IFERROR(VLOOKUP($N25&amp;O$15,$A:$L,9,FALSE),"-")</f>
        <v>6763.38</v>
      </c>
      <c r="P25" s="138">
        <f t="shared" si="11"/>
        <v>11714.73</v>
      </c>
      <c r="Q25" s="138">
        <f t="shared" si="11"/>
        <v>8254.41</v>
      </c>
      <c r="R25" s="138">
        <f t="shared" si="11"/>
        <v>2486.4699999999998</v>
      </c>
      <c r="S25" s="138">
        <f t="shared" si="11"/>
        <v>2197.12</v>
      </c>
      <c r="T25" s="138">
        <f t="shared" si="11"/>
        <v>2137.35</v>
      </c>
      <c r="U25" s="138">
        <f t="shared" si="11"/>
        <v>1969.53</v>
      </c>
      <c r="V25" s="138">
        <f t="shared" si="11"/>
        <v>1969.53</v>
      </c>
      <c r="W25" s="138">
        <f t="shared" si="11"/>
        <v>2002.62</v>
      </c>
      <c r="X25" s="138">
        <f t="shared" si="11"/>
        <v>2169.4299999999998</v>
      </c>
      <c r="Y25" s="138">
        <f t="shared" si="11"/>
        <v>2597.0500000000002</v>
      </c>
      <c r="Z25" s="138">
        <f t="shared" si="11"/>
        <v>5099.03</v>
      </c>
      <c r="AA25" s="105"/>
      <c r="AB25" s="105"/>
      <c r="AC25" s="105"/>
      <c r="AD25" s="105"/>
      <c r="AE25" s="105"/>
      <c r="AF25" s="105"/>
      <c r="AG25" s="105"/>
      <c r="AH25" s="105"/>
      <c r="AI25" s="105"/>
      <c r="AJ25" s="105"/>
      <c r="AK25" s="105"/>
      <c r="AL25" s="105"/>
      <c r="AM25" s="105"/>
      <c r="AN25" s="105"/>
      <c r="AO25" s="105"/>
      <c r="AP25" s="105"/>
      <c r="AQ25" s="105"/>
      <c r="AR25" s="105"/>
      <c r="AS25" s="105"/>
      <c r="AT25" s="105"/>
      <c r="AU25" s="105"/>
      <c r="AV25" s="105"/>
      <c r="AW25" s="105"/>
      <c r="AX25" s="105"/>
      <c r="AY25" s="105"/>
      <c r="AZ25" s="105"/>
      <c r="BA25" s="105"/>
      <c r="BB25" s="105"/>
      <c r="BC25" s="105"/>
      <c r="BD25" s="105"/>
      <c r="BE25" s="105"/>
      <c r="BF25" s="105"/>
    </row>
    <row r="26" spans="1:58" ht="13.5" customHeight="1" x14ac:dyDescent="0.25">
      <c r="A26" s="105" t="str">
        <f t="shared" si="0"/>
        <v>2013jan</v>
      </c>
      <c r="B26" s="116">
        <v>41275</v>
      </c>
      <c r="C26" s="117" t="s">
        <v>7</v>
      </c>
      <c r="D26" s="117">
        <v>2013</v>
      </c>
      <c r="E26" s="118">
        <v>25</v>
      </c>
      <c r="F26" s="109">
        <v>319.5</v>
      </c>
      <c r="G26" s="109">
        <f t="shared" si="1"/>
        <v>503</v>
      </c>
      <c r="H26" s="119">
        <v>8698.94</v>
      </c>
      <c r="I26" s="120">
        <f>'RNA - MLP'!F26</f>
        <v>8836.7800000000007</v>
      </c>
      <c r="J26" s="120">
        <f>Hibrido!D27</f>
        <v>9564.1069289299994</v>
      </c>
      <c r="K26" s="120">
        <f>'Média Móvel Centrada - IS'!J27</f>
        <v>7912.8581608814293</v>
      </c>
      <c r="L26" s="120">
        <f>'Regressão Simples'!J27</f>
        <v>7595.676760860033</v>
      </c>
      <c r="M26" s="105"/>
      <c r="N26" s="121">
        <v>2021</v>
      </c>
      <c r="O26" s="138">
        <f t="shared" ref="O26:Z26" si="12">IFERROR(VLOOKUP($N26&amp;O$15,$A:$L,9,FALSE),"-")</f>
        <v>7111.08</v>
      </c>
      <c r="P26" s="138">
        <f t="shared" si="12"/>
        <v>4904.04</v>
      </c>
      <c r="Q26" s="138">
        <f t="shared" si="12"/>
        <v>3580.02</v>
      </c>
      <c r="R26" s="138">
        <f t="shared" si="12"/>
        <v>2343.79</v>
      </c>
      <c r="S26" s="138">
        <f t="shared" si="12"/>
        <v>2034.17</v>
      </c>
      <c r="T26" s="138">
        <f t="shared" si="12"/>
        <v>2032.64</v>
      </c>
      <c r="U26" s="138">
        <f t="shared" si="12"/>
        <v>2012.99</v>
      </c>
      <c r="V26" s="138">
        <f t="shared" si="12"/>
        <v>1963.93</v>
      </c>
      <c r="W26" s="138">
        <f t="shared" si="12"/>
        <v>1992.39</v>
      </c>
      <c r="X26" s="138">
        <f t="shared" si="12"/>
        <v>3009.87</v>
      </c>
      <c r="Y26" s="138">
        <f t="shared" si="12"/>
        <v>4989.26</v>
      </c>
      <c r="Z26" s="138">
        <f t="shared" si="12"/>
        <v>5087.8900000000003</v>
      </c>
      <c r="AA26" s="105"/>
      <c r="AB26" s="105"/>
      <c r="AC26" s="105"/>
      <c r="AD26" s="105"/>
      <c r="AE26" s="105"/>
      <c r="AF26" s="105"/>
      <c r="AG26" s="105"/>
      <c r="AH26" s="105"/>
      <c r="AI26" s="105"/>
      <c r="AJ26" s="105"/>
      <c r="AK26" s="105"/>
      <c r="AL26" s="105"/>
      <c r="AM26" s="105"/>
      <c r="AN26" s="105"/>
      <c r="AO26" s="105"/>
      <c r="AP26" s="105"/>
      <c r="AQ26" s="105"/>
      <c r="AR26" s="105"/>
      <c r="AS26" s="105"/>
      <c r="AT26" s="105"/>
      <c r="AU26" s="105"/>
      <c r="AV26" s="105"/>
      <c r="AW26" s="105"/>
      <c r="AX26" s="105"/>
      <c r="AY26" s="105"/>
      <c r="AZ26" s="105"/>
      <c r="BA26" s="105"/>
      <c r="BB26" s="105"/>
      <c r="BC26" s="105"/>
      <c r="BD26" s="105"/>
      <c r="BE26" s="105"/>
      <c r="BF26" s="105"/>
    </row>
    <row r="27" spans="1:58" ht="13.5" customHeight="1" x14ac:dyDescent="0.25">
      <c r="A27" s="105" t="str">
        <f t="shared" si="0"/>
        <v>2013fev</v>
      </c>
      <c r="B27" s="116">
        <v>41306</v>
      </c>
      <c r="C27" s="117" t="s">
        <v>9</v>
      </c>
      <c r="D27" s="117">
        <v>2013</v>
      </c>
      <c r="E27" s="118">
        <v>26</v>
      </c>
      <c r="F27" s="109">
        <v>263.5</v>
      </c>
      <c r="G27" s="109">
        <f t="shared" si="1"/>
        <v>583</v>
      </c>
      <c r="H27" s="119">
        <v>9053.91</v>
      </c>
      <c r="I27" s="120">
        <f>'RNA - MLP'!F27</f>
        <v>11035.96</v>
      </c>
      <c r="J27" s="120">
        <f>Hibrido!D28</f>
        <v>10113.066870480001</v>
      </c>
      <c r="K27" s="120">
        <f>'Média Móvel Centrada - IS'!J28</f>
        <v>7225.6476141208395</v>
      </c>
      <c r="L27" s="120">
        <f>'Regressão Simples'!J28</f>
        <v>8659.6126286171839</v>
      </c>
      <c r="M27" s="105"/>
      <c r="N27" s="121">
        <v>2022</v>
      </c>
      <c r="O27" s="138">
        <f t="shared" ref="O27:Z27" si="13">IFERROR(VLOOKUP($N27&amp;O$15,$A:$L,9,FALSE),"-")</f>
        <v>9936.9599999999991</v>
      </c>
      <c r="P27" s="138">
        <f t="shared" si="13"/>
        <v>9256.6299999999992</v>
      </c>
      <c r="Q27" s="138">
        <f t="shared" si="13"/>
        <v>3714.39</v>
      </c>
      <c r="R27" s="138">
        <f t="shared" si="13"/>
        <v>2512.38</v>
      </c>
      <c r="S27" s="138">
        <f t="shared" si="13"/>
        <v>2184.09</v>
      </c>
      <c r="T27" s="138">
        <f t="shared" si="13"/>
        <v>2040.34</v>
      </c>
      <c r="U27" s="139">
        <f t="shared" si="13"/>
        <v>1976.6</v>
      </c>
      <c r="V27" s="139">
        <f t="shared" si="13"/>
        <v>2074.4899999999998</v>
      </c>
      <c r="W27" s="139">
        <f t="shared" si="13"/>
        <v>2211.5100000000002</v>
      </c>
      <c r="X27" s="139">
        <f t="shared" si="13"/>
        <v>2611.36</v>
      </c>
      <c r="Y27" s="139">
        <f t="shared" si="13"/>
        <v>3185.65</v>
      </c>
      <c r="Z27" s="139">
        <f t="shared" si="13"/>
        <v>4045.97</v>
      </c>
      <c r="AA27" s="105"/>
      <c r="AB27" s="105"/>
      <c r="AC27" s="105"/>
      <c r="AD27" s="105"/>
      <c r="AE27" s="105"/>
      <c r="AF27" s="105"/>
      <c r="AG27" s="105"/>
      <c r="AH27" s="105"/>
      <c r="AI27" s="105"/>
      <c r="AJ27" s="105"/>
      <c r="AK27" s="105"/>
      <c r="AL27" s="105"/>
      <c r="AM27" s="105"/>
      <c r="AN27" s="105"/>
      <c r="AO27" s="105"/>
      <c r="AP27" s="105"/>
      <c r="AQ27" s="105"/>
      <c r="AR27" s="105"/>
      <c r="AS27" s="105"/>
      <c r="AT27" s="105"/>
      <c r="AU27" s="105"/>
      <c r="AV27" s="105"/>
      <c r="AW27" s="105"/>
      <c r="AX27" s="105"/>
      <c r="AY27" s="105"/>
      <c r="AZ27" s="105"/>
      <c r="BA27" s="105"/>
      <c r="BB27" s="105"/>
      <c r="BC27" s="105"/>
      <c r="BD27" s="105"/>
      <c r="BE27" s="105"/>
      <c r="BF27" s="105"/>
    </row>
    <row r="28" spans="1:58" ht="13.5" customHeight="1" x14ac:dyDescent="0.25">
      <c r="A28" s="105" t="str">
        <f t="shared" si="0"/>
        <v>2013mar</v>
      </c>
      <c r="B28" s="116">
        <v>41334</v>
      </c>
      <c r="C28" s="117" t="s">
        <v>10</v>
      </c>
      <c r="D28" s="117">
        <v>2013</v>
      </c>
      <c r="E28" s="118">
        <v>27</v>
      </c>
      <c r="F28" s="109">
        <v>186</v>
      </c>
      <c r="G28" s="109">
        <f t="shared" si="1"/>
        <v>449.5</v>
      </c>
      <c r="H28" s="119">
        <v>6924.41</v>
      </c>
      <c r="I28" s="120">
        <f>'RNA - MLP'!F28</f>
        <v>7062.97</v>
      </c>
      <c r="J28" s="120">
        <f>Hibrido!D29</f>
        <v>8087.3168250599992</v>
      </c>
      <c r="K28" s="120">
        <f>'Média Móvel Centrada - IS'!J29</f>
        <v>7234.143001893166</v>
      </c>
      <c r="L28" s="120">
        <f>'Regressão Simples'!J29</f>
        <v>6884.1696492974388</v>
      </c>
      <c r="M28" s="105"/>
      <c r="N28" s="61">
        <v>2023</v>
      </c>
      <c r="O28" s="140">
        <f t="shared" ref="O28:Z28" si="14">IFERROR(VLOOKUP($N28&amp;O$15,$A:$L,9,FALSE),"-")</f>
        <v>6110.4</v>
      </c>
      <c r="P28" s="140">
        <f t="shared" si="14"/>
        <v>5808.66</v>
      </c>
      <c r="Q28" s="140">
        <f t="shared" si="14"/>
        <v>4016.14</v>
      </c>
      <c r="R28" s="141" t="str">
        <f t="shared" si="14"/>
        <v>-</v>
      </c>
      <c r="S28" s="141" t="str">
        <f t="shared" si="14"/>
        <v>-</v>
      </c>
      <c r="T28" s="141" t="str">
        <f t="shared" si="14"/>
        <v>-</v>
      </c>
      <c r="U28" s="141" t="str">
        <f t="shared" si="14"/>
        <v>-</v>
      </c>
      <c r="V28" s="141" t="str">
        <f t="shared" si="14"/>
        <v>-</v>
      </c>
      <c r="W28" s="141" t="str">
        <f t="shared" si="14"/>
        <v>-</v>
      </c>
      <c r="X28" s="141" t="str">
        <f t="shared" si="14"/>
        <v>-</v>
      </c>
      <c r="Y28" s="141" t="str">
        <f t="shared" si="14"/>
        <v>-</v>
      </c>
      <c r="Z28" s="141" t="str">
        <f t="shared" si="14"/>
        <v>-</v>
      </c>
      <c r="AA28" s="105"/>
      <c r="AB28" s="105"/>
      <c r="AC28" s="105"/>
      <c r="AD28" s="105"/>
      <c r="AE28" s="105"/>
      <c r="AF28" s="105"/>
      <c r="AG28" s="105"/>
      <c r="AH28" s="105"/>
      <c r="AI28" s="105"/>
      <c r="AJ28" s="105"/>
      <c r="AK28" s="105"/>
      <c r="AL28" s="105"/>
      <c r="AM28" s="105"/>
      <c r="AN28" s="105"/>
      <c r="AO28" s="105"/>
      <c r="AP28" s="105"/>
      <c r="AQ28" s="105"/>
      <c r="AR28" s="105"/>
      <c r="AS28" s="105"/>
      <c r="AT28" s="105"/>
      <c r="AU28" s="105"/>
      <c r="AV28" s="105"/>
      <c r="AW28" s="105"/>
      <c r="AX28" s="105"/>
      <c r="AY28" s="105"/>
      <c r="AZ28" s="105"/>
      <c r="BA28" s="105"/>
      <c r="BB28" s="105"/>
      <c r="BC28" s="105"/>
      <c r="BD28" s="105"/>
      <c r="BE28" s="105"/>
      <c r="BF28" s="105"/>
    </row>
    <row r="29" spans="1:58" ht="13.5" customHeight="1" x14ac:dyDescent="0.25">
      <c r="A29" s="105" t="str">
        <f t="shared" si="0"/>
        <v>2013abr</v>
      </c>
      <c r="B29" s="116">
        <v>41365</v>
      </c>
      <c r="C29" s="117" t="s">
        <v>11</v>
      </c>
      <c r="D29" s="117">
        <v>2013</v>
      </c>
      <c r="E29" s="118">
        <v>28</v>
      </c>
      <c r="F29" s="109">
        <v>71.5</v>
      </c>
      <c r="G29" s="109">
        <f t="shared" si="1"/>
        <v>257.5</v>
      </c>
      <c r="H29" s="119">
        <v>5999.64</v>
      </c>
      <c r="I29" s="120">
        <f>'RNA - MLP'!F29</f>
        <v>3275.18</v>
      </c>
      <c r="J29" s="120">
        <f>Hibrido!D30</f>
        <v>4634.1024401799996</v>
      </c>
      <c r="K29" s="120">
        <f>'Média Móvel Centrada - IS'!J30</f>
        <v>4816.201799430929</v>
      </c>
      <c r="L29" s="120">
        <f>'Regressão Simples'!J30</f>
        <v>4330.7235666802771</v>
      </c>
      <c r="M29" s="105"/>
      <c r="N29" s="105"/>
      <c r="O29" s="105"/>
      <c r="P29" s="105"/>
      <c r="Q29" s="105"/>
      <c r="R29" s="105"/>
      <c r="S29" s="105"/>
      <c r="T29" s="105"/>
      <c r="U29" s="105"/>
      <c r="V29" s="105"/>
      <c r="W29" s="105"/>
      <c r="X29" s="105"/>
      <c r="Y29" s="105"/>
      <c r="Z29" s="105"/>
      <c r="AA29" s="105"/>
      <c r="AB29" s="105"/>
      <c r="AC29" s="105"/>
      <c r="AD29" s="105"/>
      <c r="AE29" s="105"/>
      <c r="AF29" s="105"/>
      <c r="AG29" s="105"/>
      <c r="AH29" s="105"/>
      <c r="AI29" s="105"/>
      <c r="AJ29" s="105"/>
      <c r="AK29" s="105"/>
      <c r="AL29" s="105"/>
      <c r="AM29" s="105"/>
      <c r="AN29" s="105"/>
      <c r="AO29" s="105"/>
      <c r="AP29" s="105"/>
      <c r="AQ29" s="105"/>
      <c r="AR29" s="105"/>
      <c r="AS29" s="105"/>
      <c r="AT29" s="105"/>
      <c r="AU29" s="105"/>
      <c r="AV29" s="105"/>
      <c r="AW29" s="105"/>
      <c r="AX29" s="105"/>
      <c r="AY29" s="105"/>
      <c r="AZ29" s="105"/>
      <c r="BA29" s="105"/>
      <c r="BB29" s="105"/>
      <c r="BC29" s="105"/>
      <c r="BD29" s="105"/>
      <c r="BE29" s="105"/>
      <c r="BF29" s="105"/>
    </row>
    <row r="30" spans="1:58" ht="13.5" customHeight="1" x14ac:dyDescent="0.25">
      <c r="A30" s="105" t="str">
        <f t="shared" si="0"/>
        <v>2013mai</v>
      </c>
      <c r="B30" s="116">
        <v>41395</v>
      </c>
      <c r="C30" s="117" t="s">
        <v>12</v>
      </c>
      <c r="D30" s="117">
        <v>2013</v>
      </c>
      <c r="E30" s="118">
        <v>29</v>
      </c>
      <c r="F30" s="109">
        <v>60</v>
      </c>
      <c r="G30" s="109">
        <f t="shared" si="1"/>
        <v>131.5</v>
      </c>
      <c r="H30" s="119">
        <v>3600.54</v>
      </c>
      <c r="I30" s="120">
        <f>'RNA - MLP'!F30</f>
        <v>2414.9</v>
      </c>
      <c r="J30" s="120">
        <f>Hibrido!D31</f>
        <v>3398.2380271399998</v>
      </c>
      <c r="K30" s="120">
        <f>'Média Móvel Centrada - IS'!J31</f>
        <v>3616.1390553423716</v>
      </c>
      <c r="L30" s="120">
        <f>'Regressão Simples'!J31</f>
        <v>2655.0245749627657</v>
      </c>
      <c r="M30" s="105"/>
      <c r="N30" s="105" t="s">
        <v>82</v>
      </c>
      <c r="O30" s="142">
        <f t="shared" ref="O30:Z30" si="15">AVERAGE(O16:O28)</f>
        <v>7204.8938461538455</v>
      </c>
      <c r="P30" s="142">
        <f t="shared" si="15"/>
        <v>6326.2769230769236</v>
      </c>
      <c r="Q30" s="142">
        <f t="shared" si="15"/>
        <v>4542.9761538461535</v>
      </c>
      <c r="R30" s="142">
        <f t="shared" si="15"/>
        <v>2976.9424999999997</v>
      </c>
      <c r="S30" s="142">
        <f t="shared" si="15"/>
        <v>2238.4308333333329</v>
      </c>
      <c r="T30" s="142">
        <f t="shared" si="15"/>
        <v>2154.2916666666665</v>
      </c>
      <c r="U30" s="142">
        <f t="shared" si="15"/>
        <v>2058.2616666666668</v>
      </c>
      <c r="V30" s="142">
        <f t="shared" si="15"/>
        <v>2014.3783333333333</v>
      </c>
      <c r="W30" s="142">
        <f t="shared" si="15"/>
        <v>2126.2983333333327</v>
      </c>
      <c r="X30" s="142">
        <f t="shared" si="15"/>
        <v>2525.313333333333</v>
      </c>
      <c r="Y30" s="142">
        <f t="shared" si="15"/>
        <v>3660.646666666667</v>
      </c>
      <c r="Z30" s="142">
        <f t="shared" si="15"/>
        <v>5153.565833333334</v>
      </c>
      <c r="AA30" s="105"/>
      <c r="AB30" s="105"/>
      <c r="AC30" s="105"/>
      <c r="AD30" s="105"/>
      <c r="AE30" s="105"/>
      <c r="AF30" s="105"/>
      <c r="AG30" s="105"/>
      <c r="AH30" s="105"/>
      <c r="AI30" s="105"/>
      <c r="AJ30" s="105"/>
      <c r="AK30" s="105"/>
      <c r="AL30" s="105"/>
      <c r="AM30" s="105"/>
      <c r="AN30" s="105"/>
      <c r="AO30" s="105"/>
      <c r="AP30" s="105"/>
      <c r="AQ30" s="105"/>
      <c r="AR30" s="105"/>
      <c r="AS30" s="105"/>
      <c r="AT30" s="105"/>
      <c r="AU30" s="105"/>
      <c r="AV30" s="105"/>
      <c r="AW30" s="105"/>
      <c r="AX30" s="105"/>
      <c r="AY30" s="105"/>
      <c r="AZ30" s="105"/>
      <c r="BA30" s="105"/>
      <c r="BB30" s="105"/>
      <c r="BC30" s="105"/>
      <c r="BD30" s="105"/>
      <c r="BE30" s="105"/>
      <c r="BF30" s="105"/>
    </row>
    <row r="31" spans="1:58" ht="13.5" customHeight="1" x14ac:dyDescent="0.25">
      <c r="A31" s="105" t="str">
        <f t="shared" si="0"/>
        <v>2013jun</v>
      </c>
      <c r="B31" s="116">
        <v>41426</v>
      </c>
      <c r="C31" s="117" t="s">
        <v>14</v>
      </c>
      <c r="D31" s="117">
        <v>2013</v>
      </c>
      <c r="E31" s="118">
        <v>30</v>
      </c>
      <c r="F31" s="109">
        <v>30.5</v>
      </c>
      <c r="G31" s="109">
        <f t="shared" si="1"/>
        <v>90.5</v>
      </c>
      <c r="H31" s="119">
        <v>4079.6</v>
      </c>
      <c r="I31" s="120">
        <f>'RNA - MLP'!F31</f>
        <v>2237.46</v>
      </c>
      <c r="J31" s="120">
        <f>Hibrido!D32</f>
        <v>3292.4518029400001</v>
      </c>
      <c r="K31" s="120">
        <f>'Média Móvel Centrada - IS'!J32</f>
        <v>3504.4016124525128</v>
      </c>
      <c r="L31" s="120">
        <f>'Regressão Simples'!J32</f>
        <v>2109.757442737226</v>
      </c>
      <c r="M31" s="105"/>
      <c r="N31" s="105"/>
      <c r="O31" s="105"/>
      <c r="P31" s="105"/>
      <c r="Q31" s="105"/>
      <c r="R31" s="105"/>
      <c r="S31" s="105"/>
      <c r="T31" s="105"/>
      <c r="U31" s="105"/>
      <c r="V31" s="105"/>
      <c r="W31" s="105"/>
      <c r="X31" s="105"/>
      <c r="Y31" s="105"/>
      <c r="Z31" s="105"/>
      <c r="AA31" s="105"/>
      <c r="AB31" s="105"/>
      <c r="AC31" s="105"/>
      <c r="AD31" s="105"/>
      <c r="AE31" s="105"/>
      <c r="AF31" s="105"/>
      <c r="AG31" s="105"/>
      <c r="AH31" s="105"/>
      <c r="AI31" s="105"/>
      <c r="AJ31" s="105"/>
      <c r="AK31" s="105"/>
      <c r="AL31" s="105"/>
      <c r="AM31" s="105"/>
      <c r="AN31" s="105"/>
      <c r="AO31" s="105"/>
      <c r="AP31" s="105"/>
      <c r="AQ31" s="105"/>
      <c r="AR31" s="105"/>
      <c r="AS31" s="105"/>
      <c r="AT31" s="105"/>
      <c r="AU31" s="105"/>
      <c r="AV31" s="105"/>
      <c r="AW31" s="105"/>
      <c r="AX31" s="105"/>
      <c r="AY31" s="105"/>
      <c r="AZ31" s="105"/>
      <c r="BA31" s="105"/>
      <c r="BB31" s="105"/>
      <c r="BC31" s="105"/>
      <c r="BD31" s="105"/>
      <c r="BE31" s="105"/>
      <c r="BF31" s="105"/>
    </row>
    <row r="32" spans="1:58" ht="13.5" customHeight="1" x14ac:dyDescent="0.25">
      <c r="A32" s="105" t="str">
        <f t="shared" si="0"/>
        <v>2013jul</v>
      </c>
      <c r="B32" s="116">
        <v>41456</v>
      </c>
      <c r="C32" s="117" t="s">
        <v>16</v>
      </c>
      <c r="D32" s="117">
        <v>2013</v>
      </c>
      <c r="E32" s="118">
        <v>31</v>
      </c>
      <c r="F32" s="109">
        <v>21.5</v>
      </c>
      <c r="G32" s="109">
        <f t="shared" si="1"/>
        <v>52</v>
      </c>
      <c r="H32" s="119">
        <v>2892.32</v>
      </c>
      <c r="I32" s="120">
        <f>'RNA - MLP'!F32</f>
        <v>2098.11</v>
      </c>
      <c r="J32" s="120">
        <f>Hibrido!D33</f>
        <v>2315.7714417100001</v>
      </c>
      <c r="K32" s="120">
        <f>'Média Móvel Centrada - IS'!J33</f>
        <v>2519.6110083702383</v>
      </c>
      <c r="L32" s="120">
        <f>'Regressão Simples'!J33</f>
        <v>1597.7383063790971</v>
      </c>
      <c r="M32" s="105"/>
      <c r="N32" s="105" t="s">
        <v>83</v>
      </c>
      <c r="O32" s="105"/>
      <c r="P32" s="105"/>
      <c r="Q32" s="105"/>
      <c r="R32" s="105"/>
      <c r="S32" s="105"/>
      <c r="T32" s="105"/>
      <c r="U32" s="105"/>
      <c r="V32" s="105"/>
      <c r="W32" s="105"/>
      <c r="X32" s="105"/>
      <c r="Y32" s="105"/>
      <c r="Z32" s="105"/>
      <c r="AA32" s="105"/>
      <c r="AB32" s="105"/>
      <c r="AC32" s="105"/>
      <c r="AD32" s="105"/>
      <c r="AE32" s="105"/>
      <c r="AF32" s="105"/>
      <c r="AG32" s="105"/>
      <c r="AH32" s="105"/>
      <c r="AI32" s="105"/>
      <c r="AJ32" s="105"/>
      <c r="AK32" s="105"/>
      <c r="AL32" s="105"/>
      <c r="AM32" s="105"/>
      <c r="AN32" s="105"/>
      <c r="AO32" s="105"/>
      <c r="AP32" s="105"/>
      <c r="AQ32" s="105"/>
      <c r="AR32" s="105"/>
      <c r="AS32" s="105"/>
      <c r="AT32" s="105"/>
      <c r="AU32" s="105"/>
      <c r="AV32" s="105"/>
      <c r="AW32" s="105"/>
      <c r="AX32" s="105"/>
      <c r="AY32" s="105"/>
      <c r="AZ32" s="105"/>
      <c r="BA32" s="105"/>
      <c r="BB32" s="105"/>
      <c r="BC32" s="105"/>
      <c r="BD32" s="105"/>
      <c r="BE32" s="105"/>
      <c r="BF32" s="105"/>
    </row>
    <row r="33" spans="1:58" ht="13.5" customHeight="1" x14ac:dyDescent="0.25">
      <c r="A33" s="105" t="str">
        <f t="shared" si="0"/>
        <v>2013ago</v>
      </c>
      <c r="B33" s="116">
        <v>41487</v>
      </c>
      <c r="C33" s="117" t="s">
        <v>18</v>
      </c>
      <c r="D33" s="117">
        <v>2013</v>
      </c>
      <c r="E33" s="118">
        <v>32</v>
      </c>
      <c r="F33" s="109">
        <v>0</v>
      </c>
      <c r="G33" s="109">
        <f t="shared" si="1"/>
        <v>21.5</v>
      </c>
      <c r="H33" s="119">
        <v>2192.8200000000002</v>
      </c>
      <c r="I33" s="120">
        <f>'RNA - MLP'!F33</f>
        <v>2002.62</v>
      </c>
      <c r="J33" s="120">
        <f>Hibrido!D34</f>
        <v>1620.0024644700002</v>
      </c>
      <c r="K33" s="120">
        <f>'Média Móvel Centrada - IS'!J34</f>
        <v>1816.4289062588864</v>
      </c>
      <c r="L33" s="120">
        <f>'Regressão Simples'!J34</f>
        <v>1192.1127567966835</v>
      </c>
      <c r="M33" s="105"/>
      <c r="N33" s="89" t="s">
        <v>26</v>
      </c>
      <c r="O33" s="124" t="s">
        <v>7</v>
      </c>
      <c r="P33" s="124" t="s">
        <v>9</v>
      </c>
      <c r="Q33" s="124" t="s">
        <v>10</v>
      </c>
      <c r="R33" s="124" t="s">
        <v>11</v>
      </c>
      <c r="S33" s="124" t="s">
        <v>12</v>
      </c>
      <c r="T33" s="124" t="s">
        <v>14</v>
      </c>
      <c r="U33" s="124" t="s">
        <v>16</v>
      </c>
      <c r="V33" s="124" t="s">
        <v>18</v>
      </c>
      <c r="W33" s="124" t="s">
        <v>20</v>
      </c>
      <c r="X33" s="124" t="s">
        <v>21</v>
      </c>
      <c r="Y33" s="124" t="s">
        <v>22</v>
      </c>
      <c r="Z33" s="124" t="s">
        <v>24</v>
      </c>
      <c r="AA33" s="105"/>
      <c r="AB33" s="105"/>
      <c r="AC33" s="105"/>
      <c r="AD33" s="105"/>
      <c r="AE33" s="105"/>
      <c r="AF33" s="105"/>
      <c r="AG33" s="105"/>
      <c r="AH33" s="105"/>
      <c r="AI33" s="105"/>
      <c r="AJ33" s="105"/>
      <c r="AK33" s="105"/>
      <c r="AL33" s="105"/>
      <c r="AM33" s="105"/>
      <c r="AN33" s="105"/>
      <c r="AO33" s="105"/>
      <c r="AP33" s="105"/>
      <c r="AQ33" s="105"/>
      <c r="AR33" s="105"/>
      <c r="AS33" s="105"/>
      <c r="AT33" s="105"/>
      <c r="AU33" s="105"/>
      <c r="AV33" s="105"/>
      <c r="AW33" s="105"/>
      <c r="AX33" s="105"/>
      <c r="AY33" s="105"/>
      <c r="AZ33" s="105"/>
      <c r="BA33" s="105"/>
      <c r="BB33" s="105"/>
      <c r="BC33" s="105"/>
      <c r="BD33" s="105"/>
      <c r="BE33" s="105"/>
      <c r="BF33" s="105"/>
    </row>
    <row r="34" spans="1:58" ht="13.5" customHeight="1" x14ac:dyDescent="0.25">
      <c r="A34" s="105" t="str">
        <f t="shared" si="0"/>
        <v>2013set</v>
      </c>
      <c r="B34" s="116">
        <v>41518</v>
      </c>
      <c r="C34" s="117" t="s">
        <v>20</v>
      </c>
      <c r="D34" s="117">
        <v>2013</v>
      </c>
      <c r="E34" s="118">
        <v>33</v>
      </c>
      <c r="F34" s="109">
        <v>54.1</v>
      </c>
      <c r="G34" s="109">
        <f t="shared" si="1"/>
        <v>54.1</v>
      </c>
      <c r="H34" s="119">
        <v>1992.47</v>
      </c>
      <c r="I34" s="120">
        <f>'RNA - MLP'!F34</f>
        <v>2105.14</v>
      </c>
      <c r="J34" s="120">
        <f>Hibrido!D35</f>
        <v>1191.8973845100002</v>
      </c>
      <c r="K34" s="120">
        <f>'Média Móvel Centrada - IS'!J35</f>
        <v>1396.2166290602534</v>
      </c>
      <c r="L34" s="120">
        <f>'Regressão Simples'!J35</f>
        <v>1625.6666229077223</v>
      </c>
      <c r="M34" s="105"/>
      <c r="N34" s="136">
        <v>2011</v>
      </c>
      <c r="O34" s="137" t="s">
        <v>28</v>
      </c>
      <c r="P34" s="137" t="s">
        <v>28</v>
      </c>
      <c r="Q34" s="137" t="s">
        <v>28</v>
      </c>
      <c r="R34" s="137" t="s">
        <v>28</v>
      </c>
      <c r="S34" s="137" t="s">
        <v>28</v>
      </c>
      <c r="T34" s="137" t="s">
        <v>28</v>
      </c>
      <c r="U34" s="137" t="s">
        <v>28</v>
      </c>
      <c r="V34" s="137" t="s">
        <v>28</v>
      </c>
      <c r="W34" s="137" t="s">
        <v>28</v>
      </c>
      <c r="X34" s="137" t="s">
        <v>28</v>
      </c>
      <c r="Y34" s="137" t="s">
        <v>28</v>
      </c>
      <c r="Z34" s="137" t="s">
        <v>28</v>
      </c>
      <c r="AA34" s="105"/>
      <c r="AB34" s="105"/>
      <c r="AC34" s="105"/>
      <c r="AD34" s="105"/>
      <c r="AE34" s="105"/>
      <c r="AF34" s="105"/>
      <c r="AG34" s="105"/>
      <c r="AH34" s="105"/>
      <c r="AI34" s="105"/>
      <c r="AJ34" s="105"/>
      <c r="AK34" s="105"/>
      <c r="AL34" s="105"/>
      <c r="AM34" s="105"/>
      <c r="AN34" s="105"/>
      <c r="AO34" s="105"/>
      <c r="AP34" s="105"/>
      <c r="AQ34" s="105"/>
      <c r="AR34" s="105"/>
      <c r="AS34" s="105"/>
      <c r="AT34" s="105"/>
      <c r="AU34" s="105"/>
      <c r="AV34" s="105"/>
      <c r="AW34" s="105"/>
      <c r="AX34" s="105"/>
      <c r="AY34" s="105"/>
      <c r="AZ34" s="105"/>
      <c r="BA34" s="105"/>
      <c r="BB34" s="105"/>
      <c r="BC34" s="105"/>
      <c r="BD34" s="105"/>
      <c r="BE34" s="105"/>
      <c r="BF34" s="105"/>
    </row>
    <row r="35" spans="1:58" ht="13.5" customHeight="1" x14ac:dyDescent="0.25">
      <c r="A35" s="105" t="str">
        <f t="shared" si="0"/>
        <v>2013out</v>
      </c>
      <c r="B35" s="116">
        <v>41548</v>
      </c>
      <c r="C35" s="117" t="s">
        <v>21</v>
      </c>
      <c r="D35" s="117">
        <v>2013</v>
      </c>
      <c r="E35" s="118">
        <v>34</v>
      </c>
      <c r="F35" s="109">
        <v>101</v>
      </c>
      <c r="G35" s="109">
        <f t="shared" si="1"/>
        <v>155.1</v>
      </c>
      <c r="H35" s="119">
        <v>2890</v>
      </c>
      <c r="I35" s="120">
        <f>'RNA - MLP'!F35</f>
        <v>2534.12</v>
      </c>
      <c r="J35" s="120">
        <f>Hibrido!D36</f>
        <v>1383.01230313</v>
      </c>
      <c r="K35" s="120">
        <f>'Média Móvel Centrada - IS'!J36</f>
        <v>1602.255910591716</v>
      </c>
      <c r="L35" s="120">
        <f>'Regressão Simples'!J36</f>
        <v>2968.885655951125</v>
      </c>
      <c r="M35" s="105"/>
      <c r="N35" s="121">
        <v>2012</v>
      </c>
      <c r="O35" s="138" t="s">
        <v>28</v>
      </c>
      <c r="P35" s="138">
        <f t="shared" ref="P35:Y35" si="16">IFERROR(VLOOKUP($N35&amp;P$33,$A:$L,10,FALSE),"-")</f>
        <v>8526.0607146399998</v>
      </c>
      <c r="Q35" s="138">
        <f t="shared" si="16"/>
        <v>7576.0832446300001</v>
      </c>
      <c r="R35" s="138">
        <f t="shared" si="16"/>
        <v>4835.0073234000001</v>
      </c>
      <c r="S35" s="138">
        <f t="shared" si="16"/>
        <v>3480.1214006499999</v>
      </c>
      <c r="T35" s="138">
        <f t="shared" si="16"/>
        <v>3149.7335721400004</v>
      </c>
      <c r="U35" s="138">
        <f t="shared" si="16"/>
        <v>2092.2791739499999</v>
      </c>
      <c r="V35" s="138">
        <f t="shared" si="16"/>
        <v>1646.2324644699997</v>
      </c>
      <c r="W35" s="138">
        <f t="shared" si="16"/>
        <v>1491.6604492000001</v>
      </c>
      <c r="X35" s="138">
        <f t="shared" si="16"/>
        <v>2035.4942190699999</v>
      </c>
      <c r="Y35" s="138">
        <f t="shared" si="16"/>
        <v>3429.5609044799994</v>
      </c>
      <c r="Z35" s="138">
        <f t="shared" ref="Z35:Z46" si="17">IFERROR(VLOOKUP($N35&amp;Z$15,$A:$L,9,FALSE),"-")</f>
        <v>4438.93</v>
      </c>
      <c r="AA35" s="105"/>
      <c r="AB35" s="105"/>
      <c r="AC35" s="105"/>
      <c r="AD35" s="105"/>
      <c r="AE35" s="105"/>
      <c r="AF35" s="105"/>
      <c r="AG35" s="105"/>
      <c r="AH35" s="105"/>
      <c r="AI35" s="105"/>
      <c r="AJ35" s="105"/>
      <c r="AK35" s="105"/>
      <c r="AL35" s="105"/>
      <c r="AM35" s="105"/>
      <c r="AN35" s="105"/>
      <c r="AO35" s="105"/>
      <c r="AP35" s="105"/>
      <c r="AQ35" s="105"/>
      <c r="AR35" s="105"/>
      <c r="AS35" s="105"/>
      <c r="AT35" s="105"/>
      <c r="AU35" s="105"/>
      <c r="AV35" s="105"/>
      <c r="AW35" s="105"/>
      <c r="AX35" s="105"/>
      <c r="AY35" s="105"/>
      <c r="AZ35" s="105"/>
      <c r="BA35" s="105"/>
      <c r="BB35" s="105"/>
      <c r="BC35" s="105"/>
      <c r="BD35" s="105"/>
      <c r="BE35" s="105"/>
      <c r="BF35" s="105"/>
    </row>
    <row r="36" spans="1:58" ht="13.5" customHeight="1" x14ac:dyDescent="0.25">
      <c r="A36" s="105" t="str">
        <f t="shared" si="0"/>
        <v>2013nov</v>
      </c>
      <c r="B36" s="116">
        <v>41579</v>
      </c>
      <c r="C36" s="117" t="s">
        <v>22</v>
      </c>
      <c r="D36" s="117">
        <v>2013</v>
      </c>
      <c r="E36" s="118">
        <v>35</v>
      </c>
      <c r="F36" s="109">
        <v>196.5</v>
      </c>
      <c r="G36" s="109">
        <f t="shared" si="1"/>
        <v>297.5</v>
      </c>
      <c r="H36" s="119">
        <v>2978.56</v>
      </c>
      <c r="I36" s="120">
        <f>'RNA - MLP'!F36</f>
        <v>3720.74</v>
      </c>
      <c r="J36" s="120">
        <f>Hibrido!D37</f>
        <v>2225.8687563900003</v>
      </c>
      <c r="K36" s="120">
        <f>'Média Móvel Centrada - IS'!J37</f>
        <v>2351.0269822889854</v>
      </c>
      <c r="L36" s="120">
        <f>'Regressão Simples'!J37</f>
        <v>4862.6915005588526</v>
      </c>
      <c r="M36" s="105"/>
      <c r="N36" s="121">
        <v>2013</v>
      </c>
      <c r="O36" s="138">
        <f t="shared" ref="O36:Y36" si="18">IFERROR(VLOOKUP($N36&amp;O$33,$A:$L,10,FALSE),"-")</f>
        <v>9564.1069289299994</v>
      </c>
      <c r="P36" s="138">
        <f t="shared" si="18"/>
        <v>10113.066870480001</v>
      </c>
      <c r="Q36" s="138">
        <f t="shared" si="18"/>
        <v>8087.3168250599992</v>
      </c>
      <c r="R36" s="138">
        <f t="shared" si="18"/>
        <v>4634.1024401799996</v>
      </c>
      <c r="S36" s="138">
        <f t="shared" si="18"/>
        <v>3398.2380271399998</v>
      </c>
      <c r="T36" s="138">
        <f t="shared" si="18"/>
        <v>3292.4518029400001</v>
      </c>
      <c r="U36" s="138">
        <f t="shared" si="18"/>
        <v>2315.7714417100001</v>
      </c>
      <c r="V36" s="138">
        <f t="shared" si="18"/>
        <v>1620.0024644700002</v>
      </c>
      <c r="W36" s="138">
        <f t="shared" si="18"/>
        <v>1191.8973845100002</v>
      </c>
      <c r="X36" s="138">
        <f t="shared" si="18"/>
        <v>1383.01230313</v>
      </c>
      <c r="Y36" s="138">
        <f t="shared" si="18"/>
        <v>2225.8687563900003</v>
      </c>
      <c r="Z36" s="138">
        <f t="shared" si="17"/>
        <v>5574.99</v>
      </c>
      <c r="AA36" s="105"/>
      <c r="AB36" s="105"/>
      <c r="AC36" s="105"/>
      <c r="AD36" s="105"/>
      <c r="AE36" s="105"/>
      <c r="AF36" s="105"/>
      <c r="AG36" s="105"/>
      <c r="AH36" s="105"/>
      <c r="AI36" s="105"/>
      <c r="AJ36" s="105"/>
      <c r="AK36" s="105"/>
      <c r="AL36" s="105"/>
      <c r="AM36" s="105"/>
      <c r="AN36" s="105"/>
      <c r="AO36" s="105"/>
      <c r="AP36" s="105"/>
      <c r="AQ36" s="105"/>
      <c r="AR36" s="105"/>
      <c r="AS36" s="105"/>
      <c r="AT36" s="105"/>
      <c r="AU36" s="105"/>
      <c r="AV36" s="105"/>
      <c r="AW36" s="105"/>
      <c r="AX36" s="105"/>
      <c r="AY36" s="105"/>
      <c r="AZ36" s="105"/>
      <c r="BA36" s="105"/>
      <c r="BB36" s="105"/>
      <c r="BC36" s="105"/>
      <c r="BD36" s="105"/>
      <c r="BE36" s="105"/>
      <c r="BF36" s="105"/>
    </row>
    <row r="37" spans="1:58" ht="13.5" customHeight="1" x14ac:dyDescent="0.25">
      <c r="A37" s="105" t="str">
        <f t="shared" si="0"/>
        <v>2013dez</v>
      </c>
      <c r="B37" s="116">
        <v>41609</v>
      </c>
      <c r="C37" s="117" t="s">
        <v>24</v>
      </c>
      <c r="D37" s="117">
        <v>2013</v>
      </c>
      <c r="E37" s="118">
        <v>36</v>
      </c>
      <c r="F37" s="109">
        <v>201.5</v>
      </c>
      <c r="G37" s="109">
        <f t="shared" si="1"/>
        <v>398</v>
      </c>
      <c r="H37" s="119">
        <v>5302.28</v>
      </c>
      <c r="I37" s="120">
        <f>'RNA - MLP'!F37</f>
        <v>5574.99</v>
      </c>
      <c r="J37" s="120">
        <f>Hibrido!D38</f>
        <v>4074.2146878600001</v>
      </c>
      <c r="K37" s="120">
        <f>'Média Móvel Centrada - IS'!J38</f>
        <v>3754.0290519084001</v>
      </c>
      <c r="L37" s="120">
        <f>'Regressão Simples'!J38</f>
        <v>6199.260934428773</v>
      </c>
      <c r="M37" s="105"/>
      <c r="N37" s="121">
        <v>2014</v>
      </c>
      <c r="O37" s="138">
        <f t="shared" ref="O37:Y37" si="19">IFERROR(VLOOKUP($N37&amp;O$33,$A:$L,10,FALSE),"-")</f>
        <v>4321.0934487200002</v>
      </c>
      <c r="P37" s="138">
        <f t="shared" si="19"/>
        <v>3671.9375556599998</v>
      </c>
      <c r="Q37" s="138">
        <f t="shared" si="19"/>
        <v>3505.9181762400003</v>
      </c>
      <c r="R37" s="138">
        <f t="shared" si="19"/>
        <v>2073.8413126200003</v>
      </c>
      <c r="S37" s="138">
        <f t="shared" si="19"/>
        <v>1357.4427904499998</v>
      </c>
      <c r="T37" s="138">
        <f t="shared" si="19"/>
        <v>1191.39926079</v>
      </c>
      <c r="U37" s="138">
        <f t="shared" si="19"/>
        <v>762.96843409999997</v>
      </c>
      <c r="V37" s="138">
        <f t="shared" si="19"/>
        <v>600.16231248999998</v>
      </c>
      <c r="W37" s="138">
        <f t="shared" si="19"/>
        <v>576.1676506</v>
      </c>
      <c r="X37" s="138">
        <f t="shared" si="19"/>
        <v>867.09687654999993</v>
      </c>
      <c r="Y37" s="138">
        <f t="shared" si="19"/>
        <v>1578.1976369499998</v>
      </c>
      <c r="Z37" s="138">
        <f t="shared" si="17"/>
        <v>4317.34</v>
      </c>
      <c r="AA37" s="105"/>
      <c r="AB37" s="105"/>
      <c r="AC37" s="105"/>
      <c r="AD37" s="105"/>
      <c r="AE37" s="105"/>
      <c r="AF37" s="105"/>
      <c r="AG37" s="105"/>
      <c r="AH37" s="105"/>
      <c r="AI37" s="105"/>
      <c r="AJ37" s="105"/>
      <c r="AK37" s="105"/>
      <c r="AL37" s="105"/>
      <c r="AM37" s="105"/>
      <c r="AN37" s="105"/>
      <c r="AO37" s="105"/>
      <c r="AP37" s="105"/>
      <c r="AQ37" s="105"/>
      <c r="AR37" s="105"/>
      <c r="AS37" s="105"/>
      <c r="AT37" s="105"/>
      <c r="AU37" s="105"/>
      <c r="AV37" s="105"/>
      <c r="AW37" s="105"/>
      <c r="AX37" s="105"/>
      <c r="AY37" s="105"/>
      <c r="AZ37" s="105"/>
      <c r="BA37" s="105"/>
      <c r="BB37" s="105"/>
      <c r="BC37" s="105"/>
      <c r="BD37" s="105"/>
      <c r="BE37" s="105"/>
      <c r="BF37" s="105"/>
    </row>
    <row r="38" spans="1:58" ht="13.5" customHeight="1" x14ac:dyDescent="0.25">
      <c r="A38" s="105" t="str">
        <f t="shared" si="0"/>
        <v>2014jan</v>
      </c>
      <c r="B38" s="116">
        <v>41640</v>
      </c>
      <c r="C38" s="117" t="s">
        <v>7</v>
      </c>
      <c r="D38" s="117">
        <v>2014</v>
      </c>
      <c r="E38" s="118">
        <v>37</v>
      </c>
      <c r="F38" s="109">
        <v>89.5</v>
      </c>
      <c r="G38" s="109">
        <f t="shared" si="1"/>
        <v>291</v>
      </c>
      <c r="H38" s="119">
        <v>3079.94</v>
      </c>
      <c r="I38" s="120">
        <f>'RNA - MLP'!F38</f>
        <v>3639.83</v>
      </c>
      <c r="J38" s="120">
        <f>Hibrido!D39</f>
        <v>4321.0934487200002</v>
      </c>
      <c r="K38" s="120">
        <f>'Média Móvel Centrada - IS'!J39</f>
        <v>4458.3417224170335</v>
      </c>
      <c r="L38" s="120">
        <f>'Regressão Simples'!J39</f>
        <v>4776.2467113035846</v>
      </c>
      <c r="M38" s="105"/>
      <c r="N38" s="121">
        <v>2015</v>
      </c>
      <c r="O38" s="138">
        <f t="shared" ref="O38:Y38" si="20">IFERROR(VLOOKUP($N38&amp;O$33,$A:$L,10,FALSE),"-")</f>
        <v>3934.4180052099996</v>
      </c>
      <c r="P38" s="138">
        <f t="shared" si="20"/>
        <v>3608.2804805699998</v>
      </c>
      <c r="Q38" s="138">
        <f t="shared" si="20"/>
        <v>4089.7683800999998</v>
      </c>
      <c r="R38" s="138">
        <f t="shared" si="20"/>
        <v>2371.4607908500002</v>
      </c>
      <c r="S38" s="138">
        <f t="shared" si="20"/>
        <v>1763.0874352999999</v>
      </c>
      <c r="T38" s="138">
        <f t="shared" si="20"/>
        <v>1753.6914006499999</v>
      </c>
      <c r="U38" s="138">
        <f t="shared" si="20"/>
        <v>1478.52285682</v>
      </c>
      <c r="V38" s="138">
        <f t="shared" si="20"/>
        <v>1384.56346128</v>
      </c>
      <c r="W38" s="138">
        <f t="shared" si="20"/>
        <v>1275.9766748700001</v>
      </c>
      <c r="X38" s="138">
        <f t="shared" si="20"/>
        <v>1765.8884067500001</v>
      </c>
      <c r="Y38" s="138">
        <f t="shared" si="20"/>
        <v>3050.0397717399997</v>
      </c>
      <c r="Z38" s="138">
        <f t="shared" si="17"/>
        <v>6548.97</v>
      </c>
      <c r="AA38" s="105"/>
      <c r="AB38" s="105"/>
      <c r="AC38" s="105"/>
      <c r="AD38" s="105"/>
      <c r="AE38" s="105"/>
      <c r="AF38" s="105"/>
      <c r="AG38" s="105"/>
      <c r="AH38" s="105"/>
      <c r="AI38" s="105"/>
      <c r="AJ38" s="105"/>
      <c r="AK38" s="105"/>
      <c r="AL38" s="105"/>
      <c r="AM38" s="105"/>
      <c r="AN38" s="105"/>
      <c r="AO38" s="105"/>
      <c r="AP38" s="105"/>
      <c r="AQ38" s="105"/>
      <c r="AR38" s="105"/>
      <c r="AS38" s="105"/>
      <c r="AT38" s="105"/>
      <c r="AU38" s="105"/>
      <c r="AV38" s="105"/>
      <c r="AW38" s="105"/>
      <c r="AX38" s="105"/>
      <c r="AY38" s="105"/>
      <c r="AZ38" s="105"/>
      <c r="BA38" s="105"/>
      <c r="BB38" s="105"/>
      <c r="BC38" s="105"/>
      <c r="BD38" s="105"/>
      <c r="BE38" s="105"/>
      <c r="BF38" s="105"/>
    </row>
    <row r="39" spans="1:58" ht="13.5" customHeight="1" x14ac:dyDescent="0.25">
      <c r="A39" s="105" t="str">
        <f t="shared" si="0"/>
        <v>2014fev</v>
      </c>
      <c r="B39" s="116">
        <v>41671</v>
      </c>
      <c r="C39" s="117" t="s">
        <v>9</v>
      </c>
      <c r="D39" s="117">
        <v>2014</v>
      </c>
      <c r="E39" s="118">
        <v>38</v>
      </c>
      <c r="F39" s="109">
        <v>25.5</v>
      </c>
      <c r="G39" s="109">
        <f t="shared" si="1"/>
        <v>115</v>
      </c>
      <c r="H39" s="119">
        <v>1795.04</v>
      </c>
      <c r="I39" s="120">
        <f>'RNA - MLP'!F39</f>
        <v>2339.38</v>
      </c>
      <c r="J39" s="120">
        <f>Hibrido!D40</f>
        <v>3671.9375556599998</v>
      </c>
      <c r="K39" s="120">
        <f>'Média Móvel Centrada - IS'!J40</f>
        <v>3887.8921729883518</v>
      </c>
      <c r="L39" s="120">
        <f>'Regressão Simples'!J40</f>
        <v>2435.5878022378533</v>
      </c>
      <c r="M39" s="105"/>
      <c r="N39" s="121">
        <v>2016</v>
      </c>
      <c r="O39" s="138">
        <f t="shared" ref="O39:Y39" si="21">IFERROR(VLOOKUP($N39&amp;O$33,$A:$L,10,FALSE),"-")</f>
        <v>9253.1248204100011</v>
      </c>
      <c r="P39" s="138">
        <f t="shared" si="21"/>
        <v>7901.3235124599996</v>
      </c>
      <c r="Q39" s="138">
        <f t="shared" si="21"/>
        <v>6818.6628412800001</v>
      </c>
      <c r="R39" s="138">
        <f t="shared" si="21"/>
        <v>4213.9534669299992</v>
      </c>
      <c r="S39" s="138">
        <f t="shared" si="21"/>
        <v>3115.5544884999999</v>
      </c>
      <c r="T39" s="138">
        <f t="shared" si="21"/>
        <v>2935.3536654600002</v>
      </c>
      <c r="U39" s="138">
        <f t="shared" si="21"/>
        <v>2008.0168765499998</v>
      </c>
      <c r="V39" s="138">
        <f t="shared" si="21"/>
        <v>1477.8632159400001</v>
      </c>
      <c r="W39" s="138">
        <f t="shared" si="21"/>
        <v>1164.3140894800001</v>
      </c>
      <c r="X39" s="138">
        <f t="shared" si="21"/>
        <v>1414.7896882</v>
      </c>
      <c r="Y39" s="138">
        <f t="shared" si="21"/>
        <v>2535.3381593700001</v>
      </c>
      <c r="Z39" s="138">
        <f t="shared" si="17"/>
        <v>5155.28</v>
      </c>
      <c r="AA39" s="105"/>
      <c r="AB39" s="105"/>
      <c r="AC39" s="105"/>
      <c r="AD39" s="105"/>
      <c r="AE39" s="105"/>
      <c r="AF39" s="105"/>
      <c r="AG39" s="105"/>
      <c r="AH39" s="105"/>
      <c r="AI39" s="105"/>
      <c r="AJ39" s="105"/>
      <c r="AK39" s="105"/>
      <c r="AL39" s="105"/>
      <c r="AM39" s="105"/>
      <c r="AN39" s="105"/>
      <c r="AO39" s="105"/>
      <c r="AP39" s="105"/>
      <c r="AQ39" s="105"/>
      <c r="AR39" s="105"/>
      <c r="AS39" s="105"/>
      <c r="AT39" s="105"/>
      <c r="AU39" s="105"/>
      <c r="AV39" s="105"/>
      <c r="AW39" s="105"/>
      <c r="AX39" s="105"/>
      <c r="AY39" s="105"/>
      <c r="AZ39" s="105"/>
      <c r="BA39" s="105"/>
      <c r="BB39" s="105"/>
      <c r="BC39" s="105"/>
      <c r="BD39" s="105"/>
      <c r="BE39" s="105"/>
      <c r="BF39" s="105"/>
    </row>
    <row r="40" spans="1:58" ht="13.5" customHeight="1" x14ac:dyDescent="0.25">
      <c r="A40" s="105" t="str">
        <f t="shared" si="0"/>
        <v>2014mar</v>
      </c>
      <c r="B40" s="116">
        <v>41699</v>
      </c>
      <c r="C40" s="117" t="s">
        <v>10</v>
      </c>
      <c r="D40" s="117">
        <v>2014</v>
      </c>
      <c r="E40" s="118">
        <v>39</v>
      </c>
      <c r="F40" s="109">
        <v>110</v>
      </c>
      <c r="G40" s="109">
        <f t="shared" si="1"/>
        <v>135.5</v>
      </c>
      <c r="H40" s="119">
        <v>2185.0100000000002</v>
      </c>
      <c r="I40" s="120">
        <f>'RNA - MLP'!F40</f>
        <v>2434.14</v>
      </c>
      <c r="J40" s="120">
        <f>Hibrido!D41</f>
        <v>3505.9181762400003</v>
      </c>
      <c r="K40" s="120">
        <f>'Média Móvel Centrada - IS'!J41</f>
        <v>3724.1817470226151</v>
      </c>
      <c r="L40" s="120">
        <f>'Regressão Simples'!J41</f>
        <v>2708.2213683506229</v>
      </c>
      <c r="M40" s="105"/>
      <c r="N40" s="121">
        <v>2017</v>
      </c>
      <c r="O40" s="138">
        <f t="shared" ref="O40:Y40" si="22">IFERROR(VLOOKUP($N40&amp;O$33,$A:$L,10,FALSE),"-")</f>
        <v>5507.8167209700005</v>
      </c>
      <c r="P40" s="138">
        <f t="shared" si="22"/>
        <v>4630.3275152799997</v>
      </c>
      <c r="Q40" s="138">
        <f t="shared" si="22"/>
        <v>4386.5294141599998</v>
      </c>
      <c r="R40" s="138">
        <f t="shared" si="22"/>
        <v>2734.9053143599999</v>
      </c>
      <c r="S40" s="138">
        <f t="shared" si="22"/>
        <v>1892.8804171100001</v>
      </c>
      <c r="T40" s="138">
        <f t="shared" si="22"/>
        <v>1736.7485052300001</v>
      </c>
      <c r="U40" s="138">
        <f t="shared" si="22"/>
        <v>1274.0994810900002</v>
      </c>
      <c r="V40" s="138">
        <f t="shared" si="22"/>
        <v>1036.1645062900002</v>
      </c>
      <c r="W40" s="138">
        <f t="shared" si="22"/>
        <v>903.56394163000016</v>
      </c>
      <c r="X40" s="138">
        <f t="shared" si="22"/>
        <v>1218.3186010899999</v>
      </c>
      <c r="Y40" s="138">
        <f t="shared" si="22"/>
        <v>2087.1691681799998</v>
      </c>
      <c r="Z40" s="138">
        <f t="shared" si="17"/>
        <v>4978.4799999999996</v>
      </c>
      <c r="AA40" s="105"/>
      <c r="AB40" s="105"/>
      <c r="AC40" s="105"/>
      <c r="AD40" s="105"/>
      <c r="AE40" s="105"/>
      <c r="AF40" s="105"/>
      <c r="AG40" s="105"/>
      <c r="AH40" s="105"/>
      <c r="AI40" s="105"/>
      <c r="AJ40" s="105"/>
      <c r="AK40" s="105"/>
      <c r="AL40" s="105"/>
      <c r="AM40" s="105"/>
      <c r="AN40" s="105"/>
      <c r="AO40" s="105"/>
      <c r="AP40" s="105"/>
      <c r="AQ40" s="105"/>
      <c r="AR40" s="105"/>
      <c r="AS40" s="105"/>
      <c r="AT40" s="105"/>
      <c r="AU40" s="105"/>
      <c r="AV40" s="105"/>
      <c r="AW40" s="105"/>
      <c r="AX40" s="105"/>
      <c r="AY40" s="105"/>
      <c r="AZ40" s="105"/>
      <c r="BA40" s="105"/>
      <c r="BB40" s="105"/>
      <c r="BC40" s="105"/>
      <c r="BD40" s="105"/>
      <c r="BE40" s="105"/>
      <c r="BF40" s="105"/>
    </row>
    <row r="41" spans="1:58" ht="13.5" customHeight="1" x14ac:dyDescent="0.25">
      <c r="A41" s="105" t="str">
        <f t="shared" si="0"/>
        <v>2014abr</v>
      </c>
      <c r="B41" s="116">
        <v>41730</v>
      </c>
      <c r="C41" s="117" t="s">
        <v>11</v>
      </c>
      <c r="D41" s="117">
        <v>2014</v>
      </c>
      <c r="E41" s="118">
        <v>40</v>
      </c>
      <c r="F41" s="109">
        <v>78.5</v>
      </c>
      <c r="G41" s="109">
        <f t="shared" si="1"/>
        <v>188.5</v>
      </c>
      <c r="H41" s="119">
        <v>2237.5700000000002</v>
      </c>
      <c r="I41" s="120">
        <f>'RNA - MLP'!F41</f>
        <v>2729.84</v>
      </c>
      <c r="J41" s="120">
        <f>Hibrido!D42</f>
        <v>2073.8413126200003</v>
      </c>
      <c r="K41" s="120">
        <f>'Média Móvel Centrada - IS'!J42</f>
        <v>2290.7811378309966</v>
      </c>
      <c r="L41" s="120">
        <f>'Regressão Simples'!J42</f>
        <v>3413.0788807397353</v>
      </c>
      <c r="M41" s="105"/>
      <c r="N41" s="121">
        <v>2018</v>
      </c>
      <c r="O41" s="138">
        <f t="shared" ref="O41:Y41" si="23">IFERROR(VLOOKUP($N41&amp;O$33,$A:$L,10,FALSE),"-")</f>
        <v>5437.3305201000003</v>
      </c>
      <c r="P41" s="138">
        <f t="shared" si="23"/>
        <v>4401.4614451699999</v>
      </c>
      <c r="Q41" s="138">
        <f t="shared" si="23"/>
        <v>4165.0385328400007</v>
      </c>
      <c r="R41" s="138">
        <f t="shared" si="23"/>
        <v>2713.2496882</v>
      </c>
      <c r="S41" s="138">
        <f t="shared" si="23"/>
        <v>2075.9563929800001</v>
      </c>
      <c r="T41" s="138">
        <f t="shared" si="23"/>
        <v>2075.7493813400001</v>
      </c>
      <c r="U41" s="138">
        <f t="shared" si="23"/>
        <v>1480.2591728199998</v>
      </c>
      <c r="V41" s="138">
        <f t="shared" si="23"/>
        <v>1132.0860585800001</v>
      </c>
      <c r="W41" s="138">
        <f t="shared" si="23"/>
        <v>1007.0205828600001</v>
      </c>
      <c r="X41" s="138">
        <f t="shared" si="23"/>
        <v>1482.98980764</v>
      </c>
      <c r="Y41" s="138">
        <f t="shared" si="23"/>
        <v>3244.4492635899996</v>
      </c>
      <c r="Z41" s="138">
        <f t="shared" si="17"/>
        <v>6488.79</v>
      </c>
      <c r="AA41" s="105"/>
      <c r="AB41" s="105"/>
      <c r="AC41" s="105"/>
      <c r="AD41" s="105"/>
      <c r="AE41" s="105"/>
      <c r="AF41" s="105"/>
      <c r="AG41" s="105"/>
      <c r="AH41" s="105"/>
      <c r="AI41" s="105"/>
      <c r="AJ41" s="105"/>
      <c r="AK41" s="105"/>
      <c r="AL41" s="105"/>
      <c r="AM41" s="105"/>
      <c r="AN41" s="105"/>
      <c r="AO41" s="105"/>
      <c r="AP41" s="105"/>
      <c r="AQ41" s="105"/>
      <c r="AR41" s="105"/>
      <c r="AS41" s="105"/>
      <c r="AT41" s="105"/>
      <c r="AU41" s="105"/>
      <c r="AV41" s="105"/>
      <c r="AW41" s="105"/>
      <c r="AX41" s="105"/>
      <c r="AY41" s="105"/>
      <c r="AZ41" s="105"/>
      <c r="BA41" s="105"/>
      <c r="BB41" s="105"/>
      <c r="BC41" s="105"/>
      <c r="BD41" s="105"/>
      <c r="BE41" s="105"/>
      <c r="BF41" s="105"/>
    </row>
    <row r="42" spans="1:58" ht="13.5" customHeight="1" x14ac:dyDescent="0.25">
      <c r="A42" s="105" t="str">
        <f t="shared" si="0"/>
        <v>2014mai</v>
      </c>
      <c r="B42" s="116">
        <v>41760</v>
      </c>
      <c r="C42" s="117" t="s">
        <v>12</v>
      </c>
      <c r="D42" s="117">
        <v>2014</v>
      </c>
      <c r="E42" s="118">
        <v>41</v>
      </c>
      <c r="F42" s="109">
        <v>15.5</v>
      </c>
      <c r="G42" s="109">
        <f t="shared" si="1"/>
        <v>94</v>
      </c>
      <c r="H42" s="119">
        <v>1527.44</v>
      </c>
      <c r="I42" s="120">
        <f>'RNA - MLP'!F42</f>
        <v>2251.34</v>
      </c>
      <c r="J42" s="120">
        <f>Hibrido!D43</f>
        <v>1357.4427904499998</v>
      </c>
      <c r="K42" s="120">
        <f>'Média Móvel Centrada - IS'!J43</f>
        <v>1570.0273263906656</v>
      </c>
      <c r="L42" s="120">
        <f>'Regressão Simples'!J43</f>
        <v>2156.304636951601</v>
      </c>
      <c r="M42" s="105"/>
      <c r="N42" s="121">
        <v>2019</v>
      </c>
      <c r="O42" s="138">
        <f t="shared" ref="O42:Y42" si="24">IFERROR(VLOOKUP($N42&amp;O$33,$A:$L,10,FALSE),"-")</f>
        <v>6310.0915198299999</v>
      </c>
      <c r="P42" s="138">
        <f t="shared" si="24"/>
        <v>5854.4532140600004</v>
      </c>
      <c r="Q42" s="138">
        <f t="shared" si="24"/>
        <v>6148.7751438000005</v>
      </c>
      <c r="R42" s="138">
        <f t="shared" si="24"/>
        <v>3695.9719041899998</v>
      </c>
      <c r="S42" s="138">
        <f t="shared" si="24"/>
        <v>2521.6920394000003</v>
      </c>
      <c r="T42" s="138">
        <f t="shared" si="24"/>
        <v>2317.9027503200005</v>
      </c>
      <c r="U42" s="138">
        <f t="shared" si="24"/>
        <v>1704.0524644699999</v>
      </c>
      <c r="V42" s="138">
        <f t="shared" si="24"/>
        <v>1534.9200883300002</v>
      </c>
      <c r="W42" s="138">
        <f t="shared" si="24"/>
        <v>1455.08090653</v>
      </c>
      <c r="X42" s="138">
        <f t="shared" si="24"/>
        <v>1910.3356566299999</v>
      </c>
      <c r="Y42" s="138">
        <f t="shared" si="24"/>
        <v>3141.3670723</v>
      </c>
      <c r="Z42" s="138">
        <f t="shared" si="17"/>
        <v>4557.34</v>
      </c>
      <c r="AA42" s="105"/>
      <c r="AB42" s="105"/>
      <c r="AC42" s="105"/>
      <c r="AD42" s="105"/>
      <c r="AE42" s="105"/>
      <c r="AF42" s="105"/>
      <c r="AG42" s="105"/>
      <c r="AH42" s="105"/>
      <c r="AI42" s="105"/>
      <c r="AJ42" s="105"/>
      <c r="AK42" s="105"/>
      <c r="AL42" s="105"/>
      <c r="AM42" s="105"/>
      <c r="AN42" s="105"/>
      <c r="AO42" s="105"/>
      <c r="AP42" s="105"/>
      <c r="AQ42" s="105"/>
      <c r="AR42" s="105"/>
      <c r="AS42" s="105"/>
      <c r="AT42" s="105"/>
      <c r="AU42" s="105"/>
      <c r="AV42" s="105"/>
      <c r="AW42" s="105"/>
      <c r="AX42" s="105"/>
      <c r="AY42" s="105"/>
      <c r="AZ42" s="105"/>
      <c r="BA42" s="105"/>
      <c r="BB42" s="105"/>
      <c r="BC42" s="105"/>
      <c r="BD42" s="105"/>
      <c r="BE42" s="105"/>
      <c r="BF42" s="105"/>
    </row>
    <row r="43" spans="1:58" ht="13.5" customHeight="1" x14ac:dyDescent="0.25">
      <c r="A43" s="105" t="str">
        <f t="shared" si="0"/>
        <v>2014jun</v>
      </c>
      <c r="B43" s="116">
        <v>41791</v>
      </c>
      <c r="C43" s="117" t="s">
        <v>14</v>
      </c>
      <c r="D43" s="117">
        <v>2014</v>
      </c>
      <c r="E43" s="118">
        <v>42</v>
      </c>
      <c r="F43" s="109">
        <v>4</v>
      </c>
      <c r="G43" s="109">
        <f t="shared" si="1"/>
        <v>19.5</v>
      </c>
      <c r="H43" s="119">
        <v>1411.64</v>
      </c>
      <c r="I43" s="120">
        <f>'RNA - MLP'!F43</f>
        <v>1996.76</v>
      </c>
      <c r="J43" s="120">
        <f>Hibrido!D44</f>
        <v>1191.39926079</v>
      </c>
      <c r="K43" s="120">
        <f>'Média Móvel Centrada - IS'!J44</f>
        <v>1387.3200480303822</v>
      </c>
      <c r="L43" s="120">
        <f>'Regressão Simples'!J44</f>
        <v>1165.5143601027548</v>
      </c>
      <c r="M43" s="105"/>
      <c r="N43" s="121">
        <v>2020</v>
      </c>
      <c r="O43" s="138">
        <f t="shared" ref="O43:Y43" si="25">IFERROR(VLOOKUP($N43&amp;O$33,$A:$L,10,FALSE),"-")</f>
        <v>7994.4041148699998</v>
      </c>
      <c r="P43" s="138">
        <f t="shared" si="25"/>
        <v>9929.0552683400001</v>
      </c>
      <c r="Q43" s="138">
        <f t="shared" si="25"/>
        <v>7923.5157181300001</v>
      </c>
      <c r="R43" s="138">
        <f t="shared" si="25"/>
        <v>4046.4476426199999</v>
      </c>
      <c r="S43" s="138">
        <f t="shared" si="25"/>
        <v>2912.2509412600002</v>
      </c>
      <c r="T43" s="138">
        <f t="shared" si="25"/>
        <v>2766.9516623699997</v>
      </c>
      <c r="U43" s="138">
        <f t="shared" si="25"/>
        <v>2049.9745062900001</v>
      </c>
      <c r="V43" s="138">
        <f t="shared" si="25"/>
        <v>1516.4845062900004</v>
      </c>
      <c r="W43" s="138">
        <f t="shared" si="25"/>
        <v>1121.64246447</v>
      </c>
      <c r="X43" s="138">
        <f t="shared" si="25"/>
        <v>1347.4527652299998</v>
      </c>
      <c r="Y43" s="138">
        <f t="shared" si="25"/>
        <v>2144.3867303000002</v>
      </c>
      <c r="Z43" s="138">
        <f t="shared" si="17"/>
        <v>5099.03</v>
      </c>
      <c r="AA43" s="105"/>
      <c r="AB43" s="105"/>
      <c r="AC43" s="105"/>
      <c r="AD43" s="105"/>
      <c r="AE43" s="105"/>
      <c r="AF43" s="105"/>
      <c r="AG43" s="105"/>
      <c r="AH43" s="105"/>
      <c r="AI43" s="105"/>
      <c r="AJ43" s="105"/>
      <c r="AK43" s="105"/>
      <c r="AL43" s="105"/>
      <c r="AM43" s="105"/>
      <c r="AN43" s="105"/>
      <c r="AO43" s="105"/>
      <c r="AP43" s="105"/>
      <c r="AQ43" s="105"/>
      <c r="AR43" s="105"/>
      <c r="AS43" s="105"/>
      <c r="AT43" s="105"/>
      <c r="AU43" s="105"/>
      <c r="AV43" s="105"/>
      <c r="AW43" s="105"/>
      <c r="AX43" s="105"/>
      <c r="AY43" s="105"/>
      <c r="AZ43" s="105"/>
      <c r="BA43" s="105"/>
      <c r="BB43" s="105"/>
      <c r="BC43" s="105"/>
      <c r="BD43" s="105"/>
      <c r="BE43" s="105"/>
      <c r="BF43" s="105"/>
    </row>
    <row r="44" spans="1:58" ht="13.5" customHeight="1" x14ac:dyDescent="0.25">
      <c r="A44" s="105" t="str">
        <f t="shared" si="0"/>
        <v>2014jul</v>
      </c>
      <c r="B44" s="116">
        <v>41821</v>
      </c>
      <c r="C44" s="117" t="s">
        <v>16</v>
      </c>
      <c r="D44" s="117">
        <v>2014</v>
      </c>
      <c r="E44" s="118">
        <v>43</v>
      </c>
      <c r="F44" s="109">
        <v>39</v>
      </c>
      <c r="G44" s="109">
        <f t="shared" si="1"/>
        <v>43</v>
      </c>
      <c r="H44" s="119">
        <v>1285.6099999999999</v>
      </c>
      <c r="I44" s="120">
        <f>'RNA - MLP'!F44</f>
        <v>2068.69</v>
      </c>
      <c r="J44" s="120">
        <f>Hibrido!D45</f>
        <v>762.96843409999997</v>
      </c>
      <c r="K44" s="120">
        <f>'Média Móvel Centrada - IS'!J45</f>
        <v>964.68928894787064</v>
      </c>
      <c r="L44" s="120">
        <f>'Regressão Simples'!J45</f>
        <v>1478.0455212564177</v>
      </c>
      <c r="M44" s="105"/>
      <c r="N44" s="121">
        <v>2021</v>
      </c>
      <c r="O44" s="138">
        <f t="shared" ref="O44:Y44" si="26">IFERROR(VLOOKUP($N44&amp;O$33,$A:$L,10,FALSE),"-")</f>
        <v>5784.0179920999999</v>
      </c>
      <c r="P44" s="138">
        <f t="shared" si="26"/>
        <v>4542.0967115000003</v>
      </c>
      <c r="Q44" s="138">
        <f t="shared" si="26"/>
        <v>4212.3419041899997</v>
      </c>
      <c r="R44" s="138">
        <f t="shared" si="26"/>
        <v>2720.2800754299997</v>
      </c>
      <c r="S44" s="138">
        <f t="shared" si="26"/>
        <v>2098.7894810900002</v>
      </c>
      <c r="T44" s="138">
        <f t="shared" si="26"/>
        <v>2030.6128568199999</v>
      </c>
      <c r="U44" s="138">
        <f t="shared" si="26"/>
        <v>1543.18089777</v>
      </c>
      <c r="V44" s="138">
        <f t="shared" si="26"/>
        <v>1423.4526723399999</v>
      </c>
      <c r="W44" s="138">
        <f t="shared" si="26"/>
        <v>1342.1007584600002</v>
      </c>
      <c r="X44" s="138">
        <f t="shared" si="26"/>
        <v>1811.5658747799998</v>
      </c>
      <c r="Y44" s="138">
        <f t="shared" si="26"/>
        <v>3449.72060027</v>
      </c>
      <c r="Z44" s="138">
        <f t="shared" si="17"/>
        <v>5087.8900000000003</v>
      </c>
      <c r="AA44" s="105"/>
      <c r="AB44" s="105"/>
      <c r="AC44" s="105"/>
      <c r="AD44" s="105"/>
      <c r="AE44" s="105"/>
      <c r="AF44" s="105"/>
      <c r="AG44" s="105"/>
      <c r="AH44" s="105"/>
      <c r="AI44" s="105"/>
      <c r="AJ44" s="105"/>
      <c r="AK44" s="105"/>
      <c r="AL44" s="105"/>
      <c r="AM44" s="105"/>
      <c r="AN44" s="105"/>
      <c r="AO44" s="105"/>
      <c r="AP44" s="105"/>
      <c r="AQ44" s="105"/>
      <c r="AR44" s="105"/>
      <c r="AS44" s="105"/>
      <c r="AT44" s="105"/>
      <c r="AU44" s="105"/>
      <c r="AV44" s="105"/>
      <c r="AW44" s="105"/>
      <c r="AX44" s="105"/>
      <c r="AY44" s="105"/>
      <c r="AZ44" s="105"/>
      <c r="BA44" s="105"/>
      <c r="BB44" s="105"/>
      <c r="BC44" s="105"/>
      <c r="BD44" s="105"/>
      <c r="BE44" s="105"/>
      <c r="BF44" s="105"/>
    </row>
    <row r="45" spans="1:58" ht="13.5" customHeight="1" x14ac:dyDescent="0.25">
      <c r="A45" s="105" t="str">
        <f t="shared" si="0"/>
        <v>2014ago</v>
      </c>
      <c r="B45" s="116">
        <v>41852</v>
      </c>
      <c r="C45" s="117" t="s">
        <v>18</v>
      </c>
      <c r="D45" s="117">
        <v>2014</v>
      </c>
      <c r="E45" s="118">
        <v>44</v>
      </c>
      <c r="F45" s="109">
        <v>6</v>
      </c>
      <c r="G45" s="109">
        <f t="shared" si="1"/>
        <v>45</v>
      </c>
      <c r="H45" s="119">
        <v>1169.6300000000001</v>
      </c>
      <c r="I45" s="120">
        <f>'RNA - MLP'!F45</f>
        <v>2075.14</v>
      </c>
      <c r="J45" s="120">
        <f>Hibrido!D46</f>
        <v>600.16231248999998</v>
      </c>
      <c r="K45" s="120">
        <f>'Média Móvel Centrada - IS'!J46</f>
        <v>802.35936909675695</v>
      </c>
      <c r="L45" s="120">
        <f>'Regressão Simples'!J46</f>
        <v>1504.6439179503463</v>
      </c>
      <c r="M45" s="105"/>
      <c r="N45" s="121">
        <v>2022</v>
      </c>
      <c r="O45" s="138">
        <f t="shared" ref="O45:Y45" si="27">IFERROR(VLOOKUP($N45&amp;O$33,$A:$L,10,FALSE),"-")</f>
        <v>8434.6531532000008</v>
      </c>
      <c r="P45" s="138">
        <f t="shared" si="27"/>
        <v>7523.0780134800007</v>
      </c>
      <c r="Q45" s="138">
        <f t="shared" si="27"/>
        <v>5506.3528649199998</v>
      </c>
      <c r="R45" s="138">
        <f t="shared" si="27"/>
        <v>3473.0209713500003</v>
      </c>
      <c r="S45" s="138">
        <f t="shared" si="27"/>
        <v>2519.46153757</v>
      </c>
      <c r="T45" s="138">
        <f t="shared" si="27"/>
        <v>2394.4076076199999</v>
      </c>
      <c r="U45" s="139" t="str">
        <f t="shared" si="27"/>
        <v>-</v>
      </c>
      <c r="V45" s="139" t="str">
        <f t="shared" si="27"/>
        <v>-</v>
      </c>
      <c r="W45" s="139" t="str">
        <f t="shared" si="27"/>
        <v>-</v>
      </c>
      <c r="X45" s="139" t="str">
        <f t="shared" si="27"/>
        <v>-</v>
      </c>
      <c r="Y45" s="139" t="str">
        <f t="shared" si="27"/>
        <v>-</v>
      </c>
      <c r="Z45" s="139">
        <f t="shared" si="17"/>
        <v>4045.97</v>
      </c>
      <c r="AA45" s="105"/>
      <c r="AB45" s="105"/>
      <c r="AC45" s="105"/>
      <c r="AD45" s="105"/>
      <c r="AE45" s="105"/>
      <c r="AF45" s="105"/>
      <c r="AG45" s="105"/>
      <c r="AH45" s="105"/>
      <c r="AI45" s="105"/>
      <c r="AJ45" s="105"/>
      <c r="AK45" s="105"/>
      <c r="AL45" s="105"/>
      <c r="AM45" s="105"/>
      <c r="AN45" s="105"/>
      <c r="AO45" s="105"/>
      <c r="AP45" s="105"/>
      <c r="AQ45" s="105"/>
      <c r="AR45" s="105"/>
      <c r="AS45" s="105"/>
      <c r="AT45" s="105"/>
      <c r="AU45" s="105"/>
      <c r="AV45" s="105"/>
      <c r="AW45" s="105"/>
      <c r="AX45" s="105"/>
      <c r="AY45" s="105"/>
      <c r="AZ45" s="105"/>
      <c r="BA45" s="105"/>
      <c r="BB45" s="105"/>
      <c r="BC45" s="105"/>
      <c r="BD45" s="105"/>
      <c r="BE45" s="105"/>
      <c r="BF45" s="105"/>
    </row>
    <row r="46" spans="1:58" ht="13.5" customHeight="1" x14ac:dyDescent="0.25">
      <c r="A46" s="105" t="str">
        <f t="shared" si="0"/>
        <v>2014set</v>
      </c>
      <c r="B46" s="116">
        <v>41883</v>
      </c>
      <c r="C46" s="117" t="s">
        <v>20</v>
      </c>
      <c r="D46" s="117">
        <v>2014</v>
      </c>
      <c r="E46" s="118">
        <v>45</v>
      </c>
      <c r="F46" s="109">
        <v>36</v>
      </c>
      <c r="G46" s="109">
        <f t="shared" si="1"/>
        <v>42</v>
      </c>
      <c r="H46" s="119">
        <v>867.6</v>
      </c>
      <c r="I46" s="120">
        <f>'RNA - MLP'!F46</f>
        <v>2065.4899999999998</v>
      </c>
      <c r="J46" s="120">
        <f>Hibrido!D47</f>
        <v>576.1676506</v>
      </c>
      <c r="K46" s="120">
        <f>'Média Móvel Centrada - IS'!J47</f>
        <v>777.64602586567082</v>
      </c>
      <c r="L46" s="120">
        <f>'Regressão Simples'!J47</f>
        <v>1464.7463229094533</v>
      </c>
      <c r="M46" s="105"/>
      <c r="N46" s="61">
        <v>2023</v>
      </c>
      <c r="O46" s="140" t="str">
        <f t="shared" ref="O46:Y46" si="28">IFERROR(VLOOKUP($N46&amp;O$33,$A:$L,10,FALSE),"-")</f>
        <v>-</v>
      </c>
      <c r="P46" s="140" t="str">
        <f t="shared" si="28"/>
        <v>-</v>
      </c>
      <c r="Q46" s="140" t="str">
        <f t="shared" si="28"/>
        <v>-</v>
      </c>
      <c r="R46" s="141" t="str">
        <f t="shared" si="28"/>
        <v>-</v>
      </c>
      <c r="S46" s="141" t="str">
        <f t="shared" si="28"/>
        <v>-</v>
      </c>
      <c r="T46" s="141" t="str">
        <f t="shared" si="28"/>
        <v>-</v>
      </c>
      <c r="U46" s="141" t="str">
        <f t="shared" si="28"/>
        <v>-</v>
      </c>
      <c r="V46" s="141" t="str">
        <f t="shared" si="28"/>
        <v>-</v>
      </c>
      <c r="W46" s="141" t="str">
        <f t="shared" si="28"/>
        <v>-</v>
      </c>
      <c r="X46" s="141" t="str">
        <f t="shared" si="28"/>
        <v>-</v>
      </c>
      <c r="Y46" s="141" t="str">
        <f t="shared" si="28"/>
        <v>-</v>
      </c>
      <c r="Z46" s="141" t="str">
        <f t="shared" si="17"/>
        <v>-</v>
      </c>
      <c r="AA46" s="105"/>
      <c r="AB46" s="105"/>
      <c r="AC46" s="105"/>
      <c r="AD46" s="105"/>
      <c r="AE46" s="105"/>
      <c r="AF46" s="105"/>
      <c r="AG46" s="105"/>
      <c r="AH46" s="105"/>
      <c r="AI46" s="105"/>
      <c r="AJ46" s="105"/>
      <c r="AK46" s="105"/>
      <c r="AL46" s="105"/>
      <c r="AM46" s="105"/>
      <c r="AN46" s="105"/>
      <c r="AO46" s="105"/>
      <c r="AP46" s="105"/>
      <c r="AQ46" s="105"/>
      <c r="AR46" s="105"/>
      <c r="AS46" s="105"/>
      <c r="AT46" s="105"/>
      <c r="AU46" s="105"/>
      <c r="AV46" s="105"/>
      <c r="AW46" s="105"/>
      <c r="AX46" s="105"/>
      <c r="AY46" s="105"/>
      <c r="AZ46" s="105"/>
      <c r="BA46" s="105"/>
      <c r="BB46" s="105"/>
      <c r="BC46" s="105"/>
      <c r="BD46" s="105"/>
      <c r="BE46" s="105"/>
      <c r="BF46" s="105"/>
    </row>
    <row r="47" spans="1:58" ht="13.5" customHeight="1" x14ac:dyDescent="0.25">
      <c r="A47" s="105" t="str">
        <f t="shared" si="0"/>
        <v>2014out</v>
      </c>
      <c r="B47" s="116">
        <v>41913</v>
      </c>
      <c r="C47" s="117" t="s">
        <v>21</v>
      </c>
      <c r="D47" s="117">
        <v>2014</v>
      </c>
      <c r="E47" s="118">
        <v>46</v>
      </c>
      <c r="F47" s="109">
        <v>41.5</v>
      </c>
      <c r="G47" s="109">
        <f t="shared" si="1"/>
        <v>77.5</v>
      </c>
      <c r="H47" s="119">
        <v>650.35</v>
      </c>
      <c r="I47" s="120">
        <f>'RNA - MLP'!F47</f>
        <v>2187.79</v>
      </c>
      <c r="J47" s="120">
        <f>Hibrido!D48</f>
        <v>867.09687654999993</v>
      </c>
      <c r="K47" s="120">
        <f>'Média Móvel Centrada - IS'!J48</f>
        <v>1076.5113753893254</v>
      </c>
      <c r="L47" s="120">
        <f>'Regressão Simples'!J48</f>
        <v>1936.8678642266891</v>
      </c>
      <c r="M47" s="105"/>
      <c r="N47" s="105"/>
      <c r="O47" s="105"/>
      <c r="P47" s="105"/>
      <c r="Q47" s="105"/>
      <c r="R47" s="105"/>
      <c r="S47" s="105"/>
      <c r="T47" s="105"/>
      <c r="U47" s="105"/>
      <c r="V47" s="105"/>
      <c r="W47" s="105"/>
      <c r="X47" s="105"/>
      <c r="Y47" s="105"/>
      <c r="Z47" s="105"/>
      <c r="AA47" s="105"/>
      <c r="AB47" s="105"/>
      <c r="AC47" s="105"/>
      <c r="AD47" s="105"/>
      <c r="AE47" s="105"/>
      <c r="AF47" s="105"/>
      <c r="AG47" s="105"/>
      <c r="AH47" s="105"/>
      <c r="AI47" s="105"/>
      <c r="AJ47" s="105"/>
      <c r="AK47" s="105"/>
      <c r="AL47" s="105"/>
      <c r="AM47" s="105"/>
      <c r="AN47" s="105"/>
      <c r="AO47" s="105"/>
      <c r="AP47" s="105"/>
      <c r="AQ47" s="105"/>
      <c r="AR47" s="105"/>
      <c r="AS47" s="105"/>
      <c r="AT47" s="105"/>
      <c r="AU47" s="105"/>
      <c r="AV47" s="105"/>
      <c r="AW47" s="105"/>
      <c r="AX47" s="105"/>
      <c r="AY47" s="105"/>
      <c r="AZ47" s="105"/>
      <c r="BA47" s="105"/>
      <c r="BB47" s="105"/>
      <c r="BC47" s="105"/>
      <c r="BD47" s="105"/>
      <c r="BE47" s="105"/>
      <c r="BF47" s="105"/>
    </row>
    <row r="48" spans="1:58" ht="13.5" customHeight="1" x14ac:dyDescent="0.25">
      <c r="A48" s="105" t="str">
        <f t="shared" si="0"/>
        <v>2014nov</v>
      </c>
      <c r="B48" s="116">
        <v>41944</v>
      </c>
      <c r="C48" s="117" t="s">
        <v>22</v>
      </c>
      <c r="D48" s="117">
        <v>2014</v>
      </c>
      <c r="E48" s="118">
        <v>47</v>
      </c>
      <c r="F48" s="109">
        <v>159</v>
      </c>
      <c r="G48" s="109">
        <f t="shared" si="1"/>
        <v>200.5</v>
      </c>
      <c r="H48" s="119">
        <v>1498.22</v>
      </c>
      <c r="I48" s="120">
        <f>'RNA - MLP'!F48</f>
        <v>2809.37</v>
      </c>
      <c r="J48" s="120">
        <f>Hibrido!D49</f>
        <v>1578.1976369499998</v>
      </c>
      <c r="K48" s="120">
        <f>'Média Móvel Centrada - IS'!J49</f>
        <v>1792.6230041565414</v>
      </c>
      <c r="L48" s="120">
        <f>'Regressão Simples'!J49</f>
        <v>3572.669260903308</v>
      </c>
      <c r="M48" s="105"/>
      <c r="N48" s="105" t="s">
        <v>84</v>
      </c>
      <c r="O48" s="142">
        <f t="shared" ref="O48:Z48" si="29">AVERAGE(O34:O46)</f>
        <v>6654.1057224339993</v>
      </c>
      <c r="P48" s="142">
        <f t="shared" si="29"/>
        <v>6427.3764819672733</v>
      </c>
      <c r="Q48" s="142">
        <f t="shared" si="29"/>
        <v>5674.573004122728</v>
      </c>
      <c r="R48" s="142">
        <f t="shared" si="29"/>
        <v>3410.2037209209088</v>
      </c>
      <c r="S48" s="142">
        <f t="shared" si="29"/>
        <v>2466.8613592227271</v>
      </c>
      <c r="T48" s="142">
        <f t="shared" si="29"/>
        <v>2331.3638605163637</v>
      </c>
      <c r="U48" s="142">
        <f t="shared" si="29"/>
        <v>1670.9125305570001</v>
      </c>
      <c r="V48" s="142">
        <f t="shared" si="29"/>
        <v>1337.1931750480001</v>
      </c>
      <c r="W48" s="142">
        <f t="shared" si="29"/>
        <v>1152.9424902610001</v>
      </c>
      <c r="X48" s="142">
        <f t="shared" si="29"/>
        <v>1523.6944199069999</v>
      </c>
      <c r="Y48" s="142">
        <f t="shared" si="29"/>
        <v>2688.6098063569998</v>
      </c>
      <c r="Z48" s="142">
        <f t="shared" si="29"/>
        <v>5117.5463636363629</v>
      </c>
      <c r="AA48" s="105"/>
      <c r="AB48" s="105"/>
      <c r="AC48" s="105"/>
      <c r="AD48" s="105"/>
      <c r="AE48" s="105"/>
      <c r="AF48" s="105"/>
      <c r="AG48" s="105"/>
      <c r="AH48" s="105"/>
      <c r="AI48" s="105"/>
      <c r="AJ48" s="105"/>
      <c r="AK48" s="105"/>
      <c r="AL48" s="105"/>
      <c r="AM48" s="105"/>
      <c r="AN48" s="105"/>
      <c r="AO48" s="105"/>
      <c r="AP48" s="105"/>
      <c r="AQ48" s="105"/>
      <c r="AR48" s="105"/>
      <c r="AS48" s="105"/>
      <c r="AT48" s="105"/>
      <c r="AU48" s="105"/>
      <c r="AV48" s="105"/>
      <c r="AW48" s="105" t="s">
        <v>27</v>
      </c>
      <c r="AX48" s="105"/>
      <c r="AY48" s="105"/>
      <c r="AZ48" s="105"/>
      <c r="BA48" s="105"/>
      <c r="BB48" s="105"/>
      <c r="BC48" s="105"/>
      <c r="BD48" s="105"/>
      <c r="BE48" s="105"/>
      <c r="BF48" s="105"/>
    </row>
    <row r="49" spans="1:58" ht="13.5" customHeight="1" x14ac:dyDescent="0.25">
      <c r="A49" s="105" t="str">
        <f t="shared" si="0"/>
        <v>2014dez</v>
      </c>
      <c r="B49" s="116">
        <v>41974</v>
      </c>
      <c r="C49" s="117" t="s">
        <v>24</v>
      </c>
      <c r="D49" s="117">
        <v>2014</v>
      </c>
      <c r="E49" s="118">
        <v>48</v>
      </c>
      <c r="F49" s="109">
        <v>179</v>
      </c>
      <c r="G49" s="109">
        <f t="shared" si="1"/>
        <v>338</v>
      </c>
      <c r="H49" s="119">
        <v>3434.81</v>
      </c>
      <c r="I49" s="120">
        <f>'RNA - MLP'!F49</f>
        <v>4317.34</v>
      </c>
      <c r="J49" s="120">
        <f>Hibrido!D50</f>
        <v>3155.3282177899996</v>
      </c>
      <c r="K49" s="120">
        <f>'Média Móvel Centrada - IS'!J50</f>
        <v>3169.947234423913</v>
      </c>
      <c r="L49" s="120">
        <f>'Regressão Simples'!J50</f>
        <v>5401.3090336109099</v>
      </c>
      <c r="M49" s="105"/>
      <c r="N49" s="105"/>
      <c r="O49" s="105"/>
      <c r="P49" s="105"/>
      <c r="Q49" s="105"/>
      <c r="R49" s="105"/>
      <c r="S49" s="105"/>
      <c r="T49" s="105"/>
      <c r="U49" s="105"/>
      <c r="V49" s="105"/>
      <c r="W49" s="105"/>
      <c r="X49" s="105"/>
      <c r="Y49" s="105"/>
      <c r="Z49" s="105"/>
      <c r="AA49" s="105"/>
      <c r="AB49" s="105"/>
      <c r="AC49" s="105"/>
      <c r="AD49" s="105"/>
      <c r="AE49" s="105"/>
      <c r="AF49" s="105"/>
      <c r="AG49" s="105"/>
      <c r="AH49" s="105"/>
      <c r="AI49" s="105"/>
      <c r="AJ49" s="105"/>
      <c r="AK49" s="105"/>
      <c r="AL49" s="105"/>
      <c r="AM49" s="105"/>
      <c r="AN49" s="105"/>
      <c r="AO49" s="105"/>
      <c r="AP49" s="105"/>
      <c r="AQ49" s="105"/>
      <c r="AR49" s="105"/>
      <c r="AS49" s="105"/>
      <c r="AT49" s="105"/>
      <c r="AU49" s="105"/>
      <c r="AV49" s="105"/>
      <c r="AW49" s="105"/>
      <c r="AX49" s="105"/>
      <c r="AY49" s="105"/>
      <c r="AZ49" s="105"/>
      <c r="BA49" s="105"/>
      <c r="BB49" s="105"/>
      <c r="BC49" s="105"/>
      <c r="BD49" s="105"/>
      <c r="BE49" s="105"/>
      <c r="BF49" s="105"/>
    </row>
    <row r="50" spans="1:58" ht="13.5" customHeight="1" x14ac:dyDescent="0.25">
      <c r="A50" s="105" t="str">
        <f t="shared" si="0"/>
        <v>2015jan</v>
      </c>
      <c r="B50" s="116">
        <v>42005</v>
      </c>
      <c r="C50" s="117" t="s">
        <v>7</v>
      </c>
      <c r="D50" s="117">
        <v>2015</v>
      </c>
      <c r="E50" s="118">
        <v>49</v>
      </c>
      <c r="F50" s="109">
        <v>90.5</v>
      </c>
      <c r="G50" s="109">
        <f t="shared" si="1"/>
        <v>269.5</v>
      </c>
      <c r="H50" s="119">
        <v>1988.21</v>
      </c>
      <c r="I50" s="120">
        <f>'RNA - MLP'!F50</f>
        <v>3396.5</v>
      </c>
      <c r="J50" s="120">
        <f>Hibrido!D51</f>
        <v>3934.4180052099996</v>
      </c>
      <c r="K50" s="120">
        <f>'Média Móvel Centrada - IS'!J51</f>
        <v>4103.4030626546191</v>
      </c>
      <c r="L50" s="120">
        <f>'Regressão Simples'!J51</f>
        <v>4490.3139468438503</v>
      </c>
      <c r="M50" s="105"/>
      <c r="N50" s="105" t="s">
        <v>85</v>
      </c>
      <c r="O50" s="105"/>
      <c r="P50" s="105"/>
      <c r="Q50" s="105"/>
      <c r="R50" s="105"/>
      <c r="S50" s="105"/>
      <c r="T50" s="105"/>
      <c r="U50" s="105"/>
      <c r="V50" s="105"/>
      <c r="W50" s="105"/>
      <c r="X50" s="105"/>
      <c r="Y50" s="105"/>
      <c r="Z50" s="105"/>
      <c r="AA50" s="105"/>
      <c r="AB50" s="105"/>
      <c r="AC50" s="105"/>
      <c r="AD50" s="105"/>
      <c r="AE50" s="105"/>
      <c r="AF50" s="105"/>
      <c r="AG50" s="105"/>
      <c r="AH50" s="105"/>
      <c r="AI50" s="105"/>
      <c r="AJ50" s="105"/>
      <c r="AK50" s="105"/>
      <c r="AL50" s="105"/>
      <c r="AM50" s="105"/>
      <c r="AN50" s="105"/>
      <c r="AO50" s="105"/>
      <c r="AP50" s="105"/>
      <c r="AQ50" s="105"/>
      <c r="AR50" s="105"/>
      <c r="AS50" s="105"/>
      <c r="AT50" s="105"/>
      <c r="AU50" s="105"/>
      <c r="AV50" s="105"/>
      <c r="AW50" s="105"/>
      <c r="AX50" s="105"/>
      <c r="AY50" s="105"/>
      <c r="AZ50" s="105"/>
      <c r="BA50" s="105"/>
      <c r="BB50" s="105"/>
      <c r="BC50" s="105"/>
      <c r="BD50" s="105"/>
      <c r="BE50" s="105"/>
      <c r="BF50" s="105"/>
    </row>
    <row r="51" spans="1:58" ht="13.5" customHeight="1" x14ac:dyDescent="0.25">
      <c r="A51" s="105" t="str">
        <f t="shared" si="0"/>
        <v>2015fev</v>
      </c>
      <c r="B51" s="116">
        <v>42036</v>
      </c>
      <c r="C51" s="117" t="s">
        <v>9</v>
      </c>
      <c r="D51" s="117">
        <v>2015</v>
      </c>
      <c r="E51" s="118">
        <v>50</v>
      </c>
      <c r="F51" s="109">
        <v>191</v>
      </c>
      <c r="G51" s="109">
        <f t="shared" si="1"/>
        <v>281.5</v>
      </c>
      <c r="H51" s="119">
        <v>3530.23</v>
      </c>
      <c r="I51" s="120">
        <f>'RNA - MLP'!F51</f>
        <v>3527.92</v>
      </c>
      <c r="J51" s="120">
        <f>Hibrido!D52</f>
        <v>3608.2804805699998</v>
      </c>
      <c r="K51" s="120">
        <f>'Média Móvel Centrada - IS'!J52</f>
        <v>3761.0046482197968</v>
      </c>
      <c r="L51" s="120">
        <f>'Regressão Simples'!J52</f>
        <v>4649.9043270074226</v>
      </c>
      <c r="M51" s="105"/>
      <c r="N51" s="124" t="s">
        <v>26</v>
      </c>
      <c r="O51" s="124" t="s">
        <v>7</v>
      </c>
      <c r="P51" s="124" t="s">
        <v>9</v>
      </c>
      <c r="Q51" s="124" t="s">
        <v>10</v>
      </c>
      <c r="R51" s="124" t="s">
        <v>11</v>
      </c>
      <c r="S51" s="124" t="s">
        <v>12</v>
      </c>
      <c r="T51" s="124" t="s">
        <v>14</v>
      </c>
      <c r="U51" s="124" t="s">
        <v>16</v>
      </c>
      <c r="V51" s="124" t="s">
        <v>18</v>
      </c>
      <c r="W51" s="124" t="s">
        <v>20</v>
      </c>
      <c r="X51" s="124" t="s">
        <v>21</v>
      </c>
      <c r="Y51" s="124" t="s">
        <v>22</v>
      </c>
      <c r="Z51" s="124" t="s">
        <v>24</v>
      </c>
      <c r="AA51" s="105"/>
      <c r="AB51" s="89" t="s">
        <v>0</v>
      </c>
      <c r="AC51" s="89" t="s">
        <v>86</v>
      </c>
      <c r="AD51" s="105"/>
      <c r="AE51" s="105"/>
      <c r="AF51" s="105"/>
      <c r="AG51" s="105"/>
      <c r="AH51" s="105"/>
      <c r="AI51" s="105"/>
      <c r="AJ51" s="105"/>
      <c r="AK51" s="105"/>
      <c r="AL51" s="105"/>
      <c r="AM51" s="105"/>
      <c r="AN51" s="105"/>
      <c r="AO51" s="105"/>
      <c r="AP51" s="105"/>
      <c r="AQ51" s="105"/>
      <c r="AR51" s="105"/>
      <c r="AS51" s="105"/>
      <c r="AT51" s="105"/>
      <c r="AU51" s="105"/>
      <c r="AV51" s="105"/>
      <c r="AW51" s="105"/>
      <c r="AX51" s="105"/>
      <c r="AY51" s="105"/>
      <c r="AZ51" s="105"/>
      <c r="BA51" s="105"/>
      <c r="BB51" s="105"/>
      <c r="BC51" s="105"/>
      <c r="BD51" s="105"/>
      <c r="BE51" s="105"/>
      <c r="BF51" s="105"/>
    </row>
    <row r="52" spans="1:58" ht="13.5" customHeight="1" x14ac:dyDescent="0.25">
      <c r="A52" s="105" t="str">
        <f t="shared" si="0"/>
        <v>2015mar</v>
      </c>
      <c r="B52" s="116">
        <v>42064</v>
      </c>
      <c r="C52" s="117" t="s">
        <v>10</v>
      </c>
      <c r="D52" s="117">
        <v>2015</v>
      </c>
      <c r="E52" s="118">
        <v>51</v>
      </c>
      <c r="F52" s="109">
        <v>199</v>
      </c>
      <c r="G52" s="109">
        <f t="shared" si="1"/>
        <v>390</v>
      </c>
      <c r="H52" s="119">
        <v>4682.33</v>
      </c>
      <c r="I52" s="120">
        <f>'RNA - MLP'!F52</f>
        <v>5377.45</v>
      </c>
      <c r="J52" s="120">
        <f>Hibrido!D53</f>
        <v>4089.7683800999998</v>
      </c>
      <c r="K52" s="120">
        <f>'Média Móvel Centrada - IS'!J53</f>
        <v>3829.9847721480151</v>
      </c>
      <c r="L52" s="120">
        <f>'Regressão Simples'!J53</f>
        <v>6092.8673476530575</v>
      </c>
      <c r="M52" s="105"/>
      <c r="N52" s="143">
        <v>2011</v>
      </c>
      <c r="O52" s="137" t="s">
        <v>28</v>
      </c>
      <c r="P52" s="137" t="s">
        <v>28</v>
      </c>
      <c r="Q52" s="137" t="s">
        <v>28</v>
      </c>
      <c r="R52" s="137" t="s">
        <v>28</v>
      </c>
      <c r="S52" s="137" t="s">
        <v>28</v>
      </c>
      <c r="T52" s="137" t="s">
        <v>28</v>
      </c>
      <c r="U52" s="137">
        <f t="shared" ref="U52:Z52" si="30">IFERROR(VLOOKUP($N52&amp;U$15,$A:$L,11,FALSE),"-")</f>
        <v>3135.9484141352777</v>
      </c>
      <c r="V52" s="137">
        <f t="shared" si="30"/>
        <v>2558.7449694863112</v>
      </c>
      <c r="W52" s="137">
        <f t="shared" si="30"/>
        <v>2153.2343397441896</v>
      </c>
      <c r="X52" s="137">
        <f t="shared" si="30"/>
        <v>2552.9463279765323</v>
      </c>
      <c r="Y52" s="137">
        <f t="shared" si="30"/>
        <v>3950.3591316264924</v>
      </c>
      <c r="Z52" s="137">
        <f t="shared" si="30"/>
        <v>6760.2919424409965</v>
      </c>
      <c r="AA52" s="105"/>
      <c r="AB52" s="121" t="s">
        <v>7</v>
      </c>
      <c r="AC52" s="144">
        <v>1.8024586726148051</v>
      </c>
      <c r="AD52" s="105"/>
      <c r="AE52" s="105"/>
      <c r="AF52" s="105"/>
      <c r="AG52" s="105"/>
      <c r="AH52" s="105"/>
      <c r="AI52" s="105"/>
      <c r="AJ52" s="105"/>
      <c r="AK52" s="105"/>
      <c r="AL52" s="105"/>
      <c r="AM52" s="105"/>
      <c r="AN52" s="105"/>
      <c r="AO52" s="105"/>
      <c r="AP52" s="105"/>
      <c r="AQ52" s="105"/>
      <c r="AR52" s="105"/>
      <c r="AS52" s="105"/>
      <c r="AT52" s="105"/>
      <c r="AU52" s="105"/>
      <c r="AV52" s="105"/>
      <c r="AW52" s="105"/>
      <c r="AX52" s="105"/>
      <c r="AY52" s="105"/>
      <c r="AZ52" s="105"/>
      <c r="BA52" s="105"/>
      <c r="BB52" s="105"/>
      <c r="BC52" s="105"/>
      <c r="BD52" s="105"/>
      <c r="BE52" s="105"/>
      <c r="BF52" s="105"/>
    </row>
    <row r="53" spans="1:58" ht="13.5" customHeight="1" x14ac:dyDescent="0.25">
      <c r="A53" s="105" t="str">
        <f t="shared" si="0"/>
        <v>2015abr</v>
      </c>
      <c r="B53" s="116">
        <v>42095</v>
      </c>
      <c r="C53" s="117" t="s">
        <v>11</v>
      </c>
      <c r="D53" s="117">
        <v>2015</v>
      </c>
      <c r="E53" s="118">
        <v>52</v>
      </c>
      <c r="F53" s="109">
        <v>1</v>
      </c>
      <c r="G53" s="109">
        <f t="shared" si="1"/>
        <v>200</v>
      </c>
      <c r="H53" s="119">
        <v>3532.87</v>
      </c>
      <c r="I53" s="120">
        <f>'RNA - MLP'!F53</f>
        <v>2805.95</v>
      </c>
      <c r="J53" s="120">
        <f>Hibrido!D54</f>
        <v>2371.4607908500002</v>
      </c>
      <c r="K53" s="120">
        <f>'Média Móvel Centrada - IS'!J54</f>
        <v>2586.0129324864615</v>
      </c>
      <c r="L53" s="120">
        <f>'Regressão Simples'!J54</f>
        <v>3566.0196617298257</v>
      </c>
      <c r="M53" s="105"/>
      <c r="N53" s="125">
        <v>2012</v>
      </c>
      <c r="O53" s="138">
        <f t="shared" ref="O53:Z53" si="31">IFERROR(VLOOKUP($N53&amp;O$15,$A:$L,11,FALSE),"-")</f>
        <v>8637.7184181223674</v>
      </c>
      <c r="P53" s="138">
        <f t="shared" si="31"/>
        <v>7860.4525531536674</v>
      </c>
      <c r="Q53" s="138">
        <f t="shared" si="31"/>
        <v>7787.8609192527065</v>
      </c>
      <c r="R53" s="138">
        <f t="shared" si="31"/>
        <v>5054.2644586818142</v>
      </c>
      <c r="S53" s="138">
        <f t="shared" si="31"/>
        <v>3690.3406205021361</v>
      </c>
      <c r="T53" s="138">
        <f t="shared" si="31"/>
        <v>3367.7329675162046</v>
      </c>
      <c r="U53" s="138">
        <f t="shared" si="31"/>
        <v>2307.3608128999676</v>
      </c>
      <c r="V53" s="138">
        <f t="shared" si="31"/>
        <v>1842.6596403758579</v>
      </c>
      <c r="W53" s="138">
        <f t="shared" si="31"/>
        <v>1691.5662384517243</v>
      </c>
      <c r="X53" s="138">
        <f t="shared" si="31"/>
        <v>2247.811948585113</v>
      </c>
      <c r="Y53" s="138">
        <f t="shared" si="31"/>
        <v>3637.939128768523</v>
      </c>
      <c r="Z53" s="138">
        <f t="shared" si="31"/>
        <v>6225.84274186524</v>
      </c>
      <c r="AA53" s="105"/>
      <c r="AB53" s="121" t="s">
        <v>9</v>
      </c>
      <c r="AC53" s="144">
        <v>1.6446948808566151</v>
      </c>
      <c r="AD53" s="105"/>
      <c r="AE53" s="105"/>
      <c r="AF53" s="105"/>
      <c r="AG53" s="105"/>
      <c r="AH53" s="105"/>
      <c r="AI53" s="105"/>
      <c r="AJ53" s="105"/>
      <c r="AK53" s="105"/>
      <c r="AL53" s="105"/>
      <c r="AM53" s="105"/>
      <c r="AN53" s="105"/>
      <c r="AO53" s="105"/>
      <c r="AP53" s="105"/>
      <c r="AQ53" s="105"/>
      <c r="AR53" s="105"/>
      <c r="AS53" s="105"/>
      <c r="AT53" s="105"/>
      <c r="AU53" s="105"/>
      <c r="AV53" s="105"/>
      <c r="AW53" s="105"/>
      <c r="AX53" s="105"/>
      <c r="AY53" s="105"/>
      <c r="AZ53" s="105"/>
      <c r="BA53" s="105"/>
      <c r="BB53" s="105"/>
      <c r="BC53" s="105"/>
      <c r="BD53" s="105"/>
      <c r="BE53" s="105"/>
      <c r="BF53" s="105"/>
    </row>
    <row r="54" spans="1:58" ht="13.5" customHeight="1" x14ac:dyDescent="0.25">
      <c r="A54" s="105" t="str">
        <f t="shared" si="0"/>
        <v>2015mai</v>
      </c>
      <c r="B54" s="116">
        <v>42125</v>
      </c>
      <c r="C54" s="117" t="s">
        <v>12</v>
      </c>
      <c r="D54" s="117">
        <v>2015</v>
      </c>
      <c r="E54" s="118">
        <v>53</v>
      </c>
      <c r="F54" s="109">
        <v>59.5</v>
      </c>
      <c r="G54" s="109">
        <f t="shared" si="1"/>
        <v>60.5</v>
      </c>
      <c r="H54" s="119">
        <v>2507.6799999999998</v>
      </c>
      <c r="I54" s="120">
        <f>'RNA - MLP'!F54</f>
        <v>2126.9299999999998</v>
      </c>
      <c r="J54" s="120">
        <f>Hibrido!D55</f>
        <v>1763.0874352999999</v>
      </c>
      <c r="K54" s="120">
        <f>'Média Móvel Centrada - IS'!J55</f>
        <v>1968.8617306997326</v>
      </c>
      <c r="L54" s="120">
        <f>'Regressão Simples'!J55</f>
        <v>1710.7814923282945</v>
      </c>
      <c r="M54" s="105"/>
      <c r="N54" s="125">
        <v>2013</v>
      </c>
      <c r="O54" s="138">
        <f t="shared" ref="O54:Z54" si="32">IFERROR(VLOOKUP($N54&amp;O$15,$A:$L,11,FALSE),"-")</f>
        <v>7912.8581608814293</v>
      </c>
      <c r="P54" s="138">
        <f t="shared" si="32"/>
        <v>7225.6476141208395</v>
      </c>
      <c r="Q54" s="138">
        <f t="shared" si="32"/>
        <v>7234.143001893166</v>
      </c>
      <c r="R54" s="138">
        <f t="shared" si="32"/>
        <v>4816.201799430929</v>
      </c>
      <c r="S54" s="138">
        <f t="shared" si="32"/>
        <v>3616.1390553423716</v>
      </c>
      <c r="T54" s="138">
        <f t="shared" si="32"/>
        <v>3504.4016124525128</v>
      </c>
      <c r="U54" s="138">
        <f t="shared" si="32"/>
        <v>2519.6110083702383</v>
      </c>
      <c r="V54" s="138">
        <f t="shared" si="32"/>
        <v>1816.4289062588864</v>
      </c>
      <c r="W54" s="138">
        <f t="shared" si="32"/>
        <v>1396.2166290602534</v>
      </c>
      <c r="X54" s="138">
        <f t="shared" si="32"/>
        <v>1602.255910591716</v>
      </c>
      <c r="Y54" s="138">
        <f t="shared" si="32"/>
        <v>2351.0269822889854</v>
      </c>
      <c r="Z54" s="138">
        <f t="shared" si="32"/>
        <v>3754.0290519084001</v>
      </c>
      <c r="AA54" s="105"/>
      <c r="AB54" s="121" t="s">
        <v>10</v>
      </c>
      <c r="AC54" s="144">
        <v>1.6374375164497459</v>
      </c>
      <c r="AD54" s="105"/>
      <c r="AE54" s="105"/>
      <c r="AF54" s="105"/>
      <c r="AG54" s="105"/>
      <c r="AH54" s="105"/>
      <c r="AI54" s="105"/>
      <c r="AJ54" s="105"/>
      <c r="AK54" s="105"/>
      <c r="AL54" s="105"/>
      <c r="AM54" s="105"/>
      <c r="AN54" s="105"/>
      <c r="AO54" s="105"/>
      <c r="AP54" s="105"/>
      <c r="AQ54" s="105"/>
      <c r="AR54" s="105"/>
      <c r="AS54" s="105"/>
      <c r="AT54" s="105"/>
      <c r="AU54" s="105"/>
      <c r="AV54" s="105"/>
      <c r="AW54" s="105"/>
      <c r="AX54" s="105"/>
      <c r="AY54" s="105"/>
      <c r="AZ54" s="105"/>
      <c r="BA54" s="105"/>
      <c r="BB54" s="105"/>
      <c r="BC54" s="105"/>
      <c r="BD54" s="105"/>
      <c r="BE54" s="105"/>
      <c r="BF54" s="105"/>
    </row>
    <row r="55" spans="1:58" ht="13.5" customHeight="1" x14ac:dyDescent="0.25">
      <c r="A55" s="105" t="str">
        <f t="shared" si="0"/>
        <v>2015jun</v>
      </c>
      <c r="B55" s="116">
        <v>42156</v>
      </c>
      <c r="C55" s="117" t="s">
        <v>14</v>
      </c>
      <c r="D55" s="117">
        <v>2015</v>
      </c>
      <c r="E55" s="118">
        <v>54</v>
      </c>
      <c r="F55" s="109">
        <v>22</v>
      </c>
      <c r="G55" s="109">
        <f t="shared" si="1"/>
        <v>81.5</v>
      </c>
      <c r="H55" s="119">
        <v>2030.09</v>
      </c>
      <c r="I55" s="120">
        <f>'RNA - MLP'!F55</f>
        <v>2202.77</v>
      </c>
      <c r="J55" s="120">
        <f>Hibrido!D56</f>
        <v>1753.6914006499999</v>
      </c>
      <c r="K55" s="120">
        <f>'Média Móvel Centrada - IS'!J56</f>
        <v>1963.9114448964533</v>
      </c>
      <c r="L55" s="120">
        <f>'Regressão Simples'!J56</f>
        <v>1990.0646576145464</v>
      </c>
      <c r="M55" s="105"/>
      <c r="N55" s="125">
        <v>2014</v>
      </c>
      <c r="O55" s="138">
        <f t="shared" ref="O55:Z55" si="33">IFERROR(VLOOKUP($N55&amp;O$15,$A:$L,11,FALSE),"-")</f>
        <v>4458.3417224170335</v>
      </c>
      <c r="P55" s="138">
        <f t="shared" si="33"/>
        <v>3887.8921729883518</v>
      </c>
      <c r="Q55" s="138">
        <f t="shared" si="33"/>
        <v>3724.1817470226151</v>
      </c>
      <c r="R55" s="138">
        <f t="shared" si="33"/>
        <v>2290.7811378309966</v>
      </c>
      <c r="S55" s="138">
        <f t="shared" si="33"/>
        <v>1570.0273263906656</v>
      </c>
      <c r="T55" s="138">
        <f t="shared" si="33"/>
        <v>1387.3200480303822</v>
      </c>
      <c r="U55" s="138">
        <f t="shared" si="33"/>
        <v>964.68928894787064</v>
      </c>
      <c r="V55" s="138">
        <f t="shared" si="33"/>
        <v>802.35936909675695</v>
      </c>
      <c r="W55" s="138">
        <f t="shared" si="33"/>
        <v>777.64602586567082</v>
      </c>
      <c r="X55" s="138">
        <f t="shared" si="33"/>
        <v>1076.5113753893254</v>
      </c>
      <c r="Y55" s="138">
        <f t="shared" si="33"/>
        <v>1792.6230041565414</v>
      </c>
      <c r="Z55" s="138">
        <f t="shared" si="33"/>
        <v>3169.947234423913</v>
      </c>
      <c r="AA55" s="105"/>
      <c r="AB55" s="121" t="s">
        <v>11</v>
      </c>
      <c r="AC55" s="144">
        <v>1.0733636212018534</v>
      </c>
      <c r="AD55" s="105"/>
      <c r="AE55" s="105"/>
      <c r="AF55" s="105"/>
      <c r="AG55" s="105"/>
      <c r="AH55" s="105"/>
      <c r="AI55" s="105"/>
      <c r="AJ55" s="105"/>
      <c r="AK55" s="105"/>
      <c r="AL55" s="105"/>
      <c r="AM55" s="105"/>
      <c r="AN55" s="105"/>
      <c r="AO55" s="105"/>
      <c r="AP55" s="105"/>
      <c r="AQ55" s="105"/>
      <c r="AR55" s="105"/>
      <c r="AS55" s="105"/>
      <c r="AT55" s="105"/>
      <c r="AU55" s="105"/>
      <c r="AV55" s="105"/>
      <c r="AW55" s="105"/>
      <c r="AX55" s="105"/>
      <c r="AY55" s="105"/>
      <c r="AZ55" s="105"/>
      <c r="BA55" s="105"/>
      <c r="BB55" s="105"/>
      <c r="BC55" s="105"/>
      <c r="BD55" s="105"/>
      <c r="BE55" s="105"/>
      <c r="BF55" s="105"/>
    </row>
    <row r="56" spans="1:58" ht="13.5" customHeight="1" x14ac:dyDescent="0.25">
      <c r="A56" s="105" t="str">
        <f t="shared" si="0"/>
        <v>2015jul</v>
      </c>
      <c r="B56" s="116">
        <v>42186</v>
      </c>
      <c r="C56" s="117" t="s">
        <v>16</v>
      </c>
      <c r="D56" s="117">
        <v>2015</v>
      </c>
      <c r="E56" s="118">
        <v>55</v>
      </c>
      <c r="F56" s="109">
        <v>9.5</v>
      </c>
      <c r="G56" s="109">
        <f t="shared" si="1"/>
        <v>31.5</v>
      </c>
      <c r="H56" s="119">
        <v>1567.76</v>
      </c>
      <c r="I56" s="120">
        <f>'RNA - MLP'!F56</f>
        <v>2032.64</v>
      </c>
      <c r="J56" s="120">
        <f>Hibrido!D57</f>
        <v>1478.52285682</v>
      </c>
      <c r="K56" s="120">
        <f>'Média Móvel Centrada - IS'!J57</f>
        <v>1677.4469371601908</v>
      </c>
      <c r="L56" s="120">
        <f>'Regressão Simples'!J57</f>
        <v>1325.1047402663273</v>
      </c>
      <c r="M56" s="105"/>
      <c r="N56" s="125">
        <v>2015</v>
      </c>
      <c r="O56" s="138">
        <f t="shared" ref="O56:Z56" si="34">IFERROR(VLOOKUP($N56&amp;O$15,$A:$L,11,FALSE),"-")</f>
        <v>4103.4030626546191</v>
      </c>
      <c r="P56" s="138">
        <f t="shared" si="34"/>
        <v>3761.0046482197968</v>
      </c>
      <c r="Q56" s="138">
        <f t="shared" si="34"/>
        <v>3829.9847721480151</v>
      </c>
      <c r="R56" s="138">
        <f t="shared" si="34"/>
        <v>2586.0129324864615</v>
      </c>
      <c r="S56" s="138">
        <f t="shared" si="34"/>
        <v>1968.8617306997326</v>
      </c>
      <c r="T56" s="138">
        <f t="shared" si="34"/>
        <v>1963.9114448964533</v>
      </c>
      <c r="U56" s="138">
        <f t="shared" si="34"/>
        <v>1677.4469371601908</v>
      </c>
      <c r="V56" s="138">
        <f t="shared" si="34"/>
        <v>1580.2266831882548</v>
      </c>
      <c r="W56" s="138">
        <f t="shared" si="34"/>
        <v>1494.4009815444608</v>
      </c>
      <c r="X56" s="138">
        <f t="shared" si="34"/>
        <v>1982.9865810525746</v>
      </c>
      <c r="Y56" s="138">
        <f t="shared" si="34"/>
        <v>3185.5141405872323</v>
      </c>
      <c r="Z56" s="138">
        <f t="shared" si="34"/>
        <v>5595.7927810833589</v>
      </c>
      <c r="AA56" s="105"/>
      <c r="AB56" s="121" t="s">
        <v>12</v>
      </c>
      <c r="AC56" s="144">
        <v>0.79326026469707955</v>
      </c>
      <c r="AD56" s="105"/>
      <c r="AE56" s="105"/>
      <c r="AF56" s="105"/>
      <c r="AG56" s="105"/>
      <c r="AH56" s="105"/>
      <c r="AI56" s="105"/>
      <c r="AJ56" s="105"/>
      <c r="AK56" s="105"/>
      <c r="AL56" s="105"/>
      <c r="AM56" s="105"/>
      <c r="AN56" s="105"/>
      <c r="AO56" s="105"/>
      <c r="AP56" s="105"/>
      <c r="AQ56" s="105"/>
      <c r="AR56" s="105"/>
      <c r="AS56" s="105"/>
      <c r="AT56" s="105"/>
      <c r="AU56" s="105"/>
      <c r="AV56" s="105"/>
      <c r="AW56" s="105"/>
      <c r="AX56" s="105"/>
      <c r="AY56" s="105"/>
      <c r="AZ56" s="105"/>
      <c r="BA56" s="105"/>
      <c r="BB56" s="105"/>
      <c r="BC56" s="105"/>
      <c r="BD56" s="105"/>
      <c r="BE56" s="105"/>
      <c r="BF56" s="105"/>
    </row>
    <row r="57" spans="1:58" ht="13.5" customHeight="1" x14ac:dyDescent="0.25">
      <c r="A57" s="105" t="str">
        <f t="shared" si="0"/>
        <v>2015ago</v>
      </c>
      <c r="B57" s="116">
        <v>42217</v>
      </c>
      <c r="C57" s="117" t="s">
        <v>18</v>
      </c>
      <c r="D57" s="117">
        <v>2015</v>
      </c>
      <c r="E57" s="118">
        <v>56</v>
      </c>
      <c r="F57" s="109">
        <v>9</v>
      </c>
      <c r="G57" s="109">
        <f t="shared" si="1"/>
        <v>18.5</v>
      </c>
      <c r="H57" s="119">
        <v>1132.05</v>
      </c>
      <c r="I57" s="120">
        <f>'RNA - MLP'!F57</f>
        <v>1993.84</v>
      </c>
      <c r="J57" s="120">
        <f>Hibrido!D58</f>
        <v>1384.56346128</v>
      </c>
      <c r="K57" s="120">
        <f>'Média Móvel Centrada - IS'!J58</f>
        <v>1580.2266831882548</v>
      </c>
      <c r="L57" s="120">
        <f>'Regressão Simples'!J58</f>
        <v>1152.2151617557904</v>
      </c>
      <c r="M57" s="105"/>
      <c r="N57" s="125">
        <v>2016</v>
      </c>
      <c r="O57" s="138">
        <f t="shared" ref="O57:Z57" si="35">IFERROR(VLOOKUP($N57&amp;O$15,$A:$L,11,FALSE),"-")</f>
        <v>7304.7882133325684</v>
      </c>
      <c r="P57" s="138">
        <f t="shared" si="35"/>
        <v>6751.4450743350581</v>
      </c>
      <c r="Q57" s="138">
        <f t="shared" si="35"/>
        <v>6719.2562329705979</v>
      </c>
      <c r="R57" s="138">
        <f t="shared" si="35"/>
        <v>4415.2969090332999</v>
      </c>
      <c r="S57" s="138">
        <f t="shared" si="35"/>
        <v>3321.5506181933615</v>
      </c>
      <c r="T57" s="138">
        <f t="shared" si="35"/>
        <v>3151.9729980685511</v>
      </c>
      <c r="U57" s="138">
        <f t="shared" si="35"/>
        <v>2217.4327993330421</v>
      </c>
      <c r="V57" s="138">
        <f t="shared" si="35"/>
        <v>1677.1604409184708</v>
      </c>
      <c r="W57" s="138">
        <f t="shared" si="35"/>
        <v>1367.2175134548354</v>
      </c>
      <c r="X57" s="138">
        <f t="shared" si="35"/>
        <v>1633.5635854210834</v>
      </c>
      <c r="Y57" s="138">
        <f t="shared" si="35"/>
        <v>2542.5763789357543</v>
      </c>
      <c r="Z57" s="138">
        <f t="shared" si="35"/>
        <v>4248.164323540379</v>
      </c>
      <c r="AA57" s="105"/>
      <c r="AB57" s="121" t="s">
        <v>14</v>
      </c>
      <c r="AC57" s="144">
        <v>0.75409457737321284</v>
      </c>
      <c r="AD57" s="105"/>
      <c r="AE57" s="105"/>
      <c r="AF57" s="105"/>
      <c r="AG57" s="105"/>
      <c r="AH57" s="105"/>
      <c r="AI57" s="105"/>
      <c r="AJ57" s="105"/>
      <c r="AK57" s="105"/>
      <c r="AL57" s="105"/>
      <c r="AM57" s="105"/>
      <c r="AN57" s="105"/>
      <c r="AO57" s="105"/>
      <c r="AP57" s="105"/>
      <c r="AQ57" s="105"/>
      <c r="AR57" s="105"/>
      <c r="AS57" s="105"/>
      <c r="AT57" s="105"/>
      <c r="AU57" s="105"/>
      <c r="AV57" s="105"/>
      <c r="AW57" s="105"/>
      <c r="AX57" s="105"/>
      <c r="AY57" s="105"/>
      <c r="AZ57" s="105"/>
      <c r="BA57" s="105"/>
      <c r="BB57" s="105"/>
      <c r="BC57" s="105"/>
      <c r="BD57" s="105"/>
      <c r="BE57" s="105"/>
      <c r="BF57" s="105"/>
    </row>
    <row r="58" spans="1:58" ht="13.5" customHeight="1" x14ac:dyDescent="0.25">
      <c r="A58" s="105" t="str">
        <f t="shared" si="0"/>
        <v>2015set</v>
      </c>
      <c r="B58" s="116">
        <v>42248</v>
      </c>
      <c r="C58" s="117" t="s">
        <v>20</v>
      </c>
      <c r="D58" s="117">
        <v>2015</v>
      </c>
      <c r="E58" s="118">
        <v>57</v>
      </c>
      <c r="F58" s="109">
        <v>128.5</v>
      </c>
      <c r="G58" s="109">
        <f t="shared" si="1"/>
        <v>137.5</v>
      </c>
      <c r="H58" s="119">
        <v>2159.4699999999998</v>
      </c>
      <c r="I58" s="120">
        <f>'RNA - MLP'!F58</f>
        <v>2443.9</v>
      </c>
      <c r="J58" s="120">
        <f>Hibrido!D59</f>
        <v>1275.9766748700001</v>
      </c>
      <c r="K58" s="120">
        <f>'Média Móvel Centrada - IS'!J59</f>
        <v>1494.4009815444608</v>
      </c>
      <c r="L58" s="120">
        <f>'Regressão Simples'!J59</f>
        <v>2734.8197650445518</v>
      </c>
      <c r="M58" s="105"/>
      <c r="N58" s="125">
        <v>2017</v>
      </c>
      <c r="O58" s="138">
        <f t="shared" ref="O58:Z58" si="36">IFERROR(VLOOKUP($N58&amp;O$15,$A:$L,11,FALSE),"-")</f>
        <v>5233.4507723282377</v>
      </c>
      <c r="P58" s="138">
        <f t="shared" si="36"/>
        <v>4692.4871880464125</v>
      </c>
      <c r="Q58" s="138">
        <f t="shared" si="36"/>
        <v>4593.133676924007</v>
      </c>
      <c r="R58" s="138">
        <f t="shared" si="36"/>
        <v>2951.7562195928872</v>
      </c>
      <c r="S58" s="138">
        <f t="shared" si="36"/>
        <v>2111.7067507646184</v>
      </c>
      <c r="T58" s="138">
        <f t="shared" si="36"/>
        <v>1951.9769555913003</v>
      </c>
      <c r="U58" s="138">
        <f t="shared" si="36"/>
        <v>1473.1495639954728</v>
      </c>
      <c r="V58" s="138">
        <f t="shared" si="36"/>
        <v>1229.6504046000687</v>
      </c>
      <c r="W58" s="138">
        <f t="shared" si="36"/>
        <v>1102.1247243723949</v>
      </c>
      <c r="X58" s="138">
        <f t="shared" si="36"/>
        <v>1435.7558955968038</v>
      </c>
      <c r="Y58" s="138">
        <f t="shared" si="36"/>
        <v>2255.5400629370097</v>
      </c>
      <c r="Z58" s="138">
        <f t="shared" si="36"/>
        <v>3783.0569684355505</v>
      </c>
      <c r="AA58" s="105"/>
      <c r="AB58" s="121" t="s">
        <v>16</v>
      </c>
      <c r="AC58" s="144">
        <v>0.56203691205316342</v>
      </c>
      <c r="AD58" s="105"/>
      <c r="AE58" s="105"/>
      <c r="AF58" s="105"/>
      <c r="AG58" s="105"/>
      <c r="AH58" s="105"/>
      <c r="AI58" s="105"/>
      <c r="AJ58" s="105"/>
      <c r="AK58" s="105"/>
      <c r="AL58" s="105"/>
      <c r="AM58" s="105"/>
      <c r="AN58" s="105"/>
      <c r="AO58" s="105"/>
      <c r="AP58" s="105"/>
      <c r="AQ58" s="105"/>
      <c r="AR58" s="105"/>
      <c r="AS58" s="105"/>
      <c r="AT58" s="105"/>
      <c r="AU58" s="105"/>
      <c r="AV58" s="105"/>
      <c r="AW58" s="105"/>
      <c r="AX58" s="105"/>
      <c r="AY58" s="105"/>
      <c r="AZ58" s="105"/>
      <c r="BA58" s="105"/>
      <c r="BB58" s="105"/>
      <c r="BC58" s="105"/>
      <c r="BD58" s="105"/>
      <c r="BE58" s="105"/>
      <c r="BF58" s="105"/>
    </row>
    <row r="59" spans="1:58" ht="13.5" customHeight="1" x14ac:dyDescent="0.25">
      <c r="A59" s="105" t="str">
        <f t="shared" si="0"/>
        <v>2015out</v>
      </c>
      <c r="B59" s="116">
        <v>42278</v>
      </c>
      <c r="C59" s="117" t="s">
        <v>21</v>
      </c>
      <c r="D59" s="117">
        <v>2015</v>
      </c>
      <c r="E59" s="118">
        <v>58</v>
      </c>
      <c r="F59" s="109">
        <v>59</v>
      </c>
      <c r="G59" s="109">
        <f t="shared" si="1"/>
        <v>187.5</v>
      </c>
      <c r="H59" s="119">
        <v>1044.47</v>
      </c>
      <c r="I59" s="120">
        <f>'RNA - MLP'!F59</f>
        <v>2723.46</v>
      </c>
      <c r="J59" s="120">
        <f>Hibrido!D60</f>
        <v>1765.8884067500001</v>
      </c>
      <c r="K59" s="120">
        <f>'Média Móvel Centrada - IS'!J60</f>
        <v>1982.9865810525746</v>
      </c>
      <c r="L59" s="120">
        <f>'Regressão Simples'!J60</f>
        <v>3399.7796823927711</v>
      </c>
      <c r="M59" s="105"/>
      <c r="N59" s="125">
        <v>2018</v>
      </c>
      <c r="O59" s="138">
        <f t="shared" ref="O59:Z59" si="37">IFERROR(VLOOKUP($N59&amp;O$15,$A:$L,11,FALSE),"-")</f>
        <v>4754.590825750216</v>
      </c>
      <c r="P59" s="138">
        <f t="shared" si="37"/>
        <v>4334.4658946443433</v>
      </c>
      <c r="Q59" s="138">
        <f t="shared" si="37"/>
        <v>4359.466567467206</v>
      </c>
      <c r="R59" s="138">
        <f t="shared" si="37"/>
        <v>2932.0161681293002</v>
      </c>
      <c r="S59" s="138">
        <f t="shared" si="37"/>
        <v>2274.7623897484336</v>
      </c>
      <c r="T59" s="138">
        <f t="shared" si="37"/>
        <v>2269.8768361016387</v>
      </c>
      <c r="U59" s="138">
        <f t="shared" si="37"/>
        <v>1675.1617887486009</v>
      </c>
      <c r="V59" s="138">
        <f t="shared" si="37"/>
        <v>1335.4595572796491</v>
      </c>
      <c r="W59" s="138">
        <f t="shared" si="37"/>
        <v>1223.7036334398681</v>
      </c>
      <c r="X59" s="138">
        <f t="shared" si="37"/>
        <v>1676.6837744430679</v>
      </c>
      <c r="Y59" s="138">
        <f t="shared" si="37"/>
        <v>2813.8343618676854</v>
      </c>
      <c r="Z59" s="138">
        <f t="shared" si="37"/>
        <v>4971.6388946326615</v>
      </c>
      <c r="AA59" s="105"/>
      <c r="AB59" s="121" t="s">
        <v>18</v>
      </c>
      <c r="AC59" s="144">
        <v>0.46027243195563228</v>
      </c>
      <c r="AD59" s="105"/>
      <c r="AE59" s="105"/>
      <c r="AF59" s="105"/>
      <c r="AG59" s="105"/>
      <c r="AH59" s="105"/>
      <c r="AI59" s="105"/>
      <c r="AJ59" s="105"/>
      <c r="AK59" s="105"/>
      <c r="AL59" s="105"/>
      <c r="AM59" s="105"/>
      <c r="AN59" s="105"/>
      <c r="AO59" s="105"/>
      <c r="AP59" s="105"/>
      <c r="AQ59" s="105"/>
      <c r="AR59" s="105"/>
      <c r="AS59" s="105"/>
      <c r="AT59" s="105"/>
      <c r="AU59" s="105"/>
      <c r="AV59" s="105"/>
      <c r="AW59" s="105"/>
      <c r="AX59" s="105"/>
      <c r="AY59" s="105"/>
      <c r="AZ59" s="105"/>
      <c r="BA59" s="105"/>
      <c r="BB59" s="105"/>
      <c r="BC59" s="105"/>
      <c r="BD59" s="105"/>
      <c r="BE59" s="105"/>
      <c r="BF59" s="105"/>
    </row>
    <row r="60" spans="1:58" ht="13.5" customHeight="1" x14ac:dyDescent="0.25">
      <c r="A60" s="105" t="str">
        <f t="shared" si="0"/>
        <v>2015nov</v>
      </c>
      <c r="B60" s="116">
        <v>42309</v>
      </c>
      <c r="C60" s="117" t="s">
        <v>22</v>
      </c>
      <c r="D60" s="117">
        <v>2015</v>
      </c>
      <c r="E60" s="118">
        <v>59</v>
      </c>
      <c r="F60" s="109">
        <v>233</v>
      </c>
      <c r="G60" s="109">
        <f t="shared" si="1"/>
        <v>292</v>
      </c>
      <c r="H60" s="119">
        <v>2849.53</v>
      </c>
      <c r="I60" s="120">
        <f>'RNA - MLP'!F60</f>
        <v>3652.04</v>
      </c>
      <c r="J60" s="120">
        <f>Hibrido!D61</f>
        <v>3050.0397717399997</v>
      </c>
      <c r="K60" s="120">
        <f>'Média Móvel Centrada - IS'!J61</f>
        <v>3185.5141405872323</v>
      </c>
      <c r="L60" s="120">
        <f>'Regressão Simples'!J61</f>
        <v>4789.5459096505483</v>
      </c>
      <c r="M60" s="105"/>
      <c r="N60" s="125">
        <v>2019</v>
      </c>
      <c r="O60" s="138">
        <f t="shared" ref="O60:Z60" si="38">IFERROR(VLOOKUP($N60&amp;O$15,$A:$L,11,FALSE),"-")</f>
        <v>6441.9249608962191</v>
      </c>
      <c r="P60" s="138">
        <f t="shared" si="38"/>
        <v>5937.4615926654396</v>
      </c>
      <c r="Q60" s="138">
        <f t="shared" si="38"/>
        <v>5927.3355042336889</v>
      </c>
      <c r="R60" s="138">
        <f t="shared" si="38"/>
        <v>3841.6667919467095</v>
      </c>
      <c r="S60" s="138">
        <f t="shared" si="38"/>
        <v>2740.9515315575982</v>
      </c>
      <c r="T60" s="138">
        <f t="shared" si="38"/>
        <v>2521.1565453800149</v>
      </c>
      <c r="U60" s="138">
        <f t="shared" si="38"/>
        <v>1900.4809816984346</v>
      </c>
      <c r="V60" s="138">
        <f t="shared" si="38"/>
        <v>1733.5969369428906</v>
      </c>
      <c r="W60" s="138">
        <f t="shared" si="38"/>
        <v>1665.1969764608932</v>
      </c>
      <c r="X60" s="138">
        <f t="shared" si="38"/>
        <v>2128.0401705923564</v>
      </c>
      <c r="Y60" s="138">
        <f t="shared" si="38"/>
        <v>3342.1212563674449</v>
      </c>
      <c r="Z60" s="138">
        <f t="shared" si="38"/>
        <v>5703.058271036839</v>
      </c>
      <c r="AA60" s="105"/>
      <c r="AB60" s="121" t="s">
        <v>20</v>
      </c>
      <c r="AC60" s="144">
        <v>0.40511223844726807</v>
      </c>
      <c r="AD60" s="105"/>
      <c r="AE60" s="105"/>
      <c r="AF60" s="105"/>
      <c r="AG60" s="105"/>
      <c r="AH60" s="105"/>
      <c r="AI60" s="105"/>
      <c r="AJ60" s="105"/>
      <c r="AK60" s="105"/>
      <c r="AL60" s="105"/>
      <c r="AM60" s="105"/>
      <c r="AN60" s="105"/>
      <c r="AO60" s="105"/>
      <c r="AP60" s="105"/>
      <c r="AQ60" s="105"/>
      <c r="AR60" s="105"/>
      <c r="AS60" s="105"/>
      <c r="AT60" s="105"/>
      <c r="AU60" s="105"/>
      <c r="AV60" s="105"/>
      <c r="AW60" s="105"/>
      <c r="AX60" s="105"/>
      <c r="AY60" s="105"/>
      <c r="AZ60" s="105"/>
      <c r="BA60" s="105"/>
      <c r="BB60" s="105"/>
      <c r="BC60" s="105"/>
      <c r="BD60" s="105"/>
      <c r="BE60" s="105"/>
      <c r="BF60" s="105"/>
    </row>
    <row r="61" spans="1:58" ht="13.5" customHeight="1" x14ac:dyDescent="0.25">
      <c r="A61" s="105" t="str">
        <f t="shared" si="0"/>
        <v>2015dez</v>
      </c>
      <c r="B61" s="116">
        <v>42339</v>
      </c>
      <c r="C61" s="117" t="s">
        <v>24</v>
      </c>
      <c r="D61" s="117">
        <v>2015</v>
      </c>
      <c r="E61" s="118">
        <v>60</v>
      </c>
      <c r="F61" s="109">
        <v>200</v>
      </c>
      <c r="G61" s="109">
        <f t="shared" si="1"/>
        <v>433</v>
      </c>
      <c r="H61" s="119">
        <v>5019.74</v>
      </c>
      <c r="I61" s="120">
        <f>'RNA - MLP'!F61</f>
        <v>6548.97</v>
      </c>
      <c r="J61" s="120">
        <f>Hibrido!D62</f>
        <v>6250.103856409999</v>
      </c>
      <c r="K61" s="120">
        <f>'Média Móvel Centrada - IS'!J62</f>
        <v>5595.7927810833589</v>
      </c>
      <c r="L61" s="120">
        <f>'Regressão Simples'!J62</f>
        <v>6664.732876572526</v>
      </c>
      <c r="M61" s="105"/>
      <c r="N61" s="125">
        <v>2020</v>
      </c>
      <c r="O61" s="138">
        <f t="shared" ref="O61:Z61" si="39">IFERROR(VLOOKUP($N61&amp;O$15,$A:$L,11,FALSE),"-")</f>
        <v>7258.9516892879737</v>
      </c>
      <c r="P61" s="138">
        <f t="shared" si="39"/>
        <v>6608.5896181419866</v>
      </c>
      <c r="Q61" s="138">
        <f t="shared" si="39"/>
        <v>6553.2978470846256</v>
      </c>
      <c r="R61" s="138">
        <f t="shared" si="39"/>
        <v>4265.4128602035153</v>
      </c>
      <c r="S61" s="138">
        <f t="shared" si="39"/>
        <v>3122.1732443146179</v>
      </c>
      <c r="T61" s="138">
        <f t="shared" si="39"/>
        <v>2973.3949185825782</v>
      </c>
      <c r="U61" s="138">
        <f t="shared" si="39"/>
        <v>2243.4640072788775</v>
      </c>
      <c r="V61" s="138">
        <f t="shared" si="39"/>
        <v>1709.9696187691684</v>
      </c>
      <c r="W61" s="138">
        <f t="shared" si="39"/>
        <v>1318.0664271413905</v>
      </c>
      <c r="X61" s="138">
        <f t="shared" si="39"/>
        <v>1555.8303592805737</v>
      </c>
      <c r="Y61" s="138">
        <f t="shared" si="39"/>
        <v>2363.5008426028589</v>
      </c>
      <c r="Z61" s="138">
        <f t="shared" si="39"/>
        <v>3938.8372102794924</v>
      </c>
      <c r="AA61" s="105"/>
      <c r="AB61" s="121" t="s">
        <v>21</v>
      </c>
      <c r="AC61" s="144">
        <v>0.51814954238917854</v>
      </c>
      <c r="AD61" s="105"/>
      <c r="AE61" s="105"/>
      <c r="AF61" s="105"/>
      <c r="AG61" s="105"/>
      <c r="AH61" s="105"/>
      <c r="AI61" s="105"/>
      <c r="AJ61" s="105"/>
      <c r="AK61" s="105"/>
      <c r="AL61" s="105"/>
      <c r="AM61" s="105"/>
      <c r="AN61" s="105"/>
      <c r="AO61" s="105"/>
      <c r="AP61" s="105"/>
      <c r="AQ61" s="105"/>
      <c r="AR61" s="105"/>
      <c r="AS61" s="105"/>
      <c r="AT61" s="105"/>
      <c r="AU61" s="105"/>
      <c r="AV61" s="105"/>
      <c r="AW61" s="105"/>
      <c r="AX61" s="105"/>
      <c r="AY61" s="105"/>
      <c r="AZ61" s="105"/>
      <c r="BA61" s="105"/>
      <c r="BB61" s="105"/>
      <c r="BC61" s="105"/>
      <c r="BD61" s="105"/>
      <c r="BE61" s="105"/>
      <c r="BF61" s="105"/>
    </row>
    <row r="62" spans="1:58" ht="13.5" customHeight="1" x14ac:dyDescent="0.25">
      <c r="A62" s="105" t="str">
        <f t="shared" si="0"/>
        <v>2016jan</v>
      </c>
      <c r="B62" s="116">
        <v>42370</v>
      </c>
      <c r="C62" s="117" t="s">
        <v>7</v>
      </c>
      <c r="D62" s="117">
        <v>2016</v>
      </c>
      <c r="E62" s="118">
        <v>61</v>
      </c>
      <c r="F62" s="109">
        <v>321</v>
      </c>
      <c r="G62" s="109">
        <f t="shared" si="1"/>
        <v>521</v>
      </c>
      <c r="H62" s="119">
        <v>9529.39</v>
      </c>
      <c r="I62" s="120">
        <f>'RNA - MLP'!F62</f>
        <v>9413.58</v>
      </c>
      <c r="J62" s="120">
        <f>Hibrido!D63</f>
        <v>9253.1248204100011</v>
      </c>
      <c r="K62" s="120">
        <f>'Média Móvel Centrada - IS'!J63</f>
        <v>7304.7882133325684</v>
      </c>
      <c r="L62" s="120">
        <f>'Regressão Simples'!J63</f>
        <v>7835.0623311053914</v>
      </c>
      <c r="M62" s="105"/>
      <c r="N62" s="125">
        <v>2021</v>
      </c>
      <c r="O62" s="138">
        <f t="shared" ref="O62:Z62" si="40">IFERROR(VLOOKUP($N62&amp;O$15,$A:$L,11,FALSE),"-")</f>
        <v>4911.4745755412669</v>
      </c>
      <c r="P62" s="138">
        <f t="shared" si="40"/>
        <v>4415.8001682399045</v>
      </c>
      <c r="Q62" s="138">
        <f t="shared" si="40"/>
        <v>4358.0399500309986</v>
      </c>
      <c r="R62" s="138">
        <f t="shared" si="40"/>
        <v>2936.3650797345367</v>
      </c>
      <c r="S62" s="138">
        <f t="shared" si="40"/>
        <v>2297.8436192502359</v>
      </c>
      <c r="T62" s="138">
        <f t="shared" si="40"/>
        <v>2229.5434592186848</v>
      </c>
      <c r="U62" s="138">
        <f t="shared" si="40"/>
        <v>1740.4878074006338</v>
      </c>
      <c r="V62" s="138">
        <f t="shared" si="40"/>
        <v>1616.4192469741861</v>
      </c>
      <c r="W62" s="138">
        <f t="shared" si="40"/>
        <v>1537.6372603798097</v>
      </c>
      <c r="X62" s="138">
        <f t="shared" si="40"/>
        <v>2015.6880781509697</v>
      </c>
      <c r="Y62" s="138">
        <f t="shared" si="40"/>
        <v>3300.6219471093259</v>
      </c>
      <c r="Z62" s="138">
        <f t="shared" si="40"/>
        <v>5752.7870420342124</v>
      </c>
      <c r="AA62" s="105"/>
      <c r="AB62" s="121" t="s">
        <v>22</v>
      </c>
      <c r="AC62" s="144">
        <v>0.8251726778747871</v>
      </c>
      <c r="AD62" s="105"/>
      <c r="AE62" s="105"/>
      <c r="AF62" s="105"/>
      <c r="AG62" s="105"/>
      <c r="AH62" s="105"/>
      <c r="AI62" s="105"/>
      <c r="AJ62" s="105"/>
      <c r="AK62" s="105"/>
      <c r="AL62" s="105"/>
      <c r="AM62" s="105"/>
      <c r="AN62" s="105"/>
      <c r="AO62" s="105"/>
      <c r="AP62" s="105"/>
      <c r="AQ62" s="105"/>
      <c r="AR62" s="105"/>
      <c r="AS62" s="105"/>
      <c r="AT62" s="105"/>
      <c r="AU62" s="105"/>
      <c r="AV62" s="105"/>
      <c r="AW62" s="105"/>
      <c r="AX62" s="105"/>
      <c r="AY62" s="105"/>
      <c r="AZ62" s="105"/>
      <c r="BA62" s="105"/>
      <c r="BB62" s="105"/>
      <c r="BC62" s="105"/>
      <c r="BD62" s="105"/>
      <c r="BE62" s="105"/>
      <c r="BF62" s="105"/>
    </row>
    <row r="63" spans="1:58" ht="13.5" customHeight="1" x14ac:dyDescent="0.25">
      <c r="A63" s="105" t="str">
        <f t="shared" si="0"/>
        <v>2016fev</v>
      </c>
      <c r="B63" s="116">
        <v>42401</v>
      </c>
      <c r="C63" s="117" t="s">
        <v>9</v>
      </c>
      <c r="D63" s="117">
        <v>2016</v>
      </c>
      <c r="E63" s="118">
        <v>62</v>
      </c>
      <c r="F63" s="109">
        <v>150</v>
      </c>
      <c r="G63" s="109">
        <f t="shared" si="1"/>
        <v>471</v>
      </c>
      <c r="H63" s="119">
        <v>6756.82</v>
      </c>
      <c r="I63" s="120">
        <f>'RNA - MLP'!F63</f>
        <v>7768.23</v>
      </c>
      <c r="J63" s="120">
        <f>Hibrido!D64</f>
        <v>7901.3235124599996</v>
      </c>
      <c r="K63" s="120">
        <f>'Média Móvel Centrada - IS'!J64</f>
        <v>6751.4450743350581</v>
      </c>
      <c r="L63" s="120">
        <f>'Regressão Simples'!J64</f>
        <v>7170.1024137571721</v>
      </c>
      <c r="M63" s="105"/>
      <c r="N63" s="125">
        <v>2022</v>
      </c>
      <c r="O63" s="138">
        <f t="shared" ref="O63:Z63" si="41">IFERROR(VLOOKUP($N63&amp;O$15,$A:$L,11,FALSE),"-")</f>
        <v>6200.1360257799352</v>
      </c>
      <c r="P63" s="138">
        <f t="shared" si="41"/>
        <v>5657.4567490203763</v>
      </c>
      <c r="Q63" s="138">
        <f t="shared" si="41"/>
        <v>5632.4927111786837</v>
      </c>
      <c r="R63" s="138">
        <f t="shared" si="41"/>
        <v>3692.1792203539899</v>
      </c>
      <c r="S63" s="138">
        <f t="shared" si="41"/>
        <v>2728.6736831714097</v>
      </c>
      <c r="T63" s="138">
        <f t="shared" si="41"/>
        <v>2593.950711354883</v>
      </c>
      <c r="U63" s="139">
        <f t="shared" si="41"/>
        <v>1933.3066323144637</v>
      </c>
      <c r="V63" s="139">
        <f t="shared" si="41"/>
        <v>1583.2549896423179</v>
      </c>
      <c r="W63" s="139">
        <f t="shared" si="41"/>
        <v>1393.5137721840197</v>
      </c>
      <c r="X63" s="139">
        <f t="shared" si="41"/>
        <v>1782.341916249351</v>
      </c>
      <c r="Y63" s="139">
        <f t="shared" si="41"/>
        <v>2838.4466869128178</v>
      </c>
      <c r="Z63" s="139">
        <f t="shared" si="41"/>
        <v>4869.9813163773952</v>
      </c>
      <c r="AA63" s="105"/>
      <c r="AB63" s="121" t="s">
        <v>24</v>
      </c>
      <c r="AC63" s="145">
        <v>1.4157657223451472</v>
      </c>
      <c r="AD63" s="105"/>
      <c r="AE63" s="105"/>
      <c r="AF63" s="105"/>
      <c r="AG63" s="105"/>
      <c r="AH63" s="105"/>
      <c r="AI63" s="105"/>
      <c r="AJ63" s="105"/>
      <c r="AK63" s="105"/>
      <c r="AL63" s="105"/>
      <c r="AM63" s="105"/>
      <c r="AN63" s="105"/>
      <c r="AO63" s="105"/>
      <c r="AP63" s="105"/>
      <c r="AQ63" s="105"/>
      <c r="AR63" s="105"/>
      <c r="AS63" s="105"/>
      <c r="AT63" s="105"/>
      <c r="AU63" s="105"/>
      <c r="AV63" s="105"/>
      <c r="AW63" s="105"/>
      <c r="AX63" s="105"/>
      <c r="AY63" s="105"/>
      <c r="AZ63" s="105"/>
      <c r="BA63" s="105"/>
      <c r="BB63" s="105"/>
      <c r="BC63" s="105"/>
      <c r="BD63" s="105"/>
      <c r="BE63" s="105"/>
      <c r="BF63" s="105"/>
    </row>
    <row r="64" spans="1:58" ht="13.5" customHeight="1" x14ac:dyDescent="0.25">
      <c r="A64" s="105" t="str">
        <f t="shared" si="0"/>
        <v>2016mar</v>
      </c>
      <c r="B64" s="116">
        <v>42430</v>
      </c>
      <c r="C64" s="117" t="s">
        <v>10</v>
      </c>
      <c r="D64" s="117">
        <v>2016</v>
      </c>
      <c r="E64" s="118">
        <v>63</v>
      </c>
      <c r="F64" s="109">
        <v>214</v>
      </c>
      <c r="G64" s="109">
        <f t="shared" si="1"/>
        <v>364</v>
      </c>
      <c r="H64" s="119">
        <v>7590.49</v>
      </c>
      <c r="I64" s="120">
        <f>'RNA - MLP'!F64</f>
        <v>4800.6899999999996</v>
      </c>
      <c r="J64" s="120">
        <f>Hibrido!D65</f>
        <v>6818.6628412800001</v>
      </c>
      <c r="K64" s="120">
        <f>'Média Móvel Centrada - IS'!J65</f>
        <v>6719.2562329705979</v>
      </c>
      <c r="L64" s="120">
        <f>'Regressão Simples'!J65</f>
        <v>5747.0881906319837</v>
      </c>
      <c r="M64" s="105"/>
      <c r="N64" s="146">
        <v>2023</v>
      </c>
      <c r="O64" s="140">
        <f t="shared" ref="O64:Z64" si="42">IFERROR(VLOOKUP($N64&amp;O$15,$A:$L,11,FALSE),"-")</f>
        <v>6200.1360257799352</v>
      </c>
      <c r="P64" s="140">
        <f t="shared" si="42"/>
        <v>5657.4567490203763</v>
      </c>
      <c r="Q64" s="140">
        <f t="shared" si="42"/>
        <v>5632.4927111786837</v>
      </c>
      <c r="R64" s="141" t="str">
        <f t="shared" si="42"/>
        <v>-</v>
      </c>
      <c r="S64" s="141" t="str">
        <f t="shared" si="42"/>
        <v>-</v>
      </c>
      <c r="T64" s="141" t="str">
        <f t="shared" si="42"/>
        <v>-</v>
      </c>
      <c r="U64" s="141" t="str">
        <f t="shared" si="42"/>
        <v>-</v>
      </c>
      <c r="V64" s="141" t="str">
        <f t="shared" si="42"/>
        <v>-</v>
      </c>
      <c r="W64" s="141" t="str">
        <f t="shared" si="42"/>
        <v>-</v>
      </c>
      <c r="X64" s="141" t="str">
        <f t="shared" si="42"/>
        <v>-</v>
      </c>
      <c r="Y64" s="141" t="str">
        <f t="shared" si="42"/>
        <v>-</v>
      </c>
      <c r="Z64" s="141" t="str">
        <f t="shared" si="42"/>
        <v>-</v>
      </c>
      <c r="AA64" s="105"/>
      <c r="AB64" s="105"/>
      <c r="AC64" s="105"/>
      <c r="AD64" s="105"/>
      <c r="AE64" s="105"/>
      <c r="AF64" s="105"/>
      <c r="AG64" s="105"/>
      <c r="AH64" s="105"/>
      <c r="AI64" s="105"/>
      <c r="AJ64" s="105"/>
      <c r="AK64" s="105"/>
      <c r="AL64" s="105"/>
      <c r="AM64" s="105"/>
      <c r="AN64" s="105"/>
      <c r="AO64" s="105"/>
      <c r="AP64" s="105"/>
      <c r="AQ64" s="105"/>
      <c r="AR64" s="105"/>
      <c r="AS64" s="105"/>
      <c r="AT64" s="105"/>
      <c r="AU64" s="105"/>
      <c r="AV64" s="105"/>
      <c r="AW64" s="105"/>
      <c r="AX64" s="105"/>
      <c r="AY64" s="105"/>
      <c r="AZ64" s="105"/>
      <c r="BA64" s="105"/>
      <c r="BB64" s="105"/>
      <c r="BC64" s="105"/>
      <c r="BD64" s="105"/>
      <c r="BE64" s="105"/>
      <c r="BF64" s="105"/>
    </row>
    <row r="65" spans="1:58" ht="13.5" customHeight="1" x14ac:dyDescent="0.25">
      <c r="A65" s="105" t="str">
        <f t="shared" si="0"/>
        <v>2016abr</v>
      </c>
      <c r="B65" s="116">
        <v>42461</v>
      </c>
      <c r="C65" s="117" t="s">
        <v>11</v>
      </c>
      <c r="D65" s="117">
        <v>2016</v>
      </c>
      <c r="E65" s="118">
        <v>64</v>
      </c>
      <c r="F65" s="109">
        <v>18.5</v>
      </c>
      <c r="G65" s="109">
        <f t="shared" si="1"/>
        <v>232.5</v>
      </c>
      <c r="H65" s="119">
        <v>3941.46</v>
      </c>
      <c r="I65" s="120">
        <f>'RNA - MLP'!F65</f>
        <v>3050.7</v>
      </c>
      <c r="J65" s="120">
        <f>Hibrido!D66</f>
        <v>4213.9534669299992</v>
      </c>
      <c r="K65" s="120">
        <f>'Média Móvel Centrada - IS'!J66</f>
        <v>4415.2969090332999</v>
      </c>
      <c r="L65" s="120">
        <f>'Regressão Simples'!J66</f>
        <v>3998.243608006168</v>
      </c>
      <c r="M65" s="105"/>
      <c r="N65" s="105"/>
      <c r="O65" s="105"/>
      <c r="P65" s="105"/>
      <c r="Q65" s="105"/>
      <c r="R65" s="105"/>
      <c r="S65" s="105"/>
      <c r="T65" s="105"/>
      <c r="U65" s="105"/>
      <c r="V65" s="105"/>
      <c r="W65" s="105"/>
      <c r="X65" s="105"/>
      <c r="Y65" s="105"/>
      <c r="Z65" s="105"/>
      <c r="AA65" s="105"/>
      <c r="AB65" s="105" t="s">
        <v>87</v>
      </c>
      <c r="AC65" s="105"/>
      <c r="AD65" s="105"/>
      <c r="AE65" s="105"/>
      <c r="AF65" s="105"/>
      <c r="AG65" s="105"/>
      <c r="AH65" s="105"/>
      <c r="AI65" s="105"/>
      <c r="AJ65" s="105"/>
      <c r="AK65" s="105"/>
      <c r="AL65" s="105"/>
      <c r="AM65" s="105"/>
      <c r="AN65" s="105"/>
      <c r="AO65" s="105"/>
      <c r="AP65" s="105"/>
      <c r="AQ65" s="105"/>
      <c r="AR65" s="105"/>
      <c r="AS65" s="105"/>
      <c r="AT65" s="105"/>
      <c r="AU65" s="105"/>
      <c r="AV65" s="105"/>
      <c r="AW65" s="105"/>
      <c r="AX65" s="105"/>
      <c r="AY65" s="105"/>
      <c r="AZ65" s="105"/>
      <c r="BA65" s="105"/>
      <c r="BB65" s="105"/>
      <c r="BC65" s="105"/>
      <c r="BD65" s="105"/>
      <c r="BE65" s="105"/>
      <c r="BF65" s="105"/>
    </row>
    <row r="66" spans="1:58" ht="13.5" customHeight="1" x14ac:dyDescent="0.25">
      <c r="A66" s="105" t="str">
        <f t="shared" si="0"/>
        <v>2016mai</v>
      </c>
      <c r="B66" s="116">
        <v>42491</v>
      </c>
      <c r="C66" s="117" t="s">
        <v>12</v>
      </c>
      <c r="D66" s="117">
        <v>2016</v>
      </c>
      <c r="E66" s="118">
        <v>65</v>
      </c>
      <c r="F66" s="109">
        <v>43</v>
      </c>
      <c r="G66" s="109">
        <f t="shared" si="1"/>
        <v>61.5</v>
      </c>
      <c r="H66" s="119">
        <v>2899.89</v>
      </c>
      <c r="I66" s="120">
        <f>'RNA - MLP'!F66</f>
        <v>2130.39</v>
      </c>
      <c r="J66" s="120">
        <f>Hibrido!D67</f>
        <v>3115.5544884999999</v>
      </c>
      <c r="K66" s="120">
        <f>'Média Móvel Centrada - IS'!J67</f>
        <v>3321.5506181933615</v>
      </c>
      <c r="L66" s="120">
        <f>'Regressão Simples'!J67</f>
        <v>1724.0806906752587</v>
      </c>
      <c r="M66" s="105"/>
      <c r="N66" s="105" t="s">
        <v>42</v>
      </c>
      <c r="O66" s="142">
        <f t="shared" ref="O66:Z66" si="43">AVERAGE(O52:O64)</f>
        <v>6118.1478710643178</v>
      </c>
      <c r="P66" s="142">
        <f t="shared" si="43"/>
        <v>5565.8466685497124</v>
      </c>
      <c r="Q66" s="142">
        <f t="shared" si="43"/>
        <v>5529.3071367820839</v>
      </c>
      <c r="R66" s="142">
        <f t="shared" si="43"/>
        <v>3616.541234311313</v>
      </c>
      <c r="S66" s="142">
        <f t="shared" si="43"/>
        <v>2676.6391427213803</v>
      </c>
      <c r="T66" s="142">
        <f t="shared" si="43"/>
        <v>2537.7489542902913</v>
      </c>
      <c r="U66" s="142">
        <f t="shared" si="43"/>
        <v>1982.3783368569227</v>
      </c>
      <c r="V66" s="142">
        <f t="shared" si="43"/>
        <v>1623.8275636277351</v>
      </c>
      <c r="W66" s="142">
        <f t="shared" si="43"/>
        <v>1426.7103768416257</v>
      </c>
      <c r="X66" s="142">
        <f t="shared" si="43"/>
        <v>1807.5346602774555</v>
      </c>
      <c r="Y66" s="142">
        <f t="shared" si="43"/>
        <v>2864.5086603467225</v>
      </c>
      <c r="Z66" s="142">
        <f t="shared" si="43"/>
        <v>4897.7856481715362</v>
      </c>
      <c r="AA66" s="105"/>
      <c r="AB66" s="105">
        <v>3439.821461640212</v>
      </c>
      <c r="AC66" s="105"/>
      <c r="AD66" s="105"/>
      <c r="AE66" s="105"/>
      <c r="AF66" s="105"/>
      <c r="AG66" s="105"/>
      <c r="AH66" s="105"/>
      <c r="AI66" s="105"/>
      <c r="AJ66" s="105"/>
      <c r="AK66" s="105"/>
      <c r="AL66" s="105"/>
      <c r="AM66" s="105"/>
      <c r="AN66" s="105"/>
      <c r="AO66" s="105"/>
      <c r="AP66" s="105"/>
      <c r="AQ66" s="105"/>
      <c r="AR66" s="105"/>
      <c r="AS66" s="105"/>
      <c r="AT66" s="105"/>
      <c r="AU66" s="105"/>
      <c r="AV66" s="105"/>
      <c r="AW66" s="105"/>
      <c r="AX66" s="105"/>
      <c r="AY66" s="105"/>
      <c r="AZ66" s="105"/>
      <c r="BA66" s="105"/>
      <c r="BB66" s="105"/>
      <c r="BC66" s="105"/>
      <c r="BD66" s="105"/>
      <c r="BE66" s="105"/>
      <c r="BF66" s="105"/>
    </row>
    <row r="67" spans="1:58" ht="13.5" customHeight="1" x14ac:dyDescent="0.25">
      <c r="A67" s="105" t="str">
        <f t="shared" si="0"/>
        <v>2016jun</v>
      </c>
      <c r="B67" s="116">
        <v>42522</v>
      </c>
      <c r="C67" s="117" t="s">
        <v>14</v>
      </c>
      <c r="D67" s="117">
        <v>2016</v>
      </c>
      <c r="E67" s="118">
        <v>66</v>
      </c>
      <c r="F67" s="109">
        <v>77</v>
      </c>
      <c r="G67" s="109">
        <f t="shared" si="1"/>
        <v>120</v>
      </c>
      <c r="H67" s="119">
        <v>3847.41</v>
      </c>
      <c r="I67" s="120">
        <f>'RNA - MLP'!F67</f>
        <v>2361.64</v>
      </c>
      <c r="J67" s="120">
        <f>Hibrido!D68</f>
        <v>2935.3536654600002</v>
      </c>
      <c r="K67" s="120">
        <f>'Média Móvel Centrada - IS'!J68</f>
        <v>3151.9729980685511</v>
      </c>
      <c r="L67" s="120">
        <f>'Regressão Simples'!J68</f>
        <v>2502.0837939726753</v>
      </c>
      <c r="M67" s="105"/>
      <c r="N67" s="105"/>
      <c r="O67" s="105"/>
      <c r="P67" s="105"/>
      <c r="Q67" s="105"/>
      <c r="R67" s="105"/>
      <c r="S67" s="105"/>
      <c r="T67" s="105"/>
      <c r="U67" s="105"/>
      <c r="V67" s="105"/>
      <c r="W67" s="105"/>
      <c r="X67" s="105"/>
      <c r="Y67" s="105"/>
      <c r="Z67" s="105"/>
      <c r="AA67" s="105"/>
      <c r="AB67" s="105"/>
      <c r="AC67" s="105"/>
      <c r="AD67" s="105"/>
      <c r="AE67" s="105"/>
      <c r="AF67" s="105"/>
      <c r="AG67" s="105"/>
      <c r="AH67" s="105"/>
      <c r="AI67" s="105"/>
      <c r="AJ67" s="105"/>
      <c r="AK67" s="105"/>
      <c r="AL67" s="105"/>
      <c r="AM67" s="105"/>
      <c r="AN67" s="105"/>
      <c r="AO67" s="105"/>
      <c r="AP67" s="105"/>
      <c r="AQ67" s="105"/>
      <c r="AR67" s="105"/>
      <c r="AS67" s="105"/>
      <c r="AT67" s="105"/>
      <c r="AU67" s="105"/>
      <c r="AV67" s="105"/>
      <c r="AW67" s="105"/>
      <c r="AX67" s="105"/>
      <c r="AY67" s="105"/>
      <c r="AZ67" s="105"/>
      <c r="BA67" s="105"/>
      <c r="BB67" s="105"/>
      <c r="BC67" s="105"/>
      <c r="BD67" s="105"/>
      <c r="BE67" s="105"/>
      <c r="BF67" s="105"/>
    </row>
    <row r="68" spans="1:58" ht="13.5" customHeight="1" x14ac:dyDescent="0.25">
      <c r="A68" s="105" t="str">
        <f t="shared" si="0"/>
        <v>2016jul</v>
      </c>
      <c r="B68" s="116">
        <v>42552</v>
      </c>
      <c r="C68" s="117" t="s">
        <v>16</v>
      </c>
      <c r="D68" s="117">
        <v>2016</v>
      </c>
      <c r="E68" s="118">
        <v>67</v>
      </c>
      <c r="F68" s="109">
        <v>0.5</v>
      </c>
      <c r="G68" s="109">
        <f t="shared" si="1"/>
        <v>77.5</v>
      </c>
      <c r="H68" s="119">
        <v>2155.12</v>
      </c>
      <c r="I68" s="120">
        <f>'RNA - MLP'!F68</f>
        <v>2187.79</v>
      </c>
      <c r="J68" s="120">
        <f>Hibrido!D69</f>
        <v>2008.0168765499998</v>
      </c>
      <c r="K68" s="120">
        <f>'Média Móvel Centrada - IS'!J69</f>
        <v>2217.4327993330421</v>
      </c>
      <c r="L68" s="120">
        <f>'Regressão Simples'!J69</f>
        <v>1936.8678642266891</v>
      </c>
      <c r="M68" s="105"/>
      <c r="N68" s="105"/>
      <c r="O68" s="105"/>
      <c r="P68" s="105"/>
      <c r="Q68" s="105"/>
      <c r="R68" s="105"/>
      <c r="S68" s="105"/>
      <c r="T68" s="105"/>
      <c r="U68" s="105"/>
      <c r="V68" s="105"/>
      <c r="W68" s="105"/>
      <c r="X68" s="105"/>
      <c r="Y68" s="105"/>
      <c r="Z68" s="105"/>
      <c r="AA68" s="105"/>
      <c r="AB68" s="105"/>
      <c r="AC68" s="105"/>
      <c r="AD68" s="105"/>
      <c r="AE68" s="105"/>
      <c r="AF68" s="105"/>
      <c r="AG68" s="105"/>
      <c r="AH68" s="105"/>
      <c r="AI68" s="105"/>
      <c r="AJ68" s="105"/>
      <c r="AK68" s="105"/>
      <c r="AL68" s="105"/>
      <c r="AM68" s="105"/>
      <c r="AN68" s="105"/>
      <c r="AO68" s="105"/>
      <c r="AP68" s="105"/>
      <c r="AQ68" s="105"/>
      <c r="AR68" s="105"/>
      <c r="AS68" s="105"/>
      <c r="AT68" s="105"/>
      <c r="AU68" s="105"/>
      <c r="AV68" s="105"/>
      <c r="AW68" s="105"/>
      <c r="AX68" s="105"/>
      <c r="AY68" s="105"/>
      <c r="AZ68" s="105"/>
      <c r="BA68" s="105"/>
      <c r="BB68" s="105"/>
      <c r="BC68" s="105"/>
      <c r="BD68" s="105"/>
      <c r="BE68" s="105"/>
      <c r="BF68" s="105"/>
    </row>
    <row r="69" spans="1:58" ht="13.5" customHeight="1" x14ac:dyDescent="0.25">
      <c r="A69" s="105" t="str">
        <f t="shared" si="0"/>
        <v>2016ago</v>
      </c>
      <c r="B69" s="116">
        <v>42583</v>
      </c>
      <c r="C69" s="117" t="s">
        <v>18</v>
      </c>
      <c r="D69" s="117">
        <v>2016</v>
      </c>
      <c r="E69" s="118">
        <v>68</v>
      </c>
      <c r="F69" s="109">
        <v>32.5</v>
      </c>
      <c r="G69" s="109">
        <f t="shared" si="1"/>
        <v>33</v>
      </c>
      <c r="H69" s="119">
        <v>1799.97</v>
      </c>
      <c r="I69" s="120">
        <f>'RNA - MLP'!F69</f>
        <v>2037.25</v>
      </c>
      <c r="J69" s="120">
        <f>Hibrido!D70</f>
        <v>1477.8632159400001</v>
      </c>
      <c r="K69" s="120">
        <f>'Média Móvel Centrada - IS'!J70</f>
        <v>1677.1604409184708</v>
      </c>
      <c r="L69" s="120">
        <f>'Regressão Simples'!J70</f>
        <v>1345.0535377867739</v>
      </c>
      <c r="M69" s="105"/>
      <c r="N69" s="105" t="s">
        <v>88</v>
      </c>
      <c r="O69" s="105"/>
      <c r="P69" s="105"/>
      <c r="Q69" s="105"/>
      <c r="R69" s="105"/>
      <c r="S69" s="105"/>
      <c r="T69" s="105"/>
      <c r="U69" s="105"/>
      <c r="V69" s="105"/>
      <c r="W69" s="105"/>
      <c r="X69" s="105"/>
      <c r="Y69" s="105"/>
      <c r="Z69" s="105"/>
      <c r="AA69" s="105"/>
      <c r="AB69" s="105"/>
      <c r="AC69" s="105"/>
      <c r="AD69" s="105"/>
      <c r="AE69" s="105"/>
      <c r="AF69" s="105"/>
      <c r="AG69" s="105"/>
      <c r="AH69" s="105"/>
      <c r="AI69" s="105"/>
      <c r="AJ69" s="105"/>
      <c r="AK69" s="105"/>
      <c r="AL69" s="105"/>
      <c r="AM69" s="105"/>
      <c r="AN69" s="105"/>
      <c r="AO69" s="105"/>
      <c r="AP69" s="105"/>
      <c r="AQ69" s="105"/>
      <c r="AR69" s="105"/>
      <c r="AS69" s="105"/>
      <c r="AT69" s="105"/>
      <c r="AU69" s="105"/>
      <c r="AV69" s="105"/>
      <c r="AW69" s="105"/>
      <c r="AX69" s="105"/>
      <c r="AY69" s="105"/>
      <c r="AZ69" s="105"/>
      <c r="BA69" s="105"/>
      <c r="BB69" s="105"/>
      <c r="BC69" s="105"/>
      <c r="BD69" s="105"/>
      <c r="BE69" s="105"/>
      <c r="BF69" s="105"/>
    </row>
    <row r="70" spans="1:58" ht="13.5" customHeight="1" x14ac:dyDescent="0.25">
      <c r="A70" s="105" t="str">
        <f t="shared" si="0"/>
        <v>2016set</v>
      </c>
      <c r="B70" s="116">
        <v>42614</v>
      </c>
      <c r="C70" s="117" t="s">
        <v>20</v>
      </c>
      <c r="D70" s="117">
        <v>2016</v>
      </c>
      <c r="E70" s="118">
        <v>69</v>
      </c>
      <c r="F70" s="109">
        <v>15.5</v>
      </c>
      <c r="G70" s="109">
        <f t="shared" si="1"/>
        <v>48</v>
      </c>
      <c r="H70" s="119">
        <v>1456.41</v>
      </c>
      <c r="I70" s="120">
        <f>'RNA - MLP'!F70</f>
        <v>2084.9</v>
      </c>
      <c r="J70" s="120">
        <f>Hibrido!D71</f>
        <v>1164.3140894800001</v>
      </c>
      <c r="K70" s="120">
        <f>'Média Móvel Centrada - IS'!J71</f>
        <v>1367.2175134548354</v>
      </c>
      <c r="L70" s="120">
        <f>'Regressão Simples'!J71</f>
        <v>1544.5415129912396</v>
      </c>
      <c r="M70" s="105"/>
      <c r="N70" s="124" t="s">
        <v>26</v>
      </c>
      <c r="O70" s="124" t="s">
        <v>7</v>
      </c>
      <c r="P70" s="124" t="s">
        <v>9</v>
      </c>
      <c r="Q70" s="124" t="s">
        <v>10</v>
      </c>
      <c r="R70" s="124" t="s">
        <v>11</v>
      </c>
      <c r="S70" s="124" t="s">
        <v>12</v>
      </c>
      <c r="T70" s="124" t="s">
        <v>14</v>
      </c>
      <c r="U70" s="124" t="s">
        <v>16</v>
      </c>
      <c r="V70" s="124" t="s">
        <v>18</v>
      </c>
      <c r="W70" s="124" t="s">
        <v>20</v>
      </c>
      <c r="X70" s="124" t="s">
        <v>21</v>
      </c>
      <c r="Y70" s="124" t="s">
        <v>22</v>
      </c>
      <c r="Z70" s="124" t="s">
        <v>24</v>
      </c>
      <c r="AA70" s="105"/>
      <c r="AB70" s="105"/>
      <c r="AC70" s="105"/>
      <c r="AD70" s="105"/>
      <c r="AE70" s="105"/>
      <c r="AF70" s="105"/>
      <c r="AG70" s="105"/>
      <c r="AH70" s="105"/>
      <c r="AI70" s="105"/>
      <c r="AJ70" s="105"/>
      <c r="AK70" s="105"/>
      <c r="AL70" s="105"/>
      <c r="AM70" s="105"/>
      <c r="AN70" s="105"/>
      <c r="AO70" s="105"/>
      <c r="AP70" s="105"/>
      <c r="AQ70" s="105"/>
      <c r="AR70" s="105"/>
      <c r="AS70" s="105"/>
      <c r="AT70" s="105"/>
      <c r="AU70" s="105"/>
      <c r="AV70" s="105"/>
      <c r="AW70" s="105"/>
      <c r="AX70" s="105"/>
      <c r="AY70" s="105"/>
      <c r="AZ70" s="105"/>
      <c r="BA70" s="105"/>
      <c r="BB70" s="105"/>
      <c r="BC70" s="105"/>
      <c r="BD70" s="105"/>
      <c r="BE70" s="105"/>
      <c r="BF70" s="105"/>
    </row>
    <row r="71" spans="1:58" ht="13.5" customHeight="1" x14ac:dyDescent="0.25">
      <c r="A71" s="105" t="str">
        <f t="shared" si="0"/>
        <v>2016out</v>
      </c>
      <c r="B71" s="116">
        <v>42644</v>
      </c>
      <c r="C71" s="117" t="s">
        <v>21</v>
      </c>
      <c r="D71" s="117">
        <v>2016</v>
      </c>
      <c r="E71" s="118">
        <v>70</v>
      </c>
      <c r="F71" s="109">
        <v>127</v>
      </c>
      <c r="G71" s="109">
        <f t="shared" si="1"/>
        <v>142.5</v>
      </c>
      <c r="H71" s="119">
        <v>1987.42</v>
      </c>
      <c r="I71" s="120">
        <f>'RNA - MLP'!F71</f>
        <v>2468.7199999999998</v>
      </c>
      <c r="J71" s="120">
        <f>Hibrido!D72</f>
        <v>1414.7896882</v>
      </c>
      <c r="K71" s="120">
        <f>'Média Móvel Centrada - IS'!J72</f>
        <v>1633.5635854210834</v>
      </c>
      <c r="L71" s="120">
        <f>'Regressão Simples'!J72</f>
        <v>2801.3157567793737</v>
      </c>
      <c r="M71" s="105"/>
      <c r="N71" s="143">
        <v>2011</v>
      </c>
      <c r="O71" s="137">
        <f t="shared" ref="O71:Z71" si="44">IFERROR(VLOOKUP($N71&amp;O$70,$A:$L,12,FALSE),"-")</f>
        <v>8814.548289359318</v>
      </c>
      <c r="P71" s="137">
        <f t="shared" si="44"/>
        <v>6678.0320749194907</v>
      </c>
      <c r="Q71" s="137">
        <f t="shared" si="44"/>
        <v>6205.9105336022549</v>
      </c>
      <c r="R71" s="137">
        <f t="shared" si="44"/>
        <v>5993.1233600508249</v>
      </c>
      <c r="S71" s="137">
        <f t="shared" si="44"/>
        <v>2236.0998270333876</v>
      </c>
      <c r="T71" s="137">
        <f t="shared" si="44"/>
        <v>1351.7031369602562</v>
      </c>
      <c r="U71" s="137">
        <f t="shared" si="44"/>
        <v>1258.6087485315054</v>
      </c>
      <c r="V71" s="137">
        <f t="shared" si="44"/>
        <v>1005.9239799391822</v>
      </c>
      <c r="W71" s="137">
        <f t="shared" si="44"/>
        <v>1049.8113344841647</v>
      </c>
      <c r="X71" s="137">
        <f t="shared" si="44"/>
        <v>2627.0962584341405</v>
      </c>
      <c r="Y71" s="137">
        <f t="shared" si="44"/>
        <v>4371.9510815558669</v>
      </c>
      <c r="Z71" s="137">
        <f t="shared" si="44"/>
        <v>6185.9617360818083</v>
      </c>
      <c r="AA71" s="105"/>
      <c r="AB71" s="105"/>
      <c r="AC71" s="105"/>
      <c r="AD71" s="105"/>
      <c r="AE71" s="105"/>
      <c r="AF71" s="105"/>
      <c r="AG71" s="105"/>
      <c r="AH71" s="105"/>
      <c r="AI71" s="105"/>
      <c r="AJ71" s="105"/>
      <c r="AK71" s="105"/>
      <c r="AL71" s="105"/>
      <c r="AM71" s="105"/>
      <c r="AN71" s="105"/>
      <c r="AO71" s="105"/>
      <c r="AP71" s="105"/>
      <c r="AQ71" s="105"/>
      <c r="AR71" s="105"/>
      <c r="AS71" s="105"/>
      <c r="AT71" s="105"/>
      <c r="AU71" s="105"/>
      <c r="AV71" s="105"/>
      <c r="AW71" s="105"/>
      <c r="AX71" s="105"/>
      <c r="AY71" s="105"/>
      <c r="AZ71" s="105"/>
      <c r="BA71" s="105"/>
      <c r="BB71" s="105"/>
      <c r="BC71" s="105"/>
      <c r="BD71" s="105"/>
      <c r="BE71" s="105"/>
      <c r="BF71" s="105"/>
    </row>
    <row r="72" spans="1:58" ht="13.5" customHeight="1" x14ac:dyDescent="0.25">
      <c r="A72" s="105" t="str">
        <f t="shared" si="0"/>
        <v>2016nov</v>
      </c>
      <c r="B72" s="116">
        <v>42675</v>
      </c>
      <c r="C72" s="117" t="s">
        <v>22</v>
      </c>
      <c r="D72" s="117">
        <v>2016</v>
      </c>
      <c r="E72" s="118">
        <v>71</v>
      </c>
      <c r="F72" s="109">
        <v>213</v>
      </c>
      <c r="G72" s="109">
        <f t="shared" si="1"/>
        <v>340</v>
      </c>
      <c r="H72" s="119">
        <v>3675.37</v>
      </c>
      <c r="I72" s="120">
        <f>'RNA - MLP'!F72</f>
        <v>4351.47</v>
      </c>
      <c r="J72" s="120">
        <f>Hibrido!D73</f>
        <v>2535.3381593700001</v>
      </c>
      <c r="K72" s="120">
        <f>'Média Móvel Centrada - IS'!J73</f>
        <v>2542.5763789357543</v>
      </c>
      <c r="L72" s="120">
        <f>'Regressão Simples'!J73</f>
        <v>5427.9074303048383</v>
      </c>
      <c r="M72" s="105"/>
      <c r="N72" s="125">
        <v>2012</v>
      </c>
      <c r="O72" s="138">
        <f t="shared" ref="O72:Z72" si="45">IFERROR(VLOOKUP($N72&amp;O$70,$A:$L,12,FALSE),"-")</f>
        <v>8965.4941905973646</v>
      </c>
      <c r="P72" s="138">
        <f t="shared" si="45"/>
        <v>6678.0320749194907</v>
      </c>
      <c r="Q72" s="138">
        <f t="shared" si="45"/>
        <v>3692.3620460259872</v>
      </c>
      <c r="R72" s="138">
        <f t="shared" si="45"/>
        <v>2974.2053352899106</v>
      </c>
      <c r="S72" s="138">
        <f t="shared" si="45"/>
        <v>1990.0646576145464</v>
      </c>
      <c r="T72" s="138">
        <f t="shared" si="45"/>
        <v>2668.3237733097299</v>
      </c>
      <c r="U72" s="138">
        <f t="shared" si="45"/>
        <v>2355.7926121560668</v>
      </c>
      <c r="V72" s="138">
        <f t="shared" si="45"/>
        <v>1192.1127567966835</v>
      </c>
      <c r="W72" s="138">
        <f t="shared" si="45"/>
        <v>1378.3015336541848</v>
      </c>
      <c r="X72" s="138">
        <f t="shared" si="45"/>
        <v>2136.3558394311544</v>
      </c>
      <c r="Y72" s="138">
        <f t="shared" si="45"/>
        <v>3812.0548311486668</v>
      </c>
      <c r="Z72" s="138">
        <f t="shared" si="45"/>
        <v>5494.4034220396607</v>
      </c>
      <c r="AA72" s="105"/>
      <c r="AB72" s="105"/>
      <c r="AC72" s="105"/>
      <c r="AD72" s="105"/>
      <c r="AE72" s="105"/>
      <c r="AF72" s="105"/>
      <c r="AG72" s="105"/>
      <c r="AH72" s="105"/>
      <c r="AI72" s="105"/>
      <c r="AJ72" s="105"/>
      <c r="AK72" s="105"/>
      <c r="AL72" s="105"/>
      <c r="AM72" s="105"/>
      <c r="AN72" s="105"/>
      <c r="AO72" s="105"/>
      <c r="AP72" s="105"/>
      <c r="AQ72" s="105"/>
      <c r="AR72" s="105"/>
      <c r="AS72" s="105"/>
      <c r="AT72" s="105"/>
      <c r="AU72" s="105"/>
      <c r="AV72" s="105"/>
      <c r="AW72" s="105"/>
      <c r="AX72" s="105"/>
      <c r="AY72" s="105"/>
      <c r="AZ72" s="105"/>
      <c r="BA72" s="105"/>
      <c r="BB72" s="105"/>
      <c r="BC72" s="105"/>
      <c r="BD72" s="105"/>
      <c r="BE72" s="105"/>
      <c r="BF72" s="105"/>
    </row>
    <row r="73" spans="1:58" ht="13.5" customHeight="1" x14ac:dyDescent="0.25">
      <c r="A73" s="105" t="str">
        <f t="shared" si="0"/>
        <v>2016dez</v>
      </c>
      <c r="B73" s="116">
        <v>42705</v>
      </c>
      <c r="C73" s="117" t="s">
        <v>24</v>
      </c>
      <c r="D73" s="117">
        <v>2016</v>
      </c>
      <c r="E73" s="118">
        <v>72</v>
      </c>
      <c r="F73" s="109">
        <v>167.5</v>
      </c>
      <c r="G73" s="109">
        <f t="shared" si="1"/>
        <v>380.5</v>
      </c>
      <c r="H73" s="119">
        <v>4016.23</v>
      </c>
      <c r="I73" s="120">
        <f>'RNA - MLP'!F73</f>
        <v>5155.28</v>
      </c>
      <c r="J73" s="120">
        <f>Hibrido!D74</f>
        <v>4443.2587638099994</v>
      </c>
      <c r="K73" s="120">
        <f>'Média Móvel Centrada - IS'!J74</f>
        <v>4248.164323540379</v>
      </c>
      <c r="L73" s="120">
        <f>'Regressão Simples'!J74</f>
        <v>5966.5249633568965</v>
      </c>
      <c r="M73" s="105"/>
      <c r="N73" s="125">
        <v>2013</v>
      </c>
      <c r="O73" s="138">
        <f t="shared" ref="O73:Z73" si="46">IFERROR(VLOOKUP($N73&amp;O$70,$A:$L,12,FALSE),"-")</f>
        <v>7595.676760860033</v>
      </c>
      <c r="P73" s="138">
        <f t="shared" si="46"/>
        <v>8659.6126286171839</v>
      </c>
      <c r="Q73" s="138">
        <f t="shared" si="46"/>
        <v>6884.1696492974388</v>
      </c>
      <c r="R73" s="138">
        <f t="shared" si="46"/>
        <v>4330.7235666802771</v>
      </c>
      <c r="S73" s="138">
        <f t="shared" si="46"/>
        <v>2655.0245749627657</v>
      </c>
      <c r="T73" s="138">
        <f t="shared" si="46"/>
        <v>2109.757442737226</v>
      </c>
      <c r="U73" s="138">
        <f t="shared" si="46"/>
        <v>1597.7383063790971</v>
      </c>
      <c r="V73" s="138">
        <f t="shared" si="46"/>
        <v>1192.1127567966835</v>
      </c>
      <c r="W73" s="138">
        <f t="shared" si="46"/>
        <v>1625.6666229077223</v>
      </c>
      <c r="X73" s="138">
        <f t="shared" si="46"/>
        <v>2968.885655951125</v>
      </c>
      <c r="Y73" s="138">
        <f t="shared" si="46"/>
        <v>4862.6915005588526</v>
      </c>
      <c r="Z73" s="138">
        <f t="shared" si="46"/>
        <v>6199.260934428773</v>
      </c>
      <c r="AA73" s="105"/>
      <c r="AB73" s="105"/>
      <c r="AC73" s="105"/>
      <c r="AD73" s="105"/>
      <c r="AE73" s="105"/>
      <c r="AF73" s="105"/>
      <c r="AG73" s="105"/>
      <c r="AH73" s="105"/>
      <c r="AI73" s="105"/>
      <c r="AJ73" s="105"/>
      <c r="AK73" s="105"/>
      <c r="AL73" s="105"/>
      <c r="AM73" s="105"/>
      <c r="AN73" s="105"/>
      <c r="AO73" s="105"/>
      <c r="AP73" s="105"/>
      <c r="AQ73" s="105"/>
      <c r="AR73" s="105"/>
      <c r="AS73" s="105"/>
      <c r="AT73" s="105"/>
      <c r="AU73" s="105"/>
      <c r="AV73" s="105"/>
      <c r="AW73" s="105"/>
      <c r="AX73" s="105"/>
      <c r="AY73" s="105"/>
      <c r="AZ73" s="105"/>
      <c r="BA73" s="105"/>
      <c r="BB73" s="105"/>
      <c r="BC73" s="105"/>
      <c r="BD73" s="105"/>
      <c r="BE73" s="105"/>
      <c r="BF73" s="105"/>
    </row>
    <row r="74" spans="1:58" ht="13.5" customHeight="1" x14ac:dyDescent="0.25">
      <c r="A74" s="105" t="str">
        <f t="shared" si="0"/>
        <v>2017jan</v>
      </c>
      <c r="B74" s="116">
        <v>42736</v>
      </c>
      <c r="C74" s="117" t="s">
        <v>7</v>
      </c>
      <c r="D74" s="117">
        <v>2017</v>
      </c>
      <c r="E74" s="118">
        <v>73</v>
      </c>
      <c r="F74" s="109">
        <v>224.5</v>
      </c>
      <c r="G74" s="109">
        <f t="shared" si="1"/>
        <v>392</v>
      </c>
      <c r="H74" s="119">
        <v>4905.8500000000004</v>
      </c>
      <c r="I74" s="120">
        <f>'RNA - MLP'!F74</f>
        <v>5425.94</v>
      </c>
      <c r="J74" s="120">
        <f>Hibrido!D75</f>
        <v>5507.8167209700005</v>
      </c>
      <c r="K74" s="120">
        <f>'Média Móvel Centrada - IS'!J75</f>
        <v>5233.4507723282377</v>
      </c>
      <c r="L74" s="120">
        <f>'Regressão Simples'!J75</f>
        <v>6119.4657443469869</v>
      </c>
      <c r="M74" s="105"/>
      <c r="N74" s="125">
        <v>2014</v>
      </c>
      <c r="O74" s="138">
        <f t="shared" ref="O74:Z74" si="47">IFERROR(VLOOKUP($N74&amp;O$70,$A:$L,12,FALSE),"-")</f>
        <v>4776.2467113035846</v>
      </c>
      <c r="P74" s="138">
        <f t="shared" si="47"/>
        <v>2435.5878022378533</v>
      </c>
      <c r="Q74" s="138">
        <f t="shared" si="47"/>
        <v>2708.2213683506229</v>
      </c>
      <c r="R74" s="138">
        <f t="shared" si="47"/>
        <v>3413.0788807397353</v>
      </c>
      <c r="S74" s="138">
        <f t="shared" si="47"/>
        <v>2156.304636951601</v>
      </c>
      <c r="T74" s="138">
        <f t="shared" si="47"/>
        <v>1165.5143601027548</v>
      </c>
      <c r="U74" s="138">
        <f t="shared" si="47"/>
        <v>1478.0455212564177</v>
      </c>
      <c r="V74" s="138">
        <f t="shared" si="47"/>
        <v>1504.6439179503463</v>
      </c>
      <c r="W74" s="138">
        <f t="shared" si="47"/>
        <v>1464.7463229094533</v>
      </c>
      <c r="X74" s="138">
        <f t="shared" si="47"/>
        <v>1936.8678642266891</v>
      </c>
      <c r="Y74" s="138">
        <f t="shared" si="47"/>
        <v>3572.669260903308</v>
      </c>
      <c r="Z74" s="138">
        <f t="shared" si="47"/>
        <v>5401.3090336109099</v>
      </c>
      <c r="AA74" s="105"/>
      <c r="AB74" s="105"/>
      <c r="AC74" s="105"/>
      <c r="AD74" s="105"/>
      <c r="AE74" s="105"/>
      <c r="AF74" s="105"/>
      <c r="AG74" s="105"/>
      <c r="AH74" s="105"/>
      <c r="AI74" s="105"/>
      <c r="AJ74" s="105"/>
      <c r="AK74" s="105"/>
      <c r="AL74" s="105"/>
      <c r="AM74" s="105"/>
      <c r="AN74" s="105"/>
      <c r="AO74" s="105"/>
      <c r="AP74" s="105"/>
      <c r="AQ74" s="105"/>
      <c r="AR74" s="105"/>
      <c r="AS74" s="105"/>
      <c r="AT74" s="105"/>
      <c r="AU74" s="105"/>
      <c r="AV74" s="105"/>
      <c r="AW74" s="105"/>
      <c r="AX74" s="105"/>
      <c r="AY74" s="105"/>
      <c r="AZ74" s="105"/>
      <c r="BA74" s="105"/>
      <c r="BB74" s="105"/>
      <c r="BC74" s="105"/>
      <c r="BD74" s="105"/>
      <c r="BE74" s="105"/>
      <c r="BF74" s="105"/>
    </row>
    <row r="75" spans="1:58" ht="13.5" customHeight="1" x14ac:dyDescent="0.25">
      <c r="A75" s="105" t="str">
        <f t="shared" si="0"/>
        <v>2017fev</v>
      </c>
      <c r="B75" s="116">
        <v>42767</v>
      </c>
      <c r="C75" s="117" t="s">
        <v>9</v>
      </c>
      <c r="D75" s="117">
        <v>2017</v>
      </c>
      <c r="E75" s="118">
        <v>74</v>
      </c>
      <c r="F75" s="109">
        <v>99</v>
      </c>
      <c r="G75" s="109">
        <f t="shared" si="1"/>
        <v>323.5</v>
      </c>
      <c r="H75" s="119">
        <v>4144.17</v>
      </c>
      <c r="I75" s="120">
        <f>'RNA - MLP'!F75</f>
        <v>4083.85</v>
      </c>
      <c r="J75" s="120">
        <f>Hibrido!D76</f>
        <v>4630.3275152799997</v>
      </c>
      <c r="K75" s="120">
        <f>'Média Móvel Centrada - IS'!J76</f>
        <v>4692.4871880464125</v>
      </c>
      <c r="L75" s="120">
        <f>'Regressão Simples'!J76</f>
        <v>5208.4706575799264</v>
      </c>
      <c r="M75" s="105"/>
      <c r="N75" s="125">
        <v>2015</v>
      </c>
      <c r="O75" s="138">
        <f t="shared" ref="O75:Z75" si="48">IFERROR(VLOOKUP($N75&amp;O$70,$A:$L,12,FALSE),"-")</f>
        <v>4490.3139468438503</v>
      </c>
      <c r="P75" s="138">
        <f t="shared" si="48"/>
        <v>4649.9043270074226</v>
      </c>
      <c r="Q75" s="138">
        <f t="shared" si="48"/>
        <v>6092.8673476530575</v>
      </c>
      <c r="R75" s="138">
        <f t="shared" si="48"/>
        <v>3566.0196617298257</v>
      </c>
      <c r="S75" s="138">
        <f t="shared" si="48"/>
        <v>1710.7814923282945</v>
      </c>
      <c r="T75" s="138">
        <f t="shared" si="48"/>
        <v>1990.0646576145464</v>
      </c>
      <c r="U75" s="138">
        <f t="shared" si="48"/>
        <v>1325.1047402663273</v>
      </c>
      <c r="V75" s="138">
        <f t="shared" si="48"/>
        <v>1152.2151617557904</v>
      </c>
      <c r="W75" s="138">
        <f t="shared" si="48"/>
        <v>2734.8197650445518</v>
      </c>
      <c r="X75" s="138">
        <f t="shared" si="48"/>
        <v>3399.7796823927711</v>
      </c>
      <c r="Y75" s="138">
        <f t="shared" si="48"/>
        <v>4789.5459096505483</v>
      </c>
      <c r="Z75" s="138">
        <f t="shared" si="48"/>
        <v>6664.732876572526</v>
      </c>
      <c r="AA75" s="105"/>
      <c r="AB75" s="105"/>
      <c r="AC75" s="105"/>
      <c r="AD75" s="105"/>
      <c r="AE75" s="105"/>
      <c r="AF75" s="105"/>
      <c r="AG75" s="105"/>
      <c r="AH75" s="105"/>
      <c r="AI75" s="105"/>
      <c r="AJ75" s="105"/>
      <c r="AK75" s="105"/>
      <c r="AL75" s="105"/>
      <c r="AM75" s="105"/>
      <c r="AN75" s="105"/>
      <c r="AO75" s="105"/>
      <c r="AP75" s="105"/>
      <c r="AQ75" s="105"/>
      <c r="AR75" s="105"/>
      <c r="AS75" s="105"/>
      <c r="AT75" s="105"/>
      <c r="AU75" s="105"/>
      <c r="AV75" s="105"/>
      <c r="AW75" s="105"/>
      <c r="AX75" s="105"/>
      <c r="AY75" s="105"/>
      <c r="AZ75" s="105"/>
      <c r="BA75" s="105"/>
      <c r="BB75" s="105"/>
      <c r="BC75" s="105"/>
      <c r="BD75" s="105"/>
      <c r="BE75" s="105"/>
      <c r="BF75" s="105"/>
    </row>
    <row r="76" spans="1:58" ht="13.5" customHeight="1" x14ac:dyDescent="0.25">
      <c r="A76" s="105" t="str">
        <f t="shared" si="0"/>
        <v>2017mar</v>
      </c>
      <c r="B76" s="116">
        <v>42795</v>
      </c>
      <c r="C76" s="117" t="s">
        <v>10</v>
      </c>
      <c r="D76" s="117">
        <v>2017</v>
      </c>
      <c r="E76" s="118">
        <v>75</v>
      </c>
      <c r="F76" s="109">
        <v>123.5</v>
      </c>
      <c r="G76" s="109">
        <f t="shared" si="1"/>
        <v>222.5</v>
      </c>
      <c r="H76" s="119">
        <v>3748.76</v>
      </c>
      <c r="I76" s="120">
        <f>'RNA - MLP'!F76</f>
        <v>2970.27</v>
      </c>
      <c r="J76" s="120">
        <f>Hibrido!D77</f>
        <v>4386.5294141599998</v>
      </c>
      <c r="K76" s="120">
        <f>'Média Móvel Centrada - IS'!J77</f>
        <v>4593.133676924007</v>
      </c>
      <c r="L76" s="120">
        <f>'Regressão Simples'!J77</f>
        <v>3865.2516245365241</v>
      </c>
      <c r="M76" s="105"/>
      <c r="N76" s="125">
        <v>2016</v>
      </c>
      <c r="O76" s="138">
        <f t="shared" ref="O76:Z76" si="49">IFERROR(VLOOKUP($N76&amp;O$70,$A:$L,12,FALSE),"-")</f>
        <v>7835.0623311053914</v>
      </c>
      <c r="P76" s="138">
        <f t="shared" si="49"/>
        <v>7170.1024137571721</v>
      </c>
      <c r="Q76" s="138">
        <f t="shared" si="49"/>
        <v>5747.0881906319837</v>
      </c>
      <c r="R76" s="138">
        <f t="shared" si="49"/>
        <v>3998.243608006168</v>
      </c>
      <c r="S76" s="138">
        <f t="shared" si="49"/>
        <v>1724.0806906752587</v>
      </c>
      <c r="T76" s="138">
        <f t="shared" si="49"/>
        <v>2502.0837939726753</v>
      </c>
      <c r="U76" s="138">
        <f t="shared" si="49"/>
        <v>1936.8678642266891</v>
      </c>
      <c r="V76" s="138">
        <f t="shared" si="49"/>
        <v>1345.0535377867739</v>
      </c>
      <c r="W76" s="138">
        <f t="shared" si="49"/>
        <v>1544.5415129912396</v>
      </c>
      <c r="X76" s="138">
        <f t="shared" si="49"/>
        <v>2801.3157567793737</v>
      </c>
      <c r="Y76" s="138">
        <f t="shared" si="49"/>
        <v>5427.9074303048383</v>
      </c>
      <c r="Z76" s="138">
        <f t="shared" si="49"/>
        <v>5966.5249633568965</v>
      </c>
      <c r="AA76" s="105"/>
      <c r="AB76" s="105"/>
      <c r="AC76" s="105"/>
      <c r="AD76" s="105"/>
      <c r="AE76" s="105"/>
      <c r="AF76" s="105"/>
      <c r="AG76" s="105"/>
      <c r="AH76" s="105"/>
      <c r="AI76" s="105"/>
      <c r="AJ76" s="105"/>
      <c r="AK76" s="105"/>
      <c r="AL76" s="105"/>
      <c r="AM76" s="105"/>
      <c r="AN76" s="105"/>
      <c r="AO76" s="105"/>
      <c r="AP76" s="105"/>
      <c r="AQ76" s="105"/>
      <c r="AR76" s="105"/>
      <c r="AS76" s="105"/>
      <c r="AT76" s="105"/>
      <c r="AU76" s="105"/>
      <c r="AV76" s="105"/>
      <c r="AW76" s="105"/>
      <c r="AX76" s="105"/>
      <c r="AY76" s="105"/>
      <c r="AZ76" s="105"/>
      <c r="BA76" s="105"/>
      <c r="BB76" s="105"/>
      <c r="BC76" s="105"/>
      <c r="BD76" s="105"/>
      <c r="BE76" s="105"/>
      <c r="BF76" s="105"/>
    </row>
    <row r="77" spans="1:58" ht="13.5" customHeight="1" x14ac:dyDescent="0.25">
      <c r="A77" s="105" t="str">
        <f t="shared" si="0"/>
        <v>2017abr</v>
      </c>
      <c r="B77" s="116">
        <v>42826</v>
      </c>
      <c r="C77" s="117" t="s">
        <v>11</v>
      </c>
      <c r="D77" s="117">
        <v>2017</v>
      </c>
      <c r="E77" s="118">
        <v>76</v>
      </c>
      <c r="F77" s="109">
        <v>65.5</v>
      </c>
      <c r="G77" s="109">
        <f t="shared" si="1"/>
        <v>189</v>
      </c>
      <c r="H77" s="119">
        <v>2449.84</v>
      </c>
      <c r="I77" s="120">
        <f>'RNA - MLP'!F77</f>
        <v>2733.05</v>
      </c>
      <c r="J77" s="120">
        <f>Hibrido!D78</f>
        <v>2734.9053143599999</v>
      </c>
      <c r="K77" s="120">
        <f>'Média Móvel Centrada - IS'!J78</f>
        <v>2951.7562195928872</v>
      </c>
      <c r="L77" s="120">
        <f>'Regressão Simples'!J78</f>
        <v>3419.7284799132176</v>
      </c>
      <c r="M77" s="105"/>
      <c r="N77" s="125">
        <v>2017</v>
      </c>
      <c r="O77" s="138">
        <f t="shared" ref="O77:Z77" si="50">IFERROR(VLOOKUP($N77&amp;O$70,$A:$L,12,FALSE),"-")</f>
        <v>6119.4657443469869</v>
      </c>
      <c r="P77" s="138">
        <f t="shared" si="50"/>
        <v>5208.4706575799264</v>
      </c>
      <c r="Q77" s="138">
        <f t="shared" si="50"/>
        <v>3865.2516245365241</v>
      </c>
      <c r="R77" s="138">
        <f t="shared" si="50"/>
        <v>3419.7284799132176</v>
      </c>
      <c r="S77" s="138">
        <f t="shared" si="50"/>
        <v>2814.6149551263379</v>
      </c>
      <c r="T77" s="138">
        <f t="shared" si="50"/>
        <v>2369.0918105030314</v>
      </c>
      <c r="U77" s="138">
        <f t="shared" si="50"/>
        <v>1331.7543394398094</v>
      </c>
      <c r="V77" s="138">
        <f t="shared" si="50"/>
        <v>1039.1719758065931</v>
      </c>
      <c r="W77" s="138">
        <f t="shared" si="50"/>
        <v>1305.1559427458808</v>
      </c>
      <c r="X77" s="138">
        <f t="shared" si="50"/>
        <v>2595.1781824014256</v>
      </c>
      <c r="Y77" s="138">
        <f t="shared" si="50"/>
        <v>4496.9635460173322</v>
      </c>
      <c r="Z77" s="138">
        <f t="shared" si="50"/>
        <v>5860.131376581181</v>
      </c>
      <c r="AA77" s="105"/>
      <c r="AB77" s="105"/>
      <c r="AC77" s="105"/>
      <c r="AD77" s="105"/>
      <c r="AE77" s="105"/>
      <c r="AF77" s="105"/>
      <c r="AG77" s="105"/>
      <c r="AH77" s="105"/>
      <c r="AI77" s="105"/>
      <c r="AJ77" s="105"/>
      <c r="AK77" s="105"/>
      <c r="AL77" s="105"/>
      <c r="AM77" s="105"/>
      <c r="AN77" s="105"/>
      <c r="AO77" s="105"/>
      <c r="AP77" s="105"/>
      <c r="AQ77" s="105"/>
      <c r="AR77" s="105"/>
      <c r="AS77" s="105"/>
      <c r="AT77" s="105"/>
      <c r="AU77" s="105"/>
      <c r="AV77" s="105"/>
      <c r="AW77" s="105"/>
      <c r="AX77" s="105"/>
      <c r="AY77" s="105"/>
      <c r="AZ77" s="105"/>
      <c r="BA77" s="105"/>
      <c r="BB77" s="105"/>
      <c r="BC77" s="105"/>
      <c r="BD77" s="105"/>
      <c r="BE77" s="105"/>
      <c r="BF77" s="105"/>
    </row>
    <row r="78" spans="1:58" ht="13.5" customHeight="1" x14ac:dyDescent="0.25">
      <c r="A78" s="105" t="str">
        <f t="shared" si="0"/>
        <v>2017mai</v>
      </c>
      <c r="B78" s="116">
        <v>42856</v>
      </c>
      <c r="C78" s="117" t="s">
        <v>12</v>
      </c>
      <c r="D78" s="117">
        <v>2017</v>
      </c>
      <c r="E78" s="118">
        <v>77</v>
      </c>
      <c r="F78" s="109">
        <v>78</v>
      </c>
      <c r="G78" s="109">
        <f t="shared" si="1"/>
        <v>143.5</v>
      </c>
      <c r="H78" s="119">
        <v>2677.39</v>
      </c>
      <c r="I78" s="120">
        <f>'RNA - MLP'!F78</f>
        <v>2473.7600000000002</v>
      </c>
      <c r="J78" s="120">
        <f>Hibrido!D79</f>
        <v>1892.8804171100001</v>
      </c>
      <c r="K78" s="120">
        <f>'Média Móvel Centrada - IS'!J79</f>
        <v>2111.7067507646184</v>
      </c>
      <c r="L78" s="120">
        <f>'Regressão Simples'!J79</f>
        <v>2814.6149551263379</v>
      </c>
      <c r="M78" s="105"/>
      <c r="N78" s="125">
        <v>2018</v>
      </c>
      <c r="O78" s="138">
        <f t="shared" ref="O78:Z78" si="51">IFERROR(VLOOKUP($N78&amp;O$70,$A:$L,12,FALSE),"-")</f>
        <v>6697.9808724399372</v>
      </c>
      <c r="P78" s="138">
        <f t="shared" si="51"/>
        <v>5660.6434013767157</v>
      </c>
      <c r="Q78" s="138">
        <f t="shared" si="51"/>
        <v>4137.8851906492937</v>
      </c>
      <c r="R78" s="138">
        <f t="shared" si="51"/>
        <v>2801.3157567793737</v>
      </c>
      <c r="S78" s="138">
        <f t="shared" si="51"/>
        <v>1318.4551410928452</v>
      </c>
      <c r="T78" s="138">
        <f t="shared" si="51"/>
        <v>1072.419971674004</v>
      </c>
      <c r="U78" s="138">
        <f t="shared" si="51"/>
        <v>1112.3175667148973</v>
      </c>
      <c r="V78" s="138">
        <f t="shared" si="51"/>
        <v>1571.1399096851683</v>
      </c>
      <c r="W78" s="138">
        <f t="shared" si="51"/>
        <v>2508.7333931461571</v>
      </c>
      <c r="X78" s="138">
        <f t="shared" si="51"/>
        <v>4151.1843889962583</v>
      </c>
      <c r="Y78" s="138">
        <f t="shared" si="51"/>
        <v>6372.1505129393099</v>
      </c>
      <c r="Z78" s="138">
        <f t="shared" si="51"/>
        <v>6638.1344798785976</v>
      </c>
      <c r="AA78" s="105"/>
      <c r="AB78" s="105"/>
      <c r="AC78" s="105"/>
      <c r="AD78" s="105"/>
      <c r="AE78" s="105"/>
      <c r="AF78" s="105"/>
      <c r="AG78" s="105"/>
      <c r="AH78" s="105"/>
      <c r="AI78" s="105"/>
      <c r="AJ78" s="105"/>
      <c r="AK78" s="105"/>
      <c r="AL78" s="105"/>
      <c r="AM78" s="105"/>
      <c r="AN78" s="105"/>
      <c r="AO78" s="105"/>
      <c r="AP78" s="105"/>
      <c r="AQ78" s="105"/>
      <c r="AR78" s="105"/>
      <c r="AS78" s="105"/>
      <c r="AT78" s="105"/>
      <c r="AU78" s="105"/>
      <c r="AV78" s="105"/>
      <c r="AW78" s="105"/>
      <c r="AX78" s="105"/>
      <c r="AY78" s="105"/>
      <c r="AZ78" s="105"/>
      <c r="BA78" s="105"/>
      <c r="BB78" s="105"/>
      <c r="BC78" s="105"/>
      <c r="BD78" s="105"/>
      <c r="BE78" s="105"/>
      <c r="BF78" s="105"/>
    </row>
    <row r="79" spans="1:58" ht="13.5" customHeight="1" x14ac:dyDescent="0.25">
      <c r="A79" s="105" t="str">
        <f t="shared" si="0"/>
        <v>2017jun</v>
      </c>
      <c r="B79" s="116">
        <v>42887</v>
      </c>
      <c r="C79" s="117" t="s">
        <v>14</v>
      </c>
      <c r="D79" s="117">
        <v>2017</v>
      </c>
      <c r="E79" s="118">
        <v>78</v>
      </c>
      <c r="F79" s="109">
        <v>32</v>
      </c>
      <c r="G79" s="109">
        <f t="shared" si="1"/>
        <v>110</v>
      </c>
      <c r="H79" s="119">
        <v>2134.23</v>
      </c>
      <c r="I79" s="120">
        <f>'RNA - MLP'!F79</f>
        <v>2317.64</v>
      </c>
      <c r="J79" s="120">
        <f>Hibrido!D80</f>
        <v>1736.7485052300001</v>
      </c>
      <c r="K79" s="120">
        <f>'Média Móvel Centrada - IS'!J80</f>
        <v>1951.9769555913003</v>
      </c>
      <c r="L79" s="120">
        <f>'Regressão Simples'!J80</f>
        <v>2369.0918105030314</v>
      </c>
      <c r="M79" s="105"/>
      <c r="N79" s="125">
        <v>2019</v>
      </c>
      <c r="O79" s="138">
        <f t="shared" ref="O79:Z79" si="52">IFERROR(VLOOKUP($N79&amp;O$70,$A:$L,12,FALSE),"-")</f>
        <v>4816.1443063444776</v>
      </c>
      <c r="P79" s="138">
        <f t="shared" si="52"/>
        <v>5108.7266699776937</v>
      </c>
      <c r="Q79" s="138">
        <f t="shared" si="52"/>
        <v>6019.7217567447533</v>
      </c>
      <c r="R79" s="138">
        <f t="shared" si="52"/>
        <v>4709.7507195687622</v>
      </c>
      <c r="S79" s="138">
        <f t="shared" si="52"/>
        <v>2980.854934463393</v>
      </c>
      <c r="T79" s="138">
        <f t="shared" si="52"/>
        <v>1564.4903105116862</v>
      </c>
      <c r="U79" s="138">
        <f t="shared" si="52"/>
        <v>1192.1127567966835</v>
      </c>
      <c r="V79" s="138">
        <f t="shared" si="52"/>
        <v>1311.8055419193629</v>
      </c>
      <c r="W79" s="138">
        <f t="shared" si="52"/>
        <v>1983.415058441064</v>
      </c>
      <c r="X79" s="138">
        <f t="shared" si="52"/>
        <v>2628.4261782688368</v>
      </c>
      <c r="Y79" s="138">
        <f t="shared" si="52"/>
        <v>4011.5428063531326</v>
      </c>
      <c r="Z79" s="138">
        <f t="shared" si="52"/>
        <v>5580.8482112949287</v>
      </c>
      <c r="AA79" s="105"/>
      <c r="AB79" s="105"/>
      <c r="AC79" s="105"/>
      <c r="AD79" s="105"/>
      <c r="AE79" s="105"/>
      <c r="AF79" s="105"/>
      <c r="AG79" s="105"/>
      <c r="AH79" s="105"/>
      <c r="AI79" s="105"/>
      <c r="AJ79" s="105"/>
      <c r="AK79" s="105"/>
      <c r="AL79" s="105"/>
      <c r="AM79" s="105"/>
      <c r="AN79" s="105"/>
      <c r="AO79" s="105"/>
      <c r="AP79" s="105"/>
      <c r="AQ79" s="105"/>
      <c r="AR79" s="105"/>
      <c r="AS79" s="105"/>
      <c r="AT79" s="105"/>
      <c r="AU79" s="105"/>
      <c r="AV79" s="105"/>
      <c r="AW79" s="105"/>
      <c r="AX79" s="105"/>
      <c r="AY79" s="105"/>
      <c r="AZ79" s="105"/>
      <c r="BA79" s="105"/>
      <c r="BB79" s="105"/>
      <c r="BC79" s="105"/>
      <c r="BD79" s="105"/>
      <c r="BE79" s="105"/>
      <c r="BF79" s="105"/>
    </row>
    <row r="80" spans="1:58" ht="13.5" customHeight="1" x14ac:dyDescent="0.25">
      <c r="A80" s="105" t="str">
        <f t="shared" si="0"/>
        <v>2017jul</v>
      </c>
      <c r="B80" s="116">
        <v>42917</v>
      </c>
      <c r="C80" s="117" t="s">
        <v>16</v>
      </c>
      <c r="D80" s="117">
        <v>2017</v>
      </c>
      <c r="E80" s="118">
        <v>79</v>
      </c>
      <c r="F80" s="109">
        <v>0</v>
      </c>
      <c r="G80" s="109">
        <f t="shared" si="1"/>
        <v>32</v>
      </c>
      <c r="H80" s="119">
        <v>1537.76</v>
      </c>
      <c r="I80" s="120">
        <f>'RNA - MLP'!F80</f>
        <v>2034.17</v>
      </c>
      <c r="J80" s="120">
        <f>Hibrido!D81</f>
        <v>1274.0994810900002</v>
      </c>
      <c r="K80" s="120">
        <f>'Média Móvel Centrada - IS'!J81</f>
        <v>1473.1495639954728</v>
      </c>
      <c r="L80" s="120">
        <f>'Regressão Simples'!J81</f>
        <v>1331.7543394398094</v>
      </c>
      <c r="M80" s="105"/>
      <c r="N80" s="125">
        <v>2020</v>
      </c>
      <c r="O80" s="138">
        <f t="shared" ref="O80:Z80" si="53">IFERROR(VLOOKUP($N80&amp;O$70,$A:$L,12,FALSE),"-")</f>
        <v>6757.8272650012768</v>
      </c>
      <c r="P80" s="138">
        <f t="shared" si="53"/>
        <v>9184.9309633222765</v>
      </c>
      <c r="Q80" s="138">
        <f t="shared" si="53"/>
        <v>7362.9407897881565</v>
      </c>
      <c r="R80" s="138">
        <f t="shared" si="53"/>
        <v>2847.8629509937491</v>
      </c>
      <c r="S80" s="138">
        <f t="shared" si="53"/>
        <v>1970.1158600940998</v>
      </c>
      <c r="T80" s="138">
        <f t="shared" si="53"/>
        <v>1750.6790873691875</v>
      </c>
      <c r="U80" s="138">
        <f t="shared" si="53"/>
        <v>1039.1719758065931</v>
      </c>
      <c r="V80" s="138">
        <f t="shared" si="53"/>
        <v>1039.1719758065931</v>
      </c>
      <c r="W80" s="138">
        <f t="shared" si="53"/>
        <v>1192.1127567966835</v>
      </c>
      <c r="X80" s="138">
        <f t="shared" si="53"/>
        <v>1870.371872491867</v>
      </c>
      <c r="Y80" s="138">
        <f t="shared" si="53"/>
        <v>3120.4965171065191</v>
      </c>
      <c r="Z80" s="138">
        <f t="shared" si="53"/>
        <v>5933.2769674894853</v>
      </c>
      <c r="AA80" s="105"/>
      <c r="AB80" s="105"/>
      <c r="AC80" s="105"/>
      <c r="AD80" s="105"/>
      <c r="AE80" s="105"/>
      <c r="AF80" s="105"/>
      <c r="AG80" s="105"/>
      <c r="AH80" s="105"/>
      <c r="AI80" s="105"/>
      <c r="AJ80" s="105"/>
      <c r="AK80" s="105"/>
      <c r="AL80" s="105"/>
      <c r="AM80" s="105"/>
      <c r="AN80" s="105"/>
      <c r="AO80" s="105"/>
      <c r="AP80" s="105"/>
      <c r="AQ80" s="105"/>
      <c r="AR80" s="105"/>
      <c r="AS80" s="105"/>
      <c r="AT80" s="105"/>
      <c r="AU80" s="105"/>
      <c r="AV80" s="105"/>
      <c r="AW80" s="105"/>
      <c r="AX80" s="105"/>
      <c r="AY80" s="105"/>
      <c r="AZ80" s="105"/>
      <c r="BA80" s="105"/>
      <c r="BB80" s="105"/>
      <c r="BC80" s="105"/>
      <c r="BD80" s="105"/>
      <c r="BE80" s="105"/>
      <c r="BF80" s="105"/>
    </row>
    <row r="81" spans="1:58" ht="13.5" customHeight="1" x14ac:dyDescent="0.25">
      <c r="A81" s="105" t="str">
        <f t="shared" si="0"/>
        <v>2017ago</v>
      </c>
      <c r="B81" s="116">
        <v>42948</v>
      </c>
      <c r="C81" s="117" t="s">
        <v>18</v>
      </c>
      <c r="D81" s="117">
        <v>2017</v>
      </c>
      <c r="E81" s="118">
        <v>80</v>
      </c>
      <c r="F81" s="109">
        <v>10</v>
      </c>
      <c r="G81" s="109">
        <f t="shared" si="1"/>
        <v>10</v>
      </c>
      <c r="H81" s="119">
        <v>1207.69</v>
      </c>
      <c r="I81" s="120">
        <f>'RNA - MLP'!F81</f>
        <v>1969.53</v>
      </c>
      <c r="J81" s="120">
        <f>Hibrido!D82</f>
        <v>1036.1645062900002</v>
      </c>
      <c r="K81" s="120">
        <f>'Média Móvel Centrada - IS'!J82</f>
        <v>1229.6504046000687</v>
      </c>
      <c r="L81" s="120">
        <f>'Regressão Simples'!J82</f>
        <v>1039.1719758065931</v>
      </c>
      <c r="M81" s="105"/>
      <c r="N81" s="125">
        <v>2021</v>
      </c>
      <c r="O81" s="138">
        <f t="shared" ref="O81:Z81" si="54">IFERROR(VLOOKUP($N81&amp;O$70,$A:$L,12,FALSE),"-")</f>
        <v>6904.1184468178853</v>
      </c>
      <c r="P81" s="138">
        <f t="shared" si="54"/>
        <v>5813.5841823668061</v>
      </c>
      <c r="Q81" s="138">
        <f t="shared" si="54"/>
        <v>4709.7507195687622</v>
      </c>
      <c r="R81" s="138">
        <f t="shared" si="54"/>
        <v>2448.8870005848175</v>
      </c>
      <c r="S81" s="138">
        <f t="shared" si="54"/>
        <v>1331.7543394398094</v>
      </c>
      <c r="T81" s="138">
        <f t="shared" si="54"/>
        <v>1325.1047402663273</v>
      </c>
      <c r="U81" s="138">
        <f t="shared" si="54"/>
        <v>1238.6599510110589</v>
      </c>
      <c r="V81" s="138">
        <f t="shared" si="54"/>
        <v>1012.5735791126644</v>
      </c>
      <c r="W81" s="138">
        <f t="shared" si="54"/>
        <v>1145.5655625823083</v>
      </c>
      <c r="X81" s="138">
        <f t="shared" si="54"/>
        <v>3931.747616271346</v>
      </c>
      <c r="Y81" s="138">
        <f t="shared" si="54"/>
        <v>5866.7809757546629</v>
      </c>
      <c r="Z81" s="138">
        <f t="shared" si="54"/>
        <v>5926.6273683160025</v>
      </c>
      <c r="AA81" s="105"/>
      <c r="AB81" s="105"/>
      <c r="AC81" s="105"/>
      <c r="AD81" s="105"/>
      <c r="AE81" s="105"/>
      <c r="AF81" s="105"/>
      <c r="AG81" s="105"/>
      <c r="AH81" s="105"/>
      <c r="AI81" s="105"/>
      <c r="AJ81" s="105"/>
      <c r="AK81" s="105"/>
      <c r="AL81" s="105"/>
      <c r="AM81" s="105"/>
      <c r="AN81" s="105"/>
      <c r="AO81" s="105"/>
      <c r="AP81" s="105"/>
      <c r="AQ81" s="105"/>
      <c r="AR81" s="105"/>
      <c r="AS81" s="105"/>
      <c r="AT81" s="105"/>
      <c r="AU81" s="105"/>
      <c r="AV81" s="105"/>
      <c r="AW81" s="105"/>
      <c r="AX81" s="105"/>
      <c r="AY81" s="105"/>
      <c r="AZ81" s="105"/>
      <c r="BA81" s="105"/>
      <c r="BB81" s="105"/>
      <c r="BC81" s="105"/>
      <c r="BD81" s="105"/>
      <c r="BE81" s="105"/>
      <c r="BF81" s="105"/>
    </row>
    <row r="82" spans="1:58" ht="13.5" customHeight="1" x14ac:dyDescent="0.25">
      <c r="A82" s="105" t="str">
        <f t="shared" si="0"/>
        <v>2017set</v>
      </c>
      <c r="B82" s="116">
        <v>42979</v>
      </c>
      <c r="C82" s="117" t="s">
        <v>20</v>
      </c>
      <c r="D82" s="117">
        <v>2017</v>
      </c>
      <c r="E82" s="118">
        <v>81</v>
      </c>
      <c r="F82" s="109">
        <v>20</v>
      </c>
      <c r="G82" s="109">
        <f t="shared" si="1"/>
        <v>30</v>
      </c>
      <c r="H82" s="119">
        <v>895.95</v>
      </c>
      <c r="I82" s="120">
        <f>'RNA - MLP'!F82</f>
        <v>2028.06</v>
      </c>
      <c r="J82" s="120">
        <f>Hibrido!D83</f>
        <v>903.56394163000016</v>
      </c>
      <c r="K82" s="120">
        <f>'Média Móvel Centrada - IS'!J83</f>
        <v>1102.1247243723949</v>
      </c>
      <c r="L82" s="120">
        <f>'Regressão Simples'!J83</f>
        <v>1305.1559427458808</v>
      </c>
      <c r="M82" s="105"/>
      <c r="N82" s="125">
        <v>2022</v>
      </c>
      <c r="O82" s="138">
        <f t="shared" ref="O82:Z82" si="55">IFERROR(VLOOKUP($N82&amp;O$70,$A:$L,12,FALSE),"-")</f>
        <v>8067.7983021772679</v>
      </c>
      <c r="P82" s="138">
        <f t="shared" si="55"/>
        <v>7768.5663393705699</v>
      </c>
      <c r="Q82" s="138">
        <f t="shared" si="55"/>
        <v>4856.0419013853707</v>
      </c>
      <c r="R82" s="138">
        <f t="shared" si="55"/>
        <v>2914.358942728571</v>
      </c>
      <c r="S82" s="138">
        <f t="shared" si="55"/>
        <v>1923.5686658797244</v>
      </c>
      <c r="T82" s="138">
        <f t="shared" si="55"/>
        <v>1358.3527361337383</v>
      </c>
      <c r="U82" s="139">
        <f t="shared" si="55"/>
        <v>1072.419971674004</v>
      </c>
      <c r="V82" s="139">
        <f t="shared" si="55"/>
        <v>1501.9840782809536</v>
      </c>
      <c r="W82" s="139">
        <f t="shared" si="55"/>
        <v>2020.6528138125645</v>
      </c>
      <c r="X82" s="139">
        <f t="shared" si="55"/>
        <v>3153.7445129739299</v>
      </c>
      <c r="Y82" s="139">
        <f t="shared" si="55"/>
        <v>4204.3811823841161</v>
      </c>
      <c r="Z82" s="139">
        <f t="shared" si="55"/>
        <v>5175.2226617125152</v>
      </c>
      <c r="AA82" s="105"/>
      <c r="AB82" s="105"/>
      <c r="AC82" s="105"/>
      <c r="AD82" s="105"/>
      <c r="AE82" s="105"/>
      <c r="AF82" s="105"/>
      <c r="AG82" s="105"/>
      <c r="AH82" s="105"/>
      <c r="AI82" s="105"/>
      <c r="AJ82" s="105"/>
      <c r="AK82" s="105"/>
      <c r="AL82" s="105"/>
      <c r="AM82" s="105"/>
      <c r="AN82" s="105"/>
      <c r="AO82" s="105"/>
      <c r="AP82" s="105"/>
      <c r="AQ82" s="105"/>
      <c r="AR82" s="105"/>
      <c r="AS82" s="105"/>
      <c r="AT82" s="105"/>
      <c r="AU82" s="105"/>
      <c r="AV82" s="105"/>
      <c r="AW82" s="105"/>
      <c r="AX82" s="105"/>
      <c r="AY82" s="105"/>
      <c r="AZ82" s="105"/>
      <c r="BA82" s="105"/>
      <c r="BB82" s="105"/>
      <c r="BC82" s="105"/>
      <c r="BD82" s="105"/>
      <c r="BE82" s="105"/>
      <c r="BF82" s="105"/>
    </row>
    <row r="83" spans="1:58" ht="13.5" customHeight="1" x14ac:dyDescent="0.25">
      <c r="A83" s="105" t="str">
        <f t="shared" si="0"/>
        <v>2017out</v>
      </c>
      <c r="B83" s="116">
        <v>43009</v>
      </c>
      <c r="C83" s="117" t="s">
        <v>21</v>
      </c>
      <c r="D83" s="117">
        <v>2017</v>
      </c>
      <c r="E83" s="118">
        <v>82</v>
      </c>
      <c r="F83" s="109">
        <v>107</v>
      </c>
      <c r="G83" s="109">
        <f t="shared" si="1"/>
        <v>127</v>
      </c>
      <c r="H83" s="119">
        <v>1226.24</v>
      </c>
      <c r="I83" s="120">
        <f>'RNA - MLP'!F83</f>
        <v>2393.71</v>
      </c>
      <c r="J83" s="120">
        <f>Hibrido!D84</f>
        <v>1218.3186010899999</v>
      </c>
      <c r="K83" s="120">
        <f>'Média Móvel Centrada - IS'!J84</f>
        <v>1435.7558955968038</v>
      </c>
      <c r="L83" s="120">
        <f>'Regressão Simples'!J84</f>
        <v>2595.1781824014256</v>
      </c>
      <c r="M83" s="105"/>
      <c r="N83" s="146">
        <v>2023</v>
      </c>
      <c r="O83" s="140">
        <f t="shared" ref="O83:Z83" si="56">IFERROR(VLOOKUP($N83&amp;O$70,$A:$L,12,FALSE),"-")</f>
        <v>6465.2449013680607</v>
      </c>
      <c r="P83" s="140">
        <f t="shared" si="56"/>
        <v>6318.9537195514522</v>
      </c>
      <c r="Q83" s="140">
        <f t="shared" si="56"/>
        <v>5148.6242650185868</v>
      </c>
      <c r="R83" s="141" t="str">
        <f t="shared" si="56"/>
        <v>-</v>
      </c>
      <c r="S83" s="141" t="str">
        <f t="shared" si="56"/>
        <v>-</v>
      </c>
      <c r="T83" s="141" t="str">
        <f t="shared" si="56"/>
        <v>-</v>
      </c>
      <c r="U83" s="141" t="str">
        <f t="shared" si="56"/>
        <v>-</v>
      </c>
      <c r="V83" s="141" t="str">
        <f t="shared" si="56"/>
        <v>-</v>
      </c>
      <c r="W83" s="141" t="str">
        <f t="shared" si="56"/>
        <v>-</v>
      </c>
      <c r="X83" s="141" t="str">
        <f t="shared" si="56"/>
        <v>-</v>
      </c>
      <c r="Y83" s="141" t="str">
        <f t="shared" si="56"/>
        <v>-</v>
      </c>
      <c r="Z83" s="141" t="str">
        <f t="shared" si="56"/>
        <v>-</v>
      </c>
      <c r="AA83" s="105"/>
      <c r="AB83" s="105"/>
      <c r="AC83" s="105"/>
      <c r="AD83" s="105"/>
      <c r="AE83" s="105"/>
      <c r="AF83" s="105"/>
      <c r="AG83" s="105"/>
      <c r="AH83" s="105"/>
      <c r="AI83" s="105"/>
      <c r="AJ83" s="105"/>
      <c r="AK83" s="105"/>
      <c r="AL83" s="105"/>
      <c r="AM83" s="105"/>
      <c r="AN83" s="105"/>
      <c r="AO83" s="105"/>
      <c r="AP83" s="105"/>
      <c r="AQ83" s="105"/>
      <c r="AR83" s="105"/>
      <c r="AS83" s="105"/>
      <c r="AT83" s="105"/>
      <c r="AU83" s="105"/>
      <c r="AV83" s="105"/>
      <c r="AW83" s="105"/>
      <c r="AX83" s="105"/>
      <c r="AY83" s="105"/>
      <c r="AZ83" s="105"/>
      <c r="BA83" s="105"/>
      <c r="BB83" s="105"/>
      <c r="BC83" s="105"/>
      <c r="BD83" s="105"/>
      <c r="BE83" s="105"/>
      <c r="BF83" s="105"/>
    </row>
    <row r="84" spans="1:58" ht="13.5" customHeight="1" x14ac:dyDescent="0.25">
      <c r="A84" s="105" t="str">
        <f t="shared" si="0"/>
        <v>2017nov</v>
      </c>
      <c r="B84" s="116">
        <v>43040</v>
      </c>
      <c r="C84" s="117" t="s">
        <v>22</v>
      </c>
      <c r="D84" s="117">
        <v>2017</v>
      </c>
      <c r="E84" s="118">
        <v>83</v>
      </c>
      <c r="F84" s="109">
        <v>163</v>
      </c>
      <c r="G84" s="109">
        <f t="shared" si="1"/>
        <v>270</v>
      </c>
      <c r="H84" s="119">
        <v>2325.86</v>
      </c>
      <c r="I84" s="120">
        <f>'RNA - MLP'!F84</f>
        <v>3401.76</v>
      </c>
      <c r="J84" s="120">
        <f>Hibrido!D85</f>
        <v>2087.1691681799998</v>
      </c>
      <c r="K84" s="120">
        <f>'Média Móvel Centrada - IS'!J85</f>
        <v>2255.5400629370097</v>
      </c>
      <c r="L84" s="120">
        <f>'Regressão Simples'!J85</f>
        <v>4496.9635460173322</v>
      </c>
      <c r="M84" s="105"/>
      <c r="N84" s="105"/>
      <c r="O84" s="105"/>
      <c r="P84" s="105"/>
      <c r="Q84" s="105"/>
      <c r="R84" s="105"/>
      <c r="S84" s="105"/>
      <c r="T84" s="105"/>
      <c r="U84" s="105"/>
      <c r="V84" s="105"/>
      <c r="W84" s="105"/>
      <c r="X84" s="105"/>
      <c r="Y84" s="105"/>
      <c r="Z84" s="105"/>
      <c r="AA84" s="105"/>
      <c r="AB84" s="105"/>
      <c r="AC84" s="105"/>
      <c r="AD84" s="105"/>
      <c r="AE84" s="105"/>
      <c r="AF84" s="105"/>
      <c r="AG84" s="105"/>
      <c r="AH84" s="105"/>
      <c r="AI84" s="105"/>
      <c r="AJ84" s="105"/>
      <c r="AK84" s="105"/>
      <c r="AL84" s="105"/>
      <c r="AM84" s="105"/>
      <c r="AN84" s="105"/>
      <c r="AO84" s="105"/>
      <c r="AP84" s="105"/>
      <c r="AQ84" s="105"/>
      <c r="AR84" s="105"/>
      <c r="AS84" s="105"/>
      <c r="AT84" s="105"/>
      <c r="AU84" s="105"/>
      <c r="AV84" s="105"/>
      <c r="AW84" s="105"/>
      <c r="AX84" s="105"/>
      <c r="AY84" s="105"/>
      <c r="AZ84" s="105"/>
      <c r="BA84" s="105"/>
      <c r="BB84" s="105"/>
      <c r="BC84" s="105"/>
      <c r="BD84" s="105"/>
      <c r="BE84" s="105"/>
      <c r="BF84" s="105"/>
    </row>
    <row r="85" spans="1:58" ht="13.5" customHeight="1" x14ac:dyDescent="0.25">
      <c r="A85" s="105" t="str">
        <f t="shared" si="0"/>
        <v>2017dez</v>
      </c>
      <c r="B85" s="116">
        <v>43070</v>
      </c>
      <c r="C85" s="117" t="s">
        <v>24</v>
      </c>
      <c r="D85" s="117">
        <v>2017</v>
      </c>
      <c r="E85" s="118">
        <v>84</v>
      </c>
      <c r="F85" s="109">
        <v>209.5</v>
      </c>
      <c r="G85" s="109">
        <f t="shared" si="1"/>
        <v>372.5</v>
      </c>
      <c r="H85" s="119">
        <v>3600.39</v>
      </c>
      <c r="I85" s="120">
        <f>'RNA - MLP'!F85</f>
        <v>4978.4799999999996</v>
      </c>
      <c r="J85" s="120">
        <f>Hibrido!D86</f>
        <v>3929.2458573399999</v>
      </c>
      <c r="K85" s="120">
        <f>'Média Móvel Centrada - IS'!J86</f>
        <v>3783.0569684355505</v>
      </c>
      <c r="L85" s="120">
        <f>'Regressão Simples'!J86</f>
        <v>5860.131376581181</v>
      </c>
      <c r="M85" s="105"/>
      <c r="N85" s="105" t="s">
        <v>44</v>
      </c>
      <c r="O85" s="142">
        <f t="shared" ref="O85:Z85" si="57">AVERAGE(O71:O83)</f>
        <v>6792.7632360434945</v>
      </c>
      <c r="P85" s="142">
        <f t="shared" si="57"/>
        <v>6256.5497888464661</v>
      </c>
      <c r="Q85" s="142">
        <f t="shared" si="57"/>
        <v>5186.987337173292</v>
      </c>
      <c r="R85" s="142">
        <f t="shared" si="57"/>
        <v>3618.1081885887693</v>
      </c>
      <c r="S85" s="142">
        <f t="shared" si="57"/>
        <v>2067.6433146385052</v>
      </c>
      <c r="T85" s="142">
        <f t="shared" si="57"/>
        <v>1768.9654850962634</v>
      </c>
      <c r="U85" s="142">
        <f t="shared" si="57"/>
        <v>1411.5495295215958</v>
      </c>
      <c r="V85" s="142">
        <f t="shared" si="57"/>
        <v>1238.9924309697328</v>
      </c>
      <c r="W85" s="142">
        <f t="shared" si="57"/>
        <v>1662.7935516263315</v>
      </c>
      <c r="X85" s="142">
        <f t="shared" si="57"/>
        <v>2850.0794840515759</v>
      </c>
      <c r="Y85" s="142">
        <f t="shared" si="57"/>
        <v>4575.761296223096</v>
      </c>
      <c r="Z85" s="142">
        <f t="shared" si="57"/>
        <v>5918.8695026136074</v>
      </c>
      <c r="AA85" s="105"/>
      <c r="AB85" s="105"/>
      <c r="AC85" s="105"/>
      <c r="AD85" s="105"/>
      <c r="AE85" s="105"/>
      <c r="AF85" s="105"/>
      <c r="AG85" s="105"/>
      <c r="AH85" s="105"/>
      <c r="AI85" s="105"/>
      <c r="AJ85" s="105"/>
      <c r="AK85" s="105"/>
      <c r="AL85" s="105"/>
      <c r="AM85" s="105"/>
      <c r="AN85" s="105"/>
      <c r="AO85" s="105"/>
      <c r="AP85" s="105"/>
      <c r="AQ85" s="105"/>
      <c r="AR85" s="105"/>
      <c r="AS85" s="105"/>
      <c r="AT85" s="105"/>
      <c r="AU85" s="105"/>
      <c r="AV85" s="105"/>
      <c r="AW85" s="105"/>
      <c r="AX85" s="105"/>
      <c r="AY85" s="105"/>
      <c r="AZ85" s="105"/>
      <c r="BA85" s="105"/>
      <c r="BB85" s="105"/>
      <c r="BC85" s="105"/>
      <c r="BD85" s="105"/>
      <c r="BE85" s="105"/>
      <c r="BF85" s="105"/>
    </row>
    <row r="86" spans="1:58" ht="13.5" customHeight="1" x14ac:dyDescent="0.25">
      <c r="A86" s="105" t="str">
        <f t="shared" si="0"/>
        <v>2018jan</v>
      </c>
      <c r="B86" s="116">
        <v>43101</v>
      </c>
      <c r="C86" s="117" t="s">
        <v>7</v>
      </c>
      <c r="D86" s="117">
        <v>2018</v>
      </c>
      <c r="E86" s="118">
        <v>85</v>
      </c>
      <c r="F86" s="109">
        <v>226</v>
      </c>
      <c r="G86" s="109">
        <f t="shared" si="1"/>
        <v>435.5</v>
      </c>
      <c r="H86" s="119">
        <v>6103.76</v>
      </c>
      <c r="I86" s="120">
        <f>'RNA - MLP'!F86</f>
        <v>6624.88</v>
      </c>
      <c r="J86" s="120">
        <f>Hibrido!D87</f>
        <v>5437.3305201000003</v>
      </c>
      <c r="K86" s="120">
        <f>'Média Móvel Centrada - IS'!J87</f>
        <v>4754.590825750216</v>
      </c>
      <c r="L86" s="120">
        <f>'Regressão Simples'!J87</f>
        <v>6697.9808724399372</v>
      </c>
      <c r="M86" s="105"/>
      <c r="N86" s="105"/>
      <c r="O86" s="105"/>
      <c r="P86" s="105"/>
      <c r="Q86" s="105"/>
      <c r="R86" s="105"/>
      <c r="S86" s="105"/>
      <c r="T86" s="105"/>
      <c r="U86" s="105"/>
      <c r="V86" s="105"/>
      <c r="W86" s="105"/>
      <c r="X86" s="105"/>
      <c r="Y86" s="105"/>
      <c r="Z86" s="105"/>
      <c r="AA86" s="105"/>
      <c r="AB86" s="105"/>
      <c r="AC86" s="105"/>
      <c r="AD86" s="105"/>
      <c r="AE86" s="105"/>
      <c r="AF86" s="105"/>
      <c r="AG86" s="105"/>
      <c r="AH86" s="105"/>
      <c r="AI86" s="105"/>
      <c r="AJ86" s="105"/>
      <c r="AK86" s="105"/>
      <c r="AL86" s="105"/>
      <c r="AM86" s="105"/>
      <c r="AN86" s="105"/>
      <c r="AO86" s="105"/>
      <c r="AP86" s="105"/>
      <c r="AQ86" s="105"/>
      <c r="AR86" s="105"/>
      <c r="AS86" s="105"/>
      <c r="AT86" s="105"/>
      <c r="AU86" s="105"/>
      <c r="AV86" s="105"/>
      <c r="AW86" s="105"/>
      <c r="AX86" s="105"/>
      <c r="AY86" s="105"/>
      <c r="AZ86" s="105"/>
      <c r="BA86" s="105"/>
      <c r="BB86" s="105"/>
      <c r="BC86" s="105"/>
      <c r="BD86" s="105"/>
      <c r="BE86" s="105"/>
      <c r="BF86" s="105"/>
    </row>
    <row r="87" spans="1:58" ht="13.5" customHeight="1" x14ac:dyDescent="0.25">
      <c r="A87" s="105" t="str">
        <f t="shared" si="0"/>
        <v>2018fev</v>
      </c>
      <c r="B87" s="116">
        <v>43132</v>
      </c>
      <c r="C87" s="117" t="s">
        <v>9</v>
      </c>
      <c r="D87" s="117">
        <v>2018</v>
      </c>
      <c r="E87" s="118">
        <v>86</v>
      </c>
      <c r="F87" s="109">
        <v>131.5</v>
      </c>
      <c r="G87" s="109">
        <f t="shared" si="1"/>
        <v>357.5</v>
      </c>
      <c r="H87" s="119">
        <v>4157.79</v>
      </c>
      <c r="I87" s="120">
        <f>'RNA - MLP'!F87</f>
        <v>4671.53</v>
      </c>
      <c r="J87" s="120">
        <f>Hibrido!D88</f>
        <v>4401.4614451699999</v>
      </c>
      <c r="K87" s="120">
        <f>'Média Móvel Centrada - IS'!J88</f>
        <v>4334.4658946443433</v>
      </c>
      <c r="L87" s="120">
        <f>'Regressão Simples'!J88</f>
        <v>5660.6434013767157</v>
      </c>
      <c r="M87" s="105"/>
      <c r="N87" s="105"/>
      <c r="O87" s="105"/>
      <c r="P87" s="105"/>
      <c r="Q87" s="105"/>
      <c r="R87" s="105"/>
      <c r="S87" s="105"/>
      <c r="T87" s="105"/>
      <c r="U87" s="105"/>
      <c r="V87" s="105"/>
      <c r="W87" s="105"/>
      <c r="X87" s="105"/>
      <c r="Y87" s="105"/>
      <c r="Z87" s="105"/>
      <c r="AA87" s="105"/>
      <c r="AB87" s="105"/>
      <c r="AC87" s="105"/>
      <c r="AD87" s="105"/>
      <c r="AE87" s="105"/>
      <c r="AF87" s="105"/>
      <c r="AG87" s="105"/>
      <c r="AH87" s="105"/>
      <c r="AI87" s="105"/>
      <c r="AJ87" s="105"/>
      <c r="AK87" s="105"/>
      <c r="AL87" s="105"/>
      <c r="AM87" s="105"/>
      <c r="AN87" s="105"/>
      <c r="AO87" s="105"/>
      <c r="AP87" s="105"/>
      <c r="AQ87" s="105"/>
      <c r="AR87" s="105"/>
      <c r="AS87" s="105"/>
      <c r="AT87" s="105"/>
      <c r="AU87" s="105"/>
      <c r="AV87" s="105"/>
      <c r="AW87" s="105"/>
      <c r="AX87" s="105"/>
      <c r="AY87" s="105"/>
      <c r="AZ87" s="105"/>
      <c r="BA87" s="105"/>
      <c r="BB87" s="105"/>
      <c r="BC87" s="105"/>
      <c r="BD87" s="105"/>
      <c r="BE87" s="105"/>
      <c r="BF87" s="105"/>
    </row>
    <row r="88" spans="1:58" ht="13.5" customHeight="1" x14ac:dyDescent="0.25">
      <c r="A88" s="105" t="str">
        <f t="shared" si="0"/>
        <v>2018mar</v>
      </c>
      <c r="B88" s="116">
        <v>43160</v>
      </c>
      <c r="C88" s="117" t="s">
        <v>10</v>
      </c>
      <c r="D88" s="117">
        <v>2018</v>
      </c>
      <c r="E88" s="118">
        <v>87</v>
      </c>
      <c r="F88" s="109">
        <v>111.5</v>
      </c>
      <c r="G88" s="109">
        <f t="shared" si="1"/>
        <v>243</v>
      </c>
      <c r="H88" s="119">
        <v>4910.4399999999996</v>
      </c>
      <c r="I88" s="120">
        <f>'RNA - MLP'!F88</f>
        <v>3140.67</v>
      </c>
      <c r="J88" s="120">
        <f>Hibrido!D89</f>
        <v>4165.0385328400007</v>
      </c>
      <c r="K88" s="120">
        <f>'Média Móvel Centrada - IS'!J89</f>
        <v>4359.466567467206</v>
      </c>
      <c r="L88" s="120">
        <f>'Regressão Simples'!J89</f>
        <v>4137.8851906492937</v>
      </c>
      <c r="M88" s="105"/>
      <c r="N88" s="105"/>
      <c r="O88" s="105"/>
      <c r="P88" s="105"/>
      <c r="Q88" s="105"/>
      <c r="R88" s="105"/>
      <c r="S88" s="105"/>
      <c r="T88" s="105"/>
      <c r="U88" s="105"/>
      <c r="V88" s="105"/>
      <c r="W88" s="105"/>
      <c r="X88" s="105"/>
      <c r="Y88" s="105"/>
      <c r="Z88" s="105"/>
      <c r="AA88" s="105"/>
      <c r="AB88" s="105"/>
      <c r="AC88" s="105"/>
      <c r="AD88" s="105"/>
      <c r="AE88" s="105"/>
      <c r="AF88" s="105"/>
      <c r="AG88" s="105"/>
      <c r="AH88" s="105"/>
      <c r="AI88" s="105"/>
      <c r="AJ88" s="105"/>
      <c r="AK88" s="105"/>
      <c r="AL88" s="105"/>
      <c r="AM88" s="105"/>
      <c r="AN88" s="105"/>
      <c r="AO88" s="105"/>
      <c r="AP88" s="105"/>
      <c r="AQ88" s="105"/>
      <c r="AR88" s="105"/>
      <c r="AS88" s="105"/>
      <c r="AT88" s="105"/>
      <c r="AU88" s="105"/>
      <c r="AV88" s="105"/>
      <c r="AW88" s="105"/>
      <c r="AX88" s="105"/>
      <c r="AY88" s="105"/>
      <c r="AZ88" s="105"/>
      <c r="BA88" s="105"/>
      <c r="BB88" s="105"/>
      <c r="BC88" s="105"/>
      <c r="BD88" s="105"/>
      <c r="BE88" s="105"/>
      <c r="BF88" s="105"/>
    </row>
    <row r="89" spans="1:58" ht="13.5" customHeight="1" x14ac:dyDescent="0.25">
      <c r="A89" s="105" t="str">
        <f t="shared" si="0"/>
        <v>2018abr</v>
      </c>
      <c r="B89" s="116">
        <v>43191</v>
      </c>
      <c r="C89" s="117" t="s">
        <v>11</v>
      </c>
      <c r="D89" s="117">
        <v>2018</v>
      </c>
      <c r="E89" s="118">
        <v>88</v>
      </c>
      <c r="F89" s="109">
        <v>31</v>
      </c>
      <c r="G89" s="109">
        <f t="shared" si="1"/>
        <v>142.5</v>
      </c>
      <c r="H89" s="119">
        <v>2497.4699999999998</v>
      </c>
      <c r="I89" s="120">
        <f>'RNA - MLP'!F89</f>
        <v>2468.7199999999998</v>
      </c>
      <c r="J89" s="120">
        <f>Hibrido!D90</f>
        <v>2713.2496882</v>
      </c>
      <c r="K89" s="120">
        <f>'Média Móvel Centrada - IS'!J90</f>
        <v>2932.0161681293002</v>
      </c>
      <c r="L89" s="120">
        <f>'Regressão Simples'!J90</f>
        <v>2801.3157567793737</v>
      </c>
      <c r="M89" s="105"/>
      <c r="N89" s="105" t="s">
        <v>31</v>
      </c>
      <c r="O89" s="105"/>
      <c r="P89" s="105"/>
      <c r="Q89" s="105"/>
      <c r="R89" s="105"/>
      <c r="S89" s="105"/>
      <c r="T89" s="105"/>
      <c r="U89" s="105"/>
      <c r="V89" s="105"/>
      <c r="W89" s="105"/>
      <c r="X89" s="105"/>
      <c r="Y89" s="105"/>
      <c r="Z89" s="105"/>
      <c r="AA89" s="105"/>
      <c r="AB89" s="105"/>
      <c r="AC89" s="105"/>
      <c r="AD89" s="105"/>
      <c r="AE89" s="105"/>
      <c r="AF89" s="105"/>
      <c r="AG89" s="105"/>
      <c r="AH89" s="105"/>
      <c r="AI89" s="105"/>
      <c r="AJ89" s="105"/>
      <c r="AK89" s="105"/>
      <c r="AL89" s="105"/>
      <c r="AM89" s="105"/>
      <c r="AN89" s="105"/>
      <c r="AO89" s="105"/>
      <c r="AP89" s="105"/>
      <c r="AQ89" s="105"/>
      <c r="AR89" s="105"/>
      <c r="AS89" s="105"/>
      <c r="AT89" s="105"/>
      <c r="AU89" s="105"/>
      <c r="AV89" s="105"/>
      <c r="AW89" s="105"/>
      <c r="AX89" s="105"/>
      <c r="AY89" s="105"/>
      <c r="AZ89" s="105"/>
      <c r="BA89" s="105"/>
      <c r="BB89" s="105"/>
      <c r="BC89" s="105"/>
      <c r="BD89" s="105"/>
      <c r="BE89" s="105"/>
      <c r="BF89" s="105"/>
    </row>
    <row r="90" spans="1:58" ht="13.5" customHeight="1" x14ac:dyDescent="0.25">
      <c r="A90" s="105" t="str">
        <f t="shared" si="0"/>
        <v>2018mai</v>
      </c>
      <c r="B90" s="116">
        <v>43221</v>
      </c>
      <c r="C90" s="117" t="s">
        <v>12</v>
      </c>
      <c r="D90" s="117">
        <v>2018</v>
      </c>
      <c r="E90" s="118">
        <v>89</v>
      </c>
      <c r="F90" s="109">
        <v>0</v>
      </c>
      <c r="G90" s="109">
        <f t="shared" si="1"/>
        <v>31</v>
      </c>
      <c r="H90" s="119">
        <v>1729.43</v>
      </c>
      <c r="I90" s="120">
        <f>'RNA - MLP'!F90</f>
        <v>2031.11</v>
      </c>
      <c r="J90" s="120">
        <f>Hibrido!D91</f>
        <v>2075.9563929800001</v>
      </c>
      <c r="K90" s="120">
        <f>'Média Móvel Centrada - IS'!J91</f>
        <v>2274.7623897484336</v>
      </c>
      <c r="L90" s="120">
        <f>'Regressão Simples'!J91</f>
        <v>1318.4551410928452</v>
      </c>
      <c r="M90" s="105"/>
      <c r="N90" s="124" t="s">
        <v>26</v>
      </c>
      <c r="O90" s="124" t="s">
        <v>7</v>
      </c>
      <c r="P90" s="124" t="s">
        <v>9</v>
      </c>
      <c r="Q90" s="124" t="s">
        <v>10</v>
      </c>
      <c r="R90" s="124" t="s">
        <v>11</v>
      </c>
      <c r="S90" s="124" t="s">
        <v>12</v>
      </c>
      <c r="T90" s="124" t="s">
        <v>14</v>
      </c>
      <c r="U90" s="124" t="s">
        <v>16</v>
      </c>
      <c r="V90" s="124" t="s">
        <v>18</v>
      </c>
      <c r="W90" s="124" t="s">
        <v>20</v>
      </c>
      <c r="X90" s="124" t="s">
        <v>21</v>
      </c>
      <c r="Y90" s="124" t="s">
        <v>22</v>
      </c>
      <c r="Z90" s="124" t="s">
        <v>24</v>
      </c>
      <c r="AA90" s="105"/>
      <c r="AB90" s="105"/>
      <c r="AC90" s="105"/>
      <c r="AD90" s="105"/>
      <c r="AE90" s="105"/>
      <c r="AF90" s="105"/>
      <c r="AG90" s="105"/>
      <c r="AH90" s="105"/>
      <c r="AI90" s="105"/>
      <c r="AJ90" s="105"/>
      <c r="AK90" s="105"/>
      <c r="AL90" s="105"/>
      <c r="AM90" s="105"/>
      <c r="AN90" s="105"/>
      <c r="AO90" s="105"/>
      <c r="AP90" s="105"/>
      <c r="AQ90" s="105"/>
      <c r="AR90" s="105"/>
      <c r="AS90" s="105"/>
      <c r="AT90" s="105"/>
      <c r="AU90" s="105"/>
      <c r="AV90" s="105"/>
      <c r="AW90" s="105"/>
      <c r="AX90" s="105"/>
      <c r="AY90" s="105"/>
      <c r="AZ90" s="105"/>
      <c r="BA90" s="105"/>
      <c r="BB90" s="105"/>
      <c r="BC90" s="105"/>
      <c r="BD90" s="105"/>
      <c r="BE90" s="105"/>
      <c r="BF90" s="105"/>
    </row>
    <row r="91" spans="1:58" ht="13.5" customHeight="1" x14ac:dyDescent="0.25">
      <c r="A91" s="105" t="str">
        <f t="shared" si="0"/>
        <v>2018jun</v>
      </c>
      <c r="B91" s="116">
        <v>43252</v>
      </c>
      <c r="C91" s="117" t="s">
        <v>14</v>
      </c>
      <c r="D91" s="117">
        <v>2018</v>
      </c>
      <c r="E91" s="118">
        <v>90</v>
      </c>
      <c r="F91" s="109">
        <v>12.5</v>
      </c>
      <c r="G91" s="109">
        <f t="shared" si="1"/>
        <v>12.5</v>
      </c>
      <c r="H91" s="119">
        <v>1610.43</v>
      </c>
      <c r="I91" s="120">
        <f>'RNA - MLP'!F91</f>
        <v>1976.6</v>
      </c>
      <c r="J91" s="120">
        <f>Hibrido!D92</f>
        <v>2075.7493813400001</v>
      </c>
      <c r="K91" s="120">
        <f>'Média Móvel Centrada - IS'!J92</f>
        <v>2269.8768361016387</v>
      </c>
      <c r="L91" s="120">
        <f>'Regressão Simples'!J92</f>
        <v>1072.419971674004</v>
      </c>
      <c r="M91" s="105"/>
      <c r="N91" s="143">
        <v>2011</v>
      </c>
      <c r="O91" s="137">
        <v>14513.38</v>
      </c>
      <c r="P91" s="137">
        <v>6176.11</v>
      </c>
      <c r="Q91" s="137">
        <v>11527.88</v>
      </c>
      <c r="R91" s="137">
        <v>6808.32</v>
      </c>
      <c r="S91" s="137">
        <v>4452.32</v>
      </c>
      <c r="T91" s="137">
        <v>3791.72</v>
      </c>
      <c r="U91" s="137">
        <v>2947.26</v>
      </c>
      <c r="V91" s="137">
        <v>2369.23</v>
      </c>
      <c r="W91" s="137">
        <v>1779.82</v>
      </c>
      <c r="X91" s="137">
        <v>2581.0300000000002</v>
      </c>
      <c r="Y91" s="137">
        <v>2930.66</v>
      </c>
      <c r="Z91" s="137">
        <v>7692.65</v>
      </c>
      <c r="AA91" s="105"/>
      <c r="AB91" s="105"/>
      <c r="AC91" s="105"/>
      <c r="AD91" s="105"/>
      <c r="AE91" s="105"/>
      <c r="AF91" s="105"/>
      <c r="AG91" s="105"/>
      <c r="AH91" s="105"/>
      <c r="AI91" s="105"/>
      <c r="AJ91" s="105"/>
      <c r="AK91" s="105"/>
      <c r="AL91" s="105"/>
      <c r="AM91" s="105"/>
      <c r="AN91" s="105"/>
      <c r="AO91" s="105"/>
      <c r="AP91" s="105"/>
      <c r="AQ91" s="105"/>
      <c r="AR91" s="105"/>
      <c r="AS91" s="105"/>
      <c r="AT91" s="105"/>
      <c r="AU91" s="105"/>
      <c r="AV91" s="105"/>
      <c r="AW91" s="105"/>
      <c r="AX91" s="105"/>
      <c r="AY91" s="105"/>
      <c r="AZ91" s="105"/>
      <c r="BA91" s="105"/>
      <c r="BB91" s="105"/>
      <c r="BC91" s="105"/>
      <c r="BD91" s="105"/>
      <c r="BE91" s="105"/>
      <c r="BF91" s="105"/>
    </row>
    <row r="92" spans="1:58" ht="13.5" customHeight="1" x14ac:dyDescent="0.25">
      <c r="A92" s="105" t="str">
        <f t="shared" si="0"/>
        <v>2018jul</v>
      </c>
      <c r="B92" s="116">
        <v>43282</v>
      </c>
      <c r="C92" s="117" t="s">
        <v>16</v>
      </c>
      <c r="D92" s="117">
        <v>2018</v>
      </c>
      <c r="E92" s="118">
        <v>91</v>
      </c>
      <c r="F92" s="109">
        <v>3</v>
      </c>
      <c r="G92" s="109">
        <f t="shared" si="1"/>
        <v>15.5</v>
      </c>
      <c r="H92" s="119">
        <v>1239.4100000000001</v>
      </c>
      <c r="I92" s="120">
        <f>'RNA - MLP'!F92</f>
        <v>1985.17</v>
      </c>
      <c r="J92" s="120">
        <f>Hibrido!D93</f>
        <v>1480.2591728199998</v>
      </c>
      <c r="K92" s="120">
        <f>'Média Móvel Centrada - IS'!J93</f>
        <v>1675.1617887486009</v>
      </c>
      <c r="L92" s="120">
        <f>'Regressão Simples'!J93</f>
        <v>1112.3175667148973</v>
      </c>
      <c r="M92" s="105"/>
      <c r="N92" s="125">
        <v>2012</v>
      </c>
      <c r="O92" s="138">
        <v>13283.33</v>
      </c>
      <c r="P92" s="138">
        <v>6916.17</v>
      </c>
      <c r="Q92" s="138">
        <v>4930.82</v>
      </c>
      <c r="R92" s="138">
        <v>4090.75</v>
      </c>
      <c r="S92" s="138">
        <v>3816.29</v>
      </c>
      <c r="T92" s="138">
        <v>4132.4399999999996</v>
      </c>
      <c r="U92" s="138">
        <v>3018.84</v>
      </c>
      <c r="V92" s="138">
        <v>1987.82</v>
      </c>
      <c r="W92" s="138">
        <v>1605.63</v>
      </c>
      <c r="X92" s="138">
        <v>1619.59</v>
      </c>
      <c r="Y92" s="138">
        <v>2531.52</v>
      </c>
      <c r="Z92" s="138">
        <v>3623.25</v>
      </c>
      <c r="AA92" s="105"/>
      <c r="AB92" s="105"/>
      <c r="AC92" s="105"/>
      <c r="AD92" s="105"/>
      <c r="AE92" s="105"/>
      <c r="AF92" s="105"/>
      <c r="AG92" s="105"/>
      <c r="AH92" s="105"/>
      <c r="AI92" s="105"/>
      <c r="AJ92" s="105"/>
      <c r="AK92" s="105"/>
      <c r="AL92" s="105"/>
      <c r="AM92" s="105"/>
      <c r="AN92" s="105"/>
      <c r="AO92" s="105"/>
      <c r="AP92" s="105"/>
      <c r="AQ92" s="105"/>
      <c r="AR92" s="105"/>
      <c r="AS92" s="105"/>
      <c r="AT92" s="105"/>
      <c r="AU92" s="105"/>
      <c r="AV92" s="105"/>
      <c r="AW92" s="105"/>
      <c r="AX92" s="105"/>
      <c r="AY92" s="105"/>
      <c r="AZ92" s="105"/>
      <c r="BA92" s="105"/>
      <c r="BB92" s="105"/>
      <c r="BC92" s="105"/>
      <c r="BD92" s="105"/>
      <c r="BE92" s="105"/>
      <c r="BF92" s="105"/>
    </row>
    <row r="93" spans="1:58" ht="13.5" customHeight="1" x14ac:dyDescent="0.25">
      <c r="A93" s="105" t="str">
        <f t="shared" si="0"/>
        <v>2018ago</v>
      </c>
      <c r="B93" s="116">
        <v>43313</v>
      </c>
      <c r="C93" s="117" t="s">
        <v>18</v>
      </c>
      <c r="D93" s="117">
        <v>2018</v>
      </c>
      <c r="E93" s="118">
        <v>92</v>
      </c>
      <c r="F93" s="109">
        <v>47</v>
      </c>
      <c r="G93" s="109">
        <f t="shared" si="1"/>
        <v>50</v>
      </c>
      <c r="H93" s="119">
        <v>1448.11</v>
      </c>
      <c r="I93" s="120">
        <f>'RNA - MLP'!F93</f>
        <v>2091.48</v>
      </c>
      <c r="J93" s="120">
        <f>Hibrido!D94</f>
        <v>1132.0860585800001</v>
      </c>
      <c r="K93" s="120">
        <f>'Média Móvel Centrada - IS'!J94</f>
        <v>1335.4595572796491</v>
      </c>
      <c r="L93" s="120">
        <f>'Regressão Simples'!J94</f>
        <v>1571.1399096851683</v>
      </c>
      <c r="M93" s="105"/>
      <c r="N93" s="125">
        <v>2013</v>
      </c>
      <c r="O93" s="138">
        <v>8698.94</v>
      </c>
      <c r="P93" s="138">
        <v>9053.91</v>
      </c>
      <c r="Q93" s="138">
        <v>6924.41</v>
      </c>
      <c r="R93" s="138">
        <v>5999.64</v>
      </c>
      <c r="S93" s="138">
        <v>3600.54</v>
      </c>
      <c r="T93" s="138">
        <v>4079.6</v>
      </c>
      <c r="U93" s="138">
        <v>2892.32</v>
      </c>
      <c r="V93" s="138">
        <v>2192.8200000000002</v>
      </c>
      <c r="W93" s="138">
        <v>1992.47</v>
      </c>
      <c r="X93" s="138">
        <v>2890</v>
      </c>
      <c r="Y93" s="138">
        <v>2978.56</v>
      </c>
      <c r="Z93" s="138">
        <v>5302.28</v>
      </c>
      <c r="AA93" s="105"/>
      <c r="AB93" s="105"/>
      <c r="AC93" s="105"/>
      <c r="AD93" s="105"/>
      <c r="AE93" s="105"/>
      <c r="AF93" s="105"/>
      <c r="AG93" s="105"/>
      <c r="AH93" s="105"/>
      <c r="AI93" s="105"/>
      <c r="AJ93" s="105"/>
      <c r="AK93" s="105"/>
      <c r="AL93" s="105"/>
      <c r="AM93" s="105"/>
      <c r="AN93" s="105"/>
      <c r="AO93" s="105"/>
      <c r="AP93" s="105"/>
      <c r="AQ93" s="105"/>
      <c r="AR93" s="105"/>
      <c r="AS93" s="105"/>
      <c r="AT93" s="105"/>
      <c r="AU93" s="105"/>
      <c r="AV93" s="105"/>
      <c r="AW93" s="105"/>
      <c r="AX93" s="105"/>
      <c r="AY93" s="105"/>
      <c r="AZ93" s="105"/>
      <c r="BA93" s="105"/>
      <c r="BB93" s="105"/>
      <c r="BC93" s="105"/>
      <c r="BD93" s="105"/>
      <c r="BE93" s="105"/>
      <c r="BF93" s="105"/>
    </row>
    <row r="94" spans="1:58" ht="13.5" customHeight="1" x14ac:dyDescent="0.25">
      <c r="A94" s="105" t="str">
        <f t="shared" si="0"/>
        <v>2018set</v>
      </c>
      <c r="B94" s="116">
        <v>43344</v>
      </c>
      <c r="C94" s="117" t="s">
        <v>20</v>
      </c>
      <c r="D94" s="117">
        <v>2018</v>
      </c>
      <c r="E94" s="118">
        <v>93</v>
      </c>
      <c r="F94" s="109">
        <v>73.5</v>
      </c>
      <c r="G94" s="109">
        <f t="shared" si="1"/>
        <v>120.5</v>
      </c>
      <c r="H94" s="119">
        <v>1302.3</v>
      </c>
      <c r="I94" s="120">
        <f>'RNA - MLP'!F94</f>
        <v>2363.9</v>
      </c>
      <c r="J94" s="120">
        <f>Hibrido!D95</f>
        <v>1007.0205828600001</v>
      </c>
      <c r="K94" s="120">
        <f>'Média Móvel Centrada - IS'!J95</f>
        <v>1223.7036334398681</v>
      </c>
      <c r="L94" s="120">
        <f>'Regressão Simples'!J95</f>
        <v>2508.7333931461571</v>
      </c>
      <c r="M94" s="105"/>
      <c r="N94" s="125">
        <v>2014</v>
      </c>
      <c r="O94" s="138">
        <v>3079.94</v>
      </c>
      <c r="P94" s="138">
        <v>1795.04</v>
      </c>
      <c r="Q94" s="138">
        <v>2185.0100000000002</v>
      </c>
      <c r="R94" s="138">
        <v>2237.5700000000002</v>
      </c>
      <c r="S94" s="138">
        <v>1527.44</v>
      </c>
      <c r="T94" s="138">
        <v>1411.64</v>
      </c>
      <c r="U94" s="138">
        <v>1285.6099999999999</v>
      </c>
      <c r="V94" s="138">
        <v>1169.6300000000001</v>
      </c>
      <c r="W94" s="138">
        <v>867.6</v>
      </c>
      <c r="X94" s="138">
        <v>650.35</v>
      </c>
      <c r="Y94" s="138">
        <v>1498.22</v>
      </c>
      <c r="Z94" s="138">
        <v>3434.81</v>
      </c>
      <c r="AA94" s="105"/>
      <c r="AB94" s="105"/>
      <c r="AC94" s="105"/>
      <c r="AD94" s="105"/>
      <c r="AE94" s="105"/>
      <c r="AF94" s="105"/>
      <c r="AG94" s="105"/>
      <c r="AH94" s="105"/>
      <c r="AI94" s="105"/>
      <c r="AJ94" s="105"/>
      <c r="AK94" s="105"/>
      <c r="AL94" s="105"/>
      <c r="AM94" s="105"/>
      <c r="AN94" s="105"/>
      <c r="AO94" s="105"/>
      <c r="AP94" s="105"/>
      <c r="AQ94" s="105"/>
      <c r="AR94" s="105"/>
      <c r="AS94" s="105"/>
      <c r="AT94" s="105"/>
      <c r="AU94" s="105"/>
      <c r="AV94" s="105"/>
      <c r="AW94" s="105"/>
      <c r="AX94" s="105"/>
      <c r="AY94" s="105"/>
      <c r="AZ94" s="105"/>
      <c r="BA94" s="105"/>
      <c r="BB94" s="105"/>
      <c r="BC94" s="105"/>
      <c r="BD94" s="105"/>
      <c r="BE94" s="105"/>
      <c r="BF94" s="105"/>
    </row>
    <row r="95" spans="1:58" ht="13.5" customHeight="1" x14ac:dyDescent="0.25">
      <c r="A95" s="105" t="str">
        <f t="shared" si="0"/>
        <v>2018out</v>
      </c>
      <c r="B95" s="116">
        <v>43374</v>
      </c>
      <c r="C95" s="117" t="s">
        <v>21</v>
      </c>
      <c r="D95" s="117">
        <v>2018</v>
      </c>
      <c r="E95" s="118">
        <v>94</v>
      </c>
      <c r="F95" s="109">
        <v>170.5</v>
      </c>
      <c r="G95" s="109">
        <f t="shared" si="1"/>
        <v>244</v>
      </c>
      <c r="H95" s="119">
        <v>2481.7399999999998</v>
      </c>
      <c r="I95" s="120">
        <f>'RNA - MLP'!F95</f>
        <v>3149.55</v>
      </c>
      <c r="J95" s="120">
        <f>Hibrido!D96</f>
        <v>1482.98980764</v>
      </c>
      <c r="K95" s="120">
        <f>'Média Móvel Centrada - IS'!J96</f>
        <v>1676.6837744430679</v>
      </c>
      <c r="L95" s="120">
        <f>'Regressão Simples'!J96</f>
        <v>4151.1843889962583</v>
      </c>
      <c r="M95" s="105"/>
      <c r="N95" s="125">
        <v>2015</v>
      </c>
      <c r="O95" s="138">
        <v>1988.21</v>
      </c>
      <c r="P95" s="138">
        <v>3530.23</v>
      </c>
      <c r="Q95" s="138">
        <v>4682.33</v>
      </c>
      <c r="R95" s="138">
        <v>3532.87</v>
      </c>
      <c r="S95" s="138">
        <v>2507.6799999999998</v>
      </c>
      <c r="T95" s="138">
        <v>2030.09</v>
      </c>
      <c r="U95" s="138">
        <v>1567.76</v>
      </c>
      <c r="V95" s="138">
        <v>1132.05</v>
      </c>
      <c r="W95" s="138">
        <v>2159.4699999999998</v>
      </c>
      <c r="X95" s="138">
        <v>1044.47</v>
      </c>
      <c r="Y95" s="138">
        <v>2849.53</v>
      </c>
      <c r="Z95" s="138">
        <v>5019.74</v>
      </c>
      <c r="AA95" s="105"/>
      <c r="AB95" s="105"/>
      <c r="AC95" s="105"/>
      <c r="AD95" s="105"/>
      <c r="AE95" s="105"/>
      <c r="AF95" s="105"/>
      <c r="AG95" s="105"/>
      <c r="AH95" s="105"/>
      <c r="AI95" s="105"/>
      <c r="AJ95" s="105"/>
      <c r="AK95" s="105"/>
      <c r="AL95" s="105"/>
      <c r="AM95" s="105"/>
      <c r="AN95" s="105"/>
      <c r="AO95" s="105"/>
      <c r="AP95" s="105"/>
      <c r="AQ95" s="105"/>
      <c r="AR95" s="105"/>
      <c r="AS95" s="105"/>
      <c r="AT95" s="105"/>
      <c r="AU95" s="105"/>
      <c r="AV95" s="105"/>
      <c r="AW95" s="105"/>
      <c r="AX95" s="105"/>
      <c r="AY95" s="105"/>
      <c r="AZ95" s="105"/>
      <c r="BA95" s="105"/>
      <c r="BB95" s="105"/>
      <c r="BC95" s="105"/>
      <c r="BD95" s="105"/>
      <c r="BE95" s="105"/>
      <c r="BF95" s="105"/>
    </row>
    <row r="96" spans="1:58" ht="13.5" customHeight="1" x14ac:dyDescent="0.25">
      <c r="A96" s="105" t="str">
        <f t="shared" si="0"/>
        <v>2018nov</v>
      </c>
      <c r="B96" s="116">
        <v>43405</v>
      </c>
      <c r="C96" s="117" t="s">
        <v>22</v>
      </c>
      <c r="D96" s="117">
        <v>2018</v>
      </c>
      <c r="E96" s="118">
        <v>95</v>
      </c>
      <c r="F96" s="109">
        <v>240.5</v>
      </c>
      <c r="G96" s="109">
        <f t="shared" si="1"/>
        <v>411</v>
      </c>
      <c r="H96" s="119">
        <v>4334.28</v>
      </c>
      <c r="I96" s="120">
        <f>'RNA - MLP'!F96</f>
        <v>5916.35</v>
      </c>
      <c r="J96" s="120">
        <f>Hibrido!D97</f>
        <v>3244.4492635899996</v>
      </c>
      <c r="K96" s="120">
        <f>'Média Móvel Centrada - IS'!J97</f>
        <v>2813.8343618676854</v>
      </c>
      <c r="L96" s="120">
        <f>'Regressão Simples'!J97</f>
        <v>6372.1505129393099</v>
      </c>
      <c r="M96" s="105"/>
      <c r="N96" s="125">
        <v>2016</v>
      </c>
      <c r="O96" s="138">
        <v>9529.39</v>
      </c>
      <c r="P96" s="138">
        <v>6756.82</v>
      </c>
      <c r="Q96" s="138">
        <v>7590.49</v>
      </c>
      <c r="R96" s="138">
        <v>3941.46</v>
      </c>
      <c r="S96" s="138">
        <v>2899.89</v>
      </c>
      <c r="T96" s="138">
        <v>3847.41</v>
      </c>
      <c r="U96" s="138">
        <v>2155.12</v>
      </c>
      <c r="V96" s="138">
        <v>1799.97</v>
      </c>
      <c r="W96" s="138">
        <v>1456.41</v>
      </c>
      <c r="X96" s="138">
        <v>1987.42</v>
      </c>
      <c r="Y96" s="138">
        <v>3675.37</v>
      </c>
      <c r="Z96" s="138">
        <v>4016.23</v>
      </c>
      <c r="AA96" s="105"/>
      <c r="AB96" s="105"/>
      <c r="AC96" s="105"/>
      <c r="AD96" s="105"/>
      <c r="AE96" s="105"/>
      <c r="AF96" s="105"/>
      <c r="AG96" s="105"/>
      <c r="AH96" s="105"/>
      <c r="AI96" s="105"/>
      <c r="AJ96" s="105"/>
      <c r="AK96" s="105"/>
      <c r="AL96" s="105"/>
      <c r="AM96" s="105"/>
      <c r="AN96" s="105"/>
      <c r="AO96" s="105"/>
      <c r="AP96" s="105"/>
      <c r="AQ96" s="105"/>
      <c r="AR96" s="105"/>
      <c r="AS96" s="105"/>
      <c r="AT96" s="105"/>
      <c r="AU96" s="105"/>
      <c r="AV96" s="105"/>
      <c r="AW96" s="105"/>
      <c r="AX96" s="105"/>
      <c r="AY96" s="105"/>
      <c r="AZ96" s="105"/>
      <c r="BA96" s="105"/>
      <c r="BB96" s="105"/>
      <c r="BC96" s="105"/>
      <c r="BD96" s="105"/>
      <c r="BE96" s="105"/>
      <c r="BF96" s="105"/>
    </row>
    <row r="97" spans="1:58" ht="13.5" customHeight="1" x14ac:dyDescent="0.25">
      <c r="A97" s="105" t="str">
        <f t="shared" si="0"/>
        <v>2018dez</v>
      </c>
      <c r="B97" s="116">
        <v>43435</v>
      </c>
      <c r="C97" s="117" t="s">
        <v>24</v>
      </c>
      <c r="D97" s="117">
        <v>2018</v>
      </c>
      <c r="E97" s="118">
        <v>96</v>
      </c>
      <c r="F97" s="109">
        <v>190.5</v>
      </c>
      <c r="G97" s="109">
        <f t="shared" si="1"/>
        <v>431</v>
      </c>
      <c r="H97" s="119">
        <v>5010.95</v>
      </c>
      <c r="I97" s="120">
        <f>'RNA - MLP'!F97</f>
        <v>6488.79</v>
      </c>
      <c r="J97" s="120">
        <f>Hibrido!D98</f>
        <v>5603.6557402299995</v>
      </c>
      <c r="K97" s="120">
        <f>'Média Móvel Centrada - IS'!J98</f>
        <v>4971.6388946326615</v>
      </c>
      <c r="L97" s="120">
        <f>'Regressão Simples'!J98</f>
        <v>6638.1344798785976</v>
      </c>
      <c r="M97" s="105"/>
      <c r="N97" s="125">
        <v>2017</v>
      </c>
      <c r="O97" s="138">
        <v>4905.8500000000004</v>
      </c>
      <c r="P97" s="138">
        <v>4144.17</v>
      </c>
      <c r="Q97" s="138">
        <v>3748.76</v>
      </c>
      <c r="R97" s="138">
        <v>2449.84</v>
      </c>
      <c r="S97" s="138">
        <v>2677.39</v>
      </c>
      <c r="T97" s="138">
        <v>2134.23</v>
      </c>
      <c r="U97" s="138">
        <v>1537.76</v>
      </c>
      <c r="V97" s="138">
        <v>1207.69</v>
      </c>
      <c r="W97" s="138">
        <v>895.95</v>
      </c>
      <c r="X97" s="138">
        <v>1226.24</v>
      </c>
      <c r="Y97" s="138">
        <v>2325.86</v>
      </c>
      <c r="Z97" s="138">
        <v>3600.39</v>
      </c>
      <c r="AA97" s="105"/>
      <c r="AB97" s="105"/>
      <c r="AC97" s="105"/>
      <c r="AD97" s="105"/>
      <c r="AE97" s="105"/>
      <c r="AF97" s="105"/>
      <c r="AG97" s="105"/>
      <c r="AH97" s="105"/>
      <c r="AI97" s="105"/>
      <c r="AJ97" s="105"/>
      <c r="AK97" s="105"/>
      <c r="AL97" s="105"/>
      <c r="AM97" s="105"/>
      <c r="AN97" s="105"/>
      <c r="AO97" s="105"/>
      <c r="AP97" s="105"/>
      <c r="AQ97" s="105"/>
      <c r="AR97" s="105"/>
      <c r="AS97" s="105"/>
      <c r="AT97" s="105"/>
      <c r="AU97" s="105"/>
      <c r="AV97" s="105"/>
      <c r="AW97" s="105"/>
      <c r="AX97" s="105"/>
      <c r="AY97" s="105"/>
      <c r="AZ97" s="105"/>
      <c r="BA97" s="105"/>
      <c r="BB97" s="105"/>
      <c r="BC97" s="105"/>
      <c r="BD97" s="105"/>
      <c r="BE97" s="105"/>
      <c r="BF97" s="105"/>
    </row>
    <row r="98" spans="1:58" ht="13.5" customHeight="1" x14ac:dyDescent="0.25">
      <c r="A98" s="105" t="str">
        <f t="shared" si="0"/>
        <v>2019jan</v>
      </c>
      <c r="B98" s="116">
        <v>43466</v>
      </c>
      <c r="C98" s="117" t="s">
        <v>7</v>
      </c>
      <c r="D98" s="117">
        <v>2019</v>
      </c>
      <c r="E98" s="118">
        <v>97</v>
      </c>
      <c r="F98" s="109">
        <v>103.5</v>
      </c>
      <c r="G98" s="109">
        <f t="shared" si="1"/>
        <v>294</v>
      </c>
      <c r="H98" s="119">
        <v>3984</v>
      </c>
      <c r="I98" s="120">
        <f>'RNA - MLP'!F98</f>
        <v>3676.72</v>
      </c>
      <c r="J98" s="120">
        <f>Hibrido!D99</f>
        <v>6310.0915198299999</v>
      </c>
      <c r="K98" s="120">
        <f>'Média Móvel Centrada - IS'!J99</f>
        <v>6441.9249608962191</v>
      </c>
      <c r="L98" s="120">
        <f>'Regressão Simples'!J99</f>
        <v>4816.1443063444776</v>
      </c>
      <c r="M98" s="105"/>
      <c r="N98" s="125">
        <v>2018</v>
      </c>
      <c r="O98" s="138">
        <v>6103.76</v>
      </c>
      <c r="P98" s="138">
        <v>4157.79</v>
      </c>
      <c r="Q98" s="138">
        <v>4910.4399999999996</v>
      </c>
      <c r="R98" s="138">
        <v>2497.4699999999998</v>
      </c>
      <c r="S98" s="138">
        <v>1729.43</v>
      </c>
      <c r="T98" s="138">
        <v>1610.43</v>
      </c>
      <c r="U98" s="138">
        <v>1239.4100000000001</v>
      </c>
      <c r="V98" s="138">
        <v>1448.11</v>
      </c>
      <c r="W98" s="138">
        <v>1302.3</v>
      </c>
      <c r="X98" s="138">
        <v>2481.7399999999998</v>
      </c>
      <c r="Y98" s="138">
        <v>4334.28</v>
      </c>
      <c r="Z98" s="138">
        <v>5010.95</v>
      </c>
      <c r="AA98" s="105"/>
      <c r="AB98" s="105"/>
      <c r="AC98" s="105"/>
      <c r="AD98" s="105"/>
      <c r="AE98" s="105"/>
      <c r="AF98" s="105"/>
      <c r="AG98" s="105"/>
      <c r="AH98" s="105"/>
      <c r="AI98" s="105"/>
      <c r="AJ98" s="105"/>
      <c r="AK98" s="105"/>
      <c r="AL98" s="105"/>
      <c r="AM98" s="105"/>
      <c r="AN98" s="105"/>
      <c r="AO98" s="105"/>
      <c r="AP98" s="105"/>
      <c r="AQ98" s="105"/>
      <c r="AR98" s="105"/>
      <c r="AS98" s="105"/>
      <c r="AT98" s="105"/>
      <c r="AU98" s="105"/>
      <c r="AV98" s="105"/>
      <c r="AW98" s="105"/>
      <c r="AX98" s="105"/>
      <c r="AY98" s="105"/>
      <c r="AZ98" s="105"/>
      <c r="BA98" s="105"/>
      <c r="BB98" s="105"/>
      <c r="BC98" s="105"/>
      <c r="BD98" s="105"/>
      <c r="BE98" s="105"/>
      <c r="BF98" s="105"/>
    </row>
    <row r="99" spans="1:58" ht="13.5" customHeight="1" x14ac:dyDescent="0.25">
      <c r="A99" s="105" t="str">
        <f t="shared" si="0"/>
        <v>2019fev</v>
      </c>
      <c r="B99" s="116">
        <v>43497</v>
      </c>
      <c r="C99" s="117" t="s">
        <v>9</v>
      </c>
      <c r="D99" s="117">
        <v>2019</v>
      </c>
      <c r="E99" s="118">
        <v>98</v>
      </c>
      <c r="F99" s="109">
        <v>212.5</v>
      </c>
      <c r="G99" s="109">
        <f t="shared" si="1"/>
        <v>316</v>
      </c>
      <c r="H99" s="119">
        <v>4380</v>
      </c>
      <c r="I99" s="120">
        <f>'RNA - MLP'!F99</f>
        <v>3972.19</v>
      </c>
      <c r="J99" s="120">
        <f>Hibrido!D100</f>
        <v>5854.4532140600004</v>
      </c>
      <c r="K99" s="120">
        <f>'Média Móvel Centrada - IS'!J100</f>
        <v>5937.4615926654396</v>
      </c>
      <c r="L99" s="120">
        <f>'Regressão Simples'!J100</f>
        <v>5108.7266699776937</v>
      </c>
      <c r="M99" s="105"/>
      <c r="N99" s="125">
        <v>2019</v>
      </c>
      <c r="O99" s="138">
        <v>3984</v>
      </c>
      <c r="P99" s="138">
        <v>4380</v>
      </c>
      <c r="Q99" s="138">
        <v>7549</v>
      </c>
      <c r="R99" s="138">
        <v>5025</v>
      </c>
      <c r="S99" s="138">
        <v>3380</v>
      </c>
      <c r="T99" s="138">
        <v>2399</v>
      </c>
      <c r="U99" s="138">
        <v>1947</v>
      </c>
      <c r="V99" s="138">
        <v>1607</v>
      </c>
      <c r="W99" s="138">
        <v>1379</v>
      </c>
      <c r="X99" s="138">
        <v>1426</v>
      </c>
      <c r="Y99" s="138">
        <v>2419</v>
      </c>
      <c r="Z99" s="138">
        <v>4238</v>
      </c>
      <c r="AA99" s="105"/>
      <c r="AB99" s="105"/>
      <c r="AC99" s="105"/>
      <c r="AD99" s="87"/>
      <c r="AE99" s="87"/>
      <c r="AF99" s="87"/>
      <c r="AG99" s="87"/>
      <c r="AH99" s="87"/>
      <c r="AI99" s="87"/>
      <c r="AJ99" s="87"/>
      <c r="AK99" s="105"/>
      <c r="AL99" s="105"/>
      <c r="AM99" s="105"/>
      <c r="AN99" s="105"/>
      <c r="AO99" s="105"/>
      <c r="AP99" s="105"/>
      <c r="AQ99" s="105"/>
      <c r="AR99" s="105"/>
      <c r="AS99" s="105"/>
      <c r="AT99" s="105"/>
      <c r="AU99" s="105"/>
      <c r="AV99" s="105"/>
      <c r="AW99" s="105"/>
      <c r="AX99" s="105"/>
      <c r="AY99" s="105"/>
      <c r="AZ99" s="105"/>
      <c r="BA99" s="105"/>
      <c r="BB99" s="105"/>
      <c r="BC99" s="105"/>
      <c r="BD99" s="105"/>
      <c r="BE99" s="105"/>
      <c r="BF99" s="105"/>
    </row>
    <row r="100" spans="1:58" ht="13.5" customHeight="1" x14ac:dyDescent="0.25">
      <c r="A100" s="105" t="str">
        <f t="shared" si="0"/>
        <v>2019mar</v>
      </c>
      <c r="B100" s="116">
        <v>43525</v>
      </c>
      <c r="C100" s="117" t="s">
        <v>10</v>
      </c>
      <c r="D100" s="117">
        <v>2019</v>
      </c>
      <c r="E100" s="118">
        <v>99</v>
      </c>
      <c r="F100" s="109">
        <v>172</v>
      </c>
      <c r="G100" s="109">
        <f t="shared" si="1"/>
        <v>384.5</v>
      </c>
      <c r="H100" s="119">
        <v>7549</v>
      </c>
      <c r="I100" s="120">
        <f>'RNA - MLP'!F100</f>
        <v>5247.19</v>
      </c>
      <c r="J100" s="120">
        <f>Hibrido!D101</f>
        <v>6148.7751438000005</v>
      </c>
      <c r="K100" s="120">
        <f>'Média Móvel Centrada - IS'!J101</f>
        <v>5927.3355042336889</v>
      </c>
      <c r="L100" s="120">
        <f>'Regressão Simples'!J101</f>
        <v>6019.7217567447533</v>
      </c>
      <c r="M100" s="105"/>
      <c r="N100" s="125">
        <v>2020</v>
      </c>
      <c r="O100" s="138">
        <v>5672</v>
      </c>
      <c r="P100" s="138">
        <v>11933</v>
      </c>
      <c r="Q100" s="138">
        <v>8252</v>
      </c>
      <c r="R100" s="138">
        <v>4239</v>
      </c>
      <c r="S100" s="138">
        <v>2803</v>
      </c>
      <c r="T100" s="138">
        <v>2449</v>
      </c>
      <c r="U100" s="138">
        <v>1873</v>
      </c>
      <c r="V100" s="138">
        <v>1462</v>
      </c>
      <c r="W100" s="138">
        <v>1141</v>
      </c>
      <c r="X100" s="138">
        <v>985</v>
      </c>
      <c r="Y100" s="138">
        <v>1948</v>
      </c>
      <c r="Z100" s="138">
        <v>4880</v>
      </c>
      <c r="AA100" s="105"/>
      <c r="AB100" s="105"/>
      <c r="AC100" s="105"/>
      <c r="AD100" s="87"/>
      <c r="AE100" s="87"/>
      <c r="AF100" s="147" t="s">
        <v>89</v>
      </c>
      <c r="AG100" s="148" t="s">
        <v>90</v>
      </c>
      <c r="AH100" s="148" t="s">
        <v>91</v>
      </c>
      <c r="AI100" s="87"/>
      <c r="AJ100" s="87"/>
      <c r="AK100" s="105"/>
      <c r="AL100" s="105"/>
      <c r="AM100" s="105"/>
      <c r="AN100" s="105"/>
      <c r="AO100" s="105"/>
      <c r="AP100" s="105"/>
      <c r="AQ100" s="105"/>
      <c r="AR100" s="105"/>
      <c r="AS100" s="105"/>
      <c r="AT100" s="105"/>
      <c r="AU100" s="105"/>
      <c r="AV100" s="105"/>
      <c r="AW100" s="105"/>
      <c r="AX100" s="105"/>
      <c r="AY100" s="105"/>
      <c r="AZ100" s="105"/>
      <c r="BA100" s="105"/>
      <c r="BB100" s="105"/>
      <c r="BC100" s="105"/>
      <c r="BD100" s="105"/>
      <c r="BE100" s="105"/>
      <c r="BF100" s="105"/>
    </row>
    <row r="101" spans="1:58" ht="13.5" customHeight="1" x14ac:dyDescent="0.25">
      <c r="A101" s="105" t="str">
        <f t="shared" si="0"/>
        <v>2019abr</v>
      </c>
      <c r="B101" s="116">
        <v>43556</v>
      </c>
      <c r="C101" s="117" t="s">
        <v>11</v>
      </c>
      <c r="D101" s="117">
        <v>2019</v>
      </c>
      <c r="E101" s="118">
        <v>100</v>
      </c>
      <c r="F101" s="109">
        <v>114</v>
      </c>
      <c r="G101" s="109">
        <f t="shared" si="1"/>
        <v>286</v>
      </c>
      <c r="H101" s="119">
        <v>5025</v>
      </c>
      <c r="I101" s="120">
        <f>'RNA - MLP'!F101</f>
        <v>3580.02</v>
      </c>
      <c r="J101" s="120">
        <f>Hibrido!D102</f>
        <v>3695.9719041899998</v>
      </c>
      <c r="K101" s="120">
        <f>'Média Móvel Centrada - IS'!J102</f>
        <v>3841.6667919467095</v>
      </c>
      <c r="L101" s="120">
        <f>'Regressão Simples'!J102</f>
        <v>4709.7507195687622</v>
      </c>
      <c r="M101" s="105"/>
      <c r="N101" s="125">
        <v>2021</v>
      </c>
      <c r="O101" s="138">
        <v>6198</v>
      </c>
      <c r="P101" s="138">
        <v>4770</v>
      </c>
      <c r="Q101" s="138">
        <v>4338</v>
      </c>
      <c r="R101" s="138">
        <v>2131</v>
      </c>
      <c r="S101" s="138">
        <v>1589</v>
      </c>
      <c r="T101" s="138">
        <v>1692</v>
      </c>
      <c r="U101" s="138">
        <v>1256</v>
      </c>
      <c r="V101" s="138">
        <v>1119</v>
      </c>
      <c r="W101" s="138">
        <v>923</v>
      </c>
      <c r="X101" s="138">
        <v>2983</v>
      </c>
      <c r="Y101" s="138">
        <v>3815</v>
      </c>
      <c r="Z101" s="138">
        <v>4450</v>
      </c>
      <c r="AA101" s="105"/>
      <c r="AB101" s="105"/>
      <c r="AC101" s="105"/>
      <c r="AD101" s="87"/>
      <c r="AE101" s="288" t="s">
        <v>89</v>
      </c>
      <c r="AF101" s="149" t="s">
        <v>92</v>
      </c>
      <c r="AG101" s="150">
        <v>98</v>
      </c>
      <c r="AH101" s="151">
        <v>0.71</v>
      </c>
      <c r="AI101" s="87"/>
      <c r="AJ101" s="87"/>
      <c r="AK101" s="105"/>
      <c r="AL101" s="105"/>
      <c r="AM101" s="105"/>
      <c r="AN101" s="105"/>
      <c r="AO101" s="105"/>
      <c r="AP101" s="105"/>
      <c r="AQ101" s="105"/>
      <c r="AR101" s="105"/>
      <c r="AS101" s="105"/>
      <c r="AT101" s="105"/>
      <c r="AU101" s="105"/>
      <c r="AV101" s="105"/>
      <c r="AW101" s="105"/>
      <c r="AX101" s="105"/>
      <c r="AY101" s="105"/>
      <c r="AZ101" s="105"/>
      <c r="BA101" s="105"/>
      <c r="BB101" s="105"/>
      <c r="BC101" s="105"/>
      <c r="BD101" s="105"/>
      <c r="BE101" s="105"/>
      <c r="BF101" s="105"/>
    </row>
    <row r="102" spans="1:58" ht="13.5" customHeight="1" x14ac:dyDescent="0.25">
      <c r="A102" s="105" t="str">
        <f t="shared" si="0"/>
        <v>2019mai</v>
      </c>
      <c r="B102" s="116">
        <v>43586</v>
      </c>
      <c r="C102" s="117" t="s">
        <v>12</v>
      </c>
      <c r="D102" s="117">
        <v>2019</v>
      </c>
      <c r="E102" s="118">
        <v>101</v>
      </c>
      <c r="F102" s="109">
        <v>42</v>
      </c>
      <c r="G102" s="109">
        <f t="shared" si="1"/>
        <v>156</v>
      </c>
      <c r="H102" s="119">
        <v>3380</v>
      </c>
      <c r="I102" s="120">
        <f>'RNA - MLP'!F102</f>
        <v>2538.96</v>
      </c>
      <c r="J102" s="120">
        <f>Hibrido!D103</f>
        <v>2521.6920394000003</v>
      </c>
      <c r="K102" s="120">
        <f>'Média Móvel Centrada - IS'!J103</f>
        <v>2740.9515315575982</v>
      </c>
      <c r="L102" s="120">
        <f>'Regressão Simples'!J103</f>
        <v>2980.854934463393</v>
      </c>
      <c r="M102" s="105"/>
      <c r="N102" s="146">
        <v>2022</v>
      </c>
      <c r="O102" s="141">
        <v>9992</v>
      </c>
      <c r="P102" s="141">
        <v>10939</v>
      </c>
      <c r="Q102" s="141">
        <v>4978</v>
      </c>
      <c r="R102" s="141">
        <v>3761</v>
      </c>
      <c r="S102" s="141">
        <v>2593</v>
      </c>
      <c r="T102" s="141">
        <v>2211</v>
      </c>
      <c r="U102" s="141" t="s">
        <v>28</v>
      </c>
      <c r="V102" s="141" t="s">
        <v>28</v>
      </c>
      <c r="W102" s="141" t="s">
        <v>28</v>
      </c>
      <c r="X102" s="141" t="s">
        <v>28</v>
      </c>
      <c r="Y102" s="141" t="s">
        <v>28</v>
      </c>
      <c r="Z102" s="141" t="s">
        <v>28</v>
      </c>
      <c r="AA102" s="105"/>
      <c r="AB102" s="105"/>
      <c r="AC102" s="105"/>
      <c r="AD102" s="87"/>
      <c r="AE102" s="289"/>
      <c r="AF102" s="152" t="s">
        <v>93</v>
      </c>
      <c r="AG102" s="153">
        <v>40</v>
      </c>
      <c r="AH102" s="154">
        <v>0.28999999999999998</v>
      </c>
      <c r="AI102" s="87"/>
      <c r="AJ102" s="87"/>
      <c r="AK102" s="105"/>
      <c r="AL102" s="105"/>
      <c r="AM102" s="105"/>
      <c r="AN102" s="105"/>
      <c r="AO102" s="105"/>
      <c r="AP102" s="105"/>
      <c r="AQ102" s="105"/>
      <c r="AR102" s="105"/>
      <c r="AS102" s="105"/>
      <c r="AT102" s="105"/>
      <c r="AU102" s="105"/>
      <c r="AV102" s="105"/>
      <c r="AW102" s="105"/>
      <c r="AX102" s="105"/>
      <c r="AY102" s="105"/>
      <c r="AZ102" s="105"/>
      <c r="BA102" s="105"/>
      <c r="BB102" s="105"/>
      <c r="BC102" s="105"/>
      <c r="BD102" s="105"/>
      <c r="BE102" s="105"/>
      <c r="BF102" s="105"/>
    </row>
    <row r="103" spans="1:58" ht="13.5" customHeight="1" x14ac:dyDescent="0.25">
      <c r="A103" s="105" t="str">
        <f t="shared" si="0"/>
        <v>2019jun</v>
      </c>
      <c r="B103" s="116">
        <v>43617</v>
      </c>
      <c r="C103" s="117" t="s">
        <v>14</v>
      </c>
      <c r="D103" s="117">
        <v>2019</v>
      </c>
      <c r="E103" s="118">
        <v>102</v>
      </c>
      <c r="F103" s="109">
        <v>7.5</v>
      </c>
      <c r="G103" s="109">
        <f t="shared" si="1"/>
        <v>49.5</v>
      </c>
      <c r="H103" s="119">
        <v>2399</v>
      </c>
      <c r="I103" s="120">
        <f>'RNA - MLP'!F103</f>
        <v>2089.83</v>
      </c>
      <c r="J103" s="120">
        <f>Hibrido!D104</f>
        <v>2317.9027503200005</v>
      </c>
      <c r="K103" s="120">
        <f>'Média Móvel Centrada - IS'!J104</f>
        <v>2521.1565453800149</v>
      </c>
      <c r="L103" s="120">
        <f>'Regressão Simples'!J104</f>
        <v>1564.4903105116862</v>
      </c>
      <c r="M103" s="105"/>
      <c r="N103" s="105"/>
      <c r="O103" s="105"/>
      <c r="P103" s="105"/>
      <c r="Q103" s="105"/>
      <c r="R103" s="105"/>
      <c r="S103" s="105"/>
      <c r="T103" s="105"/>
      <c r="U103" s="105"/>
      <c r="V103" s="105"/>
      <c r="W103" s="105"/>
      <c r="X103" s="105"/>
      <c r="Y103" s="105"/>
      <c r="Z103" s="105"/>
      <c r="AA103" s="105"/>
      <c r="AB103" s="105"/>
      <c r="AC103" s="105"/>
      <c r="AD103" s="87"/>
      <c r="AE103" s="105"/>
      <c r="AF103" s="155" t="s">
        <v>64</v>
      </c>
      <c r="AG103" s="156">
        <v>138</v>
      </c>
      <c r="AH103" s="157">
        <v>1</v>
      </c>
      <c r="AI103" s="87"/>
      <c r="AJ103" s="87"/>
      <c r="AK103" s="105"/>
      <c r="AL103" s="105"/>
      <c r="AM103" s="105"/>
      <c r="AN103" s="105"/>
      <c r="AO103" s="105"/>
      <c r="AP103" s="105"/>
      <c r="AQ103" s="105"/>
      <c r="AR103" s="105"/>
      <c r="AS103" s="105"/>
      <c r="AT103" s="105"/>
      <c r="AU103" s="105"/>
      <c r="AV103" s="105"/>
      <c r="AW103" s="105"/>
      <c r="AX103" s="105"/>
      <c r="AY103" s="105"/>
      <c r="AZ103" s="105"/>
      <c r="BA103" s="105"/>
      <c r="BB103" s="105"/>
      <c r="BC103" s="105"/>
      <c r="BD103" s="105"/>
      <c r="BE103" s="105"/>
      <c r="BF103" s="105"/>
    </row>
    <row r="104" spans="1:58" ht="13.5" customHeight="1" x14ac:dyDescent="0.25">
      <c r="A104" s="105" t="str">
        <f t="shared" si="0"/>
        <v>2019jul</v>
      </c>
      <c r="B104" s="116">
        <v>43647</v>
      </c>
      <c r="C104" s="117" t="s">
        <v>16</v>
      </c>
      <c r="D104" s="117">
        <v>2019</v>
      </c>
      <c r="E104" s="118">
        <v>103</v>
      </c>
      <c r="F104" s="109">
        <v>14</v>
      </c>
      <c r="G104" s="109">
        <f t="shared" si="1"/>
        <v>21.5</v>
      </c>
      <c r="H104" s="119">
        <v>1947</v>
      </c>
      <c r="I104" s="120">
        <f>'RNA - MLP'!F104</f>
        <v>2002.62</v>
      </c>
      <c r="J104" s="120">
        <f>Hibrido!D105</f>
        <v>1704.0524644699999</v>
      </c>
      <c r="K104" s="120">
        <f>'Média Móvel Centrada - IS'!J105</f>
        <v>1900.4809816984346</v>
      </c>
      <c r="L104" s="120">
        <f>'Regressão Simples'!J105</f>
        <v>1192.1127567966835</v>
      </c>
      <c r="M104" s="105"/>
      <c r="N104" s="105" t="s">
        <v>94</v>
      </c>
      <c r="O104" s="142">
        <f t="shared" ref="O104:Z104" si="58">AVERAGE(O90:O102)</f>
        <v>7329.0666666666666</v>
      </c>
      <c r="P104" s="142">
        <f t="shared" si="58"/>
        <v>6212.6866666666656</v>
      </c>
      <c r="Q104" s="142">
        <f t="shared" si="58"/>
        <v>5968.0950000000003</v>
      </c>
      <c r="R104" s="142">
        <f t="shared" si="58"/>
        <v>3892.8266666666664</v>
      </c>
      <c r="S104" s="142">
        <f t="shared" si="58"/>
        <v>2797.9983333333334</v>
      </c>
      <c r="T104" s="142">
        <f t="shared" si="58"/>
        <v>2649.0466666666666</v>
      </c>
      <c r="U104" s="142">
        <f t="shared" si="58"/>
        <v>1974.5527272727275</v>
      </c>
      <c r="V104" s="142">
        <f t="shared" si="58"/>
        <v>1590.4836363636364</v>
      </c>
      <c r="W104" s="142">
        <f t="shared" si="58"/>
        <v>1409.3318181818181</v>
      </c>
      <c r="X104" s="142">
        <f t="shared" si="58"/>
        <v>1806.8036363636363</v>
      </c>
      <c r="Y104" s="142">
        <f t="shared" si="58"/>
        <v>2846</v>
      </c>
      <c r="Z104" s="142">
        <f t="shared" si="58"/>
        <v>4660.7545454545461</v>
      </c>
      <c r="AA104" s="105"/>
      <c r="AB104" s="105"/>
      <c r="AC104" s="105"/>
      <c r="AD104" s="87"/>
      <c r="AE104" s="105"/>
      <c r="AF104" s="152" t="s">
        <v>95</v>
      </c>
      <c r="AG104" s="153">
        <v>9</v>
      </c>
      <c r="AH104" s="158" t="s">
        <v>28</v>
      </c>
      <c r="AI104" s="87"/>
      <c r="AJ104" s="87"/>
      <c r="AK104" s="105"/>
      <c r="AL104" s="105"/>
      <c r="AM104" s="105"/>
      <c r="AN104" s="105"/>
      <c r="AO104" s="105"/>
      <c r="AP104" s="105"/>
      <c r="AQ104" s="105"/>
      <c r="AR104" s="105"/>
      <c r="AS104" s="105"/>
      <c r="AT104" s="105"/>
      <c r="AU104" s="105"/>
      <c r="AV104" s="105"/>
      <c r="AW104" s="105"/>
      <c r="AX104" s="105"/>
      <c r="AY104" s="105"/>
      <c r="AZ104" s="105"/>
      <c r="BA104" s="105"/>
      <c r="BB104" s="105"/>
      <c r="BC104" s="105"/>
      <c r="BD104" s="105"/>
      <c r="BE104" s="105"/>
      <c r="BF104" s="105"/>
    </row>
    <row r="105" spans="1:58" ht="13.5" customHeight="1" x14ac:dyDescent="0.25">
      <c r="A105" s="105" t="str">
        <f t="shared" si="0"/>
        <v>2019ago</v>
      </c>
      <c r="B105" s="116">
        <v>43678</v>
      </c>
      <c r="C105" s="117" t="s">
        <v>18</v>
      </c>
      <c r="D105" s="117">
        <v>2019</v>
      </c>
      <c r="E105" s="118">
        <v>104</v>
      </c>
      <c r="F105" s="109">
        <v>16.5</v>
      </c>
      <c r="G105" s="109">
        <f t="shared" si="1"/>
        <v>30.5</v>
      </c>
      <c r="H105" s="119">
        <v>1607</v>
      </c>
      <c r="I105" s="120">
        <f>'RNA - MLP'!F105</f>
        <v>2029.58</v>
      </c>
      <c r="J105" s="120">
        <f>Hibrido!D106</f>
        <v>1534.9200883300002</v>
      </c>
      <c r="K105" s="120">
        <f>'Média Móvel Centrada - IS'!J106</f>
        <v>1733.5969369428906</v>
      </c>
      <c r="L105" s="120">
        <f>'Regressão Simples'!J106</f>
        <v>1311.8055419193629</v>
      </c>
      <c r="M105" s="105"/>
      <c r="N105" s="105"/>
      <c r="O105" s="105"/>
      <c r="P105" s="105"/>
      <c r="Q105" s="105"/>
      <c r="R105" s="105"/>
      <c r="S105" s="105"/>
      <c r="T105" s="105"/>
      <c r="U105" s="105"/>
      <c r="V105" s="105"/>
      <c r="W105" s="105"/>
      <c r="X105" s="105"/>
      <c r="Y105" s="105"/>
      <c r="Z105" s="105"/>
      <c r="AA105" s="105"/>
      <c r="AB105" s="105"/>
      <c r="AC105" s="105"/>
      <c r="AD105" s="87"/>
      <c r="AE105" s="105"/>
      <c r="AF105" s="159" t="s">
        <v>64</v>
      </c>
      <c r="AG105" s="160">
        <v>147</v>
      </c>
      <c r="AH105" s="161" t="s">
        <v>28</v>
      </c>
      <c r="AI105" s="87"/>
      <c r="AJ105" s="87"/>
      <c r="AK105" s="105"/>
      <c r="AL105" s="105"/>
      <c r="AM105" s="105"/>
      <c r="AN105" s="105"/>
      <c r="AO105" s="105"/>
      <c r="AP105" s="105"/>
      <c r="AQ105" s="105"/>
      <c r="AR105" s="105"/>
      <c r="AS105" s="105"/>
      <c r="AT105" s="105"/>
      <c r="AU105" s="105"/>
      <c r="AV105" s="105"/>
      <c r="AW105" s="105"/>
      <c r="AX105" s="105"/>
      <c r="AY105" s="105"/>
      <c r="AZ105" s="105"/>
      <c r="BA105" s="105"/>
      <c r="BB105" s="105"/>
      <c r="BC105" s="105"/>
      <c r="BD105" s="105"/>
      <c r="BE105" s="105"/>
      <c r="BF105" s="105"/>
    </row>
    <row r="106" spans="1:58" ht="13.5" customHeight="1" x14ac:dyDescent="0.25">
      <c r="A106" s="105" t="str">
        <f t="shared" si="0"/>
        <v>2019set</v>
      </c>
      <c r="B106" s="116">
        <v>43709</v>
      </c>
      <c r="C106" s="117" t="s">
        <v>20</v>
      </c>
      <c r="D106" s="117">
        <v>2019</v>
      </c>
      <c r="E106" s="118">
        <v>105</v>
      </c>
      <c r="F106" s="109">
        <v>64.5</v>
      </c>
      <c r="G106" s="109">
        <f t="shared" si="1"/>
        <v>81</v>
      </c>
      <c r="H106" s="119">
        <v>1379</v>
      </c>
      <c r="I106" s="120">
        <f>'RNA - MLP'!F106</f>
        <v>2200.89</v>
      </c>
      <c r="J106" s="120">
        <f>Hibrido!D107</f>
        <v>1455.08090653</v>
      </c>
      <c r="K106" s="120">
        <f>'Média Móvel Centrada - IS'!J107</f>
        <v>1665.1969764608932</v>
      </c>
      <c r="L106" s="120">
        <f>'Regressão Simples'!J107</f>
        <v>1983.415058441064</v>
      </c>
      <c r="M106" s="105"/>
      <c r="N106" s="105"/>
      <c r="O106" s="105"/>
      <c r="P106" s="105"/>
      <c r="Q106" s="105"/>
      <c r="R106" s="105"/>
      <c r="S106" s="105"/>
      <c r="T106" s="105"/>
      <c r="U106" s="105"/>
      <c r="V106" s="105"/>
      <c r="W106" s="105"/>
      <c r="X106" s="105"/>
      <c r="Y106" s="105"/>
      <c r="Z106" s="105"/>
      <c r="AA106" s="105"/>
      <c r="AB106" s="105"/>
      <c r="AC106" s="105"/>
      <c r="AD106" s="87"/>
      <c r="AE106" s="87"/>
      <c r="AF106" s="87"/>
      <c r="AG106" s="87"/>
      <c r="AH106" s="87"/>
      <c r="AI106" s="87"/>
      <c r="AJ106" s="87"/>
      <c r="AK106" s="105"/>
      <c r="AL106" s="105"/>
      <c r="AM106" s="105"/>
      <c r="AN106" s="105"/>
      <c r="AO106" s="105"/>
      <c r="AP106" s="105"/>
      <c r="AQ106" s="105"/>
      <c r="AR106" s="105"/>
      <c r="AS106" s="105"/>
      <c r="AT106" s="105"/>
      <c r="AU106" s="105"/>
      <c r="AV106" s="105"/>
      <c r="AW106" s="105"/>
      <c r="AX106" s="105"/>
      <c r="AY106" s="105"/>
      <c r="AZ106" s="105"/>
      <c r="BA106" s="105"/>
      <c r="BB106" s="105"/>
      <c r="BC106" s="105"/>
      <c r="BD106" s="105"/>
      <c r="BE106" s="105"/>
      <c r="BF106" s="105"/>
    </row>
    <row r="107" spans="1:58" ht="13.5" customHeight="1" x14ac:dyDescent="0.25">
      <c r="A107" s="105" t="str">
        <f t="shared" si="0"/>
        <v>2019out</v>
      </c>
      <c r="B107" s="116">
        <v>43739</v>
      </c>
      <c r="C107" s="117" t="s">
        <v>21</v>
      </c>
      <c r="D107" s="117">
        <v>2019</v>
      </c>
      <c r="E107" s="118">
        <v>106</v>
      </c>
      <c r="F107" s="109">
        <v>65</v>
      </c>
      <c r="G107" s="109">
        <f t="shared" si="1"/>
        <v>129.5</v>
      </c>
      <c r="H107" s="119">
        <v>1426</v>
      </c>
      <c r="I107" s="120">
        <f>'RNA - MLP'!F107</f>
        <v>2405.4299999999998</v>
      </c>
      <c r="J107" s="120">
        <f>Hibrido!D108</f>
        <v>1910.3356566299999</v>
      </c>
      <c r="K107" s="120">
        <f>'Média Móvel Centrada - IS'!J108</f>
        <v>2128.0401705923564</v>
      </c>
      <c r="L107" s="120">
        <f>'Regressão Simples'!J108</f>
        <v>2628.4261782688368</v>
      </c>
      <c r="M107" s="105"/>
      <c r="N107" s="105"/>
      <c r="O107" s="105"/>
      <c r="P107" s="105"/>
      <c r="Q107" s="105"/>
      <c r="R107" s="105"/>
      <c r="S107" s="105"/>
      <c r="T107" s="105"/>
      <c r="U107" s="105"/>
      <c r="V107" s="105"/>
      <c r="W107" s="105"/>
      <c r="X107" s="105"/>
      <c r="Y107" s="105"/>
      <c r="Z107" s="105"/>
      <c r="AA107" s="105"/>
      <c r="AB107" s="105"/>
      <c r="AC107" s="105"/>
      <c r="AD107" s="87"/>
      <c r="AE107" s="87"/>
      <c r="AF107" s="87"/>
      <c r="AG107" s="87"/>
      <c r="AH107" s="87"/>
      <c r="AI107" s="87"/>
      <c r="AJ107" s="87"/>
      <c r="AK107" s="105"/>
      <c r="AL107" s="105"/>
      <c r="AM107" s="105"/>
      <c r="AN107" s="105"/>
      <c r="AO107" s="105"/>
      <c r="AP107" s="105"/>
      <c r="AQ107" s="105"/>
      <c r="AR107" s="105"/>
      <c r="AS107" s="105"/>
      <c r="AT107" s="105"/>
      <c r="AU107" s="105"/>
      <c r="AV107" s="105"/>
      <c r="AW107" s="105"/>
      <c r="AX107" s="105"/>
      <c r="AY107" s="105"/>
      <c r="AZ107" s="105"/>
      <c r="BA107" s="105"/>
      <c r="BB107" s="105"/>
      <c r="BC107" s="105"/>
      <c r="BD107" s="105"/>
      <c r="BE107" s="105"/>
      <c r="BF107" s="105"/>
    </row>
    <row r="108" spans="1:58" ht="13.5" customHeight="1" x14ac:dyDescent="0.25">
      <c r="A108" s="105" t="str">
        <f t="shared" si="0"/>
        <v>2019nov</v>
      </c>
      <c r="B108" s="116">
        <v>43770</v>
      </c>
      <c r="C108" s="117" t="s">
        <v>22</v>
      </c>
      <c r="D108" s="117">
        <v>2019</v>
      </c>
      <c r="E108" s="118">
        <v>107</v>
      </c>
      <c r="F108" s="109">
        <v>168.5</v>
      </c>
      <c r="G108" s="109">
        <f t="shared" si="1"/>
        <v>233.5</v>
      </c>
      <c r="H108" s="119">
        <v>2419</v>
      </c>
      <c r="I108" s="120">
        <f>'RNA - MLP'!F108</f>
        <v>3059.02</v>
      </c>
      <c r="J108" s="120">
        <f>Hibrido!D109</f>
        <v>3141.3670723</v>
      </c>
      <c r="K108" s="120">
        <f>'Média Móvel Centrada - IS'!J109</f>
        <v>3342.1212563674449</v>
      </c>
      <c r="L108" s="120">
        <f>'Regressão Simples'!J109</f>
        <v>4011.5428063531326</v>
      </c>
      <c r="M108" s="105"/>
      <c r="N108" s="105" t="s">
        <v>96</v>
      </c>
      <c r="O108" s="105"/>
      <c r="P108" s="105"/>
      <c r="Q108" s="105"/>
      <c r="R108" s="105"/>
      <c r="S108" s="105"/>
      <c r="T108" s="105"/>
      <c r="U108" s="105"/>
      <c r="V108" s="105"/>
      <c r="W108" s="105"/>
      <c r="X108" s="105"/>
      <c r="Y108" s="105"/>
      <c r="Z108" s="105"/>
      <c r="AA108" s="105"/>
      <c r="AB108" s="105"/>
      <c r="AC108" s="105"/>
      <c r="AD108" s="87"/>
      <c r="AE108" s="87"/>
      <c r="AF108" s="87"/>
      <c r="AG108" s="87"/>
      <c r="AH108" s="87"/>
      <c r="AI108" s="87"/>
      <c r="AJ108" s="87"/>
      <c r="AK108" s="105"/>
      <c r="AL108" s="105"/>
      <c r="AM108" s="105"/>
      <c r="AN108" s="105"/>
      <c r="AO108" s="105"/>
      <c r="AP108" s="105"/>
      <c r="AQ108" s="105"/>
      <c r="AR108" s="105"/>
      <c r="AS108" s="105"/>
      <c r="AT108" s="105"/>
      <c r="AU108" s="105"/>
      <c r="AV108" s="105"/>
      <c r="AW108" s="105"/>
      <c r="AX108" s="105"/>
      <c r="AY108" s="105"/>
      <c r="AZ108" s="105"/>
      <c r="BA108" s="105"/>
      <c r="BB108" s="105"/>
      <c r="BC108" s="105"/>
      <c r="BD108" s="105"/>
      <c r="BE108" s="105"/>
      <c r="BF108" s="105"/>
    </row>
    <row r="109" spans="1:58" ht="13.5" customHeight="1" x14ac:dyDescent="0.25">
      <c r="A109" s="105" t="str">
        <f t="shared" si="0"/>
        <v>2019dez</v>
      </c>
      <c r="B109" s="116">
        <v>43800</v>
      </c>
      <c r="C109" s="117" t="s">
        <v>24</v>
      </c>
      <c r="D109" s="117">
        <v>2019</v>
      </c>
      <c r="E109" s="118">
        <v>108</v>
      </c>
      <c r="F109" s="109">
        <v>183</v>
      </c>
      <c r="G109" s="109">
        <f t="shared" si="1"/>
        <v>351.5</v>
      </c>
      <c r="H109" s="119">
        <v>4238</v>
      </c>
      <c r="I109" s="120">
        <f>'RNA - MLP'!F109</f>
        <v>4557.34</v>
      </c>
      <c r="J109" s="120">
        <f>Hibrido!D110</f>
        <v>5742.5509578800002</v>
      </c>
      <c r="K109" s="120">
        <f>'Média Móvel Centrada - IS'!J110</f>
        <v>5703.058271036839</v>
      </c>
      <c r="L109" s="120">
        <f>'Regressão Simples'!J110</f>
        <v>5580.8482112949287</v>
      </c>
      <c r="M109" s="105"/>
      <c r="N109" s="105" t="s">
        <v>61</v>
      </c>
      <c r="O109" s="124" t="s">
        <v>7</v>
      </c>
      <c r="P109" s="124" t="s">
        <v>9</v>
      </c>
      <c r="Q109" s="124" t="s">
        <v>10</v>
      </c>
      <c r="R109" s="124" t="s">
        <v>11</v>
      </c>
      <c r="S109" s="124" t="s">
        <v>12</v>
      </c>
      <c r="T109" s="124" t="s">
        <v>14</v>
      </c>
      <c r="U109" s="124" t="s">
        <v>16</v>
      </c>
      <c r="V109" s="124" t="s">
        <v>18</v>
      </c>
      <c r="W109" s="124" t="s">
        <v>20</v>
      </c>
      <c r="X109" s="124" t="s">
        <v>21</v>
      </c>
      <c r="Y109" s="124" t="s">
        <v>22</v>
      </c>
      <c r="Z109" s="124" t="s">
        <v>24</v>
      </c>
      <c r="AA109" s="105"/>
      <c r="AB109" s="105"/>
      <c r="AC109" s="105"/>
      <c r="AD109" s="87"/>
      <c r="AE109" s="87"/>
      <c r="AF109" s="87"/>
      <c r="AG109" s="87"/>
      <c r="AH109" s="87"/>
      <c r="AI109" s="87"/>
      <c r="AJ109" s="87"/>
      <c r="AK109" s="105"/>
      <c r="AL109" s="105"/>
      <c r="AM109" s="105"/>
      <c r="AN109" s="105"/>
      <c r="AO109" s="105"/>
      <c r="AP109" s="105"/>
      <c r="AQ109" s="105"/>
      <c r="AR109" s="105"/>
      <c r="AS109" s="105"/>
      <c r="AT109" s="105"/>
      <c r="AU109" s="105"/>
      <c r="AV109" s="105"/>
      <c r="AW109" s="105"/>
      <c r="AX109" s="105"/>
      <c r="AY109" s="105"/>
      <c r="AZ109" s="105"/>
      <c r="BA109" s="105"/>
      <c r="BB109" s="105"/>
      <c r="BC109" s="105"/>
      <c r="BD109" s="105"/>
      <c r="BE109" s="105"/>
      <c r="BF109" s="105"/>
    </row>
    <row r="110" spans="1:58" ht="13.5" customHeight="1" x14ac:dyDescent="0.25">
      <c r="A110" s="105" t="str">
        <f t="shared" si="0"/>
        <v>2020jan</v>
      </c>
      <c r="B110" s="116">
        <v>43831</v>
      </c>
      <c r="C110" s="117" t="s">
        <v>7</v>
      </c>
      <c r="D110" s="117">
        <v>2020</v>
      </c>
      <c r="E110" s="118">
        <v>109</v>
      </c>
      <c r="F110" s="109">
        <v>257</v>
      </c>
      <c r="G110" s="109">
        <f t="shared" si="1"/>
        <v>440</v>
      </c>
      <c r="H110" s="119">
        <v>5672</v>
      </c>
      <c r="I110" s="120">
        <f>'RNA - MLP'!F110</f>
        <v>6763.38</v>
      </c>
      <c r="J110" s="120">
        <f>Hibrido!D111</f>
        <v>7994.4041148699998</v>
      </c>
      <c r="K110" s="120">
        <f>'Média Móvel Centrada - IS'!J111</f>
        <v>7258.9516892879737</v>
      </c>
      <c r="L110" s="120">
        <f>'Regressão Simples'!J111</f>
        <v>6757.8272650012768</v>
      </c>
      <c r="M110" s="105"/>
      <c r="N110" s="142" t="str">
        <f t="shared" ref="N110:Z110" si="59">N30</f>
        <v>RNA_MLP</v>
      </c>
      <c r="O110" s="142">
        <f t="shared" si="59"/>
        <v>7204.8938461538455</v>
      </c>
      <c r="P110" s="142">
        <f t="shared" si="59"/>
        <v>6326.2769230769236</v>
      </c>
      <c r="Q110" s="142">
        <f t="shared" si="59"/>
        <v>4542.9761538461535</v>
      </c>
      <c r="R110" s="142">
        <f t="shared" si="59"/>
        <v>2976.9424999999997</v>
      </c>
      <c r="S110" s="142">
        <f t="shared" si="59"/>
        <v>2238.4308333333329</v>
      </c>
      <c r="T110" s="142">
        <f t="shared" si="59"/>
        <v>2154.2916666666665</v>
      </c>
      <c r="U110" s="142">
        <f t="shared" si="59"/>
        <v>2058.2616666666668</v>
      </c>
      <c r="V110" s="142">
        <f t="shared" si="59"/>
        <v>2014.3783333333333</v>
      </c>
      <c r="W110" s="142">
        <f t="shared" si="59"/>
        <v>2126.2983333333327</v>
      </c>
      <c r="X110" s="142">
        <f t="shared" si="59"/>
        <v>2525.313333333333</v>
      </c>
      <c r="Y110" s="142">
        <f t="shared" si="59"/>
        <v>3660.646666666667</v>
      </c>
      <c r="Z110" s="142">
        <f t="shared" si="59"/>
        <v>5153.565833333334</v>
      </c>
      <c r="AA110" s="105"/>
      <c r="AB110" s="105"/>
      <c r="AC110" s="105"/>
      <c r="AD110" s="87"/>
      <c r="AE110" s="87"/>
      <c r="AF110" s="87"/>
      <c r="AG110" s="87"/>
      <c r="AH110" s="87"/>
      <c r="AI110" s="87"/>
      <c r="AJ110" s="87"/>
      <c r="AK110" s="105"/>
      <c r="AL110" s="105"/>
      <c r="AM110" s="105"/>
      <c r="AN110" s="105"/>
      <c r="AO110" s="105"/>
      <c r="AP110" s="105"/>
      <c r="AQ110" s="105"/>
      <c r="AR110" s="105"/>
      <c r="AS110" s="105"/>
      <c r="AT110" s="105"/>
      <c r="AU110" s="105"/>
      <c r="AV110" s="105"/>
      <c r="AW110" s="105"/>
      <c r="AX110" s="105"/>
      <c r="AY110" s="105"/>
      <c r="AZ110" s="105"/>
      <c r="BA110" s="105"/>
      <c r="BB110" s="105"/>
      <c r="BC110" s="105"/>
      <c r="BD110" s="105"/>
      <c r="BE110" s="105"/>
      <c r="BF110" s="105"/>
    </row>
    <row r="111" spans="1:58" ht="13.5" customHeight="1" x14ac:dyDescent="0.25">
      <c r="A111" s="105" t="str">
        <f t="shared" si="0"/>
        <v>2020fev</v>
      </c>
      <c r="B111" s="116">
        <v>43862</v>
      </c>
      <c r="C111" s="117" t="s">
        <v>9</v>
      </c>
      <c r="D111" s="117">
        <v>2020</v>
      </c>
      <c r="E111" s="118">
        <v>110</v>
      </c>
      <c r="F111" s="109">
        <v>365.5</v>
      </c>
      <c r="G111" s="109">
        <f t="shared" si="1"/>
        <v>622.5</v>
      </c>
      <c r="H111" s="119">
        <v>11933</v>
      </c>
      <c r="I111" s="120">
        <f>'RNA - MLP'!F111</f>
        <v>11714.73</v>
      </c>
      <c r="J111" s="120">
        <f>Hibrido!D112</f>
        <v>9929.0552683400001</v>
      </c>
      <c r="K111" s="120">
        <f>'Média Móvel Centrada - IS'!J112</f>
        <v>6608.5896181419866</v>
      </c>
      <c r="L111" s="120">
        <f>'Regressão Simples'!J112</f>
        <v>9184.9309633222765</v>
      </c>
      <c r="M111" s="105"/>
      <c r="N111" s="142" t="str">
        <f t="shared" ref="N111:Z111" si="60">N48</f>
        <v>HW</v>
      </c>
      <c r="O111" s="142">
        <f t="shared" si="60"/>
        <v>6654.1057224339993</v>
      </c>
      <c r="P111" s="142">
        <f t="shared" si="60"/>
        <v>6427.3764819672733</v>
      </c>
      <c r="Q111" s="142">
        <f t="shared" si="60"/>
        <v>5674.573004122728</v>
      </c>
      <c r="R111" s="142">
        <f t="shared" si="60"/>
        <v>3410.2037209209088</v>
      </c>
      <c r="S111" s="142">
        <f t="shared" si="60"/>
        <v>2466.8613592227271</v>
      </c>
      <c r="T111" s="142">
        <f t="shared" si="60"/>
        <v>2331.3638605163637</v>
      </c>
      <c r="U111" s="142">
        <f t="shared" si="60"/>
        <v>1670.9125305570001</v>
      </c>
      <c r="V111" s="142">
        <f t="shared" si="60"/>
        <v>1337.1931750480001</v>
      </c>
      <c r="W111" s="142">
        <f t="shared" si="60"/>
        <v>1152.9424902610001</v>
      </c>
      <c r="X111" s="142">
        <f t="shared" si="60"/>
        <v>1523.6944199069999</v>
      </c>
      <c r="Y111" s="142">
        <f t="shared" si="60"/>
        <v>2688.6098063569998</v>
      </c>
      <c r="Z111" s="142">
        <f t="shared" si="60"/>
        <v>5117.5463636363629</v>
      </c>
      <c r="AA111" s="105"/>
      <c r="AB111" s="105"/>
      <c r="AC111" s="105"/>
      <c r="AD111" s="87"/>
      <c r="AE111" s="87"/>
      <c r="AF111" s="87"/>
      <c r="AG111" s="87"/>
      <c r="AH111" s="87"/>
      <c r="AI111" s="87"/>
      <c r="AJ111" s="87"/>
      <c r="AK111" s="105"/>
      <c r="AL111" s="105"/>
      <c r="AM111" s="105"/>
      <c r="AN111" s="105"/>
      <c r="AO111" s="105"/>
      <c r="AP111" s="105"/>
      <c r="AQ111" s="105"/>
      <c r="AR111" s="105"/>
      <c r="AS111" s="105"/>
      <c r="AT111" s="105"/>
      <c r="AU111" s="105"/>
      <c r="AV111" s="105"/>
      <c r="AW111" s="105"/>
      <c r="AX111" s="105"/>
      <c r="AY111" s="105"/>
      <c r="AZ111" s="105"/>
      <c r="BA111" s="105"/>
      <c r="BB111" s="105"/>
      <c r="BC111" s="105"/>
      <c r="BD111" s="105"/>
      <c r="BE111" s="105"/>
      <c r="BF111" s="105"/>
    </row>
    <row r="112" spans="1:58" ht="13.5" customHeight="1" x14ac:dyDescent="0.25">
      <c r="A112" s="105" t="str">
        <f t="shared" si="0"/>
        <v>2020mar</v>
      </c>
      <c r="B112" s="116">
        <v>43891</v>
      </c>
      <c r="C112" s="117" t="s">
        <v>10</v>
      </c>
      <c r="D112" s="117">
        <v>2020</v>
      </c>
      <c r="E112" s="118">
        <v>111</v>
      </c>
      <c r="F112" s="109">
        <v>120</v>
      </c>
      <c r="G112" s="109">
        <f t="shared" si="1"/>
        <v>485.5</v>
      </c>
      <c r="H112" s="119">
        <v>8252</v>
      </c>
      <c r="I112" s="120">
        <f>'RNA - MLP'!F112</f>
        <v>8254.41</v>
      </c>
      <c r="J112" s="120">
        <f>Hibrido!D113</f>
        <v>7923.5157181300001</v>
      </c>
      <c r="K112" s="120">
        <f>'Média Móvel Centrada - IS'!J113</f>
        <v>6553.2978470846256</v>
      </c>
      <c r="L112" s="120">
        <f>'Regressão Simples'!J113</f>
        <v>7362.9407897881565</v>
      </c>
      <c r="M112" s="105"/>
      <c r="N112" s="142" t="str">
        <f t="shared" ref="N112:Z112" si="61">N66</f>
        <v>MMC</v>
      </c>
      <c r="O112" s="142">
        <f t="shared" si="61"/>
        <v>6118.1478710643178</v>
      </c>
      <c r="P112" s="142">
        <f t="shared" si="61"/>
        <v>5565.8466685497124</v>
      </c>
      <c r="Q112" s="142">
        <f t="shared" si="61"/>
        <v>5529.3071367820839</v>
      </c>
      <c r="R112" s="142">
        <f t="shared" si="61"/>
        <v>3616.541234311313</v>
      </c>
      <c r="S112" s="142">
        <f t="shared" si="61"/>
        <v>2676.6391427213803</v>
      </c>
      <c r="T112" s="142">
        <f t="shared" si="61"/>
        <v>2537.7489542902913</v>
      </c>
      <c r="U112" s="142">
        <f t="shared" si="61"/>
        <v>1982.3783368569227</v>
      </c>
      <c r="V112" s="142">
        <f t="shared" si="61"/>
        <v>1623.8275636277351</v>
      </c>
      <c r="W112" s="142">
        <f t="shared" si="61"/>
        <v>1426.7103768416257</v>
      </c>
      <c r="X112" s="142">
        <f t="shared" si="61"/>
        <v>1807.5346602774555</v>
      </c>
      <c r="Y112" s="142">
        <f t="shared" si="61"/>
        <v>2864.5086603467225</v>
      </c>
      <c r="Z112" s="142">
        <f t="shared" si="61"/>
        <v>4897.7856481715362</v>
      </c>
      <c r="AA112" s="105"/>
      <c r="AB112" s="105"/>
      <c r="AC112" s="105"/>
      <c r="AD112" s="105"/>
      <c r="AE112" s="105"/>
      <c r="AF112" s="105"/>
      <c r="AG112" s="105"/>
      <c r="AH112" s="105"/>
      <c r="AI112" s="105"/>
      <c r="AJ112" s="105"/>
      <c r="AK112" s="105"/>
      <c r="AL112" s="105"/>
      <c r="AM112" s="105"/>
      <c r="AN112" s="105"/>
      <c r="AO112" s="105"/>
      <c r="AP112" s="105"/>
      <c r="AQ112" s="105"/>
      <c r="AR112" s="105"/>
      <c r="AS112" s="105"/>
      <c r="AT112" s="105"/>
      <c r="AU112" s="105"/>
      <c r="AV112" s="105"/>
      <c r="AW112" s="105"/>
      <c r="AX112" s="105"/>
      <c r="AY112" s="105"/>
      <c r="AZ112" s="105"/>
      <c r="BA112" s="105"/>
      <c r="BB112" s="105"/>
      <c r="BC112" s="105"/>
      <c r="BD112" s="105"/>
      <c r="BE112" s="105"/>
      <c r="BF112" s="105"/>
    </row>
    <row r="113" spans="1:58" ht="13.5" customHeight="1" x14ac:dyDescent="0.25">
      <c r="A113" s="105" t="str">
        <f t="shared" si="0"/>
        <v>2020abr</v>
      </c>
      <c r="B113" s="116">
        <v>43922</v>
      </c>
      <c r="C113" s="117" t="s">
        <v>11</v>
      </c>
      <c r="D113" s="117">
        <v>2020</v>
      </c>
      <c r="E113" s="118">
        <v>112</v>
      </c>
      <c r="F113" s="109">
        <v>26</v>
      </c>
      <c r="G113" s="109">
        <f t="shared" si="1"/>
        <v>146</v>
      </c>
      <c r="H113" s="119">
        <v>4239</v>
      </c>
      <c r="I113" s="120">
        <f>'RNA - MLP'!F113</f>
        <v>2486.4699999999998</v>
      </c>
      <c r="J113" s="120">
        <f>Hibrido!D114</f>
        <v>4046.4476426199999</v>
      </c>
      <c r="K113" s="120">
        <f>'Média Móvel Centrada - IS'!J114</f>
        <v>4265.4128602035153</v>
      </c>
      <c r="L113" s="120">
        <f>'Regressão Simples'!J114</f>
        <v>2847.8629509937491</v>
      </c>
      <c r="M113" s="105"/>
      <c r="N113" s="142" t="str">
        <f t="shared" ref="N113:Z113" si="62">N85</f>
        <v>Regressão</v>
      </c>
      <c r="O113" s="142">
        <f t="shared" si="62"/>
        <v>6792.7632360434945</v>
      </c>
      <c r="P113" s="142">
        <f t="shared" si="62"/>
        <v>6256.5497888464661</v>
      </c>
      <c r="Q113" s="142">
        <f t="shared" si="62"/>
        <v>5186.987337173292</v>
      </c>
      <c r="R113" s="142">
        <f t="shared" si="62"/>
        <v>3618.1081885887693</v>
      </c>
      <c r="S113" s="142">
        <f t="shared" si="62"/>
        <v>2067.6433146385052</v>
      </c>
      <c r="T113" s="142">
        <f t="shared" si="62"/>
        <v>1768.9654850962634</v>
      </c>
      <c r="U113" s="142">
        <f t="shared" si="62"/>
        <v>1411.5495295215958</v>
      </c>
      <c r="V113" s="142">
        <f t="shared" si="62"/>
        <v>1238.9924309697328</v>
      </c>
      <c r="W113" s="142">
        <f t="shared" si="62"/>
        <v>1662.7935516263315</v>
      </c>
      <c r="X113" s="142">
        <f t="shared" si="62"/>
        <v>2850.0794840515759</v>
      </c>
      <c r="Y113" s="142">
        <f t="shared" si="62"/>
        <v>4575.761296223096</v>
      </c>
      <c r="Z113" s="142">
        <f t="shared" si="62"/>
        <v>5918.8695026136074</v>
      </c>
      <c r="AA113" s="105"/>
      <c r="AB113" s="105"/>
      <c r="AC113" s="105"/>
      <c r="AD113" s="105"/>
      <c r="AE113" s="105"/>
      <c r="AF113" s="105"/>
      <c r="AG113" s="105"/>
      <c r="AH113" s="105"/>
      <c r="AI113" s="105"/>
      <c r="AJ113" s="105"/>
      <c r="AK113" s="105"/>
      <c r="AL113" s="105"/>
      <c r="AM113" s="105"/>
      <c r="AN113" s="105"/>
      <c r="AO113" s="105"/>
      <c r="AP113" s="105"/>
      <c r="AQ113" s="105"/>
      <c r="AR113" s="105"/>
      <c r="AS113" s="105"/>
      <c r="AT113" s="105"/>
      <c r="AU113" s="105"/>
      <c r="AV113" s="105"/>
      <c r="AW113" s="105"/>
      <c r="AX113" s="105"/>
      <c r="AY113" s="105"/>
      <c r="AZ113" s="105"/>
      <c r="BA113" s="105"/>
      <c r="BB113" s="105"/>
      <c r="BC113" s="105"/>
      <c r="BD113" s="105"/>
      <c r="BE113" s="105"/>
      <c r="BF113" s="105"/>
    </row>
    <row r="114" spans="1:58" ht="13.5" customHeight="1" x14ac:dyDescent="0.25">
      <c r="A114" s="105" t="str">
        <f t="shared" si="0"/>
        <v>2020mai</v>
      </c>
      <c r="B114" s="116">
        <v>43952</v>
      </c>
      <c r="C114" s="117" t="s">
        <v>12</v>
      </c>
      <c r="D114" s="117">
        <v>2020</v>
      </c>
      <c r="E114" s="118">
        <v>113</v>
      </c>
      <c r="F114" s="109">
        <v>54</v>
      </c>
      <c r="G114" s="109">
        <f t="shared" si="1"/>
        <v>80</v>
      </c>
      <c r="H114" s="119">
        <v>2803</v>
      </c>
      <c r="I114" s="120">
        <f>'RNA - MLP'!F114</f>
        <v>2197.12</v>
      </c>
      <c r="J114" s="120">
        <f>Hibrido!D115</f>
        <v>2912.2509412600002</v>
      </c>
      <c r="K114" s="120">
        <f>'Média Móvel Centrada - IS'!J115</f>
        <v>3122.1732443146179</v>
      </c>
      <c r="L114" s="120">
        <f>'Regressão Simples'!J115</f>
        <v>1970.1158600940998</v>
      </c>
      <c r="M114" s="105"/>
      <c r="N114" s="142" t="str">
        <f t="shared" ref="N114:Z114" si="63">N104</f>
        <v>ENA observado</v>
      </c>
      <c r="O114" s="142">
        <f t="shared" si="63"/>
        <v>7329.0666666666666</v>
      </c>
      <c r="P114" s="142">
        <f t="shared" si="63"/>
        <v>6212.6866666666656</v>
      </c>
      <c r="Q114" s="142">
        <f t="shared" si="63"/>
        <v>5968.0950000000003</v>
      </c>
      <c r="R114" s="142">
        <f t="shared" si="63"/>
        <v>3892.8266666666664</v>
      </c>
      <c r="S114" s="142">
        <f t="shared" si="63"/>
        <v>2797.9983333333334</v>
      </c>
      <c r="T114" s="142">
        <f t="shared" si="63"/>
        <v>2649.0466666666666</v>
      </c>
      <c r="U114" s="142">
        <f t="shared" si="63"/>
        <v>1974.5527272727275</v>
      </c>
      <c r="V114" s="142">
        <f t="shared" si="63"/>
        <v>1590.4836363636364</v>
      </c>
      <c r="W114" s="142">
        <f t="shared" si="63"/>
        <v>1409.3318181818181</v>
      </c>
      <c r="X114" s="142">
        <f t="shared" si="63"/>
        <v>1806.8036363636363</v>
      </c>
      <c r="Y114" s="142">
        <f t="shared" si="63"/>
        <v>2846</v>
      </c>
      <c r="Z114" s="142">
        <f t="shared" si="63"/>
        <v>4660.7545454545461</v>
      </c>
      <c r="AA114" s="105"/>
      <c r="AB114" s="105"/>
      <c r="AC114" s="105"/>
      <c r="AD114" s="105"/>
      <c r="AE114" s="105"/>
      <c r="AF114" s="105"/>
      <c r="AG114" s="105"/>
      <c r="AH114" s="105"/>
      <c r="AI114" s="105"/>
      <c r="AJ114" s="105"/>
      <c r="AK114" s="105"/>
      <c r="AL114" s="105"/>
      <c r="AM114" s="105"/>
      <c r="AN114" s="105"/>
      <c r="AO114" s="105"/>
      <c r="AP114" s="105"/>
      <c r="AQ114" s="105"/>
      <c r="AR114" s="105"/>
      <c r="AS114" s="105"/>
      <c r="AT114" s="105"/>
      <c r="AU114" s="105"/>
      <c r="AV114" s="105"/>
      <c r="AW114" s="105"/>
      <c r="AX114" s="105"/>
      <c r="AY114" s="105"/>
      <c r="AZ114" s="105"/>
      <c r="BA114" s="105"/>
      <c r="BB114" s="105"/>
      <c r="BC114" s="105"/>
      <c r="BD114" s="105"/>
      <c r="BE114" s="105"/>
      <c r="BF114" s="105"/>
    </row>
    <row r="115" spans="1:58" ht="13.5" customHeight="1" x14ac:dyDescent="0.25">
      <c r="A115" s="105" t="str">
        <f t="shared" si="0"/>
        <v>2020jun</v>
      </c>
      <c r="B115" s="116">
        <v>43983</v>
      </c>
      <c r="C115" s="117" t="s">
        <v>14</v>
      </c>
      <c r="D115" s="117">
        <v>2020</v>
      </c>
      <c r="E115" s="118">
        <v>114</v>
      </c>
      <c r="F115" s="109">
        <v>9.5</v>
      </c>
      <c r="G115" s="109">
        <f t="shared" si="1"/>
        <v>63.5</v>
      </c>
      <c r="H115" s="119">
        <v>2449</v>
      </c>
      <c r="I115" s="120">
        <f>'RNA - MLP'!F115</f>
        <v>2137.35</v>
      </c>
      <c r="J115" s="120">
        <f>Hibrido!D116</f>
        <v>2766.9516623699997</v>
      </c>
      <c r="K115" s="120">
        <f>'Média Móvel Centrada - IS'!J116</f>
        <v>2973.3949185825782</v>
      </c>
      <c r="L115" s="120">
        <f>'Regressão Simples'!J116</f>
        <v>1750.6790873691875</v>
      </c>
      <c r="M115" s="105"/>
      <c r="N115" s="105"/>
      <c r="O115" s="105"/>
      <c r="P115" s="105"/>
      <c r="Q115" s="105"/>
      <c r="R115" s="105"/>
      <c r="S115" s="105"/>
      <c r="T115" s="105"/>
      <c r="U115" s="105"/>
      <c r="V115" s="105"/>
      <c r="W115" s="105"/>
      <c r="X115" s="105"/>
      <c r="Y115" s="105"/>
      <c r="Z115" s="105"/>
      <c r="AA115" s="105"/>
      <c r="AB115" s="105"/>
      <c r="AC115" s="105"/>
      <c r="AD115" s="105"/>
      <c r="AE115" s="105"/>
      <c r="AF115" s="105"/>
      <c r="AG115" s="105"/>
      <c r="AH115" s="105"/>
      <c r="AI115" s="105"/>
      <c r="AJ115" s="105"/>
      <c r="AK115" s="105"/>
      <c r="AL115" s="105"/>
      <c r="AM115" s="105"/>
      <c r="AN115" s="105"/>
      <c r="AO115" s="105"/>
      <c r="AP115" s="105"/>
      <c r="AQ115" s="105"/>
      <c r="AR115" s="105"/>
      <c r="AS115" s="105"/>
      <c r="AT115" s="105"/>
      <c r="AU115" s="105"/>
      <c r="AV115" s="105"/>
      <c r="AW115" s="105"/>
      <c r="AX115" s="105"/>
      <c r="AY115" s="105"/>
      <c r="AZ115" s="105"/>
      <c r="BA115" s="105"/>
      <c r="BB115" s="105"/>
      <c r="BC115" s="105"/>
      <c r="BD115" s="105"/>
      <c r="BE115" s="105"/>
      <c r="BF115" s="105"/>
    </row>
    <row r="116" spans="1:58" ht="13.5" customHeight="1" x14ac:dyDescent="0.25">
      <c r="A116" s="105" t="str">
        <f t="shared" si="0"/>
        <v>2020jul</v>
      </c>
      <c r="B116" s="116">
        <v>44013</v>
      </c>
      <c r="C116" s="117" t="s">
        <v>16</v>
      </c>
      <c r="D116" s="117">
        <v>2020</v>
      </c>
      <c r="E116" s="118">
        <v>115</v>
      </c>
      <c r="F116" s="109">
        <v>0.5</v>
      </c>
      <c r="G116" s="109">
        <f t="shared" si="1"/>
        <v>10</v>
      </c>
      <c r="H116" s="119">
        <v>1873</v>
      </c>
      <c r="I116" s="120">
        <f>'RNA - MLP'!F116</f>
        <v>1969.53</v>
      </c>
      <c r="J116" s="120">
        <f>Hibrido!D117</f>
        <v>2049.9745062900001</v>
      </c>
      <c r="K116" s="120">
        <f>'Média Móvel Centrada - IS'!J117</f>
        <v>2243.4640072788775</v>
      </c>
      <c r="L116" s="120">
        <f>'Regressão Simples'!J117</f>
        <v>1039.1719758065931</v>
      </c>
      <c r="M116" s="105"/>
      <c r="N116" s="105"/>
      <c r="O116" s="105"/>
      <c r="P116" s="105"/>
      <c r="Q116" s="105"/>
      <c r="R116" s="105"/>
      <c r="S116" s="105"/>
      <c r="T116" s="105"/>
      <c r="U116" s="105"/>
      <c r="V116" s="105"/>
      <c r="W116" s="105"/>
      <c r="X116" s="105"/>
      <c r="Y116" s="105"/>
      <c r="Z116" s="105"/>
      <c r="AA116" s="105"/>
      <c r="AB116" s="105"/>
      <c r="AC116" s="105"/>
      <c r="AD116" s="105"/>
      <c r="AE116" s="105"/>
      <c r="AF116" s="105"/>
      <c r="AG116" s="105"/>
      <c r="AH116" s="105"/>
      <c r="AI116" s="105"/>
      <c r="AJ116" s="105"/>
      <c r="AK116" s="105"/>
      <c r="AL116" s="105"/>
      <c r="AM116" s="105"/>
      <c r="AN116" s="105"/>
      <c r="AO116" s="105"/>
      <c r="AP116" s="105"/>
      <c r="AQ116" s="105"/>
      <c r="AR116" s="105"/>
      <c r="AS116" s="105"/>
      <c r="AT116" s="105"/>
      <c r="AU116" s="105"/>
      <c r="AV116" s="105"/>
      <c r="AW116" s="105"/>
      <c r="AX116" s="105"/>
      <c r="AY116" s="105"/>
      <c r="AZ116" s="105"/>
      <c r="BA116" s="105"/>
      <c r="BB116" s="105"/>
      <c r="BC116" s="105"/>
      <c r="BD116" s="105"/>
      <c r="BE116" s="105"/>
      <c r="BF116" s="105"/>
    </row>
    <row r="117" spans="1:58" ht="13.5" customHeight="1" x14ac:dyDescent="0.25">
      <c r="A117" s="105" t="str">
        <f t="shared" si="0"/>
        <v>2020ago</v>
      </c>
      <c r="B117" s="116">
        <v>44044</v>
      </c>
      <c r="C117" s="117" t="s">
        <v>18</v>
      </c>
      <c r="D117" s="117">
        <v>2020</v>
      </c>
      <c r="E117" s="118">
        <v>116</v>
      </c>
      <c r="F117" s="109">
        <v>9.5</v>
      </c>
      <c r="G117" s="109">
        <f t="shared" si="1"/>
        <v>10</v>
      </c>
      <c r="H117" s="119">
        <v>1462</v>
      </c>
      <c r="I117" s="120">
        <f>'RNA - MLP'!F117</f>
        <v>1969.53</v>
      </c>
      <c r="J117" s="120">
        <f>Hibrido!D118</f>
        <v>1516.4845062900004</v>
      </c>
      <c r="K117" s="120">
        <f>'Média Móvel Centrada - IS'!J118</f>
        <v>1709.9696187691684</v>
      </c>
      <c r="L117" s="120">
        <f>'Regressão Simples'!J118</f>
        <v>1039.1719758065931</v>
      </c>
      <c r="M117" s="105"/>
      <c r="N117" s="105"/>
      <c r="O117" s="105"/>
      <c r="P117" s="105"/>
      <c r="Q117" s="105"/>
      <c r="R117" s="105"/>
      <c r="S117" s="105"/>
      <c r="T117" s="105"/>
      <c r="U117" s="105"/>
      <c r="V117" s="105"/>
      <c r="W117" s="105"/>
      <c r="X117" s="105"/>
      <c r="Y117" s="105"/>
      <c r="Z117" s="105"/>
      <c r="AA117" s="105"/>
      <c r="AB117" s="105"/>
      <c r="AC117" s="105"/>
      <c r="AD117" s="105"/>
      <c r="AE117" s="105"/>
      <c r="AF117" s="105"/>
      <c r="AG117" s="105"/>
      <c r="AH117" s="105"/>
      <c r="AI117" s="105"/>
      <c r="AJ117" s="105"/>
      <c r="AK117" s="105"/>
      <c r="AL117" s="105"/>
      <c r="AM117" s="105"/>
      <c r="AN117" s="105"/>
      <c r="AO117" s="105"/>
      <c r="AP117" s="105"/>
      <c r="AQ117" s="105"/>
      <c r="AR117" s="105"/>
      <c r="AS117" s="105"/>
      <c r="AT117" s="105"/>
      <c r="AU117" s="105"/>
      <c r="AV117" s="105"/>
      <c r="AW117" s="105"/>
      <c r="AX117" s="105"/>
      <c r="AY117" s="105"/>
      <c r="AZ117" s="105"/>
      <c r="BA117" s="105"/>
      <c r="BB117" s="105"/>
      <c r="BC117" s="105"/>
      <c r="BD117" s="105"/>
      <c r="BE117" s="105"/>
      <c r="BF117" s="105"/>
    </row>
    <row r="118" spans="1:58" ht="13.5" customHeight="1" x14ac:dyDescent="0.25">
      <c r="A118" s="105" t="str">
        <f t="shared" si="0"/>
        <v>2020set</v>
      </c>
      <c r="B118" s="116">
        <v>44075</v>
      </c>
      <c r="C118" s="117" t="s">
        <v>20</v>
      </c>
      <c r="D118" s="117">
        <v>2020</v>
      </c>
      <c r="E118" s="118">
        <v>117</v>
      </c>
      <c r="F118" s="109">
        <v>12</v>
      </c>
      <c r="G118" s="109">
        <f t="shared" si="1"/>
        <v>21.5</v>
      </c>
      <c r="H118" s="119">
        <v>1141</v>
      </c>
      <c r="I118" s="120">
        <f>'RNA - MLP'!F118</f>
        <v>2002.62</v>
      </c>
      <c r="J118" s="120">
        <f>Hibrido!D119</f>
        <v>1121.64246447</v>
      </c>
      <c r="K118" s="120">
        <f>'Média Móvel Centrada - IS'!J119</f>
        <v>1318.0664271413905</v>
      </c>
      <c r="L118" s="120">
        <f>'Regressão Simples'!J119</f>
        <v>1192.1127567966835</v>
      </c>
      <c r="M118" s="105"/>
      <c r="N118" s="105"/>
      <c r="O118" s="105"/>
      <c r="P118" s="105"/>
      <c r="Q118" s="105"/>
      <c r="R118" s="105"/>
      <c r="S118" s="105"/>
      <c r="T118" s="105"/>
      <c r="U118" s="105"/>
      <c r="V118" s="105"/>
      <c r="W118" s="105"/>
      <c r="X118" s="105"/>
      <c r="Y118" s="105"/>
      <c r="Z118" s="105"/>
      <c r="AA118" s="105"/>
      <c r="AB118" s="105"/>
      <c r="AC118" s="105"/>
      <c r="AD118" s="105"/>
      <c r="AE118" s="105"/>
      <c r="AF118" s="105"/>
      <c r="AG118" s="105"/>
      <c r="AH118" s="105"/>
      <c r="AI118" s="105"/>
      <c r="AJ118" s="105"/>
      <c r="AK118" s="105"/>
      <c r="AL118" s="105"/>
      <c r="AM118" s="105"/>
      <c r="AN118" s="105"/>
      <c r="AO118" s="105"/>
      <c r="AP118" s="105"/>
      <c r="AQ118" s="105"/>
      <c r="AR118" s="105"/>
      <c r="AS118" s="105"/>
      <c r="AT118" s="105"/>
      <c r="AU118" s="105"/>
      <c r="AV118" s="105"/>
      <c r="AW118" s="105"/>
      <c r="AX118" s="105"/>
      <c r="AY118" s="105"/>
      <c r="AZ118" s="105"/>
      <c r="BA118" s="105"/>
      <c r="BB118" s="105"/>
      <c r="BC118" s="105"/>
      <c r="BD118" s="105"/>
      <c r="BE118" s="105"/>
      <c r="BF118" s="105"/>
    </row>
    <row r="119" spans="1:58" ht="13.5" customHeight="1" x14ac:dyDescent="0.25">
      <c r="A119" s="105" t="str">
        <f t="shared" si="0"/>
        <v>2020out</v>
      </c>
      <c r="B119" s="116">
        <v>44105</v>
      </c>
      <c r="C119" s="117" t="s">
        <v>21</v>
      </c>
      <c r="D119" s="117">
        <v>2020</v>
      </c>
      <c r="E119" s="118">
        <v>118</v>
      </c>
      <c r="F119" s="109">
        <v>60.5</v>
      </c>
      <c r="G119" s="109">
        <f t="shared" si="1"/>
        <v>72.5</v>
      </c>
      <c r="H119" s="119">
        <v>985</v>
      </c>
      <c r="I119" s="120">
        <f>'RNA - MLP'!F119</f>
        <v>2169.4299999999998</v>
      </c>
      <c r="J119" s="120">
        <f>Hibrido!D120</f>
        <v>1347.4527652299998</v>
      </c>
      <c r="K119" s="120">
        <f>'Média Móvel Centrada - IS'!J120</f>
        <v>1555.8303592805737</v>
      </c>
      <c r="L119" s="120">
        <f>'Regressão Simples'!J120</f>
        <v>1870.371872491867</v>
      </c>
      <c r="M119" s="105"/>
      <c r="N119" s="105"/>
      <c r="O119" s="105"/>
      <c r="P119" s="105"/>
      <c r="Q119" s="105"/>
      <c r="R119" s="105"/>
      <c r="S119" s="105"/>
      <c r="T119" s="105"/>
      <c r="U119" s="105"/>
      <c r="V119" s="105"/>
      <c r="W119" s="105"/>
      <c r="X119" s="105"/>
      <c r="Y119" s="105"/>
      <c r="Z119" s="105"/>
      <c r="AA119" s="105"/>
      <c r="AB119" s="105"/>
      <c r="AC119" s="105"/>
      <c r="AD119" s="105"/>
      <c r="AE119" s="105"/>
      <c r="AF119" s="105"/>
      <c r="AG119" s="105"/>
      <c r="AH119" s="105"/>
      <c r="AI119" s="105"/>
      <c r="AJ119" s="105"/>
      <c r="AK119" s="105"/>
      <c r="AL119" s="105"/>
      <c r="AM119" s="105"/>
      <c r="AN119" s="105"/>
      <c r="AO119" s="105"/>
      <c r="AP119" s="105"/>
      <c r="AQ119" s="105"/>
      <c r="AR119" s="105"/>
      <c r="AS119" s="105"/>
      <c r="AT119" s="105"/>
      <c r="AU119" s="105"/>
      <c r="AV119" s="105"/>
      <c r="AW119" s="105"/>
      <c r="AX119" s="105"/>
      <c r="AY119" s="105"/>
      <c r="AZ119" s="105"/>
      <c r="BA119" s="105"/>
      <c r="BB119" s="105"/>
      <c r="BC119" s="105"/>
      <c r="BD119" s="105"/>
      <c r="BE119" s="105"/>
      <c r="BF119" s="105"/>
    </row>
    <row r="120" spans="1:58" ht="13.5" customHeight="1" x14ac:dyDescent="0.25">
      <c r="A120" s="105" t="str">
        <f t="shared" si="0"/>
        <v>2020nov</v>
      </c>
      <c r="B120" s="116">
        <v>44136</v>
      </c>
      <c r="C120" s="117" t="s">
        <v>22</v>
      </c>
      <c r="D120" s="117">
        <v>2020</v>
      </c>
      <c r="E120" s="118">
        <v>119</v>
      </c>
      <c r="F120" s="109">
        <v>106</v>
      </c>
      <c r="G120" s="109">
        <f t="shared" si="1"/>
        <v>166.5</v>
      </c>
      <c r="H120" s="119">
        <v>1948</v>
      </c>
      <c r="I120" s="120">
        <f>'RNA - MLP'!F120</f>
        <v>2597.0500000000002</v>
      </c>
      <c r="J120" s="120">
        <f>Hibrido!D121</f>
        <v>2144.3867303000002</v>
      </c>
      <c r="K120" s="120">
        <f>'Média Móvel Centrada - IS'!J121</f>
        <v>2363.5008426028589</v>
      </c>
      <c r="L120" s="120">
        <f>'Regressão Simples'!J121</f>
        <v>3120.4965171065191</v>
      </c>
      <c r="M120" s="105"/>
      <c r="N120" s="105"/>
      <c r="O120" s="105"/>
      <c r="P120" s="105"/>
      <c r="Q120" s="105"/>
      <c r="R120" s="105"/>
      <c r="S120" s="105"/>
      <c r="T120" s="105"/>
      <c r="U120" s="105"/>
      <c r="V120" s="105"/>
      <c r="W120" s="105"/>
      <c r="X120" s="105"/>
      <c r="Y120" s="105"/>
      <c r="Z120" s="105"/>
      <c r="AA120" s="105"/>
      <c r="AB120" s="105"/>
      <c r="AC120" s="105"/>
      <c r="AD120" s="105"/>
      <c r="AE120" s="105"/>
      <c r="AF120" s="105"/>
      <c r="AG120" s="105"/>
      <c r="AH120" s="105"/>
      <c r="AI120" s="105"/>
      <c r="AJ120" s="105"/>
      <c r="AK120" s="105"/>
      <c r="AL120" s="105"/>
      <c r="AM120" s="105"/>
      <c r="AN120" s="105"/>
      <c r="AO120" s="105"/>
      <c r="AP120" s="105"/>
      <c r="AQ120" s="105"/>
      <c r="AR120" s="105"/>
      <c r="AS120" s="105"/>
      <c r="AT120" s="105"/>
      <c r="AU120" s="105"/>
      <c r="AV120" s="105"/>
      <c r="AW120" s="105"/>
      <c r="AX120" s="105"/>
      <c r="AY120" s="105"/>
      <c r="AZ120" s="105"/>
      <c r="BA120" s="105"/>
      <c r="BB120" s="105"/>
      <c r="BC120" s="105"/>
      <c r="BD120" s="105"/>
      <c r="BE120" s="105"/>
      <c r="BF120" s="105"/>
    </row>
    <row r="121" spans="1:58" ht="13.5" customHeight="1" x14ac:dyDescent="0.25">
      <c r="A121" s="105" t="str">
        <f t="shared" si="0"/>
        <v>2020dez</v>
      </c>
      <c r="B121" s="116">
        <v>44166</v>
      </c>
      <c r="C121" s="117" t="s">
        <v>24</v>
      </c>
      <c r="D121" s="117">
        <v>2020</v>
      </c>
      <c r="E121" s="118">
        <v>120</v>
      </c>
      <c r="F121" s="109">
        <v>272</v>
      </c>
      <c r="G121" s="109">
        <f t="shared" si="1"/>
        <v>378</v>
      </c>
      <c r="H121" s="119">
        <v>4880</v>
      </c>
      <c r="I121" s="120">
        <f>'RNA - MLP'!F121</f>
        <v>5099.03</v>
      </c>
      <c r="J121" s="120">
        <f>Hibrido!D122</f>
        <v>4118.1243488700002</v>
      </c>
      <c r="K121" s="120">
        <f>'Média Móvel Centrada - IS'!J122</f>
        <v>3938.8372102794924</v>
      </c>
      <c r="L121" s="120">
        <f>'Regressão Simples'!J122</f>
        <v>5933.2769674894853</v>
      </c>
      <c r="M121" s="105"/>
      <c r="N121" s="105"/>
      <c r="O121" s="105"/>
      <c r="P121" s="105"/>
      <c r="Q121" s="105"/>
      <c r="R121" s="105"/>
      <c r="S121" s="105"/>
      <c r="T121" s="105"/>
      <c r="U121" s="105"/>
      <c r="V121" s="105"/>
      <c r="W121" s="105"/>
      <c r="X121" s="105"/>
      <c r="Y121" s="105"/>
      <c r="Z121" s="105"/>
      <c r="AA121" s="105"/>
      <c r="AB121" s="105"/>
      <c r="AC121" s="105"/>
      <c r="AD121" s="105"/>
      <c r="AE121" s="105"/>
      <c r="AF121" s="105"/>
      <c r="AG121" s="105"/>
      <c r="AH121" s="105"/>
      <c r="AI121" s="105"/>
      <c r="AJ121" s="105"/>
      <c r="AK121" s="105"/>
      <c r="AL121" s="105"/>
      <c r="AM121" s="105"/>
      <c r="AN121" s="105"/>
      <c r="AO121" s="105"/>
      <c r="AP121" s="105"/>
      <c r="AQ121" s="105"/>
      <c r="AR121" s="105"/>
      <c r="AS121" s="105"/>
      <c r="AT121" s="105"/>
      <c r="AU121" s="105"/>
      <c r="AV121" s="105"/>
      <c r="AW121" s="105"/>
      <c r="AX121" s="105"/>
      <c r="AY121" s="105"/>
      <c r="AZ121" s="105"/>
      <c r="BA121" s="105"/>
      <c r="BB121" s="105"/>
      <c r="BC121" s="105"/>
      <c r="BD121" s="105"/>
      <c r="BE121" s="105"/>
      <c r="BF121" s="105"/>
    </row>
    <row r="122" spans="1:58" ht="13.5" customHeight="1" x14ac:dyDescent="0.25">
      <c r="A122" s="105" t="str">
        <f t="shared" si="0"/>
        <v>2021jan</v>
      </c>
      <c r="B122" s="116">
        <v>44197</v>
      </c>
      <c r="C122" s="117" t="s">
        <v>7</v>
      </c>
      <c r="D122" s="117">
        <v>2021</v>
      </c>
      <c r="E122" s="118">
        <v>121</v>
      </c>
      <c r="F122" s="109">
        <v>179</v>
      </c>
      <c r="G122" s="109">
        <f t="shared" si="1"/>
        <v>451</v>
      </c>
      <c r="H122" s="119">
        <v>6198</v>
      </c>
      <c r="I122" s="120">
        <f>'RNA - MLP'!F122</f>
        <v>7111.08</v>
      </c>
      <c r="J122" s="120">
        <f>Hibrido!D123</f>
        <v>5784.0179920999999</v>
      </c>
      <c r="K122" s="120">
        <f>'Média Móvel Centrada - IS'!J123</f>
        <v>4911.4745755412669</v>
      </c>
      <c r="L122" s="120">
        <f>'Regressão Simples'!J123</f>
        <v>6904.1184468178853</v>
      </c>
      <c r="M122" s="105"/>
      <c r="N122" s="105"/>
      <c r="O122" s="105"/>
      <c r="P122" s="105"/>
      <c r="Q122" s="105"/>
      <c r="R122" s="105"/>
      <c r="S122" s="105"/>
      <c r="T122" s="105"/>
      <c r="U122" s="105"/>
      <c r="V122" s="105"/>
      <c r="W122" s="105"/>
      <c r="X122" s="105"/>
      <c r="Y122" s="105"/>
      <c r="Z122" s="105"/>
      <c r="AA122" s="105"/>
      <c r="AB122" s="105"/>
      <c r="AC122" s="105"/>
      <c r="AD122" s="105"/>
      <c r="AE122" s="105"/>
      <c r="AF122" s="105"/>
      <c r="AG122" s="105"/>
      <c r="AH122" s="105"/>
      <c r="AI122" s="105"/>
      <c r="AJ122" s="105"/>
      <c r="AK122" s="105"/>
      <c r="AL122" s="105"/>
      <c r="AM122" s="105"/>
      <c r="AN122" s="105"/>
      <c r="AO122" s="105"/>
      <c r="AP122" s="105"/>
      <c r="AQ122" s="105"/>
      <c r="AR122" s="105"/>
      <c r="AS122" s="105"/>
      <c r="AT122" s="105"/>
      <c r="AU122" s="105"/>
      <c r="AV122" s="105"/>
      <c r="AW122" s="105"/>
      <c r="AX122" s="105"/>
      <c r="AY122" s="105"/>
      <c r="AZ122" s="105"/>
      <c r="BA122" s="105"/>
      <c r="BB122" s="105"/>
      <c r="BC122" s="105"/>
      <c r="BD122" s="105"/>
      <c r="BE122" s="105"/>
      <c r="BF122" s="105"/>
    </row>
    <row r="123" spans="1:58" ht="13.5" customHeight="1" x14ac:dyDescent="0.25">
      <c r="A123" s="105" t="str">
        <f t="shared" si="0"/>
        <v>2021fev</v>
      </c>
      <c r="B123" s="116">
        <v>44228</v>
      </c>
      <c r="C123" s="117" t="s">
        <v>9</v>
      </c>
      <c r="D123" s="117">
        <v>2021</v>
      </c>
      <c r="E123" s="118">
        <v>122</v>
      </c>
      <c r="F123" s="109">
        <v>190</v>
      </c>
      <c r="G123" s="109">
        <f t="shared" si="1"/>
        <v>369</v>
      </c>
      <c r="H123" s="119">
        <v>4770</v>
      </c>
      <c r="I123" s="120">
        <f>'RNA - MLP'!F123</f>
        <v>4904.04</v>
      </c>
      <c r="J123" s="120">
        <f>Hibrido!D124</f>
        <v>4542.0967115000003</v>
      </c>
      <c r="K123" s="120">
        <f>'Média Móvel Centrada - IS'!J124</f>
        <v>4415.8001682399045</v>
      </c>
      <c r="L123" s="120">
        <f>'Regressão Simples'!J124</f>
        <v>5813.5841823668061</v>
      </c>
      <c r="M123" s="105"/>
      <c r="N123" s="105"/>
      <c r="O123" s="105"/>
      <c r="P123" s="105"/>
      <c r="Q123" s="105"/>
      <c r="R123" s="105"/>
      <c r="S123" s="105"/>
      <c r="T123" s="105"/>
      <c r="U123" s="105"/>
      <c r="V123" s="105"/>
      <c r="W123" s="105"/>
      <c r="X123" s="105"/>
      <c r="Y123" s="105"/>
      <c r="Z123" s="105"/>
      <c r="AA123" s="105"/>
      <c r="AB123" s="105"/>
      <c r="AC123" s="105"/>
      <c r="AD123" s="105"/>
      <c r="AE123" s="105"/>
      <c r="AF123" s="105"/>
      <c r="AG123" s="105"/>
      <c r="AH123" s="105"/>
      <c r="AI123" s="105"/>
      <c r="AJ123" s="105"/>
      <c r="AK123" s="105"/>
      <c r="AL123" s="105"/>
      <c r="AM123" s="105"/>
      <c r="AN123" s="105"/>
      <c r="AO123" s="105"/>
      <c r="AP123" s="105"/>
      <c r="AQ123" s="105"/>
      <c r="AR123" s="105"/>
      <c r="AS123" s="105"/>
      <c r="AT123" s="105"/>
      <c r="AU123" s="105"/>
      <c r="AV123" s="105"/>
      <c r="AW123" s="105"/>
      <c r="AX123" s="105"/>
      <c r="AY123" s="105"/>
      <c r="AZ123" s="105"/>
      <c r="BA123" s="105"/>
      <c r="BB123" s="105"/>
      <c r="BC123" s="105"/>
      <c r="BD123" s="105"/>
      <c r="BE123" s="105"/>
      <c r="BF123" s="105"/>
    </row>
    <row r="124" spans="1:58" ht="13.5" customHeight="1" x14ac:dyDescent="0.25">
      <c r="A124" s="105" t="str">
        <f t="shared" si="0"/>
        <v>2021mar</v>
      </c>
      <c r="B124" s="116">
        <v>44256</v>
      </c>
      <c r="C124" s="117" t="s">
        <v>10</v>
      </c>
      <c r="D124" s="117">
        <v>2021</v>
      </c>
      <c r="E124" s="118">
        <v>123</v>
      </c>
      <c r="F124" s="109">
        <v>96</v>
      </c>
      <c r="G124" s="109">
        <f t="shared" si="1"/>
        <v>286</v>
      </c>
      <c r="H124" s="119">
        <v>4338</v>
      </c>
      <c r="I124" s="120">
        <f>'RNA - MLP'!F124</f>
        <v>3580.02</v>
      </c>
      <c r="J124" s="120">
        <f>Hibrido!D125</f>
        <v>4212.3419041899997</v>
      </c>
      <c r="K124" s="120">
        <f>'Média Móvel Centrada - IS'!J125</f>
        <v>4358.0399500309986</v>
      </c>
      <c r="L124" s="120">
        <f>'Regressão Simples'!J125</f>
        <v>4709.7507195687622</v>
      </c>
      <c r="M124" s="105"/>
      <c r="N124" s="105"/>
      <c r="O124" s="105"/>
      <c r="P124" s="105"/>
      <c r="Q124" s="105"/>
      <c r="R124" s="105"/>
      <c r="S124" s="105"/>
      <c r="T124" s="105"/>
      <c r="U124" s="105"/>
      <c r="V124" s="105"/>
      <c r="W124" s="105"/>
      <c r="X124" s="105"/>
      <c r="Y124" s="105"/>
      <c r="Z124" s="105"/>
      <c r="AA124" s="105"/>
      <c r="AB124" s="105"/>
      <c r="AC124" s="105"/>
      <c r="AD124" s="105"/>
      <c r="AE124" s="105"/>
      <c r="AF124" s="105"/>
      <c r="AG124" s="105"/>
      <c r="AH124" s="105"/>
      <c r="AI124" s="105"/>
      <c r="AJ124" s="105"/>
      <c r="AK124" s="105"/>
      <c r="AL124" s="105"/>
      <c r="AM124" s="105"/>
      <c r="AN124" s="105"/>
      <c r="AO124" s="105"/>
      <c r="AP124" s="105"/>
      <c r="AQ124" s="105"/>
      <c r="AR124" s="105"/>
      <c r="AS124" s="105"/>
      <c r="AT124" s="105"/>
      <c r="AU124" s="105"/>
      <c r="AV124" s="105"/>
      <c r="AW124" s="105"/>
      <c r="AX124" s="105"/>
      <c r="AY124" s="105"/>
      <c r="AZ124" s="105"/>
      <c r="BA124" s="105"/>
      <c r="BB124" s="105"/>
      <c r="BC124" s="105"/>
      <c r="BD124" s="105"/>
      <c r="BE124" s="105"/>
      <c r="BF124" s="105"/>
    </row>
    <row r="125" spans="1:58" ht="13.5" customHeight="1" x14ac:dyDescent="0.25">
      <c r="A125" s="105" t="str">
        <f t="shared" si="0"/>
        <v>2021abr</v>
      </c>
      <c r="B125" s="116">
        <v>44287</v>
      </c>
      <c r="C125" s="117" t="s">
        <v>11</v>
      </c>
      <c r="D125" s="117">
        <v>2021</v>
      </c>
      <c r="E125" s="118">
        <v>124</v>
      </c>
      <c r="F125" s="109">
        <v>20</v>
      </c>
      <c r="G125" s="109">
        <f t="shared" si="1"/>
        <v>116</v>
      </c>
      <c r="H125" s="119">
        <v>2131</v>
      </c>
      <c r="I125" s="120">
        <f>'RNA - MLP'!F125</f>
        <v>2343.79</v>
      </c>
      <c r="J125" s="120">
        <f>Hibrido!D126</f>
        <v>2720.2800754299997</v>
      </c>
      <c r="K125" s="120">
        <f>'Média Móvel Centrada - IS'!J126</f>
        <v>2936.3650797345367</v>
      </c>
      <c r="L125" s="120">
        <f>'Regressão Simples'!J126</f>
        <v>2448.8870005848175</v>
      </c>
      <c r="M125" s="105"/>
      <c r="N125" s="105"/>
      <c r="O125" s="105"/>
      <c r="P125" s="105"/>
      <c r="Q125" s="105"/>
      <c r="R125" s="105"/>
      <c r="S125" s="105"/>
      <c r="T125" s="105"/>
      <c r="U125" s="105"/>
      <c r="V125" s="105"/>
      <c r="W125" s="105"/>
      <c r="X125" s="105"/>
      <c r="Y125" s="105"/>
      <c r="Z125" s="105"/>
      <c r="AA125" s="105"/>
      <c r="AB125" s="105"/>
      <c r="AC125" s="105"/>
      <c r="AD125" s="105"/>
      <c r="AE125" s="105"/>
      <c r="AF125" s="105"/>
      <c r="AG125" s="105"/>
      <c r="AH125" s="105"/>
      <c r="AI125" s="105"/>
      <c r="AJ125" s="105"/>
      <c r="AK125" s="105"/>
      <c r="AL125" s="105"/>
      <c r="AM125" s="105"/>
      <c r="AN125" s="105"/>
      <c r="AO125" s="105"/>
      <c r="AP125" s="105"/>
      <c r="AQ125" s="105"/>
      <c r="AR125" s="105"/>
      <c r="AS125" s="105"/>
      <c r="AT125" s="105"/>
      <c r="AU125" s="105"/>
      <c r="AV125" s="105"/>
      <c r="AW125" s="105"/>
      <c r="AX125" s="105"/>
      <c r="AY125" s="105"/>
      <c r="AZ125" s="105"/>
      <c r="BA125" s="105"/>
      <c r="BB125" s="105"/>
      <c r="BC125" s="105"/>
      <c r="BD125" s="105"/>
      <c r="BE125" s="105"/>
      <c r="BF125" s="105"/>
    </row>
    <row r="126" spans="1:58" ht="13.5" customHeight="1" x14ac:dyDescent="0.25">
      <c r="A126" s="105" t="str">
        <f t="shared" si="0"/>
        <v>2021mai</v>
      </c>
      <c r="B126" s="116">
        <v>44317</v>
      </c>
      <c r="C126" s="117" t="s">
        <v>12</v>
      </c>
      <c r="D126" s="117">
        <v>2021</v>
      </c>
      <c r="E126" s="118">
        <v>125</v>
      </c>
      <c r="F126" s="109">
        <v>12</v>
      </c>
      <c r="G126" s="109">
        <f t="shared" si="1"/>
        <v>32</v>
      </c>
      <c r="H126" s="119">
        <v>1589</v>
      </c>
      <c r="I126" s="120">
        <f>'RNA - MLP'!F126</f>
        <v>2034.17</v>
      </c>
      <c r="J126" s="120">
        <f>Hibrido!D127</f>
        <v>2098.7894810900002</v>
      </c>
      <c r="K126" s="120">
        <f>'Média Móvel Centrada - IS'!J127</f>
        <v>2297.8436192502359</v>
      </c>
      <c r="L126" s="120">
        <f>'Regressão Simples'!J127</f>
        <v>1331.7543394398094</v>
      </c>
      <c r="M126" s="105"/>
      <c r="N126" s="105"/>
      <c r="O126" s="105"/>
      <c r="P126" s="105"/>
      <c r="Q126" s="105"/>
      <c r="R126" s="105"/>
      <c r="S126" s="105"/>
      <c r="T126" s="105"/>
      <c r="U126" s="105"/>
      <c r="V126" s="105"/>
      <c r="W126" s="105"/>
      <c r="X126" s="105"/>
      <c r="Y126" s="105"/>
      <c r="Z126" s="105"/>
      <c r="AA126" s="105"/>
      <c r="AB126" s="105"/>
      <c r="AC126" s="105"/>
      <c r="AD126" s="105"/>
      <c r="AE126" s="105"/>
      <c r="AF126" s="105"/>
      <c r="AG126" s="105"/>
      <c r="AH126" s="105"/>
      <c r="AI126" s="105"/>
      <c r="AJ126" s="105"/>
      <c r="AK126" s="105"/>
      <c r="AL126" s="105"/>
      <c r="AM126" s="105"/>
      <c r="AN126" s="105"/>
      <c r="AO126" s="105"/>
      <c r="AP126" s="105"/>
      <c r="AQ126" s="105"/>
      <c r="AR126" s="105"/>
      <c r="AS126" s="105"/>
      <c r="AT126" s="105"/>
      <c r="AU126" s="105"/>
      <c r="AV126" s="105"/>
      <c r="AW126" s="105"/>
      <c r="AX126" s="105"/>
      <c r="AY126" s="105"/>
      <c r="AZ126" s="105"/>
      <c r="BA126" s="105"/>
      <c r="BB126" s="105"/>
      <c r="BC126" s="105"/>
      <c r="BD126" s="105"/>
      <c r="BE126" s="105"/>
      <c r="BF126" s="105"/>
    </row>
    <row r="127" spans="1:58" ht="13.5" customHeight="1" x14ac:dyDescent="0.25">
      <c r="A127" s="105" t="str">
        <f t="shared" si="0"/>
        <v>2021jun</v>
      </c>
      <c r="B127" s="116">
        <v>44348</v>
      </c>
      <c r="C127" s="117" t="s">
        <v>14</v>
      </c>
      <c r="D127" s="117">
        <v>2021</v>
      </c>
      <c r="E127" s="118">
        <v>126</v>
      </c>
      <c r="F127" s="109">
        <v>19.5</v>
      </c>
      <c r="G127" s="109">
        <f t="shared" si="1"/>
        <v>31.5</v>
      </c>
      <c r="H127" s="119">
        <v>1692</v>
      </c>
      <c r="I127" s="120">
        <f>'RNA - MLP'!F127</f>
        <v>2032.64</v>
      </c>
      <c r="J127" s="120">
        <f>Hibrido!D128</f>
        <v>2030.6128568199999</v>
      </c>
      <c r="K127" s="120">
        <f>'Média Móvel Centrada - IS'!J128</f>
        <v>2229.5434592186848</v>
      </c>
      <c r="L127" s="120">
        <f>'Regressão Simples'!J128</f>
        <v>1325.1047402663273</v>
      </c>
      <c r="M127" s="105"/>
      <c r="N127" s="105"/>
      <c r="O127" s="105"/>
      <c r="P127" s="105"/>
      <c r="Q127" s="105"/>
      <c r="R127" s="105"/>
      <c r="S127" s="105"/>
      <c r="T127" s="105"/>
      <c r="U127" s="105"/>
      <c r="V127" s="105"/>
      <c r="W127" s="105"/>
      <c r="X127" s="105"/>
      <c r="Y127" s="105"/>
      <c r="Z127" s="105"/>
      <c r="AA127" s="105"/>
      <c r="AB127" s="105"/>
      <c r="AC127" s="105"/>
      <c r="AD127" s="105"/>
      <c r="AE127" s="105"/>
      <c r="AF127" s="105"/>
      <c r="AG127" s="105"/>
      <c r="AH127" s="105"/>
      <c r="AI127" s="105"/>
      <c r="AJ127" s="105"/>
      <c r="AK127" s="105"/>
      <c r="AL127" s="105"/>
      <c r="AM127" s="105"/>
      <c r="AN127" s="105"/>
      <c r="AO127" s="105"/>
      <c r="AP127" s="105"/>
      <c r="AQ127" s="105"/>
      <c r="AR127" s="105"/>
      <c r="AS127" s="105"/>
      <c r="AT127" s="105"/>
      <c r="AU127" s="105"/>
      <c r="AV127" s="105"/>
      <c r="AW127" s="105"/>
      <c r="AX127" s="105"/>
      <c r="AY127" s="105"/>
      <c r="AZ127" s="105"/>
      <c r="BA127" s="105"/>
      <c r="BB127" s="105"/>
      <c r="BC127" s="105"/>
      <c r="BD127" s="105"/>
      <c r="BE127" s="105"/>
      <c r="BF127" s="105"/>
    </row>
    <row r="128" spans="1:58" ht="13.5" customHeight="1" x14ac:dyDescent="0.25">
      <c r="A128" s="105" t="str">
        <f t="shared" si="0"/>
        <v>2021jul</v>
      </c>
      <c r="B128" s="116">
        <v>44378</v>
      </c>
      <c r="C128" s="117" t="s">
        <v>16</v>
      </c>
      <c r="D128" s="117">
        <v>2021</v>
      </c>
      <c r="E128" s="118">
        <v>127</v>
      </c>
      <c r="F128" s="109">
        <v>5.5</v>
      </c>
      <c r="G128" s="109">
        <f t="shared" si="1"/>
        <v>25</v>
      </c>
      <c r="H128" s="119">
        <v>1256</v>
      </c>
      <c r="I128" s="120">
        <f>'RNA - MLP'!F128</f>
        <v>2012.99</v>
      </c>
      <c r="J128" s="120">
        <f>Hibrido!D129</f>
        <v>1543.18089777</v>
      </c>
      <c r="K128" s="120">
        <f>'Média Móvel Centrada - IS'!J129</f>
        <v>1740.4878074006338</v>
      </c>
      <c r="L128" s="120">
        <f>'Regressão Simples'!J129</f>
        <v>1238.6599510110589</v>
      </c>
      <c r="M128" s="105"/>
      <c r="N128" s="105"/>
      <c r="O128" s="105"/>
      <c r="P128" s="105"/>
      <c r="Q128" s="105"/>
      <c r="R128" s="105"/>
      <c r="S128" s="105"/>
      <c r="T128" s="105"/>
      <c r="U128" s="105"/>
      <c r="V128" s="105"/>
      <c r="W128" s="105"/>
      <c r="X128" s="105"/>
      <c r="Y128" s="105"/>
      <c r="Z128" s="105"/>
      <c r="AA128" s="105"/>
      <c r="AB128" s="105"/>
      <c r="AC128" s="105"/>
      <c r="AD128" s="105"/>
      <c r="AE128" s="105"/>
      <c r="AF128" s="105"/>
      <c r="AG128" s="105"/>
      <c r="AH128" s="105"/>
      <c r="AI128" s="105"/>
      <c r="AJ128" s="105"/>
      <c r="AK128" s="105"/>
      <c r="AL128" s="105"/>
      <c r="AM128" s="105"/>
      <c r="AN128" s="105"/>
      <c r="AO128" s="105"/>
      <c r="AP128" s="105"/>
      <c r="AQ128" s="105"/>
      <c r="AR128" s="105"/>
      <c r="AS128" s="105"/>
      <c r="AT128" s="105"/>
      <c r="AU128" s="105"/>
      <c r="AV128" s="105"/>
      <c r="AW128" s="105"/>
      <c r="AX128" s="105"/>
      <c r="AY128" s="105"/>
      <c r="AZ128" s="105"/>
      <c r="BA128" s="105"/>
      <c r="BB128" s="105"/>
      <c r="BC128" s="105"/>
      <c r="BD128" s="105"/>
      <c r="BE128" s="105"/>
      <c r="BF128" s="105"/>
    </row>
    <row r="129" spans="1:58" ht="13.5" customHeight="1" x14ac:dyDescent="0.25">
      <c r="A129" s="105" t="str">
        <f t="shared" si="0"/>
        <v>2021ago</v>
      </c>
      <c r="B129" s="116">
        <v>44409</v>
      </c>
      <c r="C129" s="117" t="s">
        <v>18</v>
      </c>
      <c r="D129" s="117">
        <v>2021</v>
      </c>
      <c r="E129" s="118">
        <v>128</v>
      </c>
      <c r="F129" s="109">
        <v>2.5</v>
      </c>
      <c r="G129" s="109">
        <f t="shared" si="1"/>
        <v>8</v>
      </c>
      <c r="H129" s="119">
        <v>1119</v>
      </c>
      <c r="I129" s="120">
        <f>'RNA - MLP'!F129</f>
        <v>1963.93</v>
      </c>
      <c r="J129" s="120">
        <f>Hibrido!D130</f>
        <v>1423.4526723399999</v>
      </c>
      <c r="K129" s="120">
        <f>'Média Móvel Centrada - IS'!J130</f>
        <v>1616.4192469741861</v>
      </c>
      <c r="L129" s="120">
        <f>'Regressão Simples'!J130</f>
        <v>1012.5735791126644</v>
      </c>
      <c r="M129" s="105"/>
      <c r="N129" s="105"/>
      <c r="O129" s="105"/>
      <c r="P129" s="105"/>
      <c r="Q129" s="105"/>
      <c r="R129" s="105"/>
      <c r="S129" s="105"/>
      <c r="T129" s="105"/>
      <c r="U129" s="105"/>
      <c r="V129" s="105"/>
      <c r="W129" s="105"/>
      <c r="X129" s="105"/>
      <c r="Y129" s="105"/>
      <c r="Z129" s="105"/>
      <c r="AA129" s="105"/>
      <c r="AB129" s="105"/>
      <c r="AC129" s="105"/>
      <c r="AD129" s="105"/>
      <c r="AE129" s="105"/>
      <c r="AF129" s="105"/>
      <c r="AG129" s="105"/>
      <c r="AH129" s="105"/>
      <c r="AI129" s="105"/>
      <c r="AJ129" s="105"/>
      <c r="AK129" s="105"/>
      <c r="AL129" s="105"/>
      <c r="AM129" s="105"/>
      <c r="AN129" s="105"/>
      <c r="AO129" s="105"/>
      <c r="AP129" s="105"/>
      <c r="AQ129" s="105"/>
      <c r="AR129" s="105"/>
      <c r="AS129" s="105"/>
      <c r="AT129" s="105"/>
      <c r="AU129" s="105"/>
      <c r="AV129" s="105"/>
      <c r="AW129" s="105"/>
      <c r="AX129" s="105"/>
      <c r="AY129" s="105"/>
      <c r="AZ129" s="105"/>
      <c r="BA129" s="105"/>
      <c r="BB129" s="105"/>
      <c r="BC129" s="105"/>
      <c r="BD129" s="105"/>
      <c r="BE129" s="105"/>
      <c r="BF129" s="105"/>
    </row>
    <row r="130" spans="1:58" ht="13.5" customHeight="1" x14ac:dyDescent="0.25">
      <c r="A130" s="105" t="str">
        <f t="shared" si="0"/>
        <v>2021set</v>
      </c>
      <c r="B130" s="116">
        <v>44440</v>
      </c>
      <c r="C130" s="117" t="s">
        <v>20</v>
      </c>
      <c r="D130" s="117">
        <v>2021</v>
      </c>
      <c r="E130" s="118">
        <v>129</v>
      </c>
      <c r="F130" s="109">
        <v>15.5</v>
      </c>
      <c r="G130" s="109">
        <f t="shared" si="1"/>
        <v>18</v>
      </c>
      <c r="H130" s="119">
        <v>923</v>
      </c>
      <c r="I130" s="120">
        <f>'RNA - MLP'!F130</f>
        <v>1992.39</v>
      </c>
      <c r="J130" s="120">
        <f>Hibrido!D131</f>
        <v>1342.1007584600002</v>
      </c>
      <c r="K130" s="120">
        <f>'Média Móvel Centrada - IS'!J131</f>
        <v>1537.6372603798097</v>
      </c>
      <c r="L130" s="120">
        <f>'Regressão Simples'!J131</f>
        <v>1145.5655625823083</v>
      </c>
      <c r="M130" s="105"/>
      <c r="N130" s="105"/>
      <c r="O130" s="105"/>
      <c r="P130" s="105"/>
      <c r="Q130" s="105"/>
      <c r="R130" s="105"/>
      <c r="S130" s="105"/>
      <c r="T130" s="105"/>
      <c r="U130" s="105"/>
      <c r="V130" s="105"/>
      <c r="W130" s="105"/>
      <c r="X130" s="105"/>
      <c r="Y130" s="105"/>
      <c r="Z130" s="105"/>
      <c r="AA130" s="105"/>
      <c r="AB130" s="105"/>
      <c r="AC130" s="105"/>
      <c r="AD130" s="105"/>
      <c r="AE130" s="105"/>
      <c r="AF130" s="105"/>
      <c r="AG130" s="105"/>
      <c r="AH130" s="105"/>
      <c r="AI130" s="105"/>
      <c r="AJ130" s="105"/>
      <c r="AK130" s="105"/>
      <c r="AL130" s="105"/>
      <c r="AM130" s="105"/>
      <c r="AN130" s="105"/>
      <c r="AO130" s="105"/>
      <c r="AP130" s="105"/>
      <c r="AQ130" s="105"/>
      <c r="AR130" s="105"/>
      <c r="AS130" s="105"/>
      <c r="AT130" s="105"/>
      <c r="AU130" s="105"/>
      <c r="AV130" s="105"/>
      <c r="AW130" s="105"/>
      <c r="AX130" s="105"/>
      <c r="AY130" s="105"/>
      <c r="AZ130" s="105"/>
      <c r="BA130" s="105"/>
      <c r="BB130" s="105"/>
      <c r="BC130" s="105"/>
      <c r="BD130" s="105"/>
      <c r="BE130" s="105"/>
      <c r="BF130" s="105"/>
    </row>
    <row r="131" spans="1:58" ht="13.5" customHeight="1" x14ac:dyDescent="0.25">
      <c r="A131" s="105" t="str">
        <f t="shared" si="0"/>
        <v>2021out</v>
      </c>
      <c r="B131" s="116">
        <v>44470</v>
      </c>
      <c r="C131" s="117" t="s">
        <v>21</v>
      </c>
      <c r="D131" s="117">
        <v>2021</v>
      </c>
      <c r="E131" s="118">
        <v>130</v>
      </c>
      <c r="F131" s="109">
        <v>212</v>
      </c>
      <c r="G131" s="109">
        <f t="shared" si="1"/>
        <v>227.5</v>
      </c>
      <c r="H131" s="119">
        <v>2983</v>
      </c>
      <c r="I131" s="120">
        <f>'RNA - MLP'!F131</f>
        <v>3009.87</v>
      </c>
      <c r="J131" s="120">
        <f>Hibrido!D132</f>
        <v>1811.5658747799998</v>
      </c>
      <c r="K131" s="120">
        <f>'Média Móvel Centrada - IS'!J132</f>
        <v>2015.6880781509697</v>
      </c>
      <c r="L131" s="120">
        <f>'Regressão Simples'!J132</f>
        <v>3931.747616271346</v>
      </c>
      <c r="M131" s="105"/>
      <c r="N131" s="105"/>
      <c r="O131" s="105"/>
      <c r="P131" s="105"/>
      <c r="Q131" s="105"/>
      <c r="R131" s="105"/>
      <c r="S131" s="105"/>
      <c r="T131" s="105"/>
      <c r="U131" s="105"/>
      <c r="V131" s="105"/>
      <c r="W131" s="105"/>
      <c r="X131" s="105"/>
      <c r="Y131" s="105"/>
      <c r="Z131" s="105"/>
      <c r="AA131" s="105"/>
      <c r="AB131" s="105"/>
      <c r="AC131" s="105"/>
      <c r="AD131" s="105"/>
      <c r="AE131" s="105"/>
      <c r="AF131" s="105"/>
      <c r="AG131" s="105"/>
      <c r="AH131" s="105"/>
      <c r="AI131" s="105"/>
      <c r="AJ131" s="105"/>
      <c r="AK131" s="105"/>
      <c r="AL131" s="105"/>
      <c r="AM131" s="105"/>
      <c r="AN131" s="105"/>
      <c r="AO131" s="105"/>
      <c r="AP131" s="105"/>
      <c r="AQ131" s="105"/>
      <c r="AR131" s="105"/>
      <c r="AS131" s="105"/>
      <c r="AT131" s="105"/>
      <c r="AU131" s="105"/>
      <c r="AV131" s="105"/>
      <c r="AW131" s="105"/>
      <c r="AX131" s="105"/>
      <c r="AY131" s="105"/>
      <c r="AZ131" s="105"/>
      <c r="BA131" s="105"/>
      <c r="BB131" s="105"/>
      <c r="BC131" s="105"/>
      <c r="BD131" s="105"/>
      <c r="BE131" s="105"/>
      <c r="BF131" s="105"/>
    </row>
    <row r="132" spans="1:58" ht="13.5" customHeight="1" x14ac:dyDescent="0.25">
      <c r="A132" s="105" t="str">
        <f t="shared" si="0"/>
        <v>2021nov</v>
      </c>
      <c r="B132" s="116">
        <v>44501</v>
      </c>
      <c r="C132" s="117" t="s">
        <v>22</v>
      </c>
      <c r="D132" s="117">
        <v>2021</v>
      </c>
      <c r="E132" s="118">
        <v>131</v>
      </c>
      <c r="F132" s="109">
        <v>161</v>
      </c>
      <c r="G132" s="109">
        <f t="shared" si="1"/>
        <v>373</v>
      </c>
      <c r="H132" s="119">
        <v>3815</v>
      </c>
      <c r="I132" s="120">
        <f>'RNA - MLP'!F132</f>
        <v>4989.26</v>
      </c>
      <c r="J132" s="120">
        <f>Hibrido!D133</f>
        <v>3449.72060027</v>
      </c>
      <c r="K132" s="120">
        <f>'Média Móvel Centrada - IS'!J133</f>
        <v>3300.6219471093259</v>
      </c>
      <c r="L132" s="120">
        <f>'Regressão Simples'!J133</f>
        <v>5866.7809757546629</v>
      </c>
      <c r="M132" s="105"/>
      <c r="N132" s="105"/>
      <c r="O132" s="105"/>
      <c r="P132" s="105"/>
      <c r="Q132" s="105"/>
      <c r="R132" s="105"/>
      <c r="S132" s="105"/>
      <c r="T132" s="105"/>
      <c r="U132" s="105"/>
      <c r="V132" s="105"/>
      <c r="W132" s="105"/>
      <c r="X132" s="105"/>
      <c r="Y132" s="105"/>
      <c r="Z132" s="105"/>
      <c r="AA132" s="105"/>
      <c r="AB132" s="105"/>
      <c r="AC132" s="105"/>
      <c r="AD132" s="105"/>
      <c r="AE132" s="105"/>
      <c r="AF132" s="105"/>
      <c r="AG132" s="105"/>
      <c r="AH132" s="105"/>
      <c r="AI132" s="105"/>
      <c r="AJ132" s="105"/>
      <c r="AK132" s="105"/>
      <c r="AL132" s="105"/>
      <c r="AM132" s="105"/>
      <c r="AN132" s="105"/>
      <c r="AO132" s="105"/>
      <c r="AP132" s="105"/>
      <c r="AQ132" s="105"/>
      <c r="AR132" s="105"/>
      <c r="AS132" s="105"/>
      <c r="AT132" s="105"/>
      <c r="AU132" s="105"/>
      <c r="AV132" s="105"/>
      <c r="AW132" s="105"/>
      <c r="AX132" s="105"/>
      <c r="AY132" s="105"/>
      <c r="AZ132" s="105"/>
      <c r="BA132" s="105"/>
      <c r="BB132" s="105"/>
      <c r="BC132" s="105"/>
      <c r="BD132" s="105"/>
      <c r="BE132" s="105"/>
      <c r="BF132" s="105"/>
    </row>
    <row r="133" spans="1:58" ht="13.5" customHeight="1" x14ac:dyDescent="0.25">
      <c r="A133" s="105" t="str">
        <f t="shared" si="0"/>
        <v>2021dez</v>
      </c>
      <c r="B133" s="116">
        <v>44531</v>
      </c>
      <c r="C133" s="117" t="s">
        <v>24</v>
      </c>
      <c r="D133" s="117">
        <v>2021</v>
      </c>
      <c r="E133" s="118">
        <v>132</v>
      </c>
      <c r="F133" s="109">
        <v>216.5</v>
      </c>
      <c r="G133" s="109">
        <f t="shared" si="1"/>
        <v>377.5</v>
      </c>
      <c r="H133" s="119">
        <v>4450</v>
      </c>
      <c r="I133" s="120">
        <f>'RNA - MLP'!F133</f>
        <v>5087.8900000000003</v>
      </c>
      <c r="J133" s="120">
        <f>Hibrido!D134</f>
        <v>5928.9699838899996</v>
      </c>
      <c r="K133" s="120">
        <f>'Média Móvel Centrada - IS'!J134</f>
        <v>5752.7870420342124</v>
      </c>
      <c r="L133" s="120">
        <f>'Regressão Simples'!J134</f>
        <v>5926.6273683160025</v>
      </c>
      <c r="M133" s="105"/>
      <c r="N133" s="105"/>
      <c r="O133" s="105"/>
      <c r="P133" s="105"/>
      <c r="Q133" s="105"/>
      <c r="R133" s="105"/>
      <c r="S133" s="105"/>
      <c r="T133" s="105"/>
      <c r="U133" s="105"/>
      <c r="V133" s="105"/>
      <c r="W133" s="105"/>
      <c r="X133" s="105"/>
      <c r="Y133" s="105"/>
      <c r="Z133" s="105"/>
      <c r="AA133" s="105"/>
      <c r="AB133" s="105"/>
      <c r="AC133" s="105"/>
      <c r="AD133" s="105"/>
      <c r="AE133" s="105"/>
      <c r="AF133" s="105"/>
      <c r="AG133" s="105"/>
      <c r="AH133" s="105"/>
      <c r="AI133" s="105"/>
      <c r="AJ133" s="105"/>
      <c r="AK133" s="105"/>
      <c r="AL133" s="105"/>
      <c r="AM133" s="105"/>
      <c r="AN133" s="105"/>
      <c r="AO133" s="105"/>
      <c r="AP133" s="105"/>
      <c r="AQ133" s="105"/>
      <c r="AR133" s="105"/>
      <c r="AS133" s="105"/>
      <c r="AT133" s="105"/>
      <c r="AU133" s="105"/>
      <c r="AV133" s="105"/>
      <c r="AW133" s="105"/>
      <c r="AX133" s="105"/>
      <c r="AY133" s="105"/>
      <c r="AZ133" s="105"/>
      <c r="BA133" s="105"/>
      <c r="BB133" s="105"/>
      <c r="BC133" s="105"/>
      <c r="BD133" s="105"/>
      <c r="BE133" s="105"/>
      <c r="BF133" s="105"/>
    </row>
    <row r="134" spans="1:58" ht="13.5" customHeight="1" x14ac:dyDescent="0.25">
      <c r="A134" s="105" t="str">
        <f t="shared" si="0"/>
        <v>2022jan</v>
      </c>
      <c r="B134" s="116">
        <v>44562</v>
      </c>
      <c r="C134" s="117" t="s">
        <v>7</v>
      </c>
      <c r="D134" s="117">
        <v>2022</v>
      </c>
      <c r="E134" s="118">
        <v>133</v>
      </c>
      <c r="F134" s="109">
        <v>322</v>
      </c>
      <c r="G134" s="109">
        <f t="shared" si="1"/>
        <v>538.5</v>
      </c>
      <c r="H134" s="119">
        <v>9992</v>
      </c>
      <c r="I134" s="120">
        <f>'RNA - MLP'!F134</f>
        <v>9936.9599999999991</v>
      </c>
      <c r="J134" s="120">
        <f>Hibrido!D135</f>
        <v>8434.6531532000008</v>
      </c>
      <c r="K134" s="120">
        <f>'Média Móvel Centrada - IS'!J135</f>
        <v>6200.1360257799352</v>
      </c>
      <c r="L134" s="120">
        <f>'Regressão Simples'!J135</f>
        <v>8067.7983021772679</v>
      </c>
      <c r="M134" s="105"/>
      <c r="N134" s="105"/>
      <c r="O134" s="105"/>
      <c r="P134" s="105"/>
      <c r="Q134" s="105"/>
      <c r="R134" s="105"/>
      <c r="S134" s="105"/>
      <c r="T134" s="105"/>
      <c r="U134" s="105"/>
      <c r="V134" s="105"/>
      <c r="W134" s="105"/>
      <c r="X134" s="105"/>
      <c r="Y134" s="105"/>
      <c r="Z134" s="105"/>
      <c r="AA134" s="105"/>
      <c r="AB134" s="105"/>
      <c r="AC134" s="105"/>
      <c r="AD134" s="105"/>
      <c r="AE134" s="105"/>
      <c r="AF134" s="105"/>
      <c r="AG134" s="105"/>
      <c r="AH134" s="105"/>
      <c r="AI134" s="105"/>
      <c r="AJ134" s="105"/>
      <c r="AK134" s="105"/>
      <c r="AL134" s="105"/>
      <c r="AM134" s="105"/>
      <c r="AN134" s="105"/>
      <c r="AO134" s="105"/>
      <c r="AP134" s="105"/>
      <c r="AQ134" s="105"/>
      <c r="AR134" s="105"/>
      <c r="AS134" s="105"/>
      <c r="AT134" s="105"/>
      <c r="AU134" s="105"/>
      <c r="AV134" s="105"/>
      <c r="AW134" s="105"/>
      <c r="AX134" s="105"/>
      <c r="AY134" s="105"/>
      <c r="AZ134" s="105"/>
      <c r="BA134" s="105"/>
      <c r="BB134" s="105"/>
      <c r="BC134" s="105"/>
      <c r="BD134" s="105"/>
      <c r="BE134" s="105"/>
      <c r="BF134" s="105"/>
    </row>
    <row r="135" spans="1:58" ht="13.5" customHeight="1" x14ac:dyDescent="0.25">
      <c r="A135" s="105" t="str">
        <f t="shared" si="0"/>
        <v>2022fev</v>
      </c>
      <c r="B135" s="116">
        <v>44593</v>
      </c>
      <c r="C135" s="117" t="s">
        <v>9</v>
      </c>
      <c r="D135" s="117">
        <v>2022</v>
      </c>
      <c r="E135" s="118">
        <v>134</v>
      </c>
      <c r="F135" s="109">
        <v>194</v>
      </c>
      <c r="G135" s="109">
        <f t="shared" si="1"/>
        <v>516</v>
      </c>
      <c r="H135" s="119">
        <v>10939</v>
      </c>
      <c r="I135" s="120">
        <f>'RNA - MLP'!F135</f>
        <v>9256.6299999999992</v>
      </c>
      <c r="J135" s="120">
        <f>Hibrido!D136</f>
        <v>7523.0780134800007</v>
      </c>
      <c r="K135" s="120">
        <f>'Média Móvel Centrada - IS'!J136</f>
        <v>5657.4567490203763</v>
      </c>
      <c r="L135" s="120">
        <f>'Regressão Simples'!J136</f>
        <v>7768.5663393705699</v>
      </c>
      <c r="M135" s="105"/>
      <c r="N135" s="105"/>
      <c r="O135" s="105"/>
      <c r="P135" s="105"/>
      <c r="Q135" s="105"/>
      <c r="R135" s="105"/>
      <c r="S135" s="105"/>
      <c r="T135" s="105"/>
      <c r="U135" s="105"/>
      <c r="V135" s="105"/>
      <c r="W135" s="105"/>
      <c r="X135" s="105"/>
      <c r="Y135" s="105"/>
      <c r="Z135" s="105"/>
      <c r="AA135" s="105"/>
      <c r="AB135" s="105"/>
      <c r="AC135" s="105"/>
      <c r="AD135" s="105"/>
      <c r="AE135" s="105"/>
      <c r="AF135" s="105"/>
      <c r="AG135" s="105"/>
      <c r="AH135" s="105"/>
      <c r="AI135" s="105"/>
      <c r="AJ135" s="105"/>
      <c r="AK135" s="105"/>
      <c r="AL135" s="105"/>
      <c r="AM135" s="105"/>
      <c r="AN135" s="105"/>
      <c r="AO135" s="105"/>
      <c r="AP135" s="105"/>
      <c r="AQ135" s="105"/>
      <c r="AR135" s="105"/>
      <c r="AS135" s="105"/>
      <c r="AT135" s="105"/>
      <c r="AU135" s="105"/>
      <c r="AV135" s="105"/>
      <c r="AW135" s="105"/>
      <c r="AX135" s="105"/>
      <c r="AY135" s="105"/>
      <c r="AZ135" s="105"/>
      <c r="BA135" s="105"/>
      <c r="BB135" s="105"/>
      <c r="BC135" s="105"/>
      <c r="BD135" s="105"/>
      <c r="BE135" s="105"/>
      <c r="BF135" s="105"/>
    </row>
    <row r="136" spans="1:58" ht="13.5" customHeight="1" x14ac:dyDescent="0.25">
      <c r="A136" s="105" t="str">
        <f t="shared" si="0"/>
        <v>2022mar</v>
      </c>
      <c r="B136" s="116">
        <v>44621</v>
      </c>
      <c r="C136" s="117" t="s">
        <v>10</v>
      </c>
      <c r="D136" s="117">
        <v>2022</v>
      </c>
      <c r="E136" s="118">
        <v>135</v>
      </c>
      <c r="F136" s="109">
        <v>103</v>
      </c>
      <c r="G136" s="109">
        <f t="shared" si="1"/>
        <v>297</v>
      </c>
      <c r="H136" s="120">
        <v>4978</v>
      </c>
      <c r="I136" s="120">
        <f>'RNA - MLP'!F136</f>
        <v>3714.39</v>
      </c>
      <c r="J136" s="120">
        <f>Hibrido!D137</f>
        <v>5506.3528649199998</v>
      </c>
      <c r="K136" s="120">
        <f>'Média Móvel Centrada - IS'!J137</f>
        <v>5632.4927111786837</v>
      </c>
      <c r="L136" s="120">
        <f>'Regressão Simples'!J137</f>
        <v>4856.0419013853707</v>
      </c>
      <c r="M136" s="105"/>
      <c r="N136" s="105"/>
      <c r="O136" s="105"/>
      <c r="P136" s="105"/>
      <c r="Q136" s="105"/>
      <c r="R136" s="105"/>
      <c r="S136" s="105"/>
      <c r="T136" s="105"/>
      <c r="U136" s="105"/>
      <c r="V136" s="105"/>
      <c r="W136" s="105"/>
      <c r="X136" s="105"/>
      <c r="Y136" s="105"/>
      <c r="Z136" s="105"/>
      <c r="AA136" s="105"/>
      <c r="AB136" s="105"/>
      <c r="AC136" s="105"/>
      <c r="AD136" s="105"/>
      <c r="AE136" s="105"/>
      <c r="AF136" s="105"/>
      <c r="AG136" s="105"/>
      <c r="AH136" s="105"/>
      <c r="AI136" s="105"/>
      <c r="AJ136" s="105"/>
      <c r="AK136" s="105"/>
      <c r="AL136" s="105"/>
      <c r="AM136" s="105"/>
      <c r="AN136" s="105"/>
      <c r="AO136" s="105"/>
      <c r="AP136" s="105"/>
      <c r="AQ136" s="105"/>
      <c r="AR136" s="105"/>
      <c r="AS136" s="105"/>
      <c r="AT136" s="105"/>
      <c r="AU136" s="105"/>
      <c r="AV136" s="105"/>
      <c r="AW136" s="105"/>
      <c r="AX136" s="105"/>
      <c r="AY136" s="105"/>
      <c r="AZ136" s="105"/>
      <c r="BA136" s="105"/>
      <c r="BB136" s="105"/>
      <c r="BC136" s="105"/>
      <c r="BD136" s="105"/>
      <c r="BE136" s="105"/>
      <c r="BF136" s="105"/>
    </row>
    <row r="137" spans="1:58" ht="13.5" customHeight="1" x14ac:dyDescent="0.25">
      <c r="A137" s="105" t="str">
        <f t="shared" si="0"/>
        <v>2022abr</v>
      </c>
      <c r="B137" s="116">
        <v>44652</v>
      </c>
      <c r="C137" s="117" t="s">
        <v>11</v>
      </c>
      <c r="D137" s="117">
        <v>2022</v>
      </c>
      <c r="E137" s="118">
        <v>136</v>
      </c>
      <c r="F137" s="109">
        <v>48</v>
      </c>
      <c r="G137" s="109">
        <f t="shared" si="1"/>
        <v>151</v>
      </c>
      <c r="H137" s="120">
        <v>3761</v>
      </c>
      <c r="I137" s="120">
        <f>'RNA - MLP'!F137</f>
        <v>2512.38</v>
      </c>
      <c r="J137" s="120">
        <f>Hibrido!D138</f>
        <v>3473.0209713500003</v>
      </c>
      <c r="K137" s="120">
        <f>'Média Móvel Centrada - IS'!J138</f>
        <v>3692.1792203539899</v>
      </c>
      <c r="L137" s="120">
        <f>'Regressão Simples'!J138</f>
        <v>2914.358942728571</v>
      </c>
      <c r="M137" s="105"/>
      <c r="N137" s="105"/>
      <c r="O137" s="105"/>
      <c r="P137" s="105"/>
      <c r="Q137" s="105"/>
      <c r="R137" s="105"/>
      <c r="S137" s="105"/>
      <c r="T137" s="105"/>
      <c r="U137" s="105"/>
      <c r="V137" s="105"/>
      <c r="W137" s="105"/>
      <c r="X137" s="105"/>
      <c r="Y137" s="105"/>
      <c r="Z137" s="105"/>
      <c r="AA137" s="105"/>
      <c r="AB137" s="105"/>
      <c r="AC137" s="105"/>
      <c r="AD137" s="105"/>
      <c r="AE137" s="105"/>
      <c r="AF137" s="105"/>
      <c r="AG137" s="105"/>
      <c r="AH137" s="105"/>
      <c r="AI137" s="105"/>
      <c r="AJ137" s="105"/>
      <c r="AK137" s="105"/>
      <c r="AL137" s="105"/>
      <c r="AM137" s="105"/>
      <c r="AN137" s="105"/>
      <c r="AO137" s="105"/>
      <c r="AP137" s="105"/>
      <c r="AQ137" s="105"/>
      <c r="AR137" s="105"/>
      <c r="AS137" s="105"/>
      <c r="AT137" s="105"/>
      <c r="AU137" s="105"/>
      <c r="AV137" s="105"/>
      <c r="AW137" s="105"/>
      <c r="AX137" s="105"/>
      <c r="AY137" s="105"/>
      <c r="AZ137" s="105"/>
      <c r="BA137" s="105"/>
      <c r="BB137" s="105"/>
      <c r="BC137" s="105"/>
      <c r="BD137" s="105"/>
      <c r="BE137" s="105"/>
      <c r="BF137" s="105"/>
    </row>
    <row r="138" spans="1:58" ht="13.5" customHeight="1" x14ac:dyDescent="0.25">
      <c r="A138" s="105" t="str">
        <f t="shared" si="0"/>
        <v>2022mai</v>
      </c>
      <c r="B138" s="116">
        <v>44682</v>
      </c>
      <c r="C138" s="117" t="s">
        <v>12</v>
      </c>
      <c r="D138" s="117">
        <v>2022</v>
      </c>
      <c r="E138" s="118">
        <v>137</v>
      </c>
      <c r="F138" s="162">
        <v>28.5</v>
      </c>
      <c r="G138" s="109">
        <f t="shared" si="1"/>
        <v>76.5</v>
      </c>
      <c r="H138" s="120">
        <v>2593</v>
      </c>
      <c r="I138" s="120">
        <f>'RNA - MLP'!F138</f>
        <v>2184.09</v>
      </c>
      <c r="J138" s="120">
        <f>Hibrido!D139</f>
        <v>2519.46153757</v>
      </c>
      <c r="K138" s="120">
        <f>'Média Móvel Centrada - IS'!J139</f>
        <v>2728.6736831714097</v>
      </c>
      <c r="L138" s="120">
        <f>'Regressão Simples'!J139</f>
        <v>1923.5686658797244</v>
      </c>
      <c r="M138" s="105"/>
      <c r="N138" s="105"/>
      <c r="O138" s="105"/>
      <c r="P138" s="105"/>
      <c r="Q138" s="105"/>
      <c r="R138" s="105"/>
      <c r="S138" s="105"/>
      <c r="T138" s="105"/>
      <c r="U138" s="105"/>
      <c r="V138" s="105"/>
      <c r="W138" s="105"/>
      <c r="X138" s="105"/>
      <c r="Y138" s="105"/>
      <c r="Z138" s="105"/>
      <c r="AA138" s="105"/>
      <c r="AB138" s="105"/>
      <c r="AC138" s="105"/>
      <c r="AD138" s="105"/>
      <c r="AE138" s="105"/>
      <c r="AF138" s="105"/>
      <c r="AG138" s="105"/>
      <c r="AH138" s="105"/>
      <c r="AI138" s="105"/>
      <c r="AJ138" s="105"/>
      <c r="AK138" s="105"/>
      <c r="AL138" s="105"/>
      <c r="AM138" s="105"/>
      <c r="AN138" s="105"/>
      <c r="AO138" s="105"/>
      <c r="AP138" s="105"/>
      <c r="AQ138" s="105"/>
      <c r="AR138" s="105"/>
      <c r="AS138" s="105"/>
      <c r="AT138" s="105"/>
      <c r="AU138" s="105"/>
      <c r="AV138" s="105"/>
      <c r="AW138" s="105"/>
      <c r="AX138" s="105"/>
      <c r="AY138" s="105"/>
      <c r="AZ138" s="105"/>
      <c r="BA138" s="105"/>
      <c r="BB138" s="105"/>
      <c r="BC138" s="105"/>
      <c r="BD138" s="105"/>
      <c r="BE138" s="105"/>
      <c r="BF138" s="105"/>
    </row>
    <row r="139" spans="1:58" ht="13.5" customHeight="1" x14ac:dyDescent="0.25">
      <c r="A139" s="105" t="str">
        <f t="shared" si="0"/>
        <v>2022jun</v>
      </c>
      <c r="B139" s="116">
        <v>44713</v>
      </c>
      <c r="C139" s="117" t="s">
        <v>14</v>
      </c>
      <c r="D139" s="117">
        <v>2022</v>
      </c>
      <c r="E139" s="118">
        <v>138</v>
      </c>
      <c r="F139" s="162">
        <v>5.5</v>
      </c>
      <c r="G139" s="109">
        <f t="shared" si="1"/>
        <v>34</v>
      </c>
      <c r="H139" s="120">
        <v>2211</v>
      </c>
      <c r="I139" s="120">
        <f>'RNA - MLP'!F139</f>
        <v>2040.34</v>
      </c>
      <c r="J139" s="120">
        <f>Hibrido!D140</f>
        <v>2394.4076076199999</v>
      </c>
      <c r="K139" s="120">
        <f>'Média Móvel Centrada - IS'!J140</f>
        <v>2593.950711354883</v>
      </c>
      <c r="L139" s="120">
        <f>'Regressão Simples'!J140</f>
        <v>1358.3527361337383</v>
      </c>
      <c r="M139" s="105"/>
      <c r="N139" s="105"/>
      <c r="O139" s="105"/>
      <c r="P139" s="105"/>
      <c r="Q139" s="105"/>
      <c r="R139" s="105"/>
      <c r="S139" s="105"/>
      <c r="T139" s="105"/>
      <c r="U139" s="105"/>
      <c r="V139" s="105"/>
      <c r="W139" s="105"/>
      <c r="X139" s="105"/>
      <c r="Y139" s="105"/>
      <c r="Z139" s="105"/>
      <c r="AA139" s="105"/>
      <c r="AB139" s="105"/>
      <c r="AC139" s="105"/>
      <c r="AD139" s="105"/>
      <c r="AE139" s="105"/>
      <c r="AF139" s="105"/>
      <c r="AG139" s="105"/>
      <c r="AH139" s="105"/>
      <c r="AI139" s="105"/>
      <c r="AJ139" s="105"/>
      <c r="AK139" s="105"/>
      <c r="AL139" s="105"/>
      <c r="AM139" s="105"/>
      <c r="AN139" s="105"/>
      <c r="AO139" s="105"/>
      <c r="AP139" s="105"/>
      <c r="AQ139" s="105"/>
      <c r="AR139" s="105"/>
      <c r="AS139" s="105"/>
      <c r="AT139" s="105"/>
      <c r="AU139" s="105"/>
      <c r="AV139" s="105"/>
      <c r="AW139" s="105"/>
      <c r="AX139" s="105"/>
      <c r="AY139" s="105"/>
      <c r="AZ139" s="105"/>
      <c r="BA139" s="105"/>
      <c r="BB139" s="105"/>
      <c r="BC139" s="105"/>
      <c r="BD139" s="105"/>
      <c r="BE139" s="105"/>
      <c r="BF139" s="105"/>
    </row>
    <row r="140" spans="1:58" ht="13.5" customHeight="1" x14ac:dyDescent="0.25">
      <c r="A140" s="105" t="str">
        <f t="shared" si="0"/>
        <v>2022jul</v>
      </c>
      <c r="B140" s="116">
        <v>44743</v>
      </c>
      <c r="C140" s="117" t="s">
        <v>16</v>
      </c>
      <c r="D140" s="117">
        <v>2022</v>
      </c>
      <c r="E140" s="118">
        <v>139</v>
      </c>
      <c r="F140" s="163">
        <v>7</v>
      </c>
      <c r="G140" s="164">
        <f t="shared" si="1"/>
        <v>12.5</v>
      </c>
      <c r="H140" s="165"/>
      <c r="I140" s="120">
        <f>'RNA - MLP'!F140</f>
        <v>1976.6</v>
      </c>
      <c r="J140" s="166" t="e">
        <f>Hibrido!D141</f>
        <v>#REF!</v>
      </c>
      <c r="K140" s="166">
        <f>'Média Móvel Centrada - IS'!J141</f>
        <v>1933.3066323144637</v>
      </c>
      <c r="L140" s="166">
        <f>'Regressão Simples'!J141</f>
        <v>1072.419971674004</v>
      </c>
      <c r="M140" s="105"/>
      <c r="N140" s="105"/>
      <c r="O140" s="105"/>
      <c r="P140" s="105"/>
      <c r="Q140" s="105"/>
      <c r="R140" s="105"/>
      <c r="S140" s="105"/>
      <c r="T140" s="105"/>
      <c r="U140" s="105"/>
      <c r="V140" s="105"/>
      <c r="W140" s="105"/>
      <c r="X140" s="105"/>
      <c r="Y140" s="105"/>
      <c r="Z140" s="105"/>
      <c r="AA140" s="105"/>
      <c r="AB140" s="105"/>
      <c r="AC140" s="105"/>
      <c r="AD140" s="105"/>
      <c r="AE140" s="105"/>
      <c r="AF140" s="105"/>
      <c r="AG140" s="105"/>
      <c r="AH140" s="105"/>
      <c r="AI140" s="105"/>
      <c r="AJ140" s="105"/>
      <c r="AK140" s="105"/>
      <c r="AL140" s="105"/>
      <c r="AM140" s="105"/>
      <c r="AN140" s="105"/>
      <c r="AO140" s="105"/>
      <c r="AP140" s="105"/>
      <c r="AQ140" s="105"/>
      <c r="AR140" s="105"/>
      <c r="AS140" s="105"/>
      <c r="AT140" s="105"/>
      <c r="AU140" s="105"/>
      <c r="AV140" s="105"/>
      <c r="AW140" s="105"/>
      <c r="AX140" s="105"/>
      <c r="AY140" s="105"/>
      <c r="AZ140" s="105"/>
      <c r="BA140" s="105"/>
      <c r="BB140" s="105"/>
      <c r="BC140" s="105"/>
      <c r="BD140" s="105"/>
      <c r="BE140" s="105"/>
      <c r="BF140" s="105"/>
    </row>
    <row r="141" spans="1:58" ht="13.5" customHeight="1" x14ac:dyDescent="0.25">
      <c r="A141" s="105" t="str">
        <f t="shared" si="0"/>
        <v>2022ago</v>
      </c>
      <c r="B141" s="116">
        <v>44774</v>
      </c>
      <c r="C141" s="117" t="s">
        <v>18</v>
      </c>
      <c r="D141" s="117">
        <v>2022</v>
      </c>
      <c r="E141" s="118">
        <v>140</v>
      </c>
      <c r="F141" s="163">
        <v>37.799999999999997</v>
      </c>
      <c r="G141" s="164">
        <f t="shared" si="1"/>
        <v>44.8</v>
      </c>
      <c r="H141" s="165"/>
      <c r="I141" s="120">
        <f>'RNA - MLP'!F141</f>
        <v>2074.4899999999998</v>
      </c>
      <c r="J141" s="166" t="e">
        <f>Hibrido!D142</f>
        <v>#REF!</v>
      </c>
      <c r="K141" s="166">
        <f>'Média Móvel Centrada - IS'!J142</f>
        <v>1583.2549896423179</v>
      </c>
      <c r="L141" s="166">
        <f>'Regressão Simples'!J142</f>
        <v>1501.9840782809536</v>
      </c>
      <c r="M141" s="105"/>
      <c r="N141" s="105"/>
      <c r="O141" s="105"/>
      <c r="P141" s="105"/>
      <c r="Q141" s="105"/>
      <c r="R141" s="105"/>
      <c r="S141" s="105"/>
      <c r="T141" s="105"/>
      <c r="U141" s="105"/>
      <c r="V141" s="105"/>
      <c r="W141" s="105"/>
      <c r="X141" s="105"/>
      <c r="Y141" s="105"/>
      <c r="Z141" s="105"/>
      <c r="AA141" s="105"/>
      <c r="AB141" s="105"/>
      <c r="AC141" s="105"/>
      <c r="AD141" s="105"/>
      <c r="AE141" s="105"/>
      <c r="AF141" s="105"/>
      <c r="AG141" s="105"/>
      <c r="AH141" s="105"/>
      <c r="AI141" s="105"/>
      <c r="AJ141" s="105"/>
      <c r="AK141" s="105"/>
      <c r="AL141" s="105"/>
      <c r="AM141" s="105"/>
      <c r="AN141" s="105"/>
      <c r="AO141" s="105"/>
      <c r="AP141" s="105"/>
      <c r="AQ141" s="105"/>
      <c r="AR141" s="105"/>
      <c r="AS141" s="105"/>
      <c r="AT141" s="105"/>
      <c r="AU141" s="105"/>
      <c r="AV141" s="105"/>
      <c r="AW141" s="105"/>
      <c r="AX141" s="105"/>
      <c r="AY141" s="105"/>
      <c r="AZ141" s="105"/>
      <c r="BA141" s="105"/>
      <c r="BB141" s="105"/>
      <c r="BC141" s="105"/>
      <c r="BD141" s="105"/>
      <c r="BE141" s="105"/>
      <c r="BF141" s="105"/>
    </row>
    <row r="142" spans="1:58" ht="13.5" customHeight="1" x14ac:dyDescent="0.25">
      <c r="A142" s="105" t="str">
        <f t="shared" si="0"/>
        <v>2022set</v>
      </c>
      <c r="B142" s="116">
        <v>44805</v>
      </c>
      <c r="C142" s="117" t="s">
        <v>20</v>
      </c>
      <c r="D142" s="117">
        <v>2022</v>
      </c>
      <c r="E142" s="118">
        <v>141</v>
      </c>
      <c r="F142" s="163">
        <v>46</v>
      </c>
      <c r="G142" s="164">
        <f t="shared" si="1"/>
        <v>83.8</v>
      </c>
      <c r="H142" s="165"/>
      <c r="I142" s="120">
        <f>'RNA - MLP'!F142</f>
        <v>2211.5100000000002</v>
      </c>
      <c r="J142" s="166" t="e">
        <f>Hibrido!D143</f>
        <v>#REF!</v>
      </c>
      <c r="K142" s="166">
        <f>'Média Móvel Centrada - IS'!J143</f>
        <v>1393.5137721840197</v>
      </c>
      <c r="L142" s="166">
        <f>'Regressão Simples'!J143</f>
        <v>2020.6528138125645</v>
      </c>
      <c r="M142" s="105"/>
      <c r="N142" s="105"/>
      <c r="O142" s="105"/>
      <c r="P142" s="105"/>
      <c r="Q142" s="105"/>
      <c r="R142" s="105"/>
      <c r="S142" s="105"/>
      <c r="T142" s="105"/>
      <c r="U142" s="105"/>
      <c r="V142" s="105"/>
      <c r="W142" s="105"/>
      <c r="X142" s="105"/>
      <c r="Y142" s="105"/>
      <c r="Z142" s="105"/>
      <c r="AA142" s="105"/>
      <c r="AB142" s="105"/>
      <c r="AC142" s="105"/>
      <c r="AD142" s="105"/>
      <c r="AE142" s="105"/>
      <c r="AF142" s="105"/>
      <c r="AG142" s="105"/>
      <c r="AH142" s="105"/>
      <c r="AI142" s="105"/>
      <c r="AJ142" s="105"/>
      <c r="AK142" s="105"/>
      <c r="AL142" s="105"/>
      <c r="AM142" s="105"/>
      <c r="AN142" s="105"/>
      <c r="AO142" s="105"/>
      <c r="AP142" s="105"/>
      <c r="AQ142" s="105"/>
      <c r="AR142" s="105"/>
      <c r="AS142" s="105"/>
      <c r="AT142" s="105"/>
      <c r="AU142" s="105"/>
      <c r="AV142" s="105"/>
      <c r="AW142" s="105"/>
      <c r="AX142" s="105"/>
      <c r="AY142" s="105"/>
      <c r="AZ142" s="105"/>
      <c r="BA142" s="105"/>
      <c r="BB142" s="105"/>
      <c r="BC142" s="105"/>
      <c r="BD142" s="105"/>
      <c r="BE142" s="105"/>
      <c r="BF142" s="105"/>
    </row>
    <row r="143" spans="1:58" ht="13.5" customHeight="1" x14ac:dyDescent="0.25">
      <c r="A143" s="105" t="str">
        <f t="shared" si="0"/>
        <v>2022out</v>
      </c>
      <c r="B143" s="116">
        <v>44835</v>
      </c>
      <c r="C143" s="117" t="s">
        <v>21</v>
      </c>
      <c r="D143" s="117">
        <v>2022</v>
      </c>
      <c r="E143" s="118">
        <v>142</v>
      </c>
      <c r="F143" s="163">
        <v>123</v>
      </c>
      <c r="G143" s="164">
        <f t="shared" si="1"/>
        <v>169</v>
      </c>
      <c r="H143" s="165"/>
      <c r="I143" s="120">
        <f>'RNA - MLP'!F143</f>
        <v>2611.36</v>
      </c>
      <c r="J143" s="166" t="e">
        <f>Hibrido!D144</f>
        <v>#REF!</v>
      </c>
      <c r="K143" s="166">
        <f>'Média Móvel Centrada - IS'!J144</f>
        <v>1782.341916249351</v>
      </c>
      <c r="L143" s="166">
        <f>'Regressão Simples'!J144</f>
        <v>3153.7445129739299</v>
      </c>
      <c r="M143" s="105"/>
      <c r="N143" s="105"/>
      <c r="O143" s="105"/>
      <c r="P143" s="105"/>
      <c r="Q143" s="105"/>
      <c r="R143" s="105"/>
      <c r="S143" s="105"/>
      <c r="T143" s="105"/>
      <c r="U143" s="105"/>
      <c r="V143" s="105"/>
      <c r="W143" s="105"/>
      <c r="X143" s="105"/>
      <c r="Y143" s="105"/>
      <c r="Z143" s="105"/>
      <c r="AA143" s="105"/>
      <c r="AB143" s="105"/>
      <c r="AC143" s="105"/>
      <c r="AD143" s="105"/>
      <c r="AE143" s="105"/>
      <c r="AF143" s="105"/>
      <c r="AG143" s="105"/>
      <c r="AH143" s="105"/>
      <c r="AI143" s="105"/>
      <c r="AJ143" s="105"/>
      <c r="AK143" s="105"/>
      <c r="AL143" s="105"/>
      <c r="AM143" s="105"/>
      <c r="AN143" s="105"/>
      <c r="AO143" s="105"/>
      <c r="AP143" s="105"/>
      <c r="AQ143" s="105"/>
      <c r="AR143" s="105"/>
      <c r="AS143" s="105"/>
      <c r="AT143" s="105"/>
      <c r="AU143" s="105"/>
      <c r="AV143" s="105"/>
      <c r="AW143" s="105"/>
      <c r="AX143" s="105"/>
      <c r="AY143" s="105"/>
      <c r="AZ143" s="105"/>
      <c r="BA143" s="105"/>
      <c r="BB143" s="105"/>
      <c r="BC143" s="105"/>
      <c r="BD143" s="105"/>
      <c r="BE143" s="105"/>
      <c r="BF143" s="105"/>
    </row>
    <row r="144" spans="1:58" ht="13.5" customHeight="1" x14ac:dyDescent="0.25">
      <c r="A144" s="105" t="str">
        <f t="shared" si="0"/>
        <v>2022nov</v>
      </c>
      <c r="B144" s="116">
        <v>44866</v>
      </c>
      <c r="C144" s="117" t="s">
        <v>22</v>
      </c>
      <c r="D144" s="117">
        <v>2022</v>
      </c>
      <c r="E144" s="118">
        <v>143</v>
      </c>
      <c r="F144" s="163">
        <v>125</v>
      </c>
      <c r="G144" s="164">
        <f t="shared" si="1"/>
        <v>248</v>
      </c>
      <c r="H144" s="165"/>
      <c r="I144" s="120">
        <f>'RNA - MLP'!F144</f>
        <v>3185.65</v>
      </c>
      <c r="J144" s="166" t="e">
        <f>Hibrido!D145</f>
        <v>#REF!</v>
      </c>
      <c r="K144" s="166">
        <f>'Média Móvel Centrada - IS'!J145</f>
        <v>2838.4466869128178</v>
      </c>
      <c r="L144" s="166">
        <f>'Regressão Simples'!J145</f>
        <v>4204.3811823841161</v>
      </c>
      <c r="M144" s="105"/>
      <c r="N144" s="105"/>
      <c r="O144" s="105"/>
      <c r="P144" s="105"/>
      <c r="Q144" s="105"/>
      <c r="R144" s="105"/>
      <c r="S144" s="105"/>
      <c r="T144" s="105"/>
      <c r="U144" s="105"/>
      <c r="V144" s="105"/>
      <c r="W144" s="105"/>
      <c r="X144" s="105"/>
      <c r="Y144" s="105"/>
      <c r="Z144" s="105"/>
      <c r="AA144" s="105"/>
      <c r="AB144" s="105"/>
      <c r="AC144" s="105"/>
      <c r="AD144" s="105"/>
      <c r="AE144" s="105"/>
      <c r="AF144" s="105"/>
      <c r="AG144" s="105"/>
      <c r="AH144" s="105"/>
      <c r="AI144" s="105"/>
      <c r="AJ144" s="105"/>
      <c r="AK144" s="105"/>
      <c r="AL144" s="105"/>
      <c r="AM144" s="105"/>
      <c r="AN144" s="105"/>
      <c r="AO144" s="105"/>
      <c r="AP144" s="105"/>
      <c r="AQ144" s="105"/>
      <c r="AR144" s="105"/>
      <c r="AS144" s="105"/>
      <c r="AT144" s="105"/>
      <c r="AU144" s="105"/>
      <c r="AV144" s="105"/>
      <c r="AW144" s="105"/>
      <c r="AX144" s="105"/>
      <c r="AY144" s="105"/>
      <c r="AZ144" s="105"/>
      <c r="BA144" s="105"/>
      <c r="BB144" s="105"/>
      <c r="BC144" s="105"/>
      <c r="BD144" s="105"/>
      <c r="BE144" s="105"/>
      <c r="BF144" s="105"/>
    </row>
    <row r="145" spans="1:58" ht="13.5" customHeight="1" x14ac:dyDescent="0.25">
      <c r="A145" s="105" t="str">
        <f t="shared" si="0"/>
        <v>2022dez</v>
      </c>
      <c r="B145" s="116">
        <v>44896</v>
      </c>
      <c r="C145" s="117" t="s">
        <v>24</v>
      </c>
      <c r="D145" s="117">
        <v>2022</v>
      </c>
      <c r="E145" s="118">
        <v>144</v>
      </c>
      <c r="F145" s="163">
        <v>196</v>
      </c>
      <c r="G145" s="164">
        <f t="shared" si="1"/>
        <v>321</v>
      </c>
      <c r="H145" s="165"/>
      <c r="I145" s="120">
        <f>'RNA - MLP'!F145</f>
        <v>4045.97</v>
      </c>
      <c r="J145" s="166" t="e">
        <f>Hibrido!D146</f>
        <v>#REF!</v>
      </c>
      <c r="K145" s="166">
        <f>'Média Móvel Centrada - IS'!J146</f>
        <v>4869.9813163773952</v>
      </c>
      <c r="L145" s="166">
        <f>'Regressão Simples'!J146</f>
        <v>5175.2226617125152</v>
      </c>
      <c r="M145" s="105"/>
      <c r="N145" s="105"/>
      <c r="O145" s="105"/>
      <c r="P145" s="105"/>
      <c r="Q145" s="105"/>
      <c r="R145" s="105"/>
      <c r="S145" s="105"/>
      <c r="T145" s="105"/>
      <c r="U145" s="105"/>
      <c r="V145" s="105"/>
      <c r="W145" s="105"/>
      <c r="X145" s="105"/>
      <c r="Y145" s="105"/>
      <c r="Z145" s="105"/>
      <c r="AA145" s="105"/>
      <c r="AB145" s="105"/>
      <c r="AC145" s="105"/>
      <c r="AD145" s="105"/>
      <c r="AE145" s="105"/>
      <c r="AF145" s="105"/>
      <c r="AG145" s="105"/>
      <c r="AH145" s="105"/>
      <c r="AI145" s="105"/>
      <c r="AJ145" s="105"/>
      <c r="AK145" s="105"/>
      <c r="AL145" s="105"/>
      <c r="AM145" s="105"/>
      <c r="AN145" s="105"/>
      <c r="AO145" s="105"/>
      <c r="AP145" s="105"/>
      <c r="AQ145" s="105"/>
      <c r="AR145" s="105"/>
      <c r="AS145" s="105"/>
      <c r="AT145" s="105"/>
      <c r="AU145" s="105"/>
      <c r="AV145" s="105"/>
      <c r="AW145" s="105"/>
      <c r="AX145" s="105"/>
      <c r="AY145" s="105"/>
      <c r="AZ145" s="105"/>
      <c r="BA145" s="105"/>
      <c r="BB145" s="105"/>
      <c r="BC145" s="105"/>
      <c r="BD145" s="105"/>
      <c r="BE145" s="105"/>
      <c r="BF145" s="105"/>
    </row>
    <row r="146" spans="1:58" ht="13.5" customHeight="1" x14ac:dyDescent="0.25">
      <c r="A146" s="105" t="str">
        <f t="shared" si="0"/>
        <v>2023jan</v>
      </c>
      <c r="B146" s="116">
        <v>44927</v>
      </c>
      <c r="C146" s="117" t="s">
        <v>7</v>
      </c>
      <c r="D146" s="117">
        <v>2023</v>
      </c>
      <c r="E146" s="118">
        <v>145</v>
      </c>
      <c r="F146" s="163">
        <v>222</v>
      </c>
      <c r="G146" s="164">
        <f t="shared" si="1"/>
        <v>418</v>
      </c>
      <c r="H146" s="165"/>
      <c r="I146" s="120">
        <f>'RNA - MLP'!F146</f>
        <v>6110.4</v>
      </c>
      <c r="J146" s="166" t="e">
        <f>Hibrido!D147</f>
        <v>#REF!</v>
      </c>
      <c r="K146" s="166">
        <f>'Média Móvel Centrada - IS'!J147</f>
        <v>6200.1360257799352</v>
      </c>
      <c r="L146" s="166">
        <f>'Regressão Simples'!J147</f>
        <v>6465.2449013680607</v>
      </c>
      <c r="M146" s="105"/>
      <c r="N146" s="105"/>
      <c r="O146" s="105"/>
      <c r="P146" s="105"/>
      <c r="Q146" s="105"/>
      <c r="R146" s="105"/>
      <c r="S146" s="105"/>
      <c r="T146" s="105"/>
      <c r="U146" s="105"/>
      <c r="V146" s="105"/>
      <c r="W146" s="105"/>
      <c r="X146" s="105"/>
      <c r="Y146" s="105"/>
      <c r="Z146" s="105"/>
      <c r="AA146" s="105"/>
      <c r="AB146" s="105"/>
      <c r="AC146" s="105"/>
      <c r="AD146" s="105"/>
      <c r="AE146" s="105"/>
      <c r="AF146" s="105"/>
      <c r="AG146" s="105"/>
      <c r="AH146" s="105"/>
      <c r="AI146" s="105"/>
      <c r="AJ146" s="105"/>
      <c r="AK146" s="105"/>
      <c r="AL146" s="105"/>
      <c r="AM146" s="105"/>
      <c r="AN146" s="105"/>
      <c r="AO146" s="105"/>
      <c r="AP146" s="105"/>
      <c r="AQ146" s="105"/>
      <c r="AR146" s="105"/>
      <c r="AS146" s="105"/>
      <c r="AT146" s="105"/>
      <c r="AU146" s="105"/>
      <c r="AV146" s="105"/>
      <c r="AW146" s="105"/>
      <c r="AX146" s="105"/>
      <c r="AY146" s="105"/>
      <c r="AZ146" s="105"/>
      <c r="BA146" s="105"/>
      <c r="BB146" s="105"/>
      <c r="BC146" s="105"/>
      <c r="BD146" s="105"/>
      <c r="BE146" s="105"/>
      <c r="BF146" s="105"/>
    </row>
    <row r="147" spans="1:58" ht="13.5" customHeight="1" x14ac:dyDescent="0.25">
      <c r="A147" s="105" t="str">
        <f t="shared" si="0"/>
        <v>2023fev</v>
      </c>
      <c r="B147" s="116">
        <v>44958</v>
      </c>
      <c r="C147" s="117" t="s">
        <v>9</v>
      </c>
      <c r="D147" s="117">
        <v>2023</v>
      </c>
      <c r="E147" s="118">
        <v>146</v>
      </c>
      <c r="F147" s="163">
        <v>185</v>
      </c>
      <c r="G147" s="164">
        <f t="shared" si="1"/>
        <v>407</v>
      </c>
      <c r="H147" s="165"/>
      <c r="I147" s="120">
        <f>'RNA - MLP'!F147</f>
        <v>5808.66</v>
      </c>
      <c r="J147" s="166" t="e">
        <f>Hibrido!D148</f>
        <v>#REF!</v>
      </c>
      <c r="K147" s="166">
        <f>'Média Móvel Centrada - IS'!J148</f>
        <v>5657.4567490203763</v>
      </c>
      <c r="L147" s="166">
        <f>'Regressão Simples'!J148</f>
        <v>6318.9537195514522</v>
      </c>
      <c r="M147" s="105"/>
      <c r="N147" s="105"/>
      <c r="O147" s="105"/>
      <c r="P147" s="105"/>
      <c r="Q147" s="105"/>
      <c r="R147" s="105"/>
      <c r="S147" s="105"/>
      <c r="T147" s="105"/>
      <c r="U147" s="105"/>
      <c r="V147" s="105"/>
      <c r="W147" s="105"/>
      <c r="X147" s="105"/>
      <c r="Y147" s="105"/>
      <c r="Z147" s="105"/>
      <c r="AA147" s="105"/>
      <c r="AB147" s="105"/>
      <c r="AC147" s="105"/>
      <c r="AD147" s="105"/>
      <c r="AE147" s="105"/>
      <c r="AF147" s="105"/>
      <c r="AG147" s="105"/>
      <c r="AH147" s="105"/>
      <c r="AI147" s="105"/>
      <c r="AJ147" s="105"/>
      <c r="AK147" s="105"/>
      <c r="AL147" s="105"/>
      <c r="AM147" s="105"/>
      <c r="AN147" s="105"/>
      <c r="AO147" s="105"/>
      <c r="AP147" s="105"/>
      <c r="AQ147" s="105"/>
      <c r="AR147" s="105"/>
      <c r="AS147" s="105"/>
      <c r="AT147" s="105"/>
      <c r="AU147" s="105"/>
      <c r="AV147" s="105"/>
      <c r="AW147" s="105"/>
      <c r="AX147" s="105"/>
      <c r="AY147" s="105"/>
      <c r="AZ147" s="105"/>
      <c r="BA147" s="105"/>
      <c r="BB147" s="105"/>
      <c r="BC147" s="105"/>
      <c r="BD147" s="105"/>
      <c r="BE147" s="105"/>
      <c r="BF147" s="105"/>
    </row>
    <row r="148" spans="1:58" ht="13.5" customHeight="1" x14ac:dyDescent="0.25">
      <c r="A148" s="105" t="str">
        <f t="shared" si="0"/>
        <v>2023mar</v>
      </c>
      <c r="B148" s="116">
        <v>44986</v>
      </c>
      <c r="C148" s="117" t="s">
        <v>10</v>
      </c>
      <c r="D148" s="117">
        <v>2023</v>
      </c>
      <c r="E148" s="118">
        <v>147</v>
      </c>
      <c r="F148" s="163">
        <v>134</v>
      </c>
      <c r="G148" s="164">
        <f t="shared" si="1"/>
        <v>319</v>
      </c>
      <c r="H148" s="165"/>
      <c r="I148" s="120">
        <f>'RNA - MLP'!F148</f>
        <v>4016.14</v>
      </c>
      <c r="J148" s="166" t="e">
        <f>Hibrido!D149</f>
        <v>#REF!</v>
      </c>
      <c r="K148" s="166">
        <f>'Média Móvel Centrada - IS'!J149</f>
        <v>5632.4927111786837</v>
      </c>
      <c r="L148" s="166">
        <f>'Regressão Simples'!J149</f>
        <v>5148.6242650185868</v>
      </c>
      <c r="M148" s="105"/>
      <c r="N148" s="105"/>
      <c r="O148" s="105"/>
      <c r="P148" s="105"/>
      <c r="Q148" s="105"/>
      <c r="R148" s="105"/>
      <c r="S148" s="105"/>
      <c r="T148" s="105"/>
      <c r="U148" s="105"/>
      <c r="V148" s="105"/>
      <c r="W148" s="105"/>
      <c r="X148" s="105"/>
      <c r="Y148" s="105"/>
      <c r="Z148" s="105"/>
      <c r="AA148" s="105"/>
      <c r="AB148" s="105"/>
      <c r="AC148" s="105"/>
      <c r="AD148" s="105"/>
      <c r="AE148" s="105"/>
      <c r="AF148" s="105"/>
      <c r="AG148" s="105"/>
      <c r="AH148" s="105"/>
      <c r="AI148" s="105"/>
      <c r="AJ148" s="105"/>
      <c r="AK148" s="105"/>
      <c r="AL148" s="105"/>
      <c r="AM148" s="105"/>
      <c r="AN148" s="105"/>
      <c r="AO148" s="105"/>
      <c r="AP148" s="105"/>
      <c r="AQ148" s="105"/>
      <c r="AR148" s="105"/>
      <c r="AS148" s="105"/>
      <c r="AT148" s="105"/>
      <c r="AU148" s="105"/>
      <c r="AV148" s="105"/>
      <c r="AW148" s="105"/>
      <c r="AX148" s="105"/>
      <c r="AY148" s="105"/>
      <c r="AZ148" s="105"/>
      <c r="BA148" s="105"/>
      <c r="BB148" s="105"/>
      <c r="BC148" s="105"/>
      <c r="BD148" s="105"/>
      <c r="BE148" s="105"/>
      <c r="BF148" s="105"/>
    </row>
    <row r="149" spans="1:58" ht="13.5" customHeight="1" x14ac:dyDescent="0.25">
      <c r="A149" s="105"/>
      <c r="B149" s="105"/>
      <c r="C149" s="105"/>
      <c r="D149" s="105"/>
      <c r="E149" s="105"/>
      <c r="F149" s="105"/>
      <c r="G149" s="105"/>
      <c r="H149" s="105"/>
      <c r="I149" s="105"/>
      <c r="J149" s="105"/>
      <c r="K149" s="105"/>
      <c r="L149" s="105"/>
      <c r="M149" s="105"/>
      <c r="N149" s="105"/>
      <c r="O149" s="105"/>
      <c r="P149" s="105"/>
      <c r="Q149" s="105"/>
      <c r="R149" s="105"/>
      <c r="S149" s="105"/>
      <c r="T149" s="105"/>
      <c r="U149" s="105"/>
      <c r="V149" s="105"/>
      <c r="W149" s="105"/>
      <c r="X149" s="105"/>
      <c r="Y149" s="105"/>
      <c r="Z149" s="105"/>
      <c r="AA149" s="105"/>
      <c r="AB149" s="105"/>
      <c r="AC149" s="105"/>
      <c r="AD149" s="105"/>
      <c r="AE149" s="105"/>
      <c r="AF149" s="105"/>
      <c r="AG149" s="105"/>
      <c r="AH149" s="105"/>
      <c r="AI149" s="105"/>
      <c r="AJ149" s="105"/>
      <c r="AK149" s="105"/>
      <c r="AL149" s="105"/>
      <c r="AM149" s="105"/>
      <c r="AN149" s="105"/>
      <c r="AO149" s="105"/>
      <c r="AP149" s="105"/>
      <c r="AQ149" s="105"/>
      <c r="AR149" s="105"/>
      <c r="AS149" s="105"/>
      <c r="AT149" s="105"/>
      <c r="AU149" s="105"/>
      <c r="AV149" s="105"/>
      <c r="AW149" s="105"/>
      <c r="AX149" s="105"/>
      <c r="AY149" s="105"/>
      <c r="AZ149" s="105"/>
      <c r="BA149" s="105"/>
      <c r="BB149" s="105"/>
      <c r="BC149" s="105"/>
      <c r="BD149" s="105"/>
      <c r="BE149" s="105"/>
      <c r="BF149" s="105"/>
    </row>
    <row r="150" spans="1:58" ht="13.5" customHeight="1" x14ac:dyDescent="0.25">
      <c r="A150" s="105"/>
      <c r="B150" s="105"/>
      <c r="C150" s="105"/>
      <c r="D150" s="105"/>
      <c r="E150" s="105"/>
      <c r="F150" s="105"/>
      <c r="G150" s="105"/>
      <c r="H150" s="105"/>
      <c r="I150" s="105"/>
      <c r="J150" s="105"/>
      <c r="K150" s="105"/>
      <c r="L150" s="105"/>
      <c r="M150" s="105"/>
      <c r="N150" s="105"/>
      <c r="O150" s="105"/>
      <c r="P150" s="105"/>
      <c r="Q150" s="105"/>
      <c r="R150" s="105"/>
      <c r="S150" s="105"/>
      <c r="T150" s="105"/>
      <c r="U150" s="105"/>
      <c r="V150" s="105"/>
      <c r="W150" s="105"/>
      <c r="X150" s="105"/>
      <c r="Y150" s="105"/>
      <c r="Z150" s="105"/>
      <c r="AA150" s="105"/>
      <c r="AB150" s="105"/>
      <c r="AC150" s="105"/>
      <c r="AD150" s="105"/>
      <c r="AE150" s="105"/>
      <c r="AF150" s="105"/>
      <c r="AG150" s="105"/>
      <c r="AH150" s="105"/>
      <c r="AI150" s="105"/>
      <c r="AJ150" s="105"/>
      <c r="AK150" s="105"/>
      <c r="AL150" s="105"/>
      <c r="AM150" s="105"/>
      <c r="AN150" s="105"/>
      <c r="AO150" s="105"/>
      <c r="AP150" s="105"/>
      <c r="AQ150" s="105"/>
      <c r="AR150" s="105"/>
      <c r="AS150" s="105"/>
      <c r="AT150" s="105"/>
      <c r="AU150" s="105"/>
      <c r="AV150" s="105"/>
      <c r="AW150" s="105"/>
      <c r="AX150" s="105"/>
      <c r="AY150" s="105"/>
      <c r="AZ150" s="105"/>
      <c r="BA150" s="105"/>
      <c r="BB150" s="105"/>
      <c r="BC150" s="105"/>
      <c r="BD150" s="105"/>
      <c r="BE150" s="105"/>
      <c r="BF150" s="105"/>
    </row>
    <row r="151" spans="1:58" ht="13.5" customHeight="1" x14ac:dyDescent="0.25">
      <c r="A151" s="105"/>
      <c r="B151" s="167"/>
      <c r="C151" s="167"/>
      <c r="D151" s="167"/>
      <c r="E151" s="105"/>
      <c r="F151" s="105"/>
      <c r="G151" s="105"/>
      <c r="H151" s="105"/>
      <c r="I151" s="105"/>
      <c r="J151" s="105"/>
      <c r="K151" s="105"/>
      <c r="L151" s="105"/>
      <c r="M151" s="105"/>
      <c r="N151" s="105"/>
      <c r="O151" s="105"/>
      <c r="P151" s="105"/>
      <c r="Q151" s="105"/>
      <c r="R151" s="105"/>
      <c r="S151" s="105"/>
      <c r="T151" s="105"/>
      <c r="U151" s="105"/>
      <c r="V151" s="105"/>
      <c r="W151" s="105"/>
      <c r="X151" s="105"/>
      <c r="Y151" s="105"/>
      <c r="Z151" s="105"/>
      <c r="AA151" s="105"/>
      <c r="AB151" s="105"/>
      <c r="AC151" s="105"/>
      <c r="AD151" s="105"/>
      <c r="AE151" s="105"/>
      <c r="AF151" s="105"/>
      <c r="AG151" s="105"/>
      <c r="AH151" s="105"/>
      <c r="AI151" s="105"/>
      <c r="AJ151" s="105"/>
      <c r="AK151" s="105"/>
      <c r="AL151" s="105"/>
      <c r="AM151" s="105"/>
      <c r="AN151" s="105"/>
      <c r="AO151" s="105"/>
      <c r="AP151" s="105"/>
      <c r="AQ151" s="105"/>
      <c r="AR151" s="105"/>
      <c r="AS151" s="105"/>
      <c r="AT151" s="105"/>
      <c r="AU151" s="105"/>
      <c r="AV151" s="105"/>
      <c r="AW151" s="105"/>
      <c r="AX151" s="105"/>
      <c r="AY151" s="105"/>
      <c r="AZ151" s="105"/>
      <c r="BA151" s="105"/>
      <c r="BB151" s="105"/>
      <c r="BC151" s="105"/>
      <c r="BD151" s="105"/>
      <c r="BE151" s="105"/>
      <c r="BF151" s="105"/>
    </row>
    <row r="152" spans="1:58" ht="13.5" customHeight="1" x14ac:dyDescent="0.25">
      <c r="A152" s="105"/>
      <c r="B152" s="167"/>
      <c r="C152" s="167"/>
      <c r="D152" s="167"/>
      <c r="E152" s="105"/>
      <c r="F152" s="105"/>
      <c r="G152" s="105"/>
      <c r="H152" s="105"/>
      <c r="I152" s="105"/>
      <c r="J152" s="105"/>
      <c r="K152" s="105"/>
      <c r="L152" s="105"/>
      <c r="M152" s="105"/>
      <c r="N152" s="105"/>
      <c r="O152" s="105"/>
      <c r="P152" s="105"/>
      <c r="Q152" s="105"/>
      <c r="R152" s="105"/>
      <c r="S152" s="105"/>
      <c r="T152" s="105"/>
      <c r="U152" s="105"/>
      <c r="V152" s="105"/>
      <c r="W152" s="105"/>
      <c r="X152" s="105"/>
      <c r="Y152" s="105"/>
      <c r="Z152" s="105"/>
      <c r="AA152" s="105"/>
      <c r="AB152" s="105"/>
      <c r="AC152" s="105"/>
      <c r="AD152" s="105"/>
      <c r="AE152" s="105"/>
      <c r="AF152" s="105"/>
      <c r="AG152" s="105"/>
      <c r="AH152" s="105"/>
      <c r="AI152" s="105"/>
      <c r="AJ152" s="105"/>
      <c r="AK152" s="105"/>
      <c r="AL152" s="105"/>
      <c r="AM152" s="105"/>
      <c r="AN152" s="105"/>
      <c r="AO152" s="105"/>
      <c r="AP152" s="105"/>
      <c r="AQ152" s="105"/>
      <c r="AR152" s="105"/>
      <c r="AS152" s="105"/>
      <c r="AT152" s="105"/>
      <c r="AU152" s="105"/>
      <c r="AV152" s="105"/>
      <c r="AW152" s="105"/>
      <c r="AX152" s="105"/>
      <c r="AY152" s="105"/>
      <c r="AZ152" s="105"/>
      <c r="BA152" s="105"/>
      <c r="BB152" s="105"/>
      <c r="BC152" s="105"/>
      <c r="BD152" s="105"/>
      <c r="BE152" s="105"/>
      <c r="BF152" s="105"/>
    </row>
    <row r="153" spans="1:58" ht="13.5" customHeight="1" x14ac:dyDescent="0.25">
      <c r="A153" s="105"/>
      <c r="B153" s="167"/>
      <c r="C153" s="167"/>
      <c r="D153" s="167"/>
      <c r="E153" s="105"/>
      <c r="F153" s="105"/>
      <c r="G153" s="105"/>
      <c r="H153" s="105"/>
      <c r="I153" s="105"/>
      <c r="J153" s="105"/>
      <c r="K153" s="105"/>
      <c r="L153" s="105"/>
      <c r="M153" s="105"/>
      <c r="N153" s="105"/>
      <c r="O153" s="105"/>
      <c r="P153" s="105"/>
      <c r="Q153" s="105"/>
      <c r="R153" s="105"/>
      <c r="S153" s="105"/>
      <c r="T153" s="105"/>
      <c r="U153" s="105"/>
      <c r="V153" s="105"/>
      <c r="W153" s="105"/>
      <c r="X153" s="105"/>
      <c r="Y153" s="105"/>
      <c r="Z153" s="105"/>
      <c r="AA153" s="105"/>
      <c r="AB153" s="105"/>
      <c r="AC153" s="105"/>
      <c r="AD153" s="105"/>
      <c r="AE153" s="105"/>
      <c r="AF153" s="105"/>
      <c r="AG153" s="105"/>
      <c r="AH153" s="105"/>
      <c r="AI153" s="105"/>
      <c r="AJ153" s="105"/>
      <c r="AK153" s="105"/>
      <c r="AL153" s="105"/>
      <c r="AM153" s="105"/>
      <c r="AN153" s="105"/>
      <c r="AO153" s="105"/>
      <c r="AP153" s="105"/>
      <c r="AQ153" s="105"/>
      <c r="AR153" s="105"/>
      <c r="AS153" s="105"/>
      <c r="AT153" s="105"/>
      <c r="AU153" s="105"/>
      <c r="AV153" s="105"/>
      <c r="AW153" s="105"/>
      <c r="AX153" s="105"/>
      <c r="AY153" s="105"/>
      <c r="AZ153" s="105"/>
      <c r="BA153" s="105"/>
      <c r="BB153" s="105"/>
      <c r="BC153" s="105"/>
      <c r="BD153" s="105"/>
      <c r="BE153" s="105"/>
      <c r="BF153" s="105"/>
    </row>
    <row r="154" spans="1:58" ht="13.5" customHeight="1" x14ac:dyDescent="0.25">
      <c r="A154" s="105"/>
      <c r="B154" s="167"/>
      <c r="C154" s="167"/>
      <c r="D154" s="167"/>
      <c r="E154" s="105"/>
      <c r="F154" s="105"/>
      <c r="G154" s="105"/>
      <c r="H154" s="105"/>
      <c r="I154" s="105"/>
      <c r="J154" s="105"/>
      <c r="K154" s="105"/>
      <c r="L154" s="105"/>
      <c r="M154" s="105"/>
      <c r="N154" s="105"/>
      <c r="O154" s="105"/>
      <c r="P154" s="105"/>
      <c r="Q154" s="105"/>
      <c r="R154" s="105"/>
      <c r="S154" s="105"/>
      <c r="T154" s="105"/>
      <c r="U154" s="105"/>
      <c r="V154" s="105"/>
      <c r="W154" s="105"/>
      <c r="X154" s="105"/>
      <c r="Y154" s="105"/>
      <c r="Z154" s="105"/>
      <c r="AA154" s="105"/>
      <c r="AB154" s="105"/>
      <c r="AC154" s="105"/>
      <c r="AD154" s="105"/>
      <c r="AE154" s="105"/>
      <c r="AF154" s="105"/>
      <c r="AG154" s="105"/>
      <c r="AH154" s="105"/>
      <c r="AI154" s="105"/>
      <c r="AJ154" s="105"/>
      <c r="AK154" s="105"/>
      <c r="AL154" s="105"/>
      <c r="AM154" s="105"/>
      <c r="AN154" s="105"/>
      <c r="AO154" s="105"/>
      <c r="AP154" s="105"/>
      <c r="AQ154" s="105"/>
      <c r="AR154" s="105"/>
      <c r="AS154" s="105"/>
      <c r="AT154" s="105"/>
      <c r="AU154" s="105"/>
      <c r="AV154" s="105"/>
      <c r="AW154" s="105"/>
      <c r="AX154" s="105"/>
      <c r="AY154" s="105"/>
      <c r="AZ154" s="105"/>
      <c r="BA154" s="105"/>
      <c r="BB154" s="105"/>
      <c r="BC154" s="105"/>
      <c r="BD154" s="105"/>
      <c r="BE154" s="105"/>
      <c r="BF154" s="105"/>
    </row>
    <row r="155" spans="1:58" ht="13.5" customHeight="1" x14ac:dyDescent="0.25">
      <c r="A155" s="105"/>
      <c r="B155" s="167"/>
      <c r="C155" s="167"/>
      <c r="D155" s="167"/>
      <c r="E155" s="105"/>
      <c r="F155" s="105"/>
      <c r="G155" s="105"/>
      <c r="H155" s="105"/>
      <c r="I155" s="105"/>
      <c r="J155" s="105"/>
      <c r="K155" s="105"/>
      <c r="L155" s="105"/>
      <c r="M155" s="105"/>
      <c r="N155" s="105"/>
      <c r="O155" s="105"/>
      <c r="P155" s="105"/>
      <c r="Q155" s="105"/>
      <c r="R155" s="105"/>
      <c r="S155" s="105"/>
      <c r="T155" s="105"/>
      <c r="U155" s="105"/>
      <c r="V155" s="105"/>
      <c r="W155" s="105"/>
      <c r="X155" s="105"/>
      <c r="Y155" s="105"/>
      <c r="Z155" s="105"/>
      <c r="AA155" s="105"/>
      <c r="AB155" s="105"/>
      <c r="AC155" s="105"/>
      <c r="AD155" s="105"/>
      <c r="AE155" s="105"/>
      <c r="AF155" s="105"/>
      <c r="AG155" s="105"/>
      <c r="AH155" s="105"/>
      <c r="AI155" s="105"/>
      <c r="AJ155" s="105"/>
      <c r="AK155" s="105"/>
      <c r="AL155" s="105"/>
      <c r="AM155" s="105"/>
      <c r="AN155" s="105"/>
      <c r="AO155" s="105"/>
      <c r="AP155" s="105"/>
      <c r="AQ155" s="105"/>
      <c r="AR155" s="105"/>
      <c r="AS155" s="105"/>
      <c r="AT155" s="105"/>
      <c r="AU155" s="105"/>
      <c r="AV155" s="105"/>
      <c r="AW155" s="105"/>
      <c r="AX155" s="105"/>
      <c r="AY155" s="105"/>
      <c r="AZ155" s="105"/>
      <c r="BA155" s="105"/>
      <c r="BB155" s="105"/>
      <c r="BC155" s="105"/>
      <c r="BD155" s="105"/>
      <c r="BE155" s="105"/>
      <c r="BF155" s="105"/>
    </row>
    <row r="156" spans="1:58" ht="13.5" customHeight="1" x14ac:dyDescent="0.25">
      <c r="A156" s="105"/>
      <c r="B156" s="167"/>
      <c r="C156" s="167"/>
      <c r="D156" s="167"/>
      <c r="E156" s="105"/>
      <c r="F156" s="105"/>
      <c r="G156" s="105"/>
      <c r="H156" s="105"/>
      <c r="I156" s="105"/>
      <c r="J156" s="105"/>
      <c r="K156" s="105"/>
      <c r="L156" s="105"/>
      <c r="M156" s="105"/>
      <c r="N156" s="105"/>
      <c r="O156" s="105"/>
      <c r="P156" s="105"/>
      <c r="Q156" s="105"/>
      <c r="R156" s="105"/>
      <c r="S156" s="105"/>
      <c r="T156" s="105"/>
      <c r="U156" s="105"/>
      <c r="V156" s="105"/>
      <c r="W156" s="105"/>
      <c r="X156" s="105"/>
      <c r="Y156" s="105"/>
      <c r="Z156" s="105"/>
      <c r="AA156" s="105"/>
      <c r="AB156" s="105"/>
      <c r="AC156" s="105"/>
      <c r="AD156" s="105"/>
      <c r="AE156" s="105"/>
      <c r="AF156" s="105"/>
      <c r="AG156" s="105"/>
      <c r="AH156" s="105"/>
      <c r="AI156" s="105"/>
      <c r="AJ156" s="105"/>
      <c r="AK156" s="105"/>
      <c r="AL156" s="105"/>
      <c r="AM156" s="105"/>
      <c r="AN156" s="105"/>
      <c r="AO156" s="105"/>
      <c r="AP156" s="105"/>
      <c r="AQ156" s="105"/>
      <c r="AR156" s="105"/>
      <c r="AS156" s="105"/>
      <c r="AT156" s="105"/>
      <c r="AU156" s="105"/>
      <c r="AV156" s="105"/>
      <c r="AW156" s="105"/>
      <c r="AX156" s="105"/>
      <c r="AY156" s="105"/>
      <c r="AZ156" s="105"/>
      <c r="BA156" s="105"/>
      <c r="BB156" s="105"/>
      <c r="BC156" s="105"/>
      <c r="BD156" s="105"/>
      <c r="BE156" s="105"/>
      <c r="BF156" s="105"/>
    </row>
    <row r="157" spans="1:58" ht="13.5" customHeight="1" x14ac:dyDescent="0.25">
      <c r="A157" s="105"/>
      <c r="B157" s="167"/>
      <c r="C157" s="167"/>
      <c r="D157" s="167"/>
      <c r="E157" s="105"/>
      <c r="F157" s="105"/>
      <c r="G157" s="105"/>
      <c r="H157" s="105"/>
      <c r="I157" s="105"/>
      <c r="J157" s="105"/>
      <c r="K157" s="105"/>
      <c r="L157" s="105"/>
      <c r="M157" s="105"/>
      <c r="N157" s="105"/>
      <c r="O157" s="105"/>
      <c r="P157" s="105"/>
      <c r="Q157" s="105"/>
      <c r="R157" s="105"/>
      <c r="S157" s="105"/>
      <c r="T157" s="105"/>
      <c r="U157" s="105"/>
      <c r="V157" s="105"/>
      <c r="W157" s="105"/>
      <c r="X157" s="105"/>
      <c r="Y157" s="105"/>
      <c r="Z157" s="105"/>
      <c r="AA157" s="105"/>
      <c r="AB157" s="105"/>
      <c r="AC157" s="105"/>
      <c r="AD157" s="105"/>
      <c r="AE157" s="105"/>
      <c r="AF157" s="105"/>
      <c r="AG157" s="105"/>
      <c r="AH157" s="105"/>
      <c r="AI157" s="105"/>
      <c r="AJ157" s="105"/>
      <c r="AK157" s="105"/>
      <c r="AL157" s="105"/>
      <c r="AM157" s="105"/>
      <c r="AN157" s="105"/>
      <c r="AO157" s="105"/>
      <c r="AP157" s="105"/>
      <c r="AQ157" s="105"/>
      <c r="AR157" s="105"/>
      <c r="AS157" s="105"/>
      <c r="AT157" s="105"/>
      <c r="AU157" s="105"/>
      <c r="AV157" s="105"/>
      <c r="AW157" s="105"/>
      <c r="AX157" s="105"/>
      <c r="AY157" s="105"/>
      <c r="AZ157" s="105"/>
      <c r="BA157" s="105"/>
      <c r="BB157" s="105"/>
      <c r="BC157" s="105"/>
      <c r="BD157" s="105"/>
      <c r="BE157" s="105"/>
      <c r="BF157" s="105"/>
    </row>
    <row r="158" spans="1:58" ht="13.5" customHeight="1" x14ac:dyDescent="0.25">
      <c r="A158" s="105"/>
      <c r="B158" s="167"/>
      <c r="C158" s="167"/>
      <c r="D158" s="167"/>
      <c r="E158" s="105"/>
      <c r="F158" s="105"/>
      <c r="G158" s="105"/>
      <c r="H158" s="105"/>
      <c r="I158" s="105"/>
      <c r="J158" s="105"/>
      <c r="K158" s="105"/>
      <c r="L158" s="105"/>
      <c r="M158" s="105"/>
      <c r="N158" s="105"/>
      <c r="O158" s="105"/>
      <c r="P158" s="105"/>
      <c r="Q158" s="105"/>
      <c r="R158" s="105"/>
      <c r="S158" s="105"/>
      <c r="T158" s="105"/>
      <c r="U158" s="105"/>
      <c r="V158" s="105"/>
      <c r="W158" s="105"/>
      <c r="X158" s="105"/>
      <c r="Y158" s="105"/>
      <c r="Z158" s="105"/>
      <c r="AA158" s="105"/>
      <c r="AB158" s="105"/>
      <c r="AC158" s="105"/>
      <c r="AD158" s="105"/>
      <c r="AE158" s="105"/>
      <c r="AF158" s="105"/>
      <c r="AG158" s="105"/>
      <c r="AH158" s="105"/>
      <c r="AI158" s="105"/>
      <c r="AJ158" s="105"/>
      <c r="AK158" s="105"/>
      <c r="AL158" s="105"/>
      <c r="AM158" s="105"/>
      <c r="AN158" s="105"/>
      <c r="AO158" s="105"/>
      <c r="AP158" s="105"/>
      <c r="AQ158" s="105"/>
      <c r="AR158" s="105"/>
      <c r="AS158" s="105"/>
      <c r="AT158" s="105"/>
      <c r="AU158" s="105"/>
      <c r="AV158" s="105"/>
      <c r="AW158" s="105"/>
      <c r="AX158" s="105"/>
      <c r="AY158" s="105"/>
      <c r="AZ158" s="105"/>
      <c r="BA158" s="105"/>
      <c r="BB158" s="105"/>
      <c r="BC158" s="105"/>
      <c r="BD158" s="105"/>
      <c r="BE158" s="105"/>
      <c r="BF158" s="105"/>
    </row>
    <row r="159" spans="1:58" ht="13.5" customHeight="1" x14ac:dyDescent="0.25">
      <c r="A159" s="105"/>
      <c r="B159" s="167"/>
      <c r="C159" s="167"/>
      <c r="D159" s="167"/>
      <c r="E159" s="105"/>
      <c r="F159" s="105"/>
      <c r="G159" s="105"/>
      <c r="H159" s="105"/>
      <c r="I159" s="105"/>
      <c r="J159" s="105"/>
      <c r="K159" s="105"/>
      <c r="L159" s="105"/>
      <c r="M159" s="105"/>
      <c r="N159" s="105"/>
      <c r="O159" s="105"/>
      <c r="P159" s="105"/>
      <c r="Q159" s="105"/>
      <c r="R159" s="105"/>
      <c r="S159" s="105"/>
      <c r="T159" s="105"/>
      <c r="U159" s="105"/>
      <c r="V159" s="105"/>
      <c r="W159" s="105"/>
      <c r="X159" s="105"/>
      <c r="Y159" s="105"/>
      <c r="Z159" s="105"/>
      <c r="AA159" s="105"/>
      <c r="AB159" s="105"/>
      <c r="AC159" s="105"/>
      <c r="AD159" s="105"/>
      <c r="AE159" s="105"/>
      <c r="AF159" s="105"/>
      <c r="AG159" s="105"/>
      <c r="AH159" s="105"/>
      <c r="AI159" s="105"/>
      <c r="AJ159" s="105"/>
      <c r="AK159" s="105"/>
      <c r="AL159" s="105"/>
      <c r="AM159" s="105"/>
      <c r="AN159" s="105"/>
      <c r="AO159" s="105"/>
      <c r="AP159" s="105"/>
      <c r="AQ159" s="105"/>
      <c r="AR159" s="105"/>
      <c r="AS159" s="105"/>
      <c r="AT159" s="105"/>
      <c r="AU159" s="105"/>
      <c r="AV159" s="105"/>
      <c r="AW159" s="105"/>
      <c r="AX159" s="105"/>
      <c r="AY159" s="105"/>
      <c r="AZ159" s="105"/>
      <c r="BA159" s="105"/>
      <c r="BB159" s="105"/>
      <c r="BC159" s="105"/>
      <c r="BD159" s="105"/>
      <c r="BE159" s="105"/>
      <c r="BF159" s="105"/>
    </row>
    <row r="160" spans="1:58" ht="13.5" customHeight="1" x14ac:dyDescent="0.25">
      <c r="A160" s="105"/>
      <c r="B160" s="167"/>
      <c r="C160" s="167"/>
      <c r="D160" s="167"/>
      <c r="E160" s="105"/>
      <c r="F160" s="105"/>
      <c r="G160" s="105"/>
      <c r="H160" s="105"/>
      <c r="I160" s="105"/>
      <c r="J160" s="105"/>
      <c r="K160" s="105"/>
      <c r="L160" s="105"/>
      <c r="M160" s="105"/>
      <c r="N160" s="105"/>
      <c r="O160" s="105"/>
      <c r="P160" s="105"/>
      <c r="Q160" s="105"/>
      <c r="R160" s="105"/>
      <c r="S160" s="105"/>
      <c r="T160" s="105"/>
      <c r="U160" s="105"/>
      <c r="V160" s="105"/>
      <c r="W160" s="105"/>
      <c r="X160" s="105"/>
      <c r="Y160" s="105"/>
      <c r="Z160" s="105"/>
      <c r="AA160" s="105"/>
      <c r="AB160" s="105"/>
      <c r="AC160" s="105"/>
      <c r="AD160" s="105"/>
      <c r="AE160" s="105"/>
      <c r="AF160" s="105"/>
      <c r="AG160" s="105"/>
      <c r="AH160" s="105"/>
      <c r="AI160" s="105"/>
      <c r="AJ160" s="105"/>
      <c r="AK160" s="105"/>
      <c r="AL160" s="105"/>
      <c r="AM160" s="105"/>
      <c r="AN160" s="105"/>
      <c r="AO160" s="105"/>
      <c r="AP160" s="105"/>
      <c r="AQ160" s="105"/>
      <c r="AR160" s="105"/>
      <c r="AS160" s="105"/>
      <c r="AT160" s="105"/>
      <c r="AU160" s="105"/>
      <c r="AV160" s="105"/>
      <c r="AW160" s="105"/>
      <c r="AX160" s="105"/>
      <c r="AY160" s="105"/>
      <c r="AZ160" s="105"/>
      <c r="BA160" s="105"/>
      <c r="BB160" s="105"/>
      <c r="BC160" s="105"/>
      <c r="BD160" s="105"/>
      <c r="BE160" s="105"/>
      <c r="BF160" s="105"/>
    </row>
    <row r="161" spans="1:58" ht="13.5" customHeight="1" x14ac:dyDescent="0.25">
      <c r="A161" s="105"/>
      <c r="B161" s="167"/>
      <c r="C161" s="167"/>
      <c r="D161" s="167"/>
      <c r="E161" s="105"/>
      <c r="F161" s="105"/>
      <c r="G161" s="105"/>
      <c r="H161" s="105"/>
      <c r="I161" s="105"/>
      <c r="J161" s="105"/>
      <c r="K161" s="105"/>
      <c r="L161" s="105"/>
      <c r="M161" s="105"/>
      <c r="N161" s="105"/>
      <c r="O161" s="105"/>
      <c r="P161" s="105"/>
      <c r="Q161" s="105"/>
      <c r="R161" s="105"/>
      <c r="S161" s="105"/>
      <c r="T161" s="105"/>
      <c r="U161" s="105"/>
      <c r="V161" s="105"/>
      <c r="W161" s="105"/>
      <c r="X161" s="105"/>
      <c r="Y161" s="105"/>
      <c r="Z161" s="105"/>
      <c r="AA161" s="105"/>
      <c r="AB161" s="105"/>
      <c r="AC161" s="105"/>
      <c r="AD161" s="105"/>
      <c r="AE161" s="105"/>
      <c r="AF161" s="105"/>
      <c r="AG161" s="105"/>
      <c r="AH161" s="105"/>
      <c r="AI161" s="105"/>
      <c r="AJ161" s="105"/>
      <c r="AK161" s="105"/>
      <c r="AL161" s="105"/>
      <c r="AM161" s="105"/>
      <c r="AN161" s="105"/>
      <c r="AO161" s="105"/>
      <c r="AP161" s="105"/>
      <c r="AQ161" s="105"/>
      <c r="AR161" s="105"/>
      <c r="AS161" s="105"/>
      <c r="AT161" s="105"/>
      <c r="AU161" s="105"/>
      <c r="AV161" s="105"/>
      <c r="AW161" s="105"/>
      <c r="AX161" s="105"/>
      <c r="AY161" s="105"/>
      <c r="AZ161" s="105"/>
      <c r="BA161" s="105"/>
      <c r="BB161" s="105"/>
      <c r="BC161" s="105"/>
      <c r="BD161" s="105"/>
      <c r="BE161" s="105"/>
      <c r="BF161" s="105"/>
    </row>
    <row r="162" spans="1:58" ht="13.5" customHeight="1" x14ac:dyDescent="0.25">
      <c r="A162" s="105"/>
      <c r="B162" s="167"/>
      <c r="C162" s="167"/>
      <c r="D162" s="167"/>
      <c r="E162" s="105"/>
      <c r="F162" s="105"/>
      <c r="G162" s="105"/>
      <c r="H162" s="105"/>
      <c r="I162" s="105"/>
      <c r="J162" s="105"/>
      <c r="K162" s="105"/>
      <c r="L162" s="105"/>
      <c r="M162" s="105"/>
      <c r="N162" s="105"/>
      <c r="O162" s="105"/>
      <c r="P162" s="105"/>
      <c r="Q162" s="105"/>
      <c r="R162" s="105"/>
      <c r="S162" s="105"/>
      <c r="T162" s="105"/>
      <c r="U162" s="105"/>
      <c r="V162" s="105"/>
      <c r="W162" s="105"/>
      <c r="X162" s="105"/>
      <c r="Y162" s="105"/>
      <c r="Z162" s="105"/>
      <c r="AA162" s="105"/>
      <c r="AB162" s="105"/>
      <c r="AC162" s="105"/>
      <c r="AD162" s="105"/>
      <c r="AE162" s="105"/>
      <c r="AF162" s="105"/>
      <c r="AG162" s="105"/>
      <c r="AH162" s="105"/>
      <c r="AI162" s="105"/>
      <c r="AJ162" s="105"/>
      <c r="AK162" s="105"/>
      <c r="AL162" s="105"/>
      <c r="AM162" s="105"/>
      <c r="AN162" s="105"/>
      <c r="AO162" s="105"/>
      <c r="AP162" s="105"/>
      <c r="AQ162" s="105"/>
      <c r="AR162" s="105"/>
      <c r="AS162" s="105"/>
      <c r="AT162" s="105"/>
      <c r="AU162" s="105"/>
      <c r="AV162" s="105"/>
      <c r="AW162" s="105"/>
      <c r="AX162" s="105"/>
      <c r="AY162" s="105"/>
      <c r="AZ162" s="105"/>
      <c r="BA162" s="105"/>
      <c r="BB162" s="105"/>
      <c r="BC162" s="105"/>
      <c r="BD162" s="105"/>
      <c r="BE162" s="105"/>
      <c r="BF162" s="105"/>
    </row>
    <row r="163" spans="1:58" ht="13.5" customHeight="1" x14ac:dyDescent="0.25">
      <c r="A163" s="105"/>
      <c r="B163" s="167"/>
      <c r="C163" s="167"/>
      <c r="D163" s="167"/>
      <c r="E163" s="105"/>
      <c r="F163" s="105"/>
      <c r="G163" s="105"/>
      <c r="H163" s="105"/>
      <c r="I163" s="105"/>
      <c r="J163" s="105"/>
      <c r="K163" s="105"/>
      <c r="L163" s="105"/>
      <c r="M163" s="105"/>
      <c r="N163" s="105"/>
      <c r="O163" s="105"/>
      <c r="P163" s="105"/>
      <c r="Q163" s="105"/>
      <c r="R163" s="105"/>
      <c r="S163" s="105"/>
      <c r="T163" s="105"/>
      <c r="U163" s="105"/>
      <c r="V163" s="105"/>
      <c r="W163" s="105"/>
      <c r="X163" s="105"/>
      <c r="Y163" s="105"/>
      <c r="Z163" s="105"/>
      <c r="AA163" s="105"/>
      <c r="AB163" s="105"/>
      <c r="AC163" s="105"/>
      <c r="AD163" s="105"/>
      <c r="AE163" s="105"/>
      <c r="AF163" s="105"/>
      <c r="AG163" s="105"/>
      <c r="AH163" s="105"/>
      <c r="AI163" s="105"/>
      <c r="AJ163" s="105"/>
      <c r="AK163" s="105"/>
      <c r="AL163" s="105"/>
      <c r="AM163" s="105"/>
      <c r="AN163" s="105"/>
      <c r="AO163" s="105"/>
      <c r="AP163" s="105"/>
      <c r="AQ163" s="105"/>
      <c r="AR163" s="105"/>
      <c r="AS163" s="105"/>
      <c r="AT163" s="105"/>
      <c r="AU163" s="105"/>
      <c r="AV163" s="105"/>
      <c r="AW163" s="105"/>
      <c r="AX163" s="105"/>
      <c r="AY163" s="105"/>
      <c r="AZ163" s="105"/>
      <c r="BA163" s="105"/>
      <c r="BB163" s="105"/>
      <c r="BC163" s="105"/>
      <c r="BD163" s="105"/>
      <c r="BE163" s="105"/>
      <c r="BF163" s="105"/>
    </row>
    <row r="164" spans="1:58" ht="13.5" customHeight="1" x14ac:dyDescent="0.25">
      <c r="A164" s="105"/>
      <c r="B164" s="167"/>
      <c r="C164" s="167"/>
      <c r="D164" s="167"/>
      <c r="E164" s="105"/>
      <c r="F164" s="105"/>
      <c r="G164" s="105"/>
      <c r="H164" s="105"/>
      <c r="I164" s="105"/>
      <c r="J164" s="105"/>
      <c r="K164" s="105"/>
      <c r="L164" s="105"/>
      <c r="M164" s="105"/>
      <c r="N164" s="105"/>
      <c r="O164" s="105"/>
      <c r="P164" s="105"/>
      <c r="Q164" s="105"/>
      <c r="R164" s="105"/>
      <c r="S164" s="105"/>
      <c r="T164" s="105"/>
      <c r="U164" s="105"/>
      <c r="V164" s="105"/>
      <c r="W164" s="105"/>
      <c r="X164" s="105"/>
      <c r="Y164" s="105"/>
      <c r="Z164" s="105"/>
      <c r="AA164" s="105"/>
      <c r="AB164" s="105"/>
      <c r="AC164" s="105"/>
      <c r="AD164" s="105"/>
      <c r="AE164" s="105"/>
      <c r="AF164" s="105"/>
      <c r="AG164" s="105"/>
      <c r="AH164" s="105"/>
      <c r="AI164" s="105"/>
      <c r="AJ164" s="105"/>
      <c r="AK164" s="105"/>
      <c r="AL164" s="105"/>
      <c r="AM164" s="105"/>
      <c r="AN164" s="105"/>
      <c r="AO164" s="105"/>
      <c r="AP164" s="105"/>
      <c r="AQ164" s="105"/>
      <c r="AR164" s="105"/>
      <c r="AS164" s="105"/>
      <c r="AT164" s="105"/>
      <c r="AU164" s="105"/>
      <c r="AV164" s="105"/>
      <c r="AW164" s="105"/>
      <c r="AX164" s="105"/>
      <c r="AY164" s="105"/>
      <c r="AZ164" s="105"/>
      <c r="BA164" s="105"/>
      <c r="BB164" s="105"/>
      <c r="BC164" s="105"/>
      <c r="BD164" s="105"/>
      <c r="BE164" s="105"/>
      <c r="BF164" s="105"/>
    </row>
    <row r="165" spans="1:58" ht="13.5" customHeight="1" x14ac:dyDescent="0.25">
      <c r="A165" s="105"/>
      <c r="B165" s="167"/>
      <c r="C165" s="167"/>
      <c r="D165" s="167"/>
      <c r="E165" s="105"/>
      <c r="F165" s="105"/>
      <c r="G165" s="105"/>
      <c r="H165" s="105"/>
      <c r="I165" s="105"/>
      <c r="J165" s="105"/>
      <c r="K165" s="105"/>
      <c r="L165" s="105"/>
      <c r="M165" s="105"/>
      <c r="N165" s="105"/>
      <c r="O165" s="105"/>
      <c r="P165" s="105"/>
      <c r="Q165" s="105"/>
      <c r="R165" s="105"/>
      <c r="S165" s="105"/>
      <c r="T165" s="105"/>
      <c r="U165" s="105"/>
      <c r="V165" s="105"/>
      <c r="W165" s="105"/>
      <c r="X165" s="105"/>
      <c r="Y165" s="105"/>
      <c r="Z165" s="105"/>
      <c r="AA165" s="105"/>
      <c r="AB165" s="105"/>
      <c r="AC165" s="105"/>
      <c r="AD165" s="105"/>
      <c r="AE165" s="105"/>
      <c r="AF165" s="105"/>
      <c r="AG165" s="105"/>
      <c r="AH165" s="105"/>
      <c r="AI165" s="105"/>
      <c r="AJ165" s="105"/>
      <c r="AK165" s="105"/>
      <c r="AL165" s="105"/>
      <c r="AM165" s="105"/>
      <c r="AN165" s="105"/>
      <c r="AO165" s="105"/>
      <c r="AP165" s="105"/>
      <c r="AQ165" s="105"/>
      <c r="AR165" s="105"/>
      <c r="AS165" s="105"/>
      <c r="AT165" s="105"/>
      <c r="AU165" s="105"/>
      <c r="AV165" s="105"/>
      <c r="AW165" s="105"/>
      <c r="AX165" s="105"/>
      <c r="AY165" s="105"/>
      <c r="AZ165" s="105"/>
      <c r="BA165" s="105"/>
      <c r="BB165" s="105"/>
      <c r="BC165" s="105"/>
      <c r="BD165" s="105"/>
      <c r="BE165" s="105"/>
      <c r="BF165" s="105"/>
    </row>
    <row r="166" spans="1:58" ht="13.5" customHeight="1" x14ac:dyDescent="0.25">
      <c r="A166" s="105"/>
      <c r="B166" s="167"/>
      <c r="C166" s="167"/>
      <c r="D166" s="167"/>
      <c r="E166" s="105"/>
      <c r="F166" s="105"/>
      <c r="G166" s="105"/>
      <c r="H166" s="105"/>
      <c r="I166" s="105"/>
      <c r="J166" s="105"/>
      <c r="K166" s="105"/>
      <c r="L166" s="105"/>
      <c r="M166" s="105"/>
      <c r="N166" s="105"/>
      <c r="O166" s="105"/>
      <c r="P166" s="105"/>
      <c r="Q166" s="105"/>
      <c r="R166" s="105"/>
      <c r="S166" s="105"/>
      <c r="T166" s="105"/>
      <c r="U166" s="105"/>
      <c r="V166" s="105"/>
      <c r="W166" s="105"/>
      <c r="X166" s="105"/>
      <c r="Y166" s="105"/>
      <c r="Z166" s="105"/>
      <c r="AA166" s="105"/>
      <c r="AB166" s="105"/>
      <c r="AC166" s="105"/>
      <c r="AD166" s="105"/>
      <c r="AE166" s="105"/>
      <c r="AF166" s="105"/>
      <c r="AG166" s="105"/>
      <c r="AH166" s="105"/>
      <c r="AI166" s="105"/>
      <c r="AJ166" s="105"/>
      <c r="AK166" s="105"/>
      <c r="AL166" s="105"/>
      <c r="AM166" s="105"/>
      <c r="AN166" s="105"/>
      <c r="AO166" s="105"/>
      <c r="AP166" s="105"/>
      <c r="AQ166" s="105"/>
      <c r="AR166" s="105"/>
      <c r="AS166" s="105"/>
      <c r="AT166" s="105"/>
      <c r="AU166" s="105"/>
      <c r="AV166" s="105"/>
      <c r="AW166" s="105"/>
      <c r="AX166" s="105"/>
      <c r="AY166" s="105"/>
      <c r="AZ166" s="105"/>
      <c r="BA166" s="105"/>
      <c r="BB166" s="105"/>
      <c r="BC166" s="105"/>
      <c r="BD166" s="105"/>
      <c r="BE166" s="105"/>
      <c r="BF166" s="105"/>
    </row>
    <row r="167" spans="1:58" ht="13.5" customHeight="1" x14ac:dyDescent="0.25">
      <c r="A167" s="105"/>
      <c r="B167" s="167"/>
      <c r="C167" s="167"/>
      <c r="D167" s="167"/>
      <c r="E167" s="105"/>
      <c r="F167" s="105"/>
      <c r="G167" s="105"/>
      <c r="H167" s="105"/>
      <c r="I167" s="105"/>
      <c r="J167" s="105"/>
      <c r="K167" s="105"/>
      <c r="L167" s="105"/>
      <c r="M167" s="105"/>
      <c r="N167" s="105"/>
      <c r="O167" s="105"/>
      <c r="P167" s="105"/>
      <c r="Q167" s="105"/>
      <c r="R167" s="105"/>
      <c r="S167" s="105"/>
      <c r="T167" s="105"/>
      <c r="U167" s="105"/>
      <c r="V167" s="105"/>
      <c r="W167" s="105"/>
      <c r="X167" s="105"/>
      <c r="Y167" s="105"/>
      <c r="Z167" s="105"/>
      <c r="AA167" s="105"/>
      <c r="AB167" s="105"/>
      <c r="AC167" s="105"/>
      <c r="AD167" s="105"/>
      <c r="AE167" s="105"/>
      <c r="AF167" s="105"/>
      <c r="AG167" s="105"/>
      <c r="AH167" s="105"/>
      <c r="AI167" s="105"/>
      <c r="AJ167" s="105"/>
      <c r="AK167" s="105"/>
      <c r="AL167" s="105"/>
      <c r="AM167" s="105"/>
      <c r="AN167" s="105"/>
      <c r="AO167" s="105"/>
      <c r="AP167" s="105"/>
      <c r="AQ167" s="105"/>
      <c r="AR167" s="105"/>
      <c r="AS167" s="105"/>
      <c r="AT167" s="105"/>
      <c r="AU167" s="105"/>
      <c r="AV167" s="105"/>
      <c r="AW167" s="105"/>
      <c r="AX167" s="105"/>
      <c r="AY167" s="105"/>
      <c r="AZ167" s="105"/>
      <c r="BA167" s="105"/>
      <c r="BB167" s="105"/>
      <c r="BC167" s="105"/>
      <c r="BD167" s="105"/>
      <c r="BE167" s="105"/>
      <c r="BF167" s="105"/>
    </row>
    <row r="168" spans="1:58" ht="13.5" customHeight="1" x14ac:dyDescent="0.25">
      <c r="A168" s="105"/>
      <c r="B168" s="167"/>
      <c r="C168" s="167"/>
      <c r="D168" s="167"/>
      <c r="E168" s="105"/>
      <c r="F168" s="105"/>
      <c r="G168" s="105"/>
      <c r="H168" s="105"/>
      <c r="I168" s="105"/>
      <c r="J168" s="105"/>
      <c r="K168" s="105"/>
      <c r="L168" s="105"/>
      <c r="M168" s="105"/>
      <c r="N168" s="105"/>
      <c r="O168" s="105"/>
      <c r="P168" s="105"/>
      <c r="Q168" s="105"/>
      <c r="R168" s="105"/>
      <c r="S168" s="105"/>
      <c r="T168" s="105"/>
      <c r="U168" s="105"/>
      <c r="V168" s="105"/>
      <c r="W168" s="105"/>
      <c r="X168" s="105"/>
      <c r="Y168" s="105"/>
      <c r="Z168" s="105"/>
      <c r="AA168" s="105"/>
      <c r="AB168" s="105"/>
      <c r="AC168" s="105"/>
      <c r="AD168" s="105"/>
      <c r="AE168" s="105"/>
      <c r="AF168" s="105"/>
      <c r="AG168" s="105"/>
      <c r="AH168" s="105"/>
      <c r="AI168" s="105"/>
      <c r="AJ168" s="105"/>
      <c r="AK168" s="105"/>
      <c r="AL168" s="105"/>
      <c r="AM168" s="105"/>
      <c r="AN168" s="105"/>
      <c r="AO168" s="105"/>
      <c r="AP168" s="105"/>
      <c r="AQ168" s="105"/>
      <c r="AR168" s="105"/>
      <c r="AS168" s="105"/>
      <c r="AT168" s="105"/>
      <c r="AU168" s="105"/>
      <c r="AV168" s="105"/>
      <c r="AW168" s="105"/>
      <c r="AX168" s="105"/>
      <c r="AY168" s="105"/>
      <c r="AZ168" s="105"/>
      <c r="BA168" s="105"/>
      <c r="BB168" s="105"/>
      <c r="BC168" s="105"/>
      <c r="BD168" s="105"/>
      <c r="BE168" s="105"/>
      <c r="BF168" s="105"/>
    </row>
    <row r="169" spans="1:58" ht="13.5" customHeight="1" x14ac:dyDescent="0.25">
      <c r="A169" s="105"/>
      <c r="B169" s="167"/>
      <c r="C169" s="167"/>
      <c r="D169" s="167"/>
      <c r="E169" s="105"/>
      <c r="F169" s="105"/>
      <c r="G169" s="105"/>
      <c r="H169" s="105"/>
      <c r="I169" s="105"/>
      <c r="J169" s="105"/>
      <c r="K169" s="105"/>
      <c r="L169" s="105"/>
      <c r="M169" s="105"/>
      <c r="N169" s="105"/>
      <c r="O169" s="105"/>
      <c r="P169" s="105"/>
      <c r="Q169" s="105"/>
      <c r="R169" s="105"/>
      <c r="S169" s="105"/>
      <c r="T169" s="105"/>
      <c r="U169" s="105"/>
      <c r="V169" s="105"/>
      <c r="W169" s="105"/>
      <c r="X169" s="105"/>
      <c r="Y169" s="105"/>
      <c r="Z169" s="105"/>
      <c r="AA169" s="105"/>
      <c r="AB169" s="105"/>
      <c r="AC169" s="105"/>
      <c r="AD169" s="105"/>
      <c r="AE169" s="105"/>
      <c r="AF169" s="105"/>
      <c r="AG169" s="105"/>
      <c r="AH169" s="105"/>
      <c r="AI169" s="105"/>
      <c r="AJ169" s="105"/>
      <c r="AK169" s="105"/>
      <c r="AL169" s="105"/>
      <c r="AM169" s="105"/>
      <c r="AN169" s="105"/>
      <c r="AO169" s="105"/>
      <c r="AP169" s="105"/>
      <c r="AQ169" s="105"/>
      <c r="AR169" s="105"/>
      <c r="AS169" s="105"/>
      <c r="AT169" s="105"/>
      <c r="AU169" s="105"/>
      <c r="AV169" s="105"/>
      <c r="AW169" s="105"/>
      <c r="AX169" s="105"/>
      <c r="AY169" s="105"/>
      <c r="AZ169" s="105"/>
      <c r="BA169" s="105"/>
      <c r="BB169" s="105"/>
      <c r="BC169" s="105"/>
      <c r="BD169" s="105"/>
      <c r="BE169" s="105"/>
      <c r="BF169" s="105"/>
    </row>
    <row r="170" spans="1:58" ht="13.5" customHeight="1" x14ac:dyDescent="0.25">
      <c r="A170" s="105"/>
      <c r="B170" s="167"/>
      <c r="C170" s="167"/>
      <c r="D170" s="167"/>
      <c r="E170" s="105"/>
      <c r="F170" s="105"/>
      <c r="G170" s="105"/>
      <c r="H170" s="105"/>
      <c r="I170" s="105"/>
      <c r="J170" s="105"/>
      <c r="K170" s="105"/>
      <c r="L170" s="105"/>
      <c r="M170" s="105"/>
      <c r="N170" s="105"/>
      <c r="O170" s="105"/>
      <c r="P170" s="105"/>
      <c r="Q170" s="105"/>
      <c r="R170" s="105"/>
      <c r="S170" s="105"/>
      <c r="T170" s="105"/>
      <c r="U170" s="105"/>
      <c r="V170" s="105"/>
      <c r="W170" s="105"/>
      <c r="X170" s="105"/>
      <c r="Y170" s="105"/>
      <c r="Z170" s="105"/>
      <c r="AA170" s="105"/>
      <c r="AB170" s="105"/>
      <c r="AC170" s="105"/>
      <c r="AD170" s="105"/>
      <c r="AE170" s="105"/>
      <c r="AF170" s="105"/>
      <c r="AG170" s="105"/>
      <c r="AH170" s="105"/>
      <c r="AI170" s="105"/>
      <c r="AJ170" s="105"/>
      <c r="AK170" s="105"/>
      <c r="AL170" s="105"/>
      <c r="AM170" s="105"/>
      <c r="AN170" s="105"/>
      <c r="AO170" s="105"/>
      <c r="AP170" s="105"/>
      <c r="AQ170" s="105"/>
      <c r="AR170" s="105"/>
      <c r="AS170" s="105"/>
      <c r="AT170" s="105"/>
      <c r="AU170" s="105"/>
      <c r="AV170" s="105"/>
      <c r="AW170" s="105"/>
      <c r="AX170" s="105"/>
      <c r="AY170" s="105"/>
      <c r="AZ170" s="105"/>
      <c r="BA170" s="105"/>
      <c r="BB170" s="105"/>
      <c r="BC170" s="105"/>
      <c r="BD170" s="105"/>
      <c r="BE170" s="105"/>
      <c r="BF170" s="105"/>
    </row>
    <row r="171" spans="1:58" ht="13.5" customHeight="1" x14ac:dyDescent="0.25">
      <c r="A171" s="105"/>
      <c r="B171" s="167"/>
      <c r="C171" s="167"/>
      <c r="D171" s="167"/>
      <c r="E171" s="105"/>
      <c r="F171" s="105"/>
      <c r="G171" s="105"/>
      <c r="H171" s="105"/>
      <c r="I171" s="105"/>
      <c r="J171" s="105"/>
      <c r="K171" s="105"/>
      <c r="L171" s="105"/>
      <c r="M171" s="105"/>
      <c r="N171" s="105"/>
      <c r="O171" s="105"/>
      <c r="P171" s="105"/>
      <c r="Q171" s="105"/>
      <c r="R171" s="105"/>
      <c r="S171" s="105"/>
      <c r="T171" s="105"/>
      <c r="U171" s="105"/>
      <c r="V171" s="105"/>
      <c r="W171" s="105"/>
      <c r="X171" s="105"/>
      <c r="Y171" s="105"/>
      <c r="Z171" s="105"/>
      <c r="AA171" s="105"/>
      <c r="AB171" s="105"/>
      <c r="AC171" s="105"/>
      <c r="AD171" s="105"/>
      <c r="AE171" s="105"/>
      <c r="AF171" s="105"/>
      <c r="AG171" s="105"/>
      <c r="AH171" s="105"/>
      <c r="AI171" s="105"/>
      <c r="AJ171" s="105"/>
      <c r="AK171" s="105"/>
      <c r="AL171" s="105"/>
      <c r="AM171" s="105"/>
      <c r="AN171" s="105"/>
      <c r="AO171" s="105"/>
      <c r="AP171" s="105"/>
      <c r="AQ171" s="105"/>
      <c r="AR171" s="105"/>
      <c r="AS171" s="105"/>
      <c r="AT171" s="105"/>
      <c r="AU171" s="105"/>
      <c r="AV171" s="105"/>
      <c r="AW171" s="105"/>
      <c r="AX171" s="105"/>
      <c r="AY171" s="105"/>
      <c r="AZ171" s="105"/>
      <c r="BA171" s="105"/>
      <c r="BB171" s="105"/>
      <c r="BC171" s="105"/>
      <c r="BD171" s="105"/>
      <c r="BE171" s="105"/>
      <c r="BF171" s="105"/>
    </row>
    <row r="172" spans="1:58" ht="13.5" customHeight="1" x14ac:dyDescent="0.25">
      <c r="A172" s="105"/>
      <c r="B172" s="167"/>
      <c r="C172" s="167"/>
      <c r="D172" s="167"/>
      <c r="E172" s="105"/>
      <c r="F172" s="105"/>
      <c r="G172" s="105"/>
      <c r="H172" s="105"/>
      <c r="I172" s="105"/>
      <c r="J172" s="105"/>
      <c r="K172" s="105"/>
      <c r="L172" s="105"/>
      <c r="M172" s="105"/>
      <c r="N172" s="105"/>
      <c r="O172" s="105"/>
      <c r="P172" s="105"/>
      <c r="Q172" s="105"/>
      <c r="R172" s="105"/>
      <c r="S172" s="105"/>
      <c r="T172" s="105"/>
      <c r="U172" s="105"/>
      <c r="V172" s="105"/>
      <c r="W172" s="105"/>
      <c r="X172" s="105"/>
      <c r="Y172" s="105"/>
      <c r="Z172" s="105"/>
      <c r="AA172" s="105"/>
      <c r="AB172" s="105"/>
      <c r="AC172" s="105"/>
      <c r="AD172" s="105"/>
      <c r="AE172" s="105"/>
      <c r="AF172" s="105"/>
      <c r="AG172" s="105"/>
      <c r="AH172" s="105"/>
      <c r="AI172" s="105"/>
      <c r="AJ172" s="105"/>
      <c r="AK172" s="105"/>
      <c r="AL172" s="105"/>
      <c r="AM172" s="105"/>
      <c r="AN172" s="105"/>
      <c r="AO172" s="105"/>
      <c r="AP172" s="105"/>
      <c r="AQ172" s="105"/>
      <c r="AR172" s="105"/>
      <c r="AS172" s="105"/>
      <c r="AT172" s="105"/>
      <c r="AU172" s="105"/>
      <c r="AV172" s="105"/>
      <c r="AW172" s="105"/>
      <c r="AX172" s="105"/>
      <c r="AY172" s="105"/>
      <c r="AZ172" s="105"/>
      <c r="BA172" s="105"/>
      <c r="BB172" s="105"/>
      <c r="BC172" s="105"/>
      <c r="BD172" s="105"/>
      <c r="BE172" s="105"/>
      <c r="BF172" s="105"/>
    </row>
    <row r="173" spans="1:58" ht="13.5" customHeight="1" x14ac:dyDescent="0.25">
      <c r="A173" s="105"/>
      <c r="B173" s="167"/>
      <c r="C173" s="167"/>
      <c r="D173" s="167"/>
      <c r="E173" s="105"/>
      <c r="F173" s="105"/>
      <c r="G173" s="105"/>
      <c r="H173" s="105"/>
      <c r="I173" s="105"/>
      <c r="J173" s="105"/>
      <c r="K173" s="105"/>
      <c r="L173" s="105"/>
      <c r="M173" s="105"/>
      <c r="N173" s="105"/>
      <c r="O173" s="105"/>
      <c r="P173" s="105"/>
      <c r="Q173" s="105"/>
      <c r="R173" s="105"/>
      <c r="S173" s="105"/>
      <c r="T173" s="105"/>
      <c r="U173" s="105"/>
      <c r="V173" s="105"/>
      <c r="W173" s="105"/>
      <c r="X173" s="105"/>
      <c r="Y173" s="105"/>
      <c r="Z173" s="105"/>
      <c r="AA173" s="105"/>
      <c r="AB173" s="105"/>
      <c r="AC173" s="105"/>
      <c r="AD173" s="105"/>
      <c r="AE173" s="105"/>
      <c r="AF173" s="105"/>
      <c r="AG173" s="105"/>
      <c r="AH173" s="105"/>
      <c r="AI173" s="105"/>
      <c r="AJ173" s="105"/>
      <c r="AK173" s="105"/>
      <c r="AL173" s="105"/>
      <c r="AM173" s="105"/>
      <c r="AN173" s="105"/>
      <c r="AO173" s="105"/>
      <c r="AP173" s="105"/>
      <c r="AQ173" s="105"/>
      <c r="AR173" s="105"/>
      <c r="AS173" s="105"/>
      <c r="AT173" s="105"/>
      <c r="AU173" s="105"/>
      <c r="AV173" s="105"/>
      <c r="AW173" s="105"/>
      <c r="AX173" s="105"/>
      <c r="AY173" s="105"/>
      <c r="AZ173" s="105"/>
      <c r="BA173" s="105"/>
      <c r="BB173" s="105"/>
      <c r="BC173" s="105"/>
      <c r="BD173" s="105"/>
      <c r="BE173" s="105"/>
      <c r="BF173" s="105"/>
    </row>
    <row r="174" spans="1:58" ht="13.5" customHeight="1" x14ac:dyDescent="0.25">
      <c r="A174" s="105"/>
      <c r="B174" s="167"/>
      <c r="C174" s="167"/>
      <c r="D174" s="167"/>
      <c r="E174" s="105"/>
      <c r="F174" s="105"/>
      <c r="G174" s="105"/>
      <c r="H174" s="105"/>
      <c r="I174" s="105"/>
      <c r="J174" s="105"/>
      <c r="K174" s="105"/>
      <c r="L174" s="105"/>
      <c r="M174" s="105"/>
      <c r="N174" s="105"/>
      <c r="O174" s="105"/>
      <c r="P174" s="105"/>
      <c r="Q174" s="105"/>
      <c r="R174" s="105"/>
      <c r="S174" s="105"/>
      <c r="T174" s="105"/>
      <c r="U174" s="105"/>
      <c r="V174" s="105"/>
      <c r="W174" s="105"/>
      <c r="X174" s="105"/>
      <c r="Y174" s="105"/>
      <c r="Z174" s="105"/>
      <c r="AA174" s="105"/>
      <c r="AB174" s="105"/>
      <c r="AC174" s="105"/>
      <c r="AD174" s="105"/>
      <c r="AE174" s="105"/>
      <c r="AF174" s="105"/>
      <c r="AG174" s="105"/>
      <c r="AH174" s="105"/>
      <c r="AI174" s="105"/>
      <c r="AJ174" s="105"/>
      <c r="AK174" s="105"/>
      <c r="AL174" s="105"/>
      <c r="AM174" s="105"/>
      <c r="AN174" s="105"/>
      <c r="AO174" s="105"/>
      <c r="AP174" s="105"/>
      <c r="AQ174" s="105"/>
      <c r="AR174" s="105"/>
      <c r="AS174" s="105"/>
      <c r="AT174" s="105"/>
      <c r="AU174" s="105"/>
      <c r="AV174" s="105"/>
      <c r="AW174" s="105"/>
      <c r="AX174" s="105"/>
      <c r="AY174" s="105"/>
      <c r="AZ174" s="105"/>
      <c r="BA174" s="105"/>
      <c r="BB174" s="105"/>
      <c r="BC174" s="105"/>
      <c r="BD174" s="105"/>
      <c r="BE174" s="105"/>
      <c r="BF174" s="105"/>
    </row>
    <row r="175" spans="1:58" ht="13.5" customHeight="1" x14ac:dyDescent="0.25">
      <c r="A175" s="105"/>
      <c r="B175" s="167"/>
      <c r="C175" s="167"/>
      <c r="D175" s="167"/>
      <c r="E175" s="105"/>
      <c r="F175" s="105"/>
      <c r="G175" s="105"/>
      <c r="H175" s="105"/>
      <c r="I175" s="105"/>
      <c r="J175" s="105"/>
      <c r="K175" s="105"/>
      <c r="L175" s="105"/>
      <c r="M175" s="105"/>
      <c r="N175" s="105"/>
      <c r="O175" s="105"/>
      <c r="P175" s="105"/>
      <c r="Q175" s="105"/>
      <c r="R175" s="105"/>
      <c r="S175" s="105"/>
      <c r="T175" s="105"/>
      <c r="U175" s="105"/>
      <c r="V175" s="105"/>
      <c r="W175" s="105"/>
      <c r="X175" s="105"/>
      <c r="Y175" s="105"/>
      <c r="Z175" s="105"/>
      <c r="AA175" s="105"/>
      <c r="AB175" s="105"/>
      <c r="AC175" s="105"/>
      <c r="AD175" s="105"/>
      <c r="AE175" s="105"/>
      <c r="AF175" s="105"/>
      <c r="AG175" s="105"/>
      <c r="AH175" s="105"/>
      <c r="AI175" s="105"/>
      <c r="AJ175" s="105"/>
      <c r="AK175" s="105"/>
      <c r="AL175" s="105"/>
      <c r="AM175" s="105"/>
      <c r="AN175" s="105"/>
      <c r="AO175" s="105"/>
      <c r="AP175" s="105"/>
      <c r="AQ175" s="105"/>
      <c r="AR175" s="105"/>
      <c r="AS175" s="105"/>
      <c r="AT175" s="105"/>
      <c r="AU175" s="105"/>
      <c r="AV175" s="105"/>
      <c r="AW175" s="105"/>
      <c r="AX175" s="105"/>
      <c r="AY175" s="105"/>
      <c r="AZ175" s="105"/>
      <c r="BA175" s="105"/>
      <c r="BB175" s="105"/>
      <c r="BC175" s="105"/>
      <c r="BD175" s="105"/>
      <c r="BE175" s="105"/>
      <c r="BF175" s="105"/>
    </row>
    <row r="176" spans="1:58" ht="13.5" customHeight="1" x14ac:dyDescent="0.25">
      <c r="A176" s="105"/>
      <c r="B176" s="167"/>
      <c r="C176" s="167"/>
      <c r="D176" s="167"/>
      <c r="E176" s="105"/>
      <c r="F176" s="105"/>
      <c r="G176" s="105"/>
      <c r="H176" s="105"/>
      <c r="I176" s="105"/>
      <c r="J176" s="105"/>
      <c r="K176" s="105"/>
      <c r="L176" s="105"/>
      <c r="M176" s="105"/>
      <c r="N176" s="105"/>
      <c r="O176" s="105"/>
      <c r="P176" s="105"/>
      <c r="Q176" s="105"/>
      <c r="R176" s="105"/>
      <c r="S176" s="105"/>
      <c r="T176" s="105"/>
      <c r="U176" s="105"/>
      <c r="V176" s="105"/>
      <c r="W176" s="105"/>
      <c r="X176" s="105"/>
      <c r="Y176" s="105"/>
      <c r="Z176" s="105"/>
      <c r="AA176" s="105"/>
      <c r="AB176" s="105"/>
      <c r="AC176" s="105"/>
      <c r="AD176" s="105"/>
      <c r="AE176" s="105"/>
      <c r="AF176" s="105"/>
      <c r="AG176" s="105"/>
      <c r="AH176" s="105"/>
      <c r="AI176" s="105"/>
      <c r="AJ176" s="105"/>
      <c r="AK176" s="105"/>
      <c r="AL176" s="105"/>
      <c r="AM176" s="105"/>
      <c r="AN176" s="105"/>
      <c r="AO176" s="105"/>
      <c r="AP176" s="105"/>
      <c r="AQ176" s="105"/>
      <c r="AR176" s="105"/>
      <c r="AS176" s="105"/>
      <c r="AT176" s="105"/>
      <c r="AU176" s="105"/>
      <c r="AV176" s="105"/>
      <c r="AW176" s="105"/>
      <c r="AX176" s="105"/>
      <c r="AY176" s="105"/>
      <c r="AZ176" s="105"/>
      <c r="BA176" s="105"/>
      <c r="BB176" s="105"/>
      <c r="BC176" s="105"/>
      <c r="BD176" s="105"/>
      <c r="BE176" s="105"/>
      <c r="BF176" s="105"/>
    </row>
    <row r="177" spans="1:58" ht="13.5" customHeight="1" x14ac:dyDescent="0.25">
      <c r="A177" s="105"/>
      <c r="B177" s="167"/>
      <c r="C177" s="167"/>
      <c r="D177" s="167"/>
      <c r="E177" s="105"/>
      <c r="F177" s="105"/>
      <c r="G177" s="105"/>
      <c r="H177" s="105"/>
      <c r="I177" s="105"/>
      <c r="J177" s="105"/>
      <c r="K177" s="105"/>
      <c r="L177" s="105"/>
      <c r="M177" s="105"/>
      <c r="N177" s="105"/>
      <c r="O177" s="105"/>
      <c r="P177" s="105"/>
      <c r="Q177" s="105"/>
      <c r="R177" s="105"/>
      <c r="S177" s="105"/>
      <c r="T177" s="105"/>
      <c r="U177" s="105"/>
      <c r="V177" s="105"/>
      <c r="W177" s="105"/>
      <c r="X177" s="105"/>
      <c r="Y177" s="105"/>
      <c r="Z177" s="105"/>
      <c r="AA177" s="105"/>
      <c r="AB177" s="105"/>
      <c r="AC177" s="105"/>
      <c r="AD177" s="105"/>
      <c r="AE177" s="105"/>
      <c r="AF177" s="105"/>
      <c r="AG177" s="105"/>
      <c r="AH177" s="105"/>
      <c r="AI177" s="105"/>
      <c r="AJ177" s="105"/>
      <c r="AK177" s="105"/>
      <c r="AL177" s="105"/>
      <c r="AM177" s="105"/>
      <c r="AN177" s="105"/>
      <c r="AO177" s="105"/>
      <c r="AP177" s="105"/>
      <c r="AQ177" s="105"/>
      <c r="AR177" s="105"/>
      <c r="AS177" s="105"/>
      <c r="AT177" s="105"/>
      <c r="AU177" s="105"/>
      <c r="AV177" s="105"/>
      <c r="AW177" s="105"/>
      <c r="AX177" s="105"/>
      <c r="AY177" s="105"/>
      <c r="AZ177" s="105"/>
      <c r="BA177" s="105"/>
      <c r="BB177" s="105"/>
      <c r="BC177" s="105"/>
      <c r="BD177" s="105"/>
      <c r="BE177" s="105"/>
      <c r="BF177" s="105"/>
    </row>
    <row r="178" spans="1:58" ht="13.5" customHeight="1" x14ac:dyDescent="0.25">
      <c r="A178" s="105"/>
      <c r="B178" s="167"/>
      <c r="C178" s="167"/>
      <c r="D178" s="167"/>
      <c r="E178" s="105"/>
      <c r="F178" s="105"/>
      <c r="G178" s="105"/>
      <c r="H178" s="105"/>
      <c r="I178" s="105"/>
      <c r="J178" s="105"/>
      <c r="K178" s="105"/>
      <c r="L178" s="105"/>
      <c r="M178" s="105"/>
      <c r="N178" s="105"/>
      <c r="O178" s="105"/>
      <c r="P178" s="105"/>
      <c r="Q178" s="105"/>
      <c r="R178" s="105"/>
      <c r="S178" s="105"/>
      <c r="T178" s="105"/>
      <c r="U178" s="105"/>
      <c r="V178" s="105"/>
      <c r="W178" s="105"/>
      <c r="X178" s="105"/>
      <c r="Y178" s="105"/>
      <c r="Z178" s="105"/>
      <c r="AA178" s="105"/>
      <c r="AB178" s="105"/>
      <c r="AC178" s="105"/>
      <c r="AD178" s="105"/>
      <c r="AE178" s="105"/>
      <c r="AF178" s="105"/>
      <c r="AG178" s="105"/>
      <c r="AH178" s="105"/>
      <c r="AI178" s="105"/>
      <c r="AJ178" s="105"/>
      <c r="AK178" s="105"/>
      <c r="AL178" s="105"/>
      <c r="AM178" s="105"/>
      <c r="AN178" s="105"/>
      <c r="AO178" s="105"/>
      <c r="AP178" s="105"/>
      <c r="AQ178" s="105"/>
      <c r="AR178" s="105"/>
      <c r="AS178" s="105"/>
      <c r="AT178" s="105"/>
      <c r="AU178" s="105"/>
      <c r="AV178" s="105"/>
      <c r="AW178" s="105"/>
      <c r="AX178" s="105"/>
      <c r="AY178" s="105"/>
      <c r="AZ178" s="105"/>
      <c r="BA178" s="105"/>
      <c r="BB178" s="105"/>
      <c r="BC178" s="105"/>
      <c r="BD178" s="105"/>
      <c r="BE178" s="105"/>
      <c r="BF178" s="105"/>
    </row>
    <row r="179" spans="1:58" ht="13.5" customHeight="1" x14ac:dyDescent="0.25">
      <c r="A179" s="105"/>
      <c r="B179" s="167"/>
      <c r="C179" s="167"/>
      <c r="D179" s="167"/>
      <c r="E179" s="105"/>
      <c r="F179" s="105"/>
      <c r="G179" s="105"/>
      <c r="H179" s="105"/>
      <c r="I179" s="105"/>
      <c r="J179" s="105"/>
      <c r="K179" s="105"/>
      <c r="L179" s="105"/>
      <c r="M179" s="105"/>
      <c r="N179" s="105"/>
      <c r="O179" s="105"/>
      <c r="P179" s="105"/>
      <c r="Q179" s="105"/>
      <c r="R179" s="105"/>
      <c r="S179" s="105"/>
      <c r="T179" s="105"/>
      <c r="U179" s="105"/>
      <c r="V179" s="105"/>
      <c r="W179" s="105"/>
      <c r="X179" s="105"/>
      <c r="Y179" s="105"/>
      <c r="Z179" s="105"/>
      <c r="AA179" s="105"/>
      <c r="AB179" s="105"/>
      <c r="AC179" s="105"/>
      <c r="AD179" s="105"/>
      <c r="AE179" s="105"/>
      <c r="AF179" s="105"/>
      <c r="AG179" s="105"/>
      <c r="AH179" s="105"/>
      <c r="AI179" s="105"/>
      <c r="AJ179" s="105"/>
      <c r="AK179" s="105"/>
      <c r="AL179" s="105"/>
      <c r="AM179" s="105"/>
      <c r="AN179" s="105"/>
      <c r="AO179" s="105"/>
      <c r="AP179" s="105"/>
      <c r="AQ179" s="105"/>
      <c r="AR179" s="105"/>
      <c r="AS179" s="105"/>
      <c r="AT179" s="105"/>
      <c r="AU179" s="105"/>
      <c r="AV179" s="105"/>
      <c r="AW179" s="105"/>
      <c r="AX179" s="105"/>
      <c r="AY179" s="105"/>
      <c r="AZ179" s="105"/>
      <c r="BA179" s="105"/>
      <c r="BB179" s="105"/>
      <c r="BC179" s="105"/>
      <c r="BD179" s="105"/>
      <c r="BE179" s="105"/>
      <c r="BF179" s="105"/>
    </row>
    <row r="180" spans="1:58" ht="13.5" customHeight="1" x14ac:dyDescent="0.25">
      <c r="A180" s="105"/>
      <c r="B180" s="167"/>
      <c r="C180" s="167"/>
      <c r="D180" s="167"/>
      <c r="E180" s="105"/>
      <c r="F180" s="105"/>
      <c r="G180" s="105"/>
      <c r="H180" s="105"/>
      <c r="I180" s="105"/>
      <c r="J180" s="105"/>
      <c r="K180" s="105"/>
      <c r="L180" s="105"/>
      <c r="M180" s="105"/>
      <c r="N180" s="105"/>
      <c r="O180" s="105"/>
      <c r="P180" s="105"/>
      <c r="Q180" s="105"/>
      <c r="R180" s="105"/>
      <c r="S180" s="105"/>
      <c r="T180" s="105"/>
      <c r="U180" s="105"/>
      <c r="V180" s="105"/>
      <c r="W180" s="105"/>
      <c r="X180" s="105"/>
      <c r="Y180" s="105"/>
      <c r="Z180" s="105"/>
      <c r="AA180" s="105"/>
      <c r="AB180" s="105"/>
      <c r="AC180" s="105"/>
      <c r="AD180" s="105"/>
      <c r="AE180" s="105"/>
      <c r="AF180" s="105"/>
      <c r="AG180" s="105"/>
      <c r="AH180" s="105"/>
      <c r="AI180" s="105"/>
      <c r="AJ180" s="105"/>
      <c r="AK180" s="105"/>
      <c r="AL180" s="105"/>
      <c r="AM180" s="105"/>
      <c r="AN180" s="105"/>
      <c r="AO180" s="105"/>
      <c r="AP180" s="105"/>
      <c r="AQ180" s="105"/>
      <c r="AR180" s="105"/>
      <c r="AS180" s="105"/>
      <c r="AT180" s="105"/>
      <c r="AU180" s="105"/>
      <c r="AV180" s="105"/>
      <c r="AW180" s="105"/>
      <c r="AX180" s="105"/>
      <c r="AY180" s="105"/>
      <c r="AZ180" s="105"/>
      <c r="BA180" s="105"/>
      <c r="BB180" s="105"/>
      <c r="BC180" s="105"/>
      <c r="BD180" s="105"/>
      <c r="BE180" s="105"/>
      <c r="BF180" s="105"/>
    </row>
    <row r="181" spans="1:58" ht="13.5" customHeight="1" x14ac:dyDescent="0.25">
      <c r="A181" s="105"/>
      <c r="B181" s="167"/>
      <c r="C181" s="167"/>
      <c r="D181" s="167"/>
      <c r="E181" s="105"/>
      <c r="F181" s="105"/>
      <c r="G181" s="105"/>
      <c r="H181" s="105"/>
      <c r="I181" s="105"/>
      <c r="J181" s="105"/>
      <c r="K181" s="105"/>
      <c r="L181" s="105"/>
      <c r="M181" s="105"/>
      <c r="N181" s="105"/>
      <c r="O181" s="105"/>
      <c r="P181" s="105"/>
      <c r="Q181" s="105"/>
      <c r="R181" s="105"/>
      <c r="S181" s="105"/>
      <c r="T181" s="105"/>
      <c r="U181" s="105"/>
      <c r="V181" s="105"/>
      <c r="W181" s="105"/>
      <c r="X181" s="105"/>
      <c r="Y181" s="105"/>
      <c r="Z181" s="105"/>
      <c r="AA181" s="105"/>
      <c r="AB181" s="105"/>
      <c r="AC181" s="105"/>
      <c r="AD181" s="105"/>
      <c r="AE181" s="105"/>
      <c r="AF181" s="105"/>
      <c r="AG181" s="105"/>
      <c r="AH181" s="105"/>
      <c r="AI181" s="105"/>
      <c r="AJ181" s="105"/>
      <c r="AK181" s="105"/>
      <c r="AL181" s="105"/>
      <c r="AM181" s="105"/>
      <c r="AN181" s="105"/>
      <c r="AO181" s="105"/>
      <c r="AP181" s="105"/>
      <c r="AQ181" s="105"/>
      <c r="AR181" s="105"/>
      <c r="AS181" s="105"/>
      <c r="AT181" s="105"/>
      <c r="AU181" s="105"/>
      <c r="AV181" s="105"/>
      <c r="AW181" s="105"/>
      <c r="AX181" s="105"/>
      <c r="AY181" s="105"/>
      <c r="AZ181" s="105"/>
      <c r="BA181" s="105"/>
      <c r="BB181" s="105"/>
      <c r="BC181" s="105"/>
      <c r="BD181" s="105"/>
      <c r="BE181" s="105"/>
      <c r="BF181" s="105"/>
    </row>
    <row r="182" spans="1:58" ht="13.5" customHeight="1" x14ac:dyDescent="0.25">
      <c r="A182" s="105"/>
      <c r="B182" s="167"/>
      <c r="C182" s="167"/>
      <c r="D182" s="167"/>
      <c r="E182" s="105"/>
      <c r="F182" s="105"/>
      <c r="G182" s="105"/>
      <c r="H182" s="105"/>
      <c r="I182" s="105"/>
      <c r="J182" s="105"/>
      <c r="K182" s="105"/>
      <c r="L182" s="105"/>
      <c r="M182" s="105"/>
      <c r="N182" s="105"/>
      <c r="O182" s="105"/>
      <c r="P182" s="105"/>
      <c r="Q182" s="105"/>
      <c r="R182" s="105"/>
      <c r="S182" s="105"/>
      <c r="T182" s="105"/>
      <c r="U182" s="105"/>
      <c r="V182" s="105"/>
      <c r="W182" s="105"/>
      <c r="X182" s="105"/>
      <c r="Y182" s="105"/>
      <c r="Z182" s="105"/>
      <c r="AA182" s="105"/>
      <c r="AB182" s="105"/>
      <c r="AC182" s="105"/>
      <c r="AD182" s="105"/>
      <c r="AE182" s="105"/>
      <c r="AF182" s="105"/>
      <c r="AG182" s="105"/>
      <c r="AH182" s="105"/>
      <c r="AI182" s="105"/>
      <c r="AJ182" s="105"/>
      <c r="AK182" s="105"/>
      <c r="AL182" s="105"/>
      <c r="AM182" s="105"/>
      <c r="AN182" s="105"/>
      <c r="AO182" s="105"/>
      <c r="AP182" s="105"/>
      <c r="AQ182" s="105"/>
      <c r="AR182" s="105"/>
      <c r="AS182" s="105"/>
      <c r="AT182" s="105"/>
      <c r="AU182" s="105"/>
      <c r="AV182" s="105"/>
      <c r="AW182" s="105"/>
      <c r="AX182" s="105"/>
      <c r="AY182" s="105"/>
      <c r="AZ182" s="105"/>
      <c r="BA182" s="105"/>
      <c r="BB182" s="105"/>
      <c r="BC182" s="105"/>
      <c r="BD182" s="105"/>
      <c r="BE182" s="105"/>
      <c r="BF182" s="105"/>
    </row>
    <row r="183" spans="1:58" ht="13.5" customHeight="1" x14ac:dyDescent="0.25">
      <c r="A183" s="105"/>
      <c r="B183" s="167"/>
      <c r="C183" s="167"/>
      <c r="D183" s="167"/>
      <c r="E183" s="105"/>
      <c r="F183" s="105"/>
      <c r="G183" s="105"/>
      <c r="H183" s="105"/>
      <c r="I183" s="105"/>
      <c r="J183" s="105"/>
      <c r="K183" s="105"/>
      <c r="L183" s="105"/>
      <c r="M183" s="105"/>
      <c r="N183" s="105"/>
      <c r="O183" s="105"/>
      <c r="P183" s="105"/>
      <c r="Q183" s="105"/>
      <c r="R183" s="105"/>
      <c r="S183" s="105"/>
      <c r="T183" s="105"/>
      <c r="U183" s="105"/>
      <c r="V183" s="105"/>
      <c r="W183" s="105"/>
      <c r="X183" s="105"/>
      <c r="Y183" s="105"/>
      <c r="Z183" s="105"/>
      <c r="AA183" s="105"/>
      <c r="AB183" s="105"/>
      <c r="AC183" s="105"/>
      <c r="AD183" s="105"/>
      <c r="AE183" s="105"/>
      <c r="AF183" s="105"/>
      <c r="AG183" s="105"/>
      <c r="AH183" s="105"/>
      <c r="AI183" s="105"/>
      <c r="AJ183" s="105"/>
      <c r="AK183" s="105"/>
      <c r="AL183" s="105"/>
      <c r="AM183" s="105"/>
      <c r="AN183" s="105"/>
      <c r="AO183" s="105"/>
      <c r="AP183" s="105"/>
      <c r="AQ183" s="105"/>
      <c r="AR183" s="105"/>
      <c r="AS183" s="105"/>
      <c r="AT183" s="105"/>
      <c r="AU183" s="105"/>
      <c r="AV183" s="105"/>
      <c r="AW183" s="105"/>
      <c r="AX183" s="105"/>
      <c r="AY183" s="105"/>
      <c r="AZ183" s="105"/>
      <c r="BA183" s="105"/>
      <c r="BB183" s="105"/>
      <c r="BC183" s="105"/>
      <c r="BD183" s="105"/>
      <c r="BE183" s="105"/>
      <c r="BF183" s="105"/>
    </row>
    <row r="184" spans="1:58" ht="13.5" customHeight="1" x14ac:dyDescent="0.25">
      <c r="A184" s="105"/>
      <c r="B184" s="167"/>
      <c r="C184" s="167"/>
      <c r="D184" s="167"/>
      <c r="E184" s="105"/>
      <c r="F184" s="105"/>
      <c r="G184" s="105"/>
      <c r="H184" s="105"/>
      <c r="I184" s="105"/>
      <c r="J184" s="105"/>
      <c r="K184" s="105"/>
      <c r="L184" s="105"/>
      <c r="M184" s="105"/>
      <c r="N184" s="105"/>
      <c r="O184" s="105"/>
      <c r="P184" s="105"/>
      <c r="Q184" s="105"/>
      <c r="R184" s="105"/>
      <c r="S184" s="105"/>
      <c r="T184" s="105"/>
      <c r="U184" s="105"/>
      <c r="V184" s="105"/>
      <c r="W184" s="105"/>
      <c r="X184" s="105"/>
      <c r="Y184" s="105"/>
      <c r="Z184" s="105"/>
      <c r="AA184" s="105"/>
      <c r="AB184" s="105"/>
      <c r="AC184" s="105"/>
      <c r="AD184" s="105"/>
      <c r="AE184" s="105"/>
      <c r="AF184" s="105"/>
      <c r="AG184" s="105"/>
      <c r="AH184" s="105"/>
      <c r="AI184" s="105"/>
      <c r="AJ184" s="105"/>
      <c r="AK184" s="105"/>
      <c r="AL184" s="105"/>
      <c r="AM184" s="105"/>
      <c r="AN184" s="105"/>
      <c r="AO184" s="105"/>
      <c r="AP184" s="105"/>
      <c r="AQ184" s="105"/>
      <c r="AR184" s="105"/>
      <c r="AS184" s="105"/>
      <c r="AT184" s="105"/>
      <c r="AU184" s="105"/>
      <c r="AV184" s="105"/>
      <c r="AW184" s="105"/>
      <c r="AX184" s="105"/>
      <c r="AY184" s="105"/>
      <c r="AZ184" s="105"/>
      <c r="BA184" s="105"/>
      <c r="BB184" s="105"/>
      <c r="BC184" s="105"/>
      <c r="BD184" s="105"/>
      <c r="BE184" s="105"/>
      <c r="BF184" s="105"/>
    </row>
    <row r="185" spans="1:58" ht="13.5" customHeight="1" x14ac:dyDescent="0.25">
      <c r="A185" s="105"/>
      <c r="B185" s="167"/>
      <c r="C185" s="167"/>
      <c r="D185" s="167"/>
      <c r="E185" s="105"/>
      <c r="F185" s="105"/>
      <c r="G185" s="105"/>
      <c r="H185" s="105"/>
      <c r="I185" s="105"/>
      <c r="J185" s="105"/>
      <c r="K185" s="105"/>
      <c r="L185" s="105"/>
      <c r="M185" s="105"/>
      <c r="N185" s="105"/>
      <c r="O185" s="105"/>
      <c r="P185" s="105"/>
      <c r="Q185" s="105"/>
      <c r="R185" s="105"/>
      <c r="S185" s="105"/>
      <c r="T185" s="105"/>
      <c r="U185" s="105"/>
      <c r="V185" s="105"/>
      <c r="W185" s="105"/>
      <c r="X185" s="105"/>
      <c r="Y185" s="105"/>
      <c r="Z185" s="105"/>
      <c r="AA185" s="105"/>
      <c r="AB185" s="105"/>
      <c r="AC185" s="105"/>
      <c r="AD185" s="105"/>
      <c r="AE185" s="105"/>
      <c r="AF185" s="105"/>
      <c r="AG185" s="105"/>
      <c r="AH185" s="105"/>
      <c r="AI185" s="105"/>
      <c r="AJ185" s="105"/>
      <c r="AK185" s="105"/>
      <c r="AL185" s="105"/>
      <c r="AM185" s="105"/>
      <c r="AN185" s="105"/>
      <c r="AO185" s="105"/>
      <c r="AP185" s="105"/>
      <c r="AQ185" s="105"/>
      <c r="AR185" s="105"/>
      <c r="AS185" s="105"/>
      <c r="AT185" s="105"/>
      <c r="AU185" s="105"/>
      <c r="AV185" s="105"/>
      <c r="AW185" s="105"/>
      <c r="AX185" s="105"/>
      <c r="AY185" s="105"/>
      <c r="AZ185" s="105"/>
      <c r="BA185" s="105"/>
      <c r="BB185" s="105"/>
      <c r="BC185" s="105"/>
      <c r="BD185" s="105"/>
      <c r="BE185" s="105"/>
      <c r="BF185" s="105"/>
    </row>
    <row r="186" spans="1:58" ht="13.5" customHeight="1" x14ac:dyDescent="0.25">
      <c r="A186" s="105"/>
      <c r="B186" s="167"/>
      <c r="C186" s="167"/>
      <c r="D186" s="167"/>
      <c r="E186" s="105"/>
      <c r="F186" s="105"/>
      <c r="G186" s="105"/>
      <c r="H186" s="105"/>
      <c r="I186" s="105"/>
      <c r="J186" s="105"/>
      <c r="K186" s="105"/>
      <c r="L186" s="105"/>
      <c r="M186" s="105"/>
      <c r="N186" s="105"/>
      <c r="O186" s="105"/>
      <c r="P186" s="105"/>
      <c r="Q186" s="105"/>
      <c r="R186" s="105"/>
      <c r="S186" s="105"/>
      <c r="T186" s="105"/>
      <c r="U186" s="105"/>
      <c r="V186" s="105"/>
      <c r="W186" s="105"/>
      <c r="X186" s="105"/>
      <c r="Y186" s="105"/>
      <c r="Z186" s="105"/>
      <c r="AA186" s="105"/>
      <c r="AB186" s="105"/>
      <c r="AC186" s="105"/>
      <c r="AD186" s="105"/>
      <c r="AE186" s="105"/>
      <c r="AF186" s="105"/>
      <c r="AG186" s="105"/>
      <c r="AH186" s="105"/>
      <c r="AI186" s="105"/>
      <c r="AJ186" s="105"/>
      <c r="AK186" s="105"/>
      <c r="AL186" s="105"/>
      <c r="AM186" s="105"/>
      <c r="AN186" s="105"/>
      <c r="AO186" s="105"/>
      <c r="AP186" s="105"/>
      <c r="AQ186" s="105"/>
      <c r="AR186" s="105"/>
      <c r="AS186" s="105"/>
      <c r="AT186" s="105"/>
      <c r="AU186" s="105"/>
      <c r="AV186" s="105"/>
      <c r="AW186" s="105"/>
      <c r="AX186" s="105"/>
      <c r="AY186" s="105"/>
      <c r="AZ186" s="105"/>
      <c r="BA186" s="105"/>
      <c r="BB186" s="105"/>
      <c r="BC186" s="105"/>
      <c r="BD186" s="105"/>
      <c r="BE186" s="105"/>
      <c r="BF186" s="105"/>
    </row>
    <row r="187" spans="1:58" ht="13.5" customHeight="1" x14ac:dyDescent="0.25">
      <c r="A187" s="105"/>
      <c r="B187" s="167"/>
      <c r="C187" s="167"/>
      <c r="D187" s="167"/>
      <c r="E187" s="105"/>
      <c r="F187" s="105"/>
      <c r="G187" s="105"/>
      <c r="H187" s="105"/>
      <c r="I187" s="105"/>
      <c r="J187" s="105"/>
      <c r="K187" s="105"/>
      <c r="L187" s="105"/>
      <c r="M187" s="105"/>
      <c r="N187" s="105"/>
      <c r="O187" s="105"/>
      <c r="P187" s="105"/>
      <c r="Q187" s="105"/>
      <c r="R187" s="105"/>
      <c r="S187" s="105"/>
      <c r="T187" s="105"/>
      <c r="U187" s="105"/>
      <c r="V187" s="105"/>
      <c r="W187" s="105"/>
      <c r="X187" s="105"/>
      <c r="Y187" s="105"/>
      <c r="Z187" s="105"/>
      <c r="AA187" s="105"/>
      <c r="AB187" s="105"/>
      <c r="AC187" s="105"/>
      <c r="AD187" s="105"/>
      <c r="AE187" s="105"/>
      <c r="AF187" s="105"/>
      <c r="AG187" s="105"/>
      <c r="AH187" s="105"/>
      <c r="AI187" s="105"/>
      <c r="AJ187" s="105"/>
      <c r="AK187" s="105"/>
      <c r="AL187" s="105"/>
      <c r="AM187" s="105"/>
      <c r="AN187" s="105"/>
      <c r="AO187" s="105"/>
      <c r="AP187" s="105"/>
      <c r="AQ187" s="105"/>
      <c r="AR187" s="105"/>
      <c r="AS187" s="105"/>
      <c r="AT187" s="105"/>
      <c r="AU187" s="105"/>
      <c r="AV187" s="105"/>
      <c r="AW187" s="105"/>
      <c r="AX187" s="105"/>
      <c r="AY187" s="105"/>
      <c r="AZ187" s="105"/>
      <c r="BA187" s="105"/>
      <c r="BB187" s="105"/>
      <c r="BC187" s="105"/>
      <c r="BD187" s="105"/>
      <c r="BE187" s="105"/>
      <c r="BF187" s="105"/>
    </row>
    <row r="188" spans="1:58" ht="13.5" customHeight="1" x14ac:dyDescent="0.25">
      <c r="A188" s="105"/>
      <c r="B188" s="167"/>
      <c r="C188" s="167"/>
      <c r="D188" s="167"/>
      <c r="E188" s="105"/>
      <c r="F188" s="105"/>
      <c r="G188" s="105"/>
      <c r="H188" s="105"/>
      <c r="I188" s="105"/>
      <c r="J188" s="105"/>
      <c r="K188" s="105"/>
      <c r="L188" s="105"/>
      <c r="M188" s="105"/>
      <c r="N188" s="105"/>
      <c r="O188" s="105"/>
      <c r="P188" s="105"/>
      <c r="Q188" s="105"/>
      <c r="R188" s="105"/>
      <c r="S188" s="105"/>
      <c r="T188" s="105"/>
      <c r="U188" s="105"/>
      <c r="V188" s="105"/>
      <c r="W188" s="105"/>
      <c r="X188" s="105"/>
      <c r="Y188" s="105"/>
      <c r="Z188" s="105"/>
      <c r="AA188" s="105"/>
      <c r="AB188" s="105"/>
      <c r="AC188" s="105"/>
      <c r="AD188" s="105"/>
      <c r="AE188" s="105"/>
      <c r="AF188" s="105"/>
      <c r="AG188" s="105"/>
      <c r="AH188" s="105"/>
      <c r="AI188" s="105"/>
      <c r="AJ188" s="105"/>
      <c r="AK188" s="105"/>
      <c r="AL188" s="105"/>
      <c r="AM188" s="105"/>
      <c r="AN188" s="105"/>
      <c r="AO188" s="105"/>
      <c r="AP188" s="105"/>
      <c r="AQ188" s="105"/>
      <c r="AR188" s="105"/>
      <c r="AS188" s="105"/>
      <c r="AT188" s="105"/>
      <c r="AU188" s="105"/>
      <c r="AV188" s="105"/>
      <c r="AW188" s="105"/>
      <c r="AX188" s="105"/>
      <c r="AY188" s="105"/>
      <c r="AZ188" s="105"/>
      <c r="BA188" s="105"/>
      <c r="BB188" s="105"/>
      <c r="BC188" s="105"/>
      <c r="BD188" s="105"/>
      <c r="BE188" s="105"/>
      <c r="BF188" s="105"/>
    </row>
    <row r="189" spans="1:58" ht="13.5" customHeight="1" x14ac:dyDescent="0.25">
      <c r="A189" s="105"/>
      <c r="B189" s="167"/>
      <c r="C189" s="167"/>
      <c r="D189" s="167"/>
      <c r="E189" s="105"/>
      <c r="F189" s="105"/>
      <c r="G189" s="105"/>
      <c r="H189" s="105"/>
      <c r="I189" s="105"/>
      <c r="J189" s="105"/>
      <c r="K189" s="105"/>
      <c r="L189" s="105"/>
      <c r="M189" s="105"/>
      <c r="N189" s="105"/>
      <c r="O189" s="105"/>
      <c r="P189" s="105"/>
      <c r="Q189" s="105"/>
      <c r="R189" s="105"/>
      <c r="S189" s="105"/>
      <c r="T189" s="105"/>
      <c r="U189" s="105"/>
      <c r="V189" s="105"/>
      <c r="W189" s="105"/>
      <c r="X189" s="105"/>
      <c r="Y189" s="105"/>
      <c r="Z189" s="105"/>
      <c r="AA189" s="105"/>
      <c r="AB189" s="105"/>
      <c r="AC189" s="105"/>
      <c r="AD189" s="105"/>
      <c r="AE189" s="105"/>
      <c r="AF189" s="105"/>
      <c r="AG189" s="105"/>
      <c r="AH189" s="105"/>
      <c r="AI189" s="105"/>
      <c r="AJ189" s="105"/>
      <c r="AK189" s="105"/>
      <c r="AL189" s="105"/>
      <c r="AM189" s="105"/>
      <c r="AN189" s="105"/>
      <c r="AO189" s="105"/>
      <c r="AP189" s="105"/>
      <c r="AQ189" s="105"/>
      <c r="AR189" s="105"/>
      <c r="AS189" s="105"/>
      <c r="AT189" s="105"/>
      <c r="AU189" s="105"/>
      <c r="AV189" s="105"/>
      <c r="AW189" s="105"/>
      <c r="AX189" s="105"/>
      <c r="AY189" s="105"/>
      <c r="AZ189" s="105"/>
      <c r="BA189" s="105"/>
      <c r="BB189" s="105"/>
      <c r="BC189" s="105"/>
      <c r="BD189" s="105"/>
      <c r="BE189" s="105"/>
      <c r="BF189" s="105"/>
    </row>
    <row r="190" spans="1:58" ht="13.5" customHeight="1" x14ac:dyDescent="0.25">
      <c r="A190" s="105"/>
      <c r="B190" s="167"/>
      <c r="C190" s="167"/>
      <c r="D190" s="167"/>
      <c r="E190" s="105"/>
      <c r="F190" s="105"/>
      <c r="G190" s="105"/>
      <c r="H190" s="105"/>
      <c r="I190" s="105"/>
      <c r="J190" s="105"/>
      <c r="K190" s="105"/>
      <c r="L190" s="105"/>
      <c r="M190" s="105"/>
      <c r="N190" s="105"/>
      <c r="O190" s="105"/>
      <c r="P190" s="105"/>
      <c r="Q190" s="105"/>
      <c r="R190" s="105"/>
      <c r="S190" s="105"/>
      <c r="T190" s="105"/>
      <c r="U190" s="105"/>
      <c r="V190" s="105"/>
      <c r="W190" s="105"/>
      <c r="X190" s="105"/>
      <c r="Y190" s="105"/>
      <c r="Z190" s="105"/>
      <c r="AA190" s="105"/>
      <c r="AB190" s="105"/>
      <c r="AC190" s="105"/>
      <c r="AD190" s="105"/>
      <c r="AE190" s="105"/>
      <c r="AF190" s="105"/>
      <c r="AG190" s="105"/>
      <c r="AH190" s="105"/>
      <c r="AI190" s="105"/>
      <c r="AJ190" s="105"/>
      <c r="AK190" s="105"/>
      <c r="AL190" s="105"/>
      <c r="AM190" s="105"/>
      <c r="AN190" s="105"/>
      <c r="AO190" s="105"/>
      <c r="AP190" s="105"/>
      <c r="AQ190" s="105"/>
      <c r="AR190" s="105"/>
      <c r="AS190" s="105"/>
      <c r="AT190" s="105"/>
      <c r="AU190" s="105"/>
      <c r="AV190" s="105"/>
      <c r="AW190" s="105"/>
      <c r="AX190" s="105"/>
      <c r="AY190" s="105"/>
      <c r="AZ190" s="105"/>
      <c r="BA190" s="105"/>
      <c r="BB190" s="105"/>
      <c r="BC190" s="105"/>
      <c r="BD190" s="105"/>
      <c r="BE190" s="105"/>
      <c r="BF190" s="105"/>
    </row>
    <row r="191" spans="1:58" ht="13.5" customHeight="1" x14ac:dyDescent="0.25">
      <c r="A191" s="105"/>
      <c r="B191" s="167"/>
      <c r="C191" s="167"/>
      <c r="D191" s="167"/>
      <c r="E191" s="105"/>
      <c r="F191" s="105"/>
      <c r="G191" s="105"/>
      <c r="H191" s="105"/>
      <c r="I191" s="105"/>
      <c r="J191" s="105"/>
      <c r="K191" s="105"/>
      <c r="L191" s="105"/>
      <c r="M191" s="105"/>
      <c r="N191" s="105"/>
      <c r="O191" s="105"/>
      <c r="P191" s="105"/>
      <c r="Q191" s="105"/>
      <c r="R191" s="105"/>
      <c r="S191" s="105"/>
      <c r="T191" s="105"/>
      <c r="U191" s="105"/>
      <c r="V191" s="105"/>
      <c r="W191" s="105"/>
      <c r="X191" s="105"/>
      <c r="Y191" s="105"/>
      <c r="Z191" s="105"/>
      <c r="AA191" s="105"/>
      <c r="AB191" s="105"/>
      <c r="AC191" s="105"/>
      <c r="AD191" s="105"/>
      <c r="AE191" s="105"/>
      <c r="AF191" s="105"/>
      <c r="AG191" s="105"/>
      <c r="AH191" s="105"/>
      <c r="AI191" s="105"/>
      <c r="AJ191" s="105"/>
      <c r="AK191" s="105"/>
      <c r="AL191" s="105"/>
      <c r="AM191" s="105"/>
      <c r="AN191" s="105"/>
      <c r="AO191" s="105"/>
      <c r="AP191" s="105"/>
      <c r="AQ191" s="105"/>
      <c r="AR191" s="105"/>
      <c r="AS191" s="105"/>
      <c r="AT191" s="105"/>
      <c r="AU191" s="105"/>
      <c r="AV191" s="105"/>
      <c r="AW191" s="105"/>
      <c r="AX191" s="105"/>
      <c r="AY191" s="105"/>
      <c r="AZ191" s="105"/>
      <c r="BA191" s="105"/>
      <c r="BB191" s="105"/>
      <c r="BC191" s="105"/>
      <c r="BD191" s="105"/>
      <c r="BE191" s="105"/>
      <c r="BF191" s="105"/>
    </row>
    <row r="192" spans="1:58" ht="13.5" customHeight="1" x14ac:dyDescent="0.25">
      <c r="A192" s="105"/>
      <c r="B192" s="167"/>
      <c r="C192" s="167"/>
      <c r="D192" s="167"/>
      <c r="E192" s="105"/>
      <c r="F192" s="105"/>
      <c r="G192" s="105"/>
      <c r="H192" s="105"/>
      <c r="I192" s="105"/>
      <c r="J192" s="105"/>
      <c r="K192" s="105"/>
      <c r="L192" s="105"/>
      <c r="M192" s="105"/>
      <c r="N192" s="105"/>
      <c r="O192" s="105"/>
      <c r="P192" s="105"/>
      <c r="Q192" s="105"/>
      <c r="R192" s="105"/>
      <c r="S192" s="105"/>
      <c r="T192" s="105"/>
      <c r="U192" s="105"/>
      <c r="V192" s="105"/>
      <c r="W192" s="105"/>
      <c r="X192" s="105"/>
      <c r="Y192" s="105"/>
      <c r="Z192" s="105"/>
      <c r="AA192" s="105"/>
      <c r="AB192" s="105"/>
      <c r="AC192" s="105"/>
      <c r="AD192" s="105"/>
      <c r="AE192" s="105"/>
      <c r="AF192" s="105"/>
      <c r="AG192" s="105"/>
      <c r="AH192" s="105"/>
      <c r="AI192" s="105"/>
      <c r="AJ192" s="105"/>
      <c r="AK192" s="105"/>
      <c r="AL192" s="105"/>
      <c r="AM192" s="105"/>
      <c r="AN192" s="105"/>
      <c r="AO192" s="105"/>
      <c r="AP192" s="105"/>
      <c r="AQ192" s="105"/>
      <c r="AR192" s="105"/>
      <c r="AS192" s="105"/>
      <c r="AT192" s="105"/>
      <c r="AU192" s="105"/>
      <c r="AV192" s="105"/>
      <c r="AW192" s="105"/>
      <c r="AX192" s="105"/>
      <c r="AY192" s="105"/>
      <c r="AZ192" s="105"/>
      <c r="BA192" s="105"/>
      <c r="BB192" s="105"/>
      <c r="BC192" s="105"/>
      <c r="BD192" s="105"/>
      <c r="BE192" s="105"/>
      <c r="BF192" s="105"/>
    </row>
    <row r="193" spans="1:58" ht="13.5" customHeight="1" x14ac:dyDescent="0.25">
      <c r="A193" s="105"/>
      <c r="B193" s="167"/>
      <c r="C193" s="167"/>
      <c r="D193" s="167"/>
      <c r="E193" s="105"/>
      <c r="F193" s="105"/>
      <c r="G193" s="105"/>
      <c r="H193" s="105"/>
      <c r="I193" s="105"/>
      <c r="J193" s="105"/>
      <c r="K193" s="105"/>
      <c r="L193" s="105"/>
      <c r="M193" s="105"/>
      <c r="N193" s="105"/>
      <c r="O193" s="105"/>
      <c r="P193" s="105"/>
      <c r="Q193" s="105"/>
      <c r="R193" s="105"/>
      <c r="S193" s="105"/>
      <c r="T193" s="105"/>
      <c r="U193" s="105"/>
      <c r="V193" s="105"/>
      <c r="W193" s="105"/>
      <c r="X193" s="105"/>
      <c r="Y193" s="105"/>
      <c r="Z193" s="105"/>
      <c r="AA193" s="105"/>
      <c r="AB193" s="105"/>
      <c r="AC193" s="105"/>
      <c r="AD193" s="105"/>
      <c r="AE193" s="105"/>
      <c r="AF193" s="105"/>
      <c r="AG193" s="105"/>
      <c r="AH193" s="105"/>
      <c r="AI193" s="105"/>
      <c r="AJ193" s="105"/>
      <c r="AK193" s="105"/>
      <c r="AL193" s="105"/>
      <c r="AM193" s="105"/>
      <c r="AN193" s="105"/>
      <c r="AO193" s="105"/>
      <c r="AP193" s="105"/>
      <c r="AQ193" s="105"/>
      <c r="AR193" s="105"/>
      <c r="AS193" s="105"/>
      <c r="AT193" s="105"/>
      <c r="AU193" s="105"/>
      <c r="AV193" s="105"/>
      <c r="AW193" s="105"/>
      <c r="AX193" s="105"/>
      <c r="AY193" s="105"/>
      <c r="AZ193" s="105"/>
      <c r="BA193" s="105"/>
      <c r="BB193" s="105"/>
      <c r="BC193" s="105"/>
      <c r="BD193" s="105"/>
      <c r="BE193" s="105"/>
      <c r="BF193" s="105"/>
    </row>
    <row r="194" spans="1:58" ht="13.5" customHeight="1" x14ac:dyDescent="0.25">
      <c r="A194" s="105"/>
      <c r="B194" s="167"/>
      <c r="C194" s="167"/>
      <c r="D194" s="167"/>
      <c r="E194" s="105"/>
      <c r="F194" s="105"/>
      <c r="G194" s="105"/>
      <c r="H194" s="105"/>
      <c r="I194" s="105"/>
      <c r="J194" s="105"/>
      <c r="K194" s="105"/>
      <c r="L194" s="105"/>
      <c r="M194" s="105"/>
      <c r="N194" s="105"/>
      <c r="O194" s="105"/>
      <c r="P194" s="105"/>
      <c r="Q194" s="105"/>
      <c r="R194" s="105"/>
      <c r="S194" s="105"/>
      <c r="T194" s="105"/>
      <c r="U194" s="105"/>
      <c r="V194" s="105"/>
      <c r="W194" s="105"/>
      <c r="X194" s="105"/>
      <c r="Y194" s="105"/>
      <c r="Z194" s="105"/>
      <c r="AA194" s="105"/>
      <c r="AB194" s="105"/>
      <c r="AC194" s="105"/>
      <c r="AD194" s="105"/>
      <c r="AE194" s="105"/>
      <c r="AF194" s="105"/>
      <c r="AG194" s="105"/>
      <c r="AH194" s="105"/>
      <c r="AI194" s="105"/>
      <c r="AJ194" s="105"/>
      <c r="AK194" s="105"/>
      <c r="AL194" s="105"/>
      <c r="AM194" s="105"/>
      <c r="AN194" s="105"/>
      <c r="AO194" s="105"/>
      <c r="AP194" s="105"/>
      <c r="AQ194" s="105"/>
      <c r="AR194" s="105"/>
      <c r="AS194" s="105"/>
      <c r="AT194" s="105"/>
      <c r="AU194" s="105"/>
      <c r="AV194" s="105"/>
      <c r="AW194" s="105"/>
      <c r="AX194" s="105"/>
      <c r="AY194" s="105"/>
      <c r="AZ194" s="105"/>
      <c r="BA194" s="105"/>
      <c r="BB194" s="105"/>
      <c r="BC194" s="105"/>
      <c r="BD194" s="105"/>
      <c r="BE194" s="105"/>
      <c r="BF194" s="105"/>
    </row>
    <row r="195" spans="1:58" ht="13.5" customHeight="1" x14ac:dyDescent="0.25">
      <c r="A195" s="105"/>
      <c r="B195" s="167"/>
      <c r="C195" s="167"/>
      <c r="D195" s="167"/>
      <c r="E195" s="105"/>
      <c r="F195" s="105"/>
      <c r="G195" s="105"/>
      <c r="H195" s="105"/>
      <c r="I195" s="105"/>
      <c r="J195" s="105"/>
      <c r="K195" s="105"/>
      <c r="L195" s="105"/>
      <c r="M195" s="105"/>
      <c r="N195" s="105"/>
      <c r="O195" s="105"/>
      <c r="P195" s="105"/>
      <c r="Q195" s="105"/>
      <c r="R195" s="105"/>
      <c r="S195" s="105"/>
      <c r="T195" s="105"/>
      <c r="U195" s="105"/>
      <c r="V195" s="105"/>
      <c r="W195" s="105"/>
      <c r="X195" s="105"/>
      <c r="Y195" s="105"/>
      <c r="Z195" s="105"/>
      <c r="AA195" s="105"/>
      <c r="AB195" s="105"/>
      <c r="AC195" s="105"/>
      <c r="AD195" s="105"/>
      <c r="AE195" s="105"/>
      <c r="AF195" s="105"/>
      <c r="AG195" s="105"/>
      <c r="AH195" s="105"/>
      <c r="AI195" s="105"/>
      <c r="AJ195" s="105"/>
      <c r="AK195" s="105"/>
      <c r="AL195" s="105"/>
      <c r="AM195" s="105"/>
      <c r="AN195" s="105"/>
      <c r="AO195" s="105"/>
      <c r="AP195" s="105"/>
      <c r="AQ195" s="105"/>
      <c r="AR195" s="105"/>
      <c r="AS195" s="105"/>
      <c r="AT195" s="105"/>
      <c r="AU195" s="105"/>
      <c r="AV195" s="105"/>
      <c r="AW195" s="105"/>
      <c r="AX195" s="105"/>
      <c r="AY195" s="105"/>
      <c r="AZ195" s="105"/>
      <c r="BA195" s="105"/>
      <c r="BB195" s="105"/>
      <c r="BC195" s="105"/>
      <c r="BD195" s="105"/>
      <c r="BE195" s="105"/>
      <c r="BF195" s="105"/>
    </row>
    <row r="196" spans="1:58" ht="13.5" customHeight="1" x14ac:dyDescent="0.25">
      <c r="A196" s="105"/>
      <c r="B196" s="167"/>
      <c r="C196" s="167"/>
      <c r="D196" s="167"/>
      <c r="E196" s="105"/>
      <c r="F196" s="105"/>
      <c r="G196" s="105"/>
      <c r="H196" s="105"/>
      <c r="I196" s="105"/>
      <c r="J196" s="105"/>
      <c r="K196" s="105"/>
      <c r="L196" s="105"/>
      <c r="M196" s="105"/>
      <c r="N196" s="105"/>
      <c r="O196" s="105"/>
      <c r="P196" s="105"/>
      <c r="Q196" s="105"/>
      <c r="R196" s="105"/>
      <c r="S196" s="105"/>
      <c r="T196" s="105"/>
      <c r="U196" s="105"/>
      <c r="V196" s="105"/>
      <c r="W196" s="105"/>
      <c r="X196" s="105"/>
      <c r="Y196" s="105"/>
      <c r="Z196" s="105"/>
      <c r="AA196" s="105"/>
      <c r="AB196" s="105"/>
      <c r="AC196" s="105"/>
      <c r="AD196" s="105"/>
      <c r="AE196" s="105"/>
      <c r="AF196" s="105"/>
      <c r="AG196" s="105"/>
      <c r="AH196" s="105"/>
      <c r="AI196" s="105"/>
      <c r="AJ196" s="105"/>
      <c r="AK196" s="105"/>
      <c r="AL196" s="105"/>
      <c r="AM196" s="105"/>
      <c r="AN196" s="105"/>
      <c r="AO196" s="105"/>
      <c r="AP196" s="105"/>
      <c r="AQ196" s="105"/>
      <c r="AR196" s="105"/>
      <c r="AS196" s="105"/>
      <c r="AT196" s="105"/>
      <c r="AU196" s="105"/>
      <c r="AV196" s="105"/>
      <c r="AW196" s="105"/>
      <c r="AX196" s="105"/>
      <c r="AY196" s="105"/>
      <c r="AZ196" s="105"/>
      <c r="BA196" s="105"/>
      <c r="BB196" s="105"/>
      <c r="BC196" s="105"/>
      <c r="BD196" s="105"/>
      <c r="BE196" s="105"/>
      <c r="BF196" s="105"/>
    </row>
    <row r="197" spans="1:58" ht="13.5" customHeight="1" x14ac:dyDescent="0.25">
      <c r="A197" s="105"/>
      <c r="B197" s="167"/>
      <c r="C197" s="167"/>
      <c r="D197" s="167"/>
      <c r="E197" s="105"/>
      <c r="F197" s="105"/>
      <c r="G197" s="105"/>
      <c r="H197" s="105"/>
      <c r="I197" s="105"/>
      <c r="J197" s="105"/>
      <c r="K197" s="105"/>
      <c r="L197" s="105"/>
      <c r="M197" s="105"/>
      <c r="N197" s="105"/>
      <c r="O197" s="105"/>
      <c r="P197" s="105"/>
      <c r="Q197" s="105"/>
      <c r="R197" s="105"/>
      <c r="S197" s="105"/>
      <c r="T197" s="105"/>
      <c r="U197" s="105"/>
      <c r="V197" s="105"/>
      <c r="W197" s="105"/>
      <c r="X197" s="105"/>
      <c r="Y197" s="105"/>
      <c r="Z197" s="105"/>
      <c r="AA197" s="105"/>
      <c r="AB197" s="105"/>
      <c r="AC197" s="105"/>
      <c r="AD197" s="105"/>
      <c r="AE197" s="105"/>
      <c r="AF197" s="105"/>
      <c r="AG197" s="105"/>
      <c r="AH197" s="105"/>
      <c r="AI197" s="105"/>
      <c r="AJ197" s="105"/>
      <c r="AK197" s="105"/>
      <c r="AL197" s="105"/>
      <c r="AM197" s="105"/>
      <c r="AN197" s="105"/>
      <c r="AO197" s="105"/>
      <c r="AP197" s="105"/>
      <c r="AQ197" s="105"/>
      <c r="AR197" s="105"/>
      <c r="AS197" s="105"/>
      <c r="AT197" s="105"/>
      <c r="AU197" s="105"/>
      <c r="AV197" s="105"/>
      <c r="AW197" s="105"/>
      <c r="AX197" s="105"/>
      <c r="AY197" s="105"/>
      <c r="AZ197" s="105"/>
      <c r="BA197" s="105"/>
      <c r="BB197" s="105"/>
      <c r="BC197" s="105"/>
      <c r="BD197" s="105"/>
      <c r="BE197" s="105"/>
      <c r="BF197" s="105"/>
    </row>
    <row r="198" spans="1:58" ht="13.5" customHeight="1" x14ac:dyDescent="0.25">
      <c r="A198" s="105"/>
      <c r="B198" s="167"/>
      <c r="C198" s="167"/>
      <c r="D198" s="167"/>
      <c r="E198" s="105"/>
      <c r="F198" s="105"/>
      <c r="G198" s="105"/>
      <c r="H198" s="105"/>
      <c r="I198" s="105"/>
      <c r="J198" s="105"/>
      <c r="K198" s="105"/>
      <c r="L198" s="105"/>
      <c r="M198" s="105"/>
      <c r="N198" s="105"/>
      <c r="O198" s="105"/>
      <c r="P198" s="105"/>
      <c r="Q198" s="105"/>
      <c r="R198" s="105"/>
      <c r="S198" s="105"/>
      <c r="T198" s="105"/>
      <c r="U198" s="105"/>
      <c r="V198" s="105"/>
      <c r="W198" s="105"/>
      <c r="X198" s="105"/>
      <c r="Y198" s="105"/>
      <c r="Z198" s="105"/>
      <c r="AA198" s="105"/>
      <c r="AB198" s="105"/>
      <c r="AC198" s="105"/>
      <c r="AD198" s="105"/>
      <c r="AE198" s="105"/>
      <c r="AF198" s="105"/>
      <c r="AG198" s="105"/>
      <c r="AH198" s="105"/>
      <c r="AI198" s="105"/>
      <c r="AJ198" s="105"/>
      <c r="AK198" s="105"/>
      <c r="AL198" s="105"/>
      <c r="AM198" s="105"/>
      <c r="AN198" s="105"/>
      <c r="AO198" s="105"/>
      <c r="AP198" s="105"/>
      <c r="AQ198" s="105"/>
      <c r="AR198" s="105"/>
      <c r="AS198" s="105"/>
      <c r="AT198" s="105"/>
      <c r="AU198" s="105"/>
      <c r="AV198" s="105"/>
      <c r="AW198" s="105"/>
      <c r="AX198" s="105"/>
      <c r="AY198" s="105"/>
      <c r="AZ198" s="105"/>
      <c r="BA198" s="105"/>
      <c r="BB198" s="105"/>
      <c r="BC198" s="105"/>
      <c r="BD198" s="105"/>
      <c r="BE198" s="105"/>
      <c r="BF198" s="105"/>
    </row>
    <row r="199" spans="1:58" ht="13.5" customHeight="1" x14ac:dyDescent="0.25">
      <c r="A199" s="105"/>
      <c r="B199" s="167"/>
      <c r="C199" s="167"/>
      <c r="D199" s="167"/>
      <c r="E199" s="105"/>
      <c r="F199" s="105"/>
      <c r="G199" s="105"/>
      <c r="H199" s="105"/>
      <c r="I199" s="105"/>
      <c r="J199" s="105"/>
      <c r="K199" s="105"/>
      <c r="L199" s="105"/>
      <c r="M199" s="105"/>
      <c r="N199" s="105"/>
      <c r="O199" s="105"/>
      <c r="P199" s="105"/>
      <c r="Q199" s="105"/>
      <c r="R199" s="105"/>
      <c r="S199" s="105"/>
      <c r="T199" s="105"/>
      <c r="U199" s="105"/>
      <c r="V199" s="105"/>
      <c r="W199" s="105"/>
      <c r="X199" s="105"/>
      <c r="Y199" s="105"/>
      <c r="Z199" s="105"/>
      <c r="AA199" s="105"/>
      <c r="AB199" s="105"/>
      <c r="AC199" s="105"/>
      <c r="AD199" s="105"/>
      <c r="AE199" s="105"/>
      <c r="AF199" s="105"/>
      <c r="AG199" s="105"/>
      <c r="AH199" s="105"/>
      <c r="AI199" s="105"/>
      <c r="AJ199" s="105"/>
      <c r="AK199" s="105"/>
      <c r="AL199" s="105"/>
      <c r="AM199" s="105"/>
      <c r="AN199" s="105"/>
      <c r="AO199" s="105"/>
      <c r="AP199" s="105"/>
      <c r="AQ199" s="105"/>
      <c r="AR199" s="105"/>
      <c r="AS199" s="105"/>
      <c r="AT199" s="105"/>
      <c r="AU199" s="105"/>
      <c r="AV199" s="105"/>
      <c r="AW199" s="105"/>
      <c r="AX199" s="105"/>
      <c r="AY199" s="105"/>
      <c r="AZ199" s="105"/>
      <c r="BA199" s="105"/>
      <c r="BB199" s="105"/>
      <c r="BC199" s="105"/>
      <c r="BD199" s="105"/>
      <c r="BE199" s="105"/>
      <c r="BF199" s="105"/>
    </row>
    <row r="200" spans="1:58" ht="13.5" customHeight="1" x14ac:dyDescent="0.25">
      <c r="A200" s="105"/>
      <c r="B200" s="167"/>
      <c r="C200" s="167"/>
      <c r="D200" s="167"/>
      <c r="E200" s="105"/>
      <c r="F200" s="105"/>
      <c r="G200" s="105"/>
      <c r="H200" s="105"/>
      <c r="I200" s="105"/>
      <c r="J200" s="105"/>
      <c r="K200" s="105"/>
      <c r="L200" s="105"/>
      <c r="M200" s="105"/>
      <c r="N200" s="105"/>
      <c r="O200" s="105"/>
      <c r="P200" s="105"/>
      <c r="Q200" s="105"/>
      <c r="R200" s="105"/>
      <c r="S200" s="105"/>
      <c r="T200" s="105"/>
      <c r="U200" s="105"/>
      <c r="V200" s="105"/>
      <c r="W200" s="105"/>
      <c r="X200" s="105"/>
      <c r="Y200" s="105"/>
      <c r="Z200" s="105"/>
      <c r="AA200" s="105"/>
      <c r="AB200" s="105"/>
      <c r="AC200" s="105"/>
      <c r="AD200" s="105"/>
      <c r="AE200" s="105"/>
      <c r="AF200" s="105"/>
      <c r="AG200" s="105"/>
      <c r="AH200" s="105"/>
      <c r="AI200" s="105"/>
      <c r="AJ200" s="105"/>
      <c r="AK200" s="105"/>
      <c r="AL200" s="105"/>
      <c r="AM200" s="105"/>
      <c r="AN200" s="105"/>
      <c r="AO200" s="105"/>
      <c r="AP200" s="105"/>
      <c r="AQ200" s="105"/>
      <c r="AR200" s="105"/>
      <c r="AS200" s="105"/>
      <c r="AT200" s="105"/>
      <c r="AU200" s="105"/>
      <c r="AV200" s="105"/>
      <c r="AW200" s="105"/>
      <c r="AX200" s="105"/>
      <c r="AY200" s="105"/>
      <c r="AZ200" s="105"/>
      <c r="BA200" s="105"/>
      <c r="BB200" s="105"/>
      <c r="BC200" s="105"/>
      <c r="BD200" s="105"/>
      <c r="BE200" s="105"/>
      <c r="BF200" s="105"/>
    </row>
    <row r="201" spans="1:58" ht="13.5" customHeight="1" x14ac:dyDescent="0.25">
      <c r="A201" s="105"/>
      <c r="B201" s="167"/>
      <c r="C201" s="167"/>
      <c r="D201" s="167"/>
      <c r="E201" s="105"/>
      <c r="F201" s="105"/>
      <c r="G201" s="105"/>
      <c r="H201" s="105"/>
      <c r="I201" s="105"/>
      <c r="J201" s="105"/>
      <c r="K201" s="105"/>
      <c r="L201" s="105"/>
      <c r="M201" s="105"/>
      <c r="N201" s="105"/>
      <c r="O201" s="105"/>
      <c r="P201" s="105"/>
      <c r="Q201" s="105"/>
      <c r="R201" s="105"/>
      <c r="S201" s="105"/>
      <c r="T201" s="105"/>
      <c r="U201" s="105"/>
      <c r="V201" s="105"/>
      <c r="W201" s="105"/>
      <c r="X201" s="105"/>
      <c r="Y201" s="105"/>
      <c r="Z201" s="105"/>
      <c r="AA201" s="105"/>
      <c r="AB201" s="105"/>
      <c r="AC201" s="105"/>
      <c r="AD201" s="105"/>
      <c r="AE201" s="105"/>
      <c r="AF201" s="105"/>
      <c r="AG201" s="105"/>
      <c r="AH201" s="105"/>
      <c r="AI201" s="105"/>
      <c r="AJ201" s="105"/>
      <c r="AK201" s="105"/>
      <c r="AL201" s="105"/>
      <c r="AM201" s="105"/>
      <c r="AN201" s="105"/>
      <c r="AO201" s="105"/>
      <c r="AP201" s="105"/>
      <c r="AQ201" s="105"/>
      <c r="AR201" s="105"/>
      <c r="AS201" s="105"/>
      <c r="AT201" s="105"/>
      <c r="AU201" s="105"/>
      <c r="AV201" s="105"/>
      <c r="AW201" s="105"/>
      <c r="AX201" s="105"/>
      <c r="AY201" s="105"/>
      <c r="AZ201" s="105"/>
      <c r="BA201" s="105"/>
      <c r="BB201" s="105"/>
      <c r="BC201" s="105"/>
      <c r="BD201" s="105"/>
      <c r="BE201" s="105"/>
      <c r="BF201" s="105"/>
    </row>
    <row r="202" spans="1:58" ht="13.5" customHeight="1" x14ac:dyDescent="0.25">
      <c r="A202" s="105"/>
      <c r="B202" s="167"/>
      <c r="C202" s="167"/>
      <c r="D202" s="167"/>
      <c r="E202" s="105"/>
      <c r="F202" s="105"/>
      <c r="G202" s="105"/>
      <c r="H202" s="105"/>
      <c r="I202" s="105"/>
      <c r="J202" s="105"/>
      <c r="K202" s="105"/>
      <c r="L202" s="105"/>
      <c r="M202" s="105"/>
      <c r="N202" s="105"/>
      <c r="O202" s="105"/>
      <c r="P202" s="105"/>
      <c r="Q202" s="105"/>
      <c r="R202" s="105"/>
      <c r="S202" s="105"/>
      <c r="T202" s="105"/>
      <c r="U202" s="105"/>
      <c r="V202" s="105"/>
      <c r="W202" s="105"/>
      <c r="X202" s="105"/>
      <c r="Y202" s="105"/>
      <c r="Z202" s="105"/>
      <c r="AA202" s="105"/>
      <c r="AB202" s="105"/>
      <c r="AC202" s="105"/>
      <c r="AD202" s="105"/>
      <c r="AE202" s="105"/>
      <c r="AF202" s="105"/>
      <c r="AG202" s="105"/>
      <c r="AH202" s="105"/>
      <c r="AI202" s="105"/>
      <c r="AJ202" s="105"/>
      <c r="AK202" s="105"/>
      <c r="AL202" s="105"/>
      <c r="AM202" s="105"/>
      <c r="AN202" s="105"/>
      <c r="AO202" s="105"/>
      <c r="AP202" s="105"/>
      <c r="AQ202" s="105"/>
      <c r="AR202" s="105"/>
      <c r="AS202" s="105"/>
      <c r="AT202" s="105"/>
      <c r="AU202" s="105"/>
      <c r="AV202" s="105"/>
      <c r="AW202" s="105"/>
      <c r="AX202" s="105"/>
      <c r="AY202" s="105"/>
      <c r="AZ202" s="105"/>
      <c r="BA202" s="105"/>
      <c r="BB202" s="105"/>
      <c r="BC202" s="105"/>
      <c r="BD202" s="105"/>
      <c r="BE202" s="105"/>
      <c r="BF202" s="105"/>
    </row>
    <row r="203" spans="1:58" ht="13.5" customHeight="1" x14ac:dyDescent="0.25">
      <c r="A203" s="105"/>
      <c r="B203" s="167"/>
      <c r="C203" s="167"/>
      <c r="D203" s="167"/>
      <c r="E203" s="105"/>
      <c r="F203" s="105"/>
      <c r="G203" s="105"/>
      <c r="H203" s="105"/>
      <c r="I203" s="105"/>
      <c r="J203" s="105"/>
      <c r="K203" s="105"/>
      <c r="L203" s="105"/>
      <c r="M203" s="105"/>
      <c r="N203" s="105"/>
      <c r="O203" s="105"/>
      <c r="P203" s="105"/>
      <c r="Q203" s="105"/>
      <c r="R203" s="105"/>
      <c r="S203" s="105"/>
      <c r="T203" s="105"/>
      <c r="U203" s="105"/>
      <c r="V203" s="105"/>
      <c r="W203" s="105"/>
      <c r="X203" s="105"/>
      <c r="Y203" s="105"/>
      <c r="Z203" s="105"/>
      <c r="AA203" s="105"/>
      <c r="AB203" s="105"/>
      <c r="AC203" s="105"/>
      <c r="AD203" s="105"/>
      <c r="AE203" s="105"/>
      <c r="AF203" s="105"/>
      <c r="AG203" s="105"/>
      <c r="AH203" s="105"/>
      <c r="AI203" s="105"/>
      <c r="AJ203" s="105"/>
      <c r="AK203" s="105"/>
      <c r="AL203" s="105"/>
      <c r="AM203" s="105"/>
      <c r="AN203" s="105"/>
      <c r="AO203" s="105"/>
      <c r="AP203" s="105"/>
      <c r="AQ203" s="105"/>
      <c r="AR203" s="105"/>
      <c r="AS203" s="105"/>
      <c r="AT203" s="105"/>
      <c r="AU203" s="105"/>
      <c r="AV203" s="105"/>
      <c r="AW203" s="105"/>
      <c r="AX203" s="105"/>
      <c r="AY203" s="105"/>
      <c r="AZ203" s="105"/>
      <c r="BA203" s="105"/>
      <c r="BB203" s="105"/>
      <c r="BC203" s="105"/>
      <c r="BD203" s="105"/>
      <c r="BE203" s="105"/>
      <c r="BF203" s="105"/>
    </row>
    <row r="204" spans="1:58" ht="13.5" customHeight="1" x14ac:dyDescent="0.25">
      <c r="A204" s="105"/>
      <c r="B204" s="167"/>
      <c r="C204" s="167"/>
      <c r="D204" s="167"/>
      <c r="E204" s="105"/>
      <c r="F204" s="105"/>
      <c r="G204" s="105"/>
      <c r="H204" s="105"/>
      <c r="I204" s="105"/>
      <c r="J204" s="105"/>
      <c r="K204" s="105"/>
      <c r="L204" s="105"/>
      <c r="M204" s="105"/>
      <c r="N204" s="105"/>
      <c r="O204" s="105"/>
      <c r="P204" s="105"/>
      <c r="Q204" s="105"/>
      <c r="R204" s="105"/>
      <c r="S204" s="105"/>
      <c r="T204" s="105"/>
      <c r="U204" s="105"/>
      <c r="V204" s="105"/>
      <c r="W204" s="105"/>
      <c r="X204" s="105"/>
      <c r="Y204" s="105"/>
      <c r="Z204" s="105"/>
      <c r="AA204" s="105"/>
      <c r="AB204" s="105"/>
      <c r="AC204" s="105"/>
      <c r="AD204" s="105"/>
      <c r="AE204" s="105"/>
      <c r="AF204" s="105"/>
      <c r="AG204" s="105"/>
      <c r="AH204" s="105"/>
      <c r="AI204" s="105"/>
      <c r="AJ204" s="105"/>
      <c r="AK204" s="105"/>
      <c r="AL204" s="105"/>
      <c r="AM204" s="105"/>
      <c r="AN204" s="105"/>
      <c r="AO204" s="105"/>
      <c r="AP204" s="105"/>
      <c r="AQ204" s="105"/>
      <c r="AR204" s="105"/>
      <c r="AS204" s="105"/>
      <c r="AT204" s="105"/>
      <c r="AU204" s="105"/>
      <c r="AV204" s="105"/>
      <c r="AW204" s="105"/>
      <c r="AX204" s="105"/>
      <c r="AY204" s="105"/>
      <c r="AZ204" s="105"/>
      <c r="BA204" s="105"/>
      <c r="BB204" s="105"/>
      <c r="BC204" s="105"/>
      <c r="BD204" s="105"/>
      <c r="BE204" s="105"/>
      <c r="BF204" s="105"/>
    </row>
    <row r="205" spans="1:58" ht="13.5" customHeight="1" x14ac:dyDescent="0.25">
      <c r="A205" s="105"/>
      <c r="B205" s="167"/>
      <c r="C205" s="167"/>
      <c r="D205" s="167"/>
      <c r="E205" s="105"/>
      <c r="F205" s="105"/>
      <c r="G205" s="105"/>
      <c r="H205" s="105"/>
      <c r="I205" s="105"/>
      <c r="J205" s="105"/>
      <c r="K205" s="105"/>
      <c r="L205" s="105"/>
      <c r="M205" s="105"/>
      <c r="N205" s="105"/>
      <c r="O205" s="105"/>
      <c r="P205" s="105"/>
      <c r="Q205" s="105"/>
      <c r="R205" s="105"/>
      <c r="S205" s="105"/>
      <c r="T205" s="105"/>
      <c r="U205" s="105"/>
      <c r="V205" s="105"/>
      <c r="W205" s="105"/>
      <c r="X205" s="105"/>
      <c r="Y205" s="105"/>
      <c r="Z205" s="105"/>
      <c r="AA205" s="105"/>
      <c r="AB205" s="105"/>
      <c r="AC205" s="105"/>
      <c r="AD205" s="105"/>
      <c r="AE205" s="105"/>
      <c r="AF205" s="105"/>
      <c r="AG205" s="105"/>
      <c r="AH205" s="105"/>
      <c r="AI205" s="105"/>
      <c r="AJ205" s="105"/>
      <c r="AK205" s="105"/>
      <c r="AL205" s="105"/>
      <c r="AM205" s="105"/>
      <c r="AN205" s="105"/>
      <c r="AO205" s="105"/>
      <c r="AP205" s="105"/>
      <c r="AQ205" s="105"/>
      <c r="AR205" s="105"/>
      <c r="AS205" s="105"/>
      <c r="AT205" s="105"/>
      <c r="AU205" s="105"/>
      <c r="AV205" s="105"/>
      <c r="AW205" s="105"/>
      <c r="AX205" s="105"/>
      <c r="AY205" s="105"/>
      <c r="AZ205" s="105"/>
      <c r="BA205" s="105"/>
      <c r="BB205" s="105"/>
      <c r="BC205" s="105"/>
      <c r="BD205" s="105"/>
      <c r="BE205" s="105"/>
      <c r="BF205" s="105"/>
    </row>
    <row r="206" spans="1:58" ht="13.5" customHeight="1" x14ac:dyDescent="0.25">
      <c r="A206" s="105"/>
      <c r="B206" s="167"/>
      <c r="C206" s="167"/>
      <c r="D206" s="167"/>
      <c r="E206" s="105"/>
      <c r="F206" s="105"/>
      <c r="G206" s="105"/>
      <c r="H206" s="105"/>
      <c r="I206" s="105"/>
      <c r="J206" s="105"/>
      <c r="K206" s="105"/>
      <c r="L206" s="105"/>
      <c r="M206" s="105"/>
      <c r="N206" s="105"/>
      <c r="O206" s="105"/>
      <c r="P206" s="105"/>
      <c r="Q206" s="105"/>
      <c r="R206" s="105"/>
      <c r="S206" s="105"/>
      <c r="T206" s="105"/>
      <c r="U206" s="105"/>
      <c r="V206" s="105"/>
      <c r="W206" s="105"/>
      <c r="X206" s="105"/>
      <c r="Y206" s="105"/>
      <c r="Z206" s="105"/>
      <c r="AA206" s="105"/>
      <c r="AB206" s="105"/>
      <c r="AC206" s="105"/>
      <c r="AD206" s="105"/>
      <c r="AE206" s="105"/>
      <c r="AF206" s="105"/>
      <c r="AG206" s="105"/>
      <c r="AH206" s="105"/>
      <c r="AI206" s="105"/>
      <c r="AJ206" s="105"/>
      <c r="AK206" s="105"/>
      <c r="AL206" s="105"/>
      <c r="AM206" s="105"/>
      <c r="AN206" s="105"/>
      <c r="AO206" s="105"/>
      <c r="AP206" s="105"/>
      <c r="AQ206" s="105"/>
      <c r="AR206" s="105"/>
      <c r="AS206" s="105"/>
      <c r="AT206" s="105"/>
      <c r="AU206" s="105"/>
      <c r="AV206" s="105"/>
      <c r="AW206" s="105"/>
      <c r="AX206" s="105"/>
      <c r="AY206" s="105"/>
      <c r="AZ206" s="105"/>
      <c r="BA206" s="105"/>
      <c r="BB206" s="105"/>
      <c r="BC206" s="105"/>
      <c r="BD206" s="105"/>
      <c r="BE206" s="105"/>
      <c r="BF206" s="105"/>
    </row>
    <row r="207" spans="1:58" ht="13.5" customHeight="1" x14ac:dyDescent="0.25">
      <c r="A207" s="105"/>
      <c r="B207" s="167"/>
      <c r="C207" s="167"/>
      <c r="D207" s="167"/>
      <c r="E207" s="105"/>
      <c r="F207" s="105"/>
      <c r="G207" s="105"/>
      <c r="H207" s="105"/>
      <c r="I207" s="105"/>
      <c r="J207" s="105"/>
      <c r="K207" s="105"/>
      <c r="L207" s="105"/>
      <c r="M207" s="105"/>
      <c r="N207" s="105"/>
      <c r="O207" s="105"/>
      <c r="P207" s="105"/>
      <c r="Q207" s="105"/>
      <c r="R207" s="105"/>
      <c r="S207" s="105"/>
      <c r="T207" s="105"/>
      <c r="U207" s="105"/>
      <c r="V207" s="105"/>
      <c r="W207" s="105"/>
      <c r="X207" s="105"/>
      <c r="Y207" s="105"/>
      <c r="Z207" s="105"/>
      <c r="AA207" s="105"/>
      <c r="AB207" s="105"/>
      <c r="AC207" s="105"/>
      <c r="AD207" s="105"/>
      <c r="AE207" s="105"/>
      <c r="AF207" s="105"/>
      <c r="AG207" s="105"/>
      <c r="AH207" s="105"/>
      <c r="AI207" s="105"/>
      <c r="AJ207" s="105"/>
      <c r="AK207" s="105"/>
      <c r="AL207" s="105"/>
      <c r="AM207" s="105"/>
      <c r="AN207" s="105"/>
      <c r="AO207" s="105"/>
      <c r="AP207" s="105"/>
      <c r="AQ207" s="105"/>
      <c r="AR207" s="105"/>
      <c r="AS207" s="105"/>
      <c r="AT207" s="105"/>
      <c r="AU207" s="105"/>
      <c r="AV207" s="105"/>
      <c r="AW207" s="105"/>
      <c r="AX207" s="105"/>
      <c r="AY207" s="105"/>
      <c r="AZ207" s="105"/>
      <c r="BA207" s="105"/>
      <c r="BB207" s="105"/>
      <c r="BC207" s="105"/>
      <c r="BD207" s="105"/>
      <c r="BE207" s="105"/>
      <c r="BF207" s="105"/>
    </row>
    <row r="208" spans="1:58" ht="13.5" customHeight="1" x14ac:dyDescent="0.25">
      <c r="A208" s="105"/>
      <c r="B208" s="167"/>
      <c r="C208" s="167"/>
      <c r="D208" s="167"/>
      <c r="E208" s="105"/>
      <c r="F208" s="105"/>
      <c r="G208" s="105"/>
      <c r="H208" s="105"/>
      <c r="I208" s="105"/>
      <c r="J208" s="105"/>
      <c r="K208" s="105"/>
      <c r="L208" s="105"/>
      <c r="M208" s="105"/>
      <c r="N208" s="105"/>
      <c r="O208" s="105"/>
      <c r="P208" s="105"/>
      <c r="Q208" s="105"/>
      <c r="R208" s="105"/>
      <c r="S208" s="105"/>
      <c r="T208" s="105"/>
      <c r="U208" s="105"/>
      <c r="V208" s="105"/>
      <c r="W208" s="105"/>
      <c r="X208" s="105"/>
      <c r="Y208" s="105"/>
      <c r="Z208" s="105"/>
      <c r="AA208" s="105"/>
      <c r="AB208" s="105"/>
      <c r="AC208" s="105"/>
      <c r="AD208" s="105"/>
      <c r="AE208" s="105"/>
      <c r="AF208" s="105"/>
      <c r="AG208" s="105"/>
      <c r="AH208" s="105"/>
      <c r="AI208" s="105"/>
      <c r="AJ208" s="105"/>
      <c r="AK208" s="105"/>
      <c r="AL208" s="105"/>
      <c r="AM208" s="105"/>
      <c r="AN208" s="105"/>
      <c r="AO208" s="105"/>
      <c r="AP208" s="105"/>
      <c r="AQ208" s="105"/>
      <c r="AR208" s="105"/>
      <c r="AS208" s="105"/>
      <c r="AT208" s="105"/>
      <c r="AU208" s="105"/>
      <c r="AV208" s="105"/>
      <c r="AW208" s="105"/>
      <c r="AX208" s="105"/>
      <c r="AY208" s="105"/>
      <c r="AZ208" s="105"/>
      <c r="BA208" s="105"/>
      <c r="BB208" s="105"/>
      <c r="BC208" s="105"/>
      <c r="BD208" s="105"/>
      <c r="BE208" s="105"/>
      <c r="BF208" s="105"/>
    </row>
    <row r="209" spans="1:58" ht="13.5" customHeight="1" x14ac:dyDescent="0.25">
      <c r="A209" s="105"/>
      <c r="B209" s="167"/>
      <c r="C209" s="167"/>
      <c r="D209" s="167"/>
      <c r="E209" s="105"/>
      <c r="F209" s="105"/>
      <c r="G209" s="105"/>
      <c r="H209" s="105"/>
      <c r="I209" s="105"/>
      <c r="J209" s="105"/>
      <c r="K209" s="105"/>
      <c r="L209" s="105"/>
      <c r="M209" s="105"/>
      <c r="N209" s="105"/>
      <c r="O209" s="105"/>
      <c r="P209" s="105"/>
      <c r="Q209" s="105"/>
      <c r="R209" s="105"/>
      <c r="S209" s="105"/>
      <c r="T209" s="105"/>
      <c r="U209" s="105"/>
      <c r="V209" s="105"/>
      <c r="W209" s="105"/>
      <c r="X209" s="105"/>
      <c r="Y209" s="105"/>
      <c r="Z209" s="105"/>
      <c r="AA209" s="105"/>
      <c r="AB209" s="105"/>
      <c r="AC209" s="105"/>
      <c r="AD209" s="105"/>
      <c r="AE209" s="105"/>
      <c r="AF209" s="105"/>
      <c r="AG209" s="105"/>
      <c r="AH209" s="105"/>
      <c r="AI209" s="105"/>
      <c r="AJ209" s="105"/>
      <c r="AK209" s="105"/>
      <c r="AL209" s="105"/>
      <c r="AM209" s="105"/>
      <c r="AN209" s="105"/>
      <c r="AO209" s="105"/>
      <c r="AP209" s="105"/>
      <c r="AQ209" s="105"/>
      <c r="AR209" s="105"/>
      <c r="AS209" s="105"/>
      <c r="AT209" s="105"/>
      <c r="AU209" s="105"/>
      <c r="AV209" s="105"/>
      <c r="AW209" s="105"/>
      <c r="AX209" s="105"/>
      <c r="AY209" s="105"/>
      <c r="AZ209" s="105"/>
      <c r="BA209" s="105"/>
      <c r="BB209" s="105"/>
      <c r="BC209" s="105"/>
      <c r="BD209" s="105"/>
      <c r="BE209" s="105"/>
      <c r="BF209" s="105"/>
    </row>
    <row r="210" spans="1:58" ht="13.5" customHeight="1" x14ac:dyDescent="0.25">
      <c r="A210" s="105"/>
      <c r="B210" s="167"/>
      <c r="C210" s="167"/>
      <c r="D210" s="167"/>
      <c r="E210" s="105"/>
      <c r="F210" s="105"/>
      <c r="G210" s="105"/>
      <c r="H210" s="105"/>
      <c r="I210" s="105"/>
      <c r="J210" s="105"/>
      <c r="K210" s="105"/>
      <c r="L210" s="105"/>
      <c r="M210" s="105"/>
      <c r="N210" s="105"/>
      <c r="O210" s="105"/>
      <c r="P210" s="105"/>
      <c r="Q210" s="105"/>
      <c r="R210" s="105"/>
      <c r="S210" s="105"/>
      <c r="T210" s="105"/>
      <c r="U210" s="105"/>
      <c r="V210" s="105"/>
      <c r="W210" s="105"/>
      <c r="X210" s="105"/>
      <c r="Y210" s="105"/>
      <c r="Z210" s="105"/>
      <c r="AA210" s="105"/>
      <c r="AB210" s="105"/>
      <c r="AC210" s="105"/>
      <c r="AD210" s="105"/>
      <c r="AE210" s="105"/>
      <c r="AF210" s="105"/>
      <c r="AG210" s="105"/>
      <c r="AH210" s="105"/>
      <c r="AI210" s="105"/>
      <c r="AJ210" s="105"/>
      <c r="AK210" s="105"/>
      <c r="AL210" s="105"/>
      <c r="AM210" s="105"/>
      <c r="AN210" s="105"/>
      <c r="AO210" s="105"/>
      <c r="AP210" s="105"/>
      <c r="AQ210" s="105"/>
      <c r="AR210" s="105"/>
      <c r="AS210" s="105"/>
      <c r="AT210" s="105"/>
      <c r="AU210" s="105"/>
      <c r="AV210" s="105"/>
      <c r="AW210" s="105"/>
      <c r="AX210" s="105"/>
      <c r="AY210" s="105"/>
      <c r="AZ210" s="105"/>
      <c r="BA210" s="105"/>
      <c r="BB210" s="105"/>
      <c r="BC210" s="105"/>
      <c r="BD210" s="105"/>
      <c r="BE210" s="105"/>
      <c r="BF210" s="105"/>
    </row>
    <row r="211" spans="1:58" ht="13.5" customHeight="1" x14ac:dyDescent="0.25">
      <c r="A211" s="105"/>
      <c r="B211" s="167"/>
      <c r="C211" s="167"/>
      <c r="D211" s="167"/>
      <c r="E211" s="105"/>
      <c r="F211" s="105"/>
      <c r="G211" s="105"/>
      <c r="H211" s="105"/>
      <c r="I211" s="105"/>
      <c r="J211" s="105"/>
      <c r="K211" s="105"/>
      <c r="L211" s="105"/>
      <c r="M211" s="105"/>
      <c r="N211" s="105"/>
      <c r="O211" s="105"/>
      <c r="P211" s="105"/>
      <c r="Q211" s="105"/>
      <c r="R211" s="105"/>
      <c r="S211" s="105"/>
      <c r="T211" s="105"/>
      <c r="U211" s="105"/>
      <c r="V211" s="105"/>
      <c r="W211" s="105"/>
      <c r="X211" s="105"/>
      <c r="Y211" s="105"/>
      <c r="Z211" s="105"/>
      <c r="AA211" s="105"/>
      <c r="AB211" s="105"/>
      <c r="AC211" s="105"/>
      <c r="AD211" s="105"/>
      <c r="AE211" s="105"/>
      <c r="AF211" s="105"/>
      <c r="AG211" s="105"/>
      <c r="AH211" s="105"/>
      <c r="AI211" s="105"/>
      <c r="AJ211" s="105"/>
      <c r="AK211" s="105"/>
      <c r="AL211" s="105"/>
      <c r="AM211" s="105"/>
      <c r="AN211" s="105"/>
      <c r="AO211" s="105"/>
      <c r="AP211" s="105"/>
      <c r="AQ211" s="105"/>
      <c r="AR211" s="105"/>
      <c r="AS211" s="105"/>
      <c r="AT211" s="105"/>
      <c r="AU211" s="105"/>
      <c r="AV211" s="105"/>
      <c r="AW211" s="105"/>
      <c r="AX211" s="105"/>
      <c r="AY211" s="105"/>
      <c r="AZ211" s="105"/>
      <c r="BA211" s="105"/>
      <c r="BB211" s="105"/>
      <c r="BC211" s="105"/>
      <c r="BD211" s="105"/>
      <c r="BE211" s="105"/>
      <c r="BF211" s="105"/>
    </row>
    <row r="212" spans="1:58" ht="13.5" customHeight="1" x14ac:dyDescent="0.25">
      <c r="A212" s="105"/>
      <c r="B212" s="167"/>
      <c r="C212" s="167"/>
      <c r="D212" s="167"/>
      <c r="E212" s="105"/>
      <c r="F212" s="105"/>
      <c r="G212" s="105"/>
      <c r="H212" s="105"/>
      <c r="I212" s="105"/>
      <c r="J212" s="105"/>
      <c r="K212" s="105"/>
      <c r="L212" s="105"/>
      <c r="M212" s="105"/>
      <c r="N212" s="105"/>
      <c r="O212" s="105"/>
      <c r="P212" s="105"/>
      <c r="Q212" s="105"/>
      <c r="R212" s="105"/>
      <c r="S212" s="105"/>
      <c r="T212" s="105"/>
      <c r="U212" s="105"/>
      <c r="V212" s="105"/>
      <c r="W212" s="105"/>
      <c r="X212" s="105"/>
      <c r="Y212" s="105"/>
      <c r="Z212" s="105"/>
      <c r="AA212" s="105"/>
      <c r="AB212" s="105"/>
      <c r="AC212" s="105"/>
      <c r="AD212" s="105"/>
      <c r="AE212" s="105"/>
      <c r="AF212" s="105"/>
      <c r="AG212" s="105"/>
      <c r="AH212" s="105"/>
      <c r="AI212" s="105"/>
      <c r="AJ212" s="105"/>
      <c r="AK212" s="105"/>
      <c r="AL212" s="105"/>
      <c r="AM212" s="105"/>
      <c r="AN212" s="105"/>
      <c r="AO212" s="105"/>
      <c r="AP212" s="105"/>
      <c r="AQ212" s="105"/>
      <c r="AR212" s="105"/>
      <c r="AS212" s="105"/>
      <c r="AT212" s="105"/>
      <c r="AU212" s="105"/>
      <c r="AV212" s="105"/>
      <c r="AW212" s="105"/>
      <c r="AX212" s="105"/>
      <c r="AY212" s="105"/>
      <c r="AZ212" s="105"/>
      <c r="BA212" s="105"/>
      <c r="BB212" s="105"/>
      <c r="BC212" s="105"/>
      <c r="BD212" s="105"/>
      <c r="BE212" s="105"/>
      <c r="BF212" s="105"/>
    </row>
    <row r="213" spans="1:58" ht="13.5" customHeight="1" x14ac:dyDescent="0.25">
      <c r="A213" s="105"/>
      <c r="B213" s="167"/>
      <c r="C213" s="167"/>
      <c r="D213" s="167"/>
      <c r="E213" s="105"/>
      <c r="F213" s="105"/>
      <c r="G213" s="105"/>
      <c r="H213" s="105"/>
      <c r="I213" s="105"/>
      <c r="J213" s="105"/>
      <c r="K213" s="105"/>
      <c r="L213" s="105"/>
      <c r="M213" s="105"/>
      <c r="N213" s="105"/>
      <c r="O213" s="105"/>
      <c r="P213" s="105"/>
      <c r="Q213" s="105"/>
      <c r="R213" s="105"/>
      <c r="S213" s="105"/>
      <c r="T213" s="105"/>
      <c r="U213" s="105"/>
      <c r="V213" s="105"/>
      <c r="W213" s="105"/>
      <c r="X213" s="105"/>
      <c r="Y213" s="105"/>
      <c r="Z213" s="105"/>
      <c r="AA213" s="105"/>
      <c r="AB213" s="105"/>
      <c r="AC213" s="105"/>
      <c r="AD213" s="105"/>
      <c r="AE213" s="105"/>
      <c r="AF213" s="105"/>
      <c r="AG213" s="105"/>
      <c r="AH213" s="105"/>
      <c r="AI213" s="105"/>
      <c r="AJ213" s="105"/>
      <c r="AK213" s="105"/>
      <c r="AL213" s="105"/>
      <c r="AM213" s="105"/>
      <c r="AN213" s="105"/>
      <c r="AO213" s="105"/>
      <c r="AP213" s="105"/>
      <c r="AQ213" s="105"/>
      <c r="AR213" s="105"/>
      <c r="AS213" s="105"/>
      <c r="AT213" s="105"/>
      <c r="AU213" s="105"/>
      <c r="AV213" s="105"/>
      <c r="AW213" s="105"/>
      <c r="AX213" s="105"/>
      <c r="AY213" s="105"/>
      <c r="AZ213" s="105"/>
      <c r="BA213" s="105"/>
      <c r="BB213" s="105"/>
      <c r="BC213" s="105"/>
      <c r="BD213" s="105"/>
      <c r="BE213" s="105"/>
      <c r="BF213" s="105"/>
    </row>
    <row r="214" spans="1:58" ht="13.5" customHeight="1" x14ac:dyDescent="0.25">
      <c r="A214" s="105"/>
      <c r="B214" s="167"/>
      <c r="C214" s="167"/>
      <c r="D214" s="167"/>
      <c r="E214" s="105"/>
      <c r="F214" s="105"/>
      <c r="G214" s="105"/>
      <c r="H214" s="105"/>
      <c r="I214" s="105"/>
      <c r="J214" s="105"/>
      <c r="K214" s="105"/>
      <c r="L214" s="105"/>
      <c r="M214" s="105"/>
      <c r="N214" s="105"/>
      <c r="O214" s="105"/>
      <c r="P214" s="105"/>
      <c r="Q214" s="105"/>
      <c r="R214" s="105"/>
      <c r="S214" s="105"/>
      <c r="T214" s="105"/>
      <c r="U214" s="105"/>
      <c r="V214" s="105"/>
      <c r="W214" s="105"/>
      <c r="X214" s="105"/>
      <c r="Y214" s="105"/>
      <c r="Z214" s="105"/>
      <c r="AA214" s="105"/>
      <c r="AB214" s="105"/>
      <c r="AC214" s="105"/>
      <c r="AD214" s="105"/>
      <c r="AE214" s="105"/>
      <c r="AF214" s="105"/>
      <c r="AG214" s="105"/>
      <c r="AH214" s="105"/>
      <c r="AI214" s="105"/>
      <c r="AJ214" s="105"/>
      <c r="AK214" s="105"/>
      <c r="AL214" s="105"/>
      <c r="AM214" s="105"/>
      <c r="AN214" s="105"/>
      <c r="AO214" s="105"/>
      <c r="AP214" s="105"/>
      <c r="AQ214" s="105"/>
      <c r="AR214" s="105"/>
      <c r="AS214" s="105"/>
      <c r="AT214" s="105"/>
      <c r="AU214" s="105"/>
      <c r="AV214" s="105"/>
      <c r="AW214" s="105"/>
      <c r="AX214" s="105"/>
      <c r="AY214" s="105"/>
      <c r="AZ214" s="105"/>
      <c r="BA214" s="105"/>
      <c r="BB214" s="105"/>
      <c r="BC214" s="105"/>
      <c r="BD214" s="105"/>
      <c r="BE214" s="105"/>
      <c r="BF214" s="105"/>
    </row>
    <row r="215" spans="1:58" ht="13.5" customHeight="1" x14ac:dyDescent="0.25">
      <c r="A215" s="105"/>
      <c r="B215" s="167"/>
      <c r="C215" s="167"/>
      <c r="D215" s="167"/>
      <c r="E215" s="105"/>
      <c r="F215" s="105"/>
      <c r="G215" s="105"/>
      <c r="H215" s="105"/>
      <c r="I215" s="105"/>
      <c r="J215" s="105"/>
      <c r="K215" s="105"/>
      <c r="L215" s="105"/>
      <c r="M215" s="105"/>
      <c r="N215" s="105"/>
      <c r="O215" s="105"/>
      <c r="P215" s="105"/>
      <c r="Q215" s="105"/>
      <c r="R215" s="105"/>
      <c r="S215" s="105"/>
      <c r="T215" s="105"/>
      <c r="U215" s="105"/>
      <c r="V215" s="105"/>
      <c r="W215" s="105"/>
      <c r="X215" s="105"/>
      <c r="Y215" s="105"/>
      <c r="Z215" s="105"/>
      <c r="AA215" s="105"/>
      <c r="AB215" s="105"/>
      <c r="AC215" s="105"/>
      <c r="AD215" s="105"/>
      <c r="AE215" s="105"/>
      <c r="AF215" s="105"/>
      <c r="AG215" s="105"/>
      <c r="AH215" s="105"/>
      <c r="AI215" s="105"/>
      <c r="AJ215" s="105"/>
      <c r="AK215" s="105"/>
      <c r="AL215" s="105"/>
      <c r="AM215" s="105"/>
      <c r="AN215" s="105"/>
      <c r="AO215" s="105"/>
      <c r="AP215" s="105"/>
      <c r="AQ215" s="105"/>
      <c r="AR215" s="105"/>
      <c r="AS215" s="105"/>
      <c r="AT215" s="105"/>
      <c r="AU215" s="105"/>
      <c r="AV215" s="105"/>
      <c r="AW215" s="105"/>
      <c r="AX215" s="105"/>
      <c r="AY215" s="105"/>
      <c r="AZ215" s="105"/>
      <c r="BA215" s="105"/>
      <c r="BB215" s="105"/>
      <c r="BC215" s="105"/>
      <c r="BD215" s="105"/>
      <c r="BE215" s="105"/>
      <c r="BF215" s="105"/>
    </row>
    <row r="216" spans="1:58" ht="13.5" customHeight="1" x14ac:dyDescent="0.25">
      <c r="A216" s="105"/>
      <c r="B216" s="167"/>
      <c r="C216" s="167"/>
      <c r="D216" s="167"/>
      <c r="E216" s="105"/>
      <c r="F216" s="105"/>
      <c r="G216" s="105"/>
      <c r="H216" s="105"/>
      <c r="I216" s="105"/>
      <c r="J216" s="105"/>
      <c r="K216" s="105"/>
      <c r="L216" s="105"/>
      <c r="M216" s="105"/>
      <c r="N216" s="105"/>
      <c r="O216" s="105"/>
      <c r="P216" s="105"/>
      <c r="Q216" s="105"/>
      <c r="R216" s="105"/>
      <c r="S216" s="105"/>
      <c r="T216" s="105"/>
      <c r="U216" s="105"/>
      <c r="V216" s="105"/>
      <c r="W216" s="105"/>
      <c r="X216" s="105"/>
      <c r="Y216" s="105"/>
      <c r="Z216" s="105"/>
      <c r="AA216" s="105"/>
      <c r="AB216" s="105"/>
      <c r="AC216" s="105"/>
      <c r="AD216" s="105"/>
      <c r="AE216" s="105"/>
      <c r="AF216" s="105"/>
      <c r="AG216" s="105"/>
      <c r="AH216" s="105"/>
      <c r="AI216" s="105"/>
      <c r="AJ216" s="105"/>
      <c r="AK216" s="105"/>
      <c r="AL216" s="105"/>
      <c r="AM216" s="105"/>
      <c r="AN216" s="105"/>
      <c r="AO216" s="105"/>
      <c r="AP216" s="105"/>
      <c r="AQ216" s="105"/>
      <c r="AR216" s="105"/>
      <c r="AS216" s="105"/>
      <c r="AT216" s="105"/>
      <c r="AU216" s="105"/>
      <c r="AV216" s="105"/>
      <c r="AW216" s="105"/>
      <c r="AX216" s="105"/>
      <c r="AY216" s="105"/>
      <c r="AZ216" s="105"/>
      <c r="BA216" s="105"/>
      <c r="BB216" s="105"/>
      <c r="BC216" s="105"/>
      <c r="BD216" s="105"/>
      <c r="BE216" s="105"/>
      <c r="BF216" s="105"/>
    </row>
    <row r="217" spans="1:58" ht="13.5" customHeight="1" x14ac:dyDescent="0.25">
      <c r="A217" s="105"/>
      <c r="B217" s="167"/>
      <c r="C217" s="167"/>
      <c r="D217" s="167"/>
      <c r="E217" s="105"/>
      <c r="F217" s="105"/>
      <c r="G217" s="105"/>
      <c r="H217" s="105"/>
      <c r="I217" s="105"/>
      <c r="J217" s="105"/>
      <c r="K217" s="105"/>
      <c r="L217" s="105"/>
      <c r="M217" s="105"/>
      <c r="N217" s="105"/>
      <c r="O217" s="105"/>
      <c r="P217" s="105"/>
      <c r="Q217" s="105"/>
      <c r="R217" s="105"/>
      <c r="S217" s="105"/>
      <c r="T217" s="105"/>
      <c r="U217" s="105"/>
      <c r="V217" s="105"/>
      <c r="W217" s="105"/>
      <c r="X217" s="105"/>
      <c r="Y217" s="105"/>
      <c r="Z217" s="105"/>
      <c r="AA217" s="105"/>
      <c r="AB217" s="105"/>
      <c r="AC217" s="105"/>
      <c r="AD217" s="105"/>
      <c r="AE217" s="105"/>
      <c r="AF217" s="105"/>
      <c r="AG217" s="105"/>
      <c r="AH217" s="105"/>
      <c r="AI217" s="105"/>
      <c r="AJ217" s="105"/>
      <c r="AK217" s="105"/>
      <c r="AL217" s="105"/>
      <c r="AM217" s="105"/>
      <c r="AN217" s="105"/>
      <c r="AO217" s="105"/>
      <c r="AP217" s="105"/>
      <c r="AQ217" s="105"/>
      <c r="AR217" s="105"/>
      <c r="AS217" s="105"/>
      <c r="AT217" s="105"/>
      <c r="AU217" s="105"/>
      <c r="AV217" s="105"/>
      <c r="AW217" s="105"/>
      <c r="AX217" s="105"/>
      <c r="AY217" s="105"/>
      <c r="AZ217" s="105"/>
      <c r="BA217" s="105"/>
      <c r="BB217" s="105"/>
      <c r="BC217" s="105"/>
      <c r="BD217" s="105"/>
      <c r="BE217" s="105"/>
      <c r="BF217" s="105"/>
    </row>
    <row r="218" spans="1:58" ht="13.5" customHeight="1" x14ac:dyDescent="0.25">
      <c r="A218" s="105"/>
      <c r="B218" s="167"/>
      <c r="C218" s="167"/>
      <c r="D218" s="167"/>
      <c r="E218" s="105"/>
      <c r="F218" s="105"/>
      <c r="G218" s="105"/>
      <c r="H218" s="105"/>
      <c r="I218" s="105"/>
      <c r="J218" s="105"/>
      <c r="K218" s="105"/>
      <c r="L218" s="105"/>
      <c r="M218" s="105"/>
      <c r="N218" s="105"/>
      <c r="O218" s="105"/>
      <c r="P218" s="105"/>
      <c r="Q218" s="105"/>
      <c r="R218" s="105"/>
      <c r="S218" s="105"/>
      <c r="T218" s="105"/>
      <c r="U218" s="105"/>
      <c r="V218" s="105"/>
      <c r="W218" s="105"/>
      <c r="X218" s="105"/>
      <c r="Y218" s="105"/>
      <c r="Z218" s="105"/>
      <c r="AA218" s="105"/>
      <c r="AB218" s="105"/>
      <c r="AC218" s="105"/>
      <c r="AD218" s="105"/>
      <c r="AE218" s="105"/>
      <c r="AF218" s="105"/>
      <c r="AG218" s="105"/>
      <c r="AH218" s="105"/>
      <c r="AI218" s="105"/>
      <c r="AJ218" s="105"/>
      <c r="AK218" s="105"/>
      <c r="AL218" s="105"/>
      <c r="AM218" s="105"/>
      <c r="AN218" s="105"/>
      <c r="AO218" s="105"/>
      <c r="AP218" s="105"/>
      <c r="AQ218" s="105"/>
      <c r="AR218" s="105"/>
      <c r="AS218" s="105"/>
      <c r="AT218" s="105"/>
      <c r="AU218" s="105"/>
      <c r="AV218" s="105"/>
      <c r="AW218" s="105"/>
      <c r="AX218" s="105"/>
      <c r="AY218" s="105"/>
      <c r="AZ218" s="105"/>
      <c r="BA218" s="105"/>
      <c r="BB218" s="105"/>
      <c r="BC218" s="105"/>
      <c r="BD218" s="105"/>
      <c r="BE218" s="105"/>
      <c r="BF218" s="105"/>
    </row>
    <row r="219" spans="1:58" ht="13.5" customHeight="1" x14ac:dyDescent="0.25">
      <c r="A219" s="105"/>
      <c r="B219" s="167"/>
      <c r="C219" s="167"/>
      <c r="D219" s="167"/>
      <c r="E219" s="105"/>
      <c r="F219" s="105"/>
      <c r="G219" s="105"/>
      <c r="H219" s="105"/>
      <c r="I219" s="105"/>
      <c r="J219" s="105"/>
      <c r="K219" s="105"/>
      <c r="L219" s="105"/>
      <c r="M219" s="105"/>
      <c r="N219" s="105"/>
      <c r="O219" s="105"/>
      <c r="P219" s="105"/>
      <c r="Q219" s="105"/>
      <c r="R219" s="105"/>
      <c r="S219" s="105"/>
      <c r="T219" s="105"/>
      <c r="U219" s="105"/>
      <c r="V219" s="105"/>
      <c r="W219" s="105"/>
      <c r="X219" s="105"/>
      <c r="Y219" s="105"/>
      <c r="Z219" s="105"/>
      <c r="AA219" s="105"/>
      <c r="AB219" s="105"/>
      <c r="AC219" s="105"/>
      <c r="AD219" s="105"/>
      <c r="AE219" s="105"/>
      <c r="AF219" s="105"/>
      <c r="AG219" s="105"/>
      <c r="AH219" s="105"/>
      <c r="AI219" s="105"/>
      <c r="AJ219" s="105"/>
      <c r="AK219" s="105"/>
      <c r="AL219" s="105"/>
      <c r="AM219" s="105"/>
      <c r="AN219" s="105"/>
      <c r="AO219" s="105"/>
      <c r="AP219" s="105"/>
      <c r="AQ219" s="105"/>
      <c r="AR219" s="105"/>
      <c r="AS219" s="105"/>
      <c r="AT219" s="105"/>
      <c r="AU219" s="105"/>
      <c r="AV219" s="105"/>
      <c r="AW219" s="105"/>
      <c r="AX219" s="105"/>
      <c r="AY219" s="105"/>
      <c r="AZ219" s="105"/>
      <c r="BA219" s="105"/>
      <c r="BB219" s="105"/>
      <c r="BC219" s="105"/>
      <c r="BD219" s="105"/>
      <c r="BE219" s="105"/>
      <c r="BF219" s="105"/>
    </row>
    <row r="220" spans="1:58" ht="13.5" customHeight="1" x14ac:dyDescent="0.25">
      <c r="A220" s="105"/>
      <c r="B220" s="167"/>
      <c r="C220" s="167"/>
      <c r="D220" s="167"/>
      <c r="E220" s="105"/>
      <c r="F220" s="105"/>
      <c r="G220" s="105"/>
      <c r="H220" s="105"/>
      <c r="I220" s="105"/>
      <c r="J220" s="105"/>
      <c r="K220" s="105"/>
      <c r="L220" s="105"/>
      <c r="M220" s="105"/>
      <c r="N220" s="105"/>
      <c r="O220" s="105"/>
      <c r="P220" s="105"/>
      <c r="Q220" s="105"/>
      <c r="R220" s="105"/>
      <c r="S220" s="105"/>
      <c r="T220" s="105"/>
      <c r="U220" s="105"/>
      <c r="V220" s="105"/>
      <c r="W220" s="105"/>
      <c r="X220" s="105"/>
      <c r="Y220" s="105"/>
      <c r="Z220" s="105"/>
      <c r="AA220" s="105"/>
      <c r="AB220" s="105"/>
      <c r="AC220" s="105"/>
      <c r="AD220" s="105"/>
      <c r="AE220" s="105"/>
      <c r="AF220" s="105"/>
      <c r="AG220" s="105"/>
      <c r="AH220" s="105"/>
      <c r="AI220" s="105"/>
      <c r="AJ220" s="105"/>
      <c r="AK220" s="105"/>
      <c r="AL220" s="105"/>
      <c r="AM220" s="105"/>
      <c r="AN220" s="105"/>
      <c r="AO220" s="105"/>
      <c r="AP220" s="105"/>
      <c r="AQ220" s="105"/>
      <c r="AR220" s="105"/>
      <c r="AS220" s="105"/>
      <c r="AT220" s="105"/>
      <c r="AU220" s="105"/>
      <c r="AV220" s="105"/>
      <c r="AW220" s="105"/>
      <c r="AX220" s="105"/>
      <c r="AY220" s="105"/>
      <c r="AZ220" s="105"/>
      <c r="BA220" s="105"/>
      <c r="BB220" s="105"/>
      <c r="BC220" s="105"/>
      <c r="BD220" s="105"/>
      <c r="BE220" s="105"/>
      <c r="BF220" s="105"/>
    </row>
    <row r="221" spans="1:58" ht="13.5" customHeight="1" x14ac:dyDescent="0.25">
      <c r="A221" s="105"/>
      <c r="B221" s="167"/>
      <c r="C221" s="167"/>
      <c r="D221" s="167"/>
      <c r="E221" s="105"/>
      <c r="F221" s="105"/>
      <c r="G221" s="105"/>
      <c r="H221" s="105"/>
      <c r="I221" s="105"/>
      <c r="J221" s="105"/>
      <c r="K221" s="105"/>
      <c r="L221" s="105"/>
      <c r="M221" s="105"/>
      <c r="N221" s="105"/>
      <c r="O221" s="105"/>
      <c r="P221" s="105"/>
      <c r="Q221" s="105"/>
      <c r="R221" s="105"/>
      <c r="S221" s="105"/>
      <c r="T221" s="105"/>
      <c r="U221" s="105"/>
      <c r="V221" s="105"/>
      <c r="W221" s="105"/>
      <c r="X221" s="105"/>
      <c r="Y221" s="105"/>
      <c r="Z221" s="105"/>
      <c r="AA221" s="105"/>
      <c r="AB221" s="105"/>
      <c r="AC221" s="105"/>
      <c r="AD221" s="105"/>
      <c r="AE221" s="105"/>
      <c r="AF221" s="105"/>
      <c r="AG221" s="105"/>
      <c r="AH221" s="105"/>
      <c r="AI221" s="105"/>
      <c r="AJ221" s="105"/>
      <c r="AK221" s="105"/>
      <c r="AL221" s="105"/>
      <c r="AM221" s="105"/>
      <c r="AN221" s="105"/>
      <c r="AO221" s="105"/>
      <c r="AP221" s="105"/>
      <c r="AQ221" s="105"/>
      <c r="AR221" s="105"/>
      <c r="AS221" s="105"/>
      <c r="AT221" s="105"/>
      <c r="AU221" s="105"/>
      <c r="AV221" s="105"/>
      <c r="AW221" s="105"/>
      <c r="AX221" s="105"/>
      <c r="AY221" s="105"/>
      <c r="AZ221" s="105"/>
      <c r="BA221" s="105"/>
      <c r="BB221" s="105"/>
      <c r="BC221" s="105"/>
      <c r="BD221" s="105"/>
      <c r="BE221" s="105"/>
      <c r="BF221" s="105"/>
    </row>
    <row r="222" spans="1:58" ht="13.5" customHeight="1" x14ac:dyDescent="0.25">
      <c r="A222" s="105"/>
      <c r="B222" s="167"/>
      <c r="C222" s="167"/>
      <c r="D222" s="167"/>
      <c r="E222" s="105"/>
      <c r="F222" s="105"/>
      <c r="G222" s="105"/>
      <c r="H222" s="105"/>
      <c r="I222" s="105"/>
      <c r="J222" s="105"/>
      <c r="K222" s="105"/>
      <c r="L222" s="105"/>
      <c r="M222" s="105"/>
      <c r="N222" s="105"/>
      <c r="O222" s="105"/>
      <c r="P222" s="105"/>
      <c r="Q222" s="105"/>
      <c r="R222" s="105"/>
      <c r="S222" s="105"/>
      <c r="T222" s="105"/>
      <c r="U222" s="105"/>
      <c r="V222" s="105"/>
      <c r="W222" s="105"/>
      <c r="X222" s="105"/>
      <c r="Y222" s="105"/>
      <c r="Z222" s="105"/>
      <c r="AA222" s="105"/>
      <c r="AB222" s="105"/>
      <c r="AC222" s="105"/>
      <c r="AD222" s="105"/>
      <c r="AE222" s="105"/>
      <c r="AF222" s="105"/>
      <c r="AG222" s="105"/>
      <c r="AH222" s="105"/>
      <c r="AI222" s="105"/>
      <c r="AJ222" s="105"/>
      <c r="AK222" s="105"/>
      <c r="AL222" s="105"/>
      <c r="AM222" s="105"/>
      <c r="AN222" s="105"/>
      <c r="AO222" s="105"/>
      <c r="AP222" s="105"/>
      <c r="AQ222" s="105"/>
      <c r="AR222" s="105"/>
      <c r="AS222" s="105"/>
      <c r="AT222" s="105"/>
      <c r="AU222" s="105"/>
      <c r="AV222" s="105"/>
      <c r="AW222" s="105"/>
      <c r="AX222" s="105"/>
      <c r="AY222" s="105"/>
      <c r="AZ222" s="105"/>
      <c r="BA222" s="105"/>
      <c r="BB222" s="105"/>
      <c r="BC222" s="105"/>
      <c r="BD222" s="105"/>
      <c r="BE222" s="105"/>
      <c r="BF222" s="105"/>
    </row>
    <row r="223" spans="1:58" ht="13.5" customHeight="1" x14ac:dyDescent="0.25">
      <c r="A223" s="105"/>
      <c r="B223" s="167"/>
      <c r="C223" s="167"/>
      <c r="D223" s="167"/>
      <c r="E223" s="105"/>
      <c r="F223" s="105"/>
      <c r="G223" s="105"/>
      <c r="H223" s="105"/>
      <c r="I223" s="105"/>
      <c r="J223" s="105"/>
      <c r="K223" s="105"/>
      <c r="L223" s="105"/>
      <c r="M223" s="105"/>
      <c r="N223" s="105"/>
      <c r="O223" s="105"/>
      <c r="P223" s="105"/>
      <c r="Q223" s="105"/>
      <c r="R223" s="105"/>
      <c r="S223" s="105"/>
      <c r="T223" s="105"/>
      <c r="U223" s="105"/>
      <c r="V223" s="105"/>
      <c r="W223" s="105"/>
      <c r="X223" s="105"/>
      <c r="Y223" s="105"/>
      <c r="Z223" s="105"/>
      <c r="AA223" s="105"/>
      <c r="AB223" s="105"/>
      <c r="AC223" s="105"/>
      <c r="AD223" s="105"/>
      <c r="AE223" s="105"/>
      <c r="AF223" s="105"/>
      <c r="AG223" s="105"/>
      <c r="AH223" s="105"/>
      <c r="AI223" s="105"/>
      <c r="AJ223" s="105"/>
      <c r="AK223" s="105"/>
      <c r="AL223" s="105"/>
      <c r="AM223" s="105"/>
      <c r="AN223" s="105"/>
      <c r="AO223" s="105"/>
      <c r="AP223" s="105"/>
      <c r="AQ223" s="105"/>
      <c r="AR223" s="105"/>
      <c r="AS223" s="105"/>
      <c r="AT223" s="105"/>
      <c r="AU223" s="105"/>
      <c r="AV223" s="105"/>
      <c r="AW223" s="105"/>
      <c r="AX223" s="105"/>
      <c r="AY223" s="105"/>
      <c r="AZ223" s="105"/>
      <c r="BA223" s="105"/>
      <c r="BB223" s="105"/>
      <c r="BC223" s="105"/>
      <c r="BD223" s="105"/>
      <c r="BE223" s="105"/>
      <c r="BF223" s="105"/>
    </row>
    <row r="224" spans="1:58" ht="13.5" customHeight="1" x14ac:dyDescent="0.25">
      <c r="A224" s="105"/>
      <c r="B224" s="167"/>
      <c r="C224" s="167"/>
      <c r="D224" s="167"/>
      <c r="E224" s="105"/>
      <c r="F224" s="105"/>
      <c r="G224" s="105"/>
      <c r="H224" s="105"/>
      <c r="I224" s="105"/>
      <c r="J224" s="105"/>
      <c r="K224" s="105"/>
      <c r="L224" s="105"/>
      <c r="M224" s="105"/>
      <c r="N224" s="105"/>
      <c r="O224" s="105"/>
      <c r="P224" s="105"/>
      <c r="Q224" s="105"/>
      <c r="R224" s="105"/>
      <c r="S224" s="105"/>
      <c r="T224" s="105"/>
      <c r="U224" s="105"/>
      <c r="V224" s="105"/>
      <c r="W224" s="105"/>
      <c r="X224" s="105"/>
      <c r="Y224" s="105"/>
      <c r="Z224" s="105"/>
      <c r="AA224" s="105"/>
      <c r="AB224" s="105"/>
      <c r="AC224" s="105"/>
      <c r="AD224" s="105"/>
      <c r="AE224" s="105"/>
      <c r="AF224" s="105"/>
      <c r="AG224" s="105"/>
      <c r="AH224" s="105"/>
      <c r="AI224" s="105"/>
      <c r="AJ224" s="105"/>
      <c r="AK224" s="105"/>
      <c r="AL224" s="105"/>
      <c r="AM224" s="105"/>
      <c r="AN224" s="105"/>
      <c r="AO224" s="105"/>
      <c r="AP224" s="105"/>
      <c r="AQ224" s="105"/>
      <c r="AR224" s="105"/>
      <c r="AS224" s="105"/>
      <c r="AT224" s="105"/>
      <c r="AU224" s="105"/>
      <c r="AV224" s="105"/>
      <c r="AW224" s="105"/>
      <c r="AX224" s="105"/>
      <c r="AY224" s="105"/>
      <c r="AZ224" s="105"/>
      <c r="BA224" s="105"/>
      <c r="BB224" s="105"/>
      <c r="BC224" s="105"/>
      <c r="BD224" s="105"/>
      <c r="BE224" s="105"/>
      <c r="BF224" s="105"/>
    </row>
    <row r="225" spans="1:58" ht="13.5" customHeight="1" x14ac:dyDescent="0.25">
      <c r="A225" s="105"/>
      <c r="B225" s="167"/>
      <c r="C225" s="167"/>
      <c r="D225" s="167"/>
      <c r="E225" s="105"/>
      <c r="F225" s="105"/>
      <c r="G225" s="105"/>
      <c r="H225" s="105"/>
      <c r="I225" s="105"/>
      <c r="J225" s="105"/>
      <c r="K225" s="105"/>
      <c r="L225" s="105"/>
      <c r="M225" s="105"/>
      <c r="N225" s="105"/>
      <c r="O225" s="105"/>
      <c r="P225" s="105"/>
      <c r="Q225" s="105"/>
      <c r="R225" s="105"/>
      <c r="S225" s="105"/>
      <c r="T225" s="105"/>
      <c r="U225" s="105"/>
      <c r="V225" s="105"/>
      <c r="W225" s="105"/>
      <c r="X225" s="105"/>
      <c r="Y225" s="105"/>
      <c r="Z225" s="105"/>
      <c r="AA225" s="105"/>
      <c r="AB225" s="105"/>
      <c r="AC225" s="105"/>
      <c r="AD225" s="105"/>
      <c r="AE225" s="105"/>
      <c r="AF225" s="105"/>
      <c r="AG225" s="105"/>
      <c r="AH225" s="105"/>
      <c r="AI225" s="105"/>
      <c r="AJ225" s="105"/>
      <c r="AK225" s="105"/>
      <c r="AL225" s="105"/>
      <c r="AM225" s="105"/>
      <c r="AN225" s="105"/>
      <c r="AO225" s="105"/>
      <c r="AP225" s="105"/>
      <c r="AQ225" s="105"/>
      <c r="AR225" s="105"/>
      <c r="AS225" s="105"/>
      <c r="AT225" s="105"/>
      <c r="AU225" s="105"/>
      <c r="AV225" s="105"/>
      <c r="AW225" s="105"/>
      <c r="AX225" s="105"/>
      <c r="AY225" s="105"/>
      <c r="AZ225" s="105"/>
      <c r="BA225" s="105"/>
      <c r="BB225" s="105"/>
      <c r="BC225" s="105"/>
      <c r="BD225" s="105"/>
      <c r="BE225" s="105"/>
      <c r="BF225" s="105"/>
    </row>
    <row r="226" spans="1:58" ht="13.5" customHeight="1" x14ac:dyDescent="0.25">
      <c r="A226" s="105"/>
      <c r="B226" s="167"/>
      <c r="C226" s="167"/>
      <c r="D226" s="167"/>
      <c r="E226" s="105"/>
      <c r="F226" s="105"/>
      <c r="G226" s="105"/>
      <c r="H226" s="105"/>
      <c r="I226" s="105"/>
      <c r="J226" s="105"/>
      <c r="K226" s="105"/>
      <c r="L226" s="105"/>
      <c r="M226" s="105"/>
      <c r="N226" s="105"/>
      <c r="O226" s="105"/>
      <c r="P226" s="105"/>
      <c r="Q226" s="105"/>
      <c r="R226" s="105"/>
      <c r="S226" s="105"/>
      <c r="T226" s="105"/>
      <c r="U226" s="105"/>
      <c r="V226" s="105"/>
      <c r="W226" s="105"/>
      <c r="X226" s="105"/>
      <c r="Y226" s="105"/>
      <c r="Z226" s="105"/>
      <c r="AA226" s="105"/>
      <c r="AB226" s="105"/>
      <c r="AC226" s="105"/>
      <c r="AD226" s="105"/>
      <c r="AE226" s="105"/>
      <c r="AF226" s="105"/>
      <c r="AG226" s="105"/>
      <c r="AH226" s="105"/>
      <c r="AI226" s="105"/>
      <c r="AJ226" s="105"/>
      <c r="AK226" s="105"/>
      <c r="AL226" s="105"/>
      <c r="AM226" s="105"/>
      <c r="AN226" s="105"/>
      <c r="AO226" s="105"/>
      <c r="AP226" s="105"/>
      <c r="AQ226" s="105"/>
      <c r="AR226" s="105"/>
      <c r="AS226" s="105"/>
      <c r="AT226" s="105"/>
      <c r="AU226" s="105"/>
      <c r="AV226" s="105"/>
      <c r="AW226" s="105"/>
      <c r="AX226" s="105"/>
      <c r="AY226" s="105"/>
      <c r="AZ226" s="105"/>
      <c r="BA226" s="105"/>
      <c r="BB226" s="105"/>
      <c r="BC226" s="105"/>
      <c r="BD226" s="105"/>
      <c r="BE226" s="105"/>
      <c r="BF226" s="105"/>
    </row>
    <row r="227" spans="1:58" ht="13.5" customHeight="1" x14ac:dyDescent="0.25">
      <c r="A227" s="105"/>
      <c r="B227" s="167"/>
      <c r="C227" s="167"/>
      <c r="D227" s="167"/>
      <c r="E227" s="105"/>
      <c r="F227" s="105"/>
      <c r="G227" s="105"/>
      <c r="H227" s="105"/>
      <c r="I227" s="105"/>
      <c r="J227" s="105"/>
      <c r="K227" s="105"/>
      <c r="L227" s="105"/>
      <c r="M227" s="105"/>
      <c r="N227" s="105"/>
      <c r="O227" s="105"/>
      <c r="P227" s="105"/>
      <c r="Q227" s="105"/>
      <c r="R227" s="105"/>
      <c r="S227" s="105"/>
      <c r="T227" s="105"/>
      <c r="U227" s="105"/>
      <c r="V227" s="105"/>
      <c r="W227" s="105"/>
      <c r="X227" s="105"/>
      <c r="Y227" s="105"/>
      <c r="Z227" s="105"/>
      <c r="AA227" s="105"/>
      <c r="AB227" s="105"/>
      <c r="AC227" s="105"/>
      <c r="AD227" s="105"/>
      <c r="AE227" s="105"/>
      <c r="AF227" s="105"/>
      <c r="AG227" s="105"/>
      <c r="AH227" s="105"/>
      <c r="AI227" s="105"/>
      <c r="AJ227" s="105"/>
      <c r="AK227" s="105"/>
      <c r="AL227" s="105"/>
      <c r="AM227" s="105"/>
      <c r="AN227" s="105"/>
      <c r="AO227" s="105"/>
      <c r="AP227" s="105"/>
      <c r="AQ227" s="105"/>
      <c r="AR227" s="105"/>
      <c r="AS227" s="105"/>
      <c r="AT227" s="105"/>
      <c r="AU227" s="105"/>
      <c r="AV227" s="105"/>
      <c r="AW227" s="105"/>
      <c r="AX227" s="105"/>
      <c r="AY227" s="105"/>
      <c r="AZ227" s="105"/>
      <c r="BA227" s="105"/>
      <c r="BB227" s="105"/>
      <c r="BC227" s="105"/>
      <c r="BD227" s="105"/>
      <c r="BE227" s="105"/>
      <c r="BF227" s="105"/>
    </row>
    <row r="228" spans="1:58" ht="13.5" customHeight="1" x14ac:dyDescent="0.25">
      <c r="A228" s="105"/>
      <c r="B228" s="167"/>
      <c r="C228" s="167"/>
      <c r="D228" s="167"/>
      <c r="E228" s="105"/>
      <c r="F228" s="105"/>
      <c r="G228" s="105"/>
      <c r="H228" s="105"/>
      <c r="I228" s="105"/>
      <c r="J228" s="105"/>
      <c r="K228" s="105"/>
      <c r="L228" s="105"/>
      <c r="M228" s="105"/>
      <c r="N228" s="105"/>
      <c r="O228" s="105"/>
      <c r="P228" s="105"/>
      <c r="Q228" s="105"/>
      <c r="R228" s="105"/>
      <c r="S228" s="105"/>
      <c r="T228" s="105"/>
      <c r="U228" s="105"/>
      <c r="V228" s="105"/>
      <c r="W228" s="105"/>
      <c r="X228" s="105"/>
      <c r="Y228" s="105"/>
      <c r="Z228" s="105"/>
      <c r="AA228" s="105"/>
      <c r="AB228" s="105"/>
      <c r="AC228" s="105"/>
      <c r="AD228" s="105"/>
      <c r="AE228" s="105"/>
      <c r="AF228" s="105"/>
      <c r="AG228" s="105"/>
      <c r="AH228" s="105"/>
      <c r="AI228" s="105"/>
      <c r="AJ228" s="105"/>
      <c r="AK228" s="105"/>
      <c r="AL228" s="105"/>
      <c r="AM228" s="105"/>
      <c r="AN228" s="105"/>
      <c r="AO228" s="105"/>
      <c r="AP228" s="105"/>
      <c r="AQ228" s="105"/>
      <c r="AR228" s="105"/>
      <c r="AS228" s="105"/>
      <c r="AT228" s="105"/>
      <c r="AU228" s="105"/>
      <c r="AV228" s="105"/>
      <c r="AW228" s="105"/>
      <c r="AX228" s="105"/>
      <c r="AY228" s="105"/>
      <c r="AZ228" s="105"/>
      <c r="BA228" s="105"/>
      <c r="BB228" s="105"/>
      <c r="BC228" s="105"/>
      <c r="BD228" s="105"/>
      <c r="BE228" s="105"/>
      <c r="BF228" s="105"/>
    </row>
    <row r="229" spans="1:58" ht="13.5" customHeight="1" x14ac:dyDescent="0.25">
      <c r="A229" s="105"/>
      <c r="B229" s="167"/>
      <c r="C229" s="167"/>
      <c r="D229" s="167"/>
      <c r="E229" s="105"/>
      <c r="F229" s="105"/>
      <c r="G229" s="105"/>
      <c r="H229" s="105"/>
      <c r="I229" s="105"/>
      <c r="J229" s="105"/>
      <c r="K229" s="105"/>
      <c r="L229" s="105"/>
      <c r="M229" s="105"/>
      <c r="N229" s="105"/>
      <c r="O229" s="105"/>
      <c r="P229" s="105"/>
      <c r="Q229" s="105"/>
      <c r="R229" s="105"/>
      <c r="S229" s="105"/>
      <c r="T229" s="105"/>
      <c r="U229" s="105"/>
      <c r="V229" s="105"/>
      <c r="W229" s="105"/>
      <c r="X229" s="105"/>
      <c r="Y229" s="105"/>
      <c r="Z229" s="105"/>
      <c r="AA229" s="105"/>
      <c r="AB229" s="105"/>
      <c r="AC229" s="105"/>
      <c r="AD229" s="105"/>
      <c r="AE229" s="105"/>
      <c r="AF229" s="105"/>
      <c r="AG229" s="105"/>
      <c r="AH229" s="105"/>
      <c r="AI229" s="105"/>
      <c r="AJ229" s="105"/>
      <c r="AK229" s="105"/>
      <c r="AL229" s="105"/>
      <c r="AM229" s="105"/>
      <c r="AN229" s="105"/>
      <c r="AO229" s="105"/>
      <c r="AP229" s="105"/>
      <c r="AQ229" s="105"/>
      <c r="AR229" s="105"/>
      <c r="AS229" s="105"/>
      <c r="AT229" s="105"/>
      <c r="AU229" s="105"/>
      <c r="AV229" s="105"/>
      <c r="AW229" s="105"/>
      <c r="AX229" s="105"/>
      <c r="AY229" s="105"/>
      <c r="AZ229" s="105"/>
      <c r="BA229" s="105"/>
      <c r="BB229" s="105"/>
      <c r="BC229" s="105"/>
      <c r="BD229" s="105"/>
      <c r="BE229" s="105"/>
      <c r="BF229" s="105"/>
    </row>
    <row r="230" spans="1:58" ht="13.5" customHeight="1" x14ac:dyDescent="0.25">
      <c r="A230" s="105"/>
      <c r="B230" s="167"/>
      <c r="C230" s="167"/>
      <c r="D230" s="167"/>
      <c r="E230" s="105"/>
      <c r="F230" s="105"/>
      <c r="G230" s="105"/>
      <c r="H230" s="105"/>
      <c r="I230" s="105"/>
      <c r="J230" s="105"/>
      <c r="K230" s="105"/>
      <c r="L230" s="105"/>
      <c r="M230" s="105"/>
      <c r="N230" s="105"/>
      <c r="O230" s="105"/>
      <c r="P230" s="105"/>
      <c r="Q230" s="105"/>
      <c r="R230" s="105"/>
      <c r="S230" s="105"/>
      <c r="T230" s="105"/>
      <c r="U230" s="105"/>
      <c r="V230" s="105"/>
      <c r="W230" s="105"/>
      <c r="X230" s="105"/>
      <c r="Y230" s="105"/>
      <c r="Z230" s="105"/>
      <c r="AA230" s="105"/>
      <c r="AB230" s="105"/>
      <c r="AC230" s="105"/>
      <c r="AD230" s="105"/>
      <c r="AE230" s="105"/>
      <c r="AF230" s="105"/>
      <c r="AG230" s="105"/>
      <c r="AH230" s="105"/>
      <c r="AI230" s="105"/>
      <c r="AJ230" s="105"/>
      <c r="AK230" s="105"/>
      <c r="AL230" s="105"/>
      <c r="AM230" s="105"/>
      <c r="AN230" s="105"/>
      <c r="AO230" s="105"/>
      <c r="AP230" s="105"/>
      <c r="AQ230" s="105"/>
      <c r="AR230" s="105"/>
      <c r="AS230" s="105"/>
      <c r="AT230" s="105"/>
      <c r="AU230" s="105"/>
      <c r="AV230" s="105"/>
      <c r="AW230" s="105"/>
      <c r="AX230" s="105"/>
      <c r="AY230" s="105"/>
      <c r="AZ230" s="105"/>
      <c r="BA230" s="105"/>
      <c r="BB230" s="105"/>
      <c r="BC230" s="105"/>
      <c r="BD230" s="105"/>
      <c r="BE230" s="105"/>
      <c r="BF230" s="105"/>
    </row>
    <row r="231" spans="1:58" ht="13.5" customHeight="1" x14ac:dyDescent="0.25">
      <c r="A231" s="105"/>
      <c r="B231" s="167"/>
      <c r="C231" s="167"/>
      <c r="D231" s="167"/>
      <c r="E231" s="105"/>
      <c r="F231" s="105"/>
      <c r="G231" s="105"/>
      <c r="H231" s="105"/>
      <c r="I231" s="105"/>
      <c r="J231" s="105"/>
      <c r="K231" s="105"/>
      <c r="L231" s="105"/>
      <c r="M231" s="105"/>
      <c r="N231" s="105"/>
      <c r="O231" s="105"/>
      <c r="P231" s="105"/>
      <c r="Q231" s="105"/>
      <c r="R231" s="105"/>
      <c r="S231" s="105"/>
      <c r="T231" s="105"/>
      <c r="U231" s="105"/>
      <c r="V231" s="105"/>
      <c r="W231" s="105"/>
      <c r="X231" s="105"/>
      <c r="Y231" s="105"/>
      <c r="Z231" s="105"/>
      <c r="AA231" s="105"/>
      <c r="AB231" s="105"/>
      <c r="AC231" s="105"/>
      <c r="AD231" s="105"/>
      <c r="AE231" s="105"/>
      <c r="AF231" s="105"/>
      <c r="AG231" s="105"/>
      <c r="AH231" s="105"/>
      <c r="AI231" s="105"/>
      <c r="AJ231" s="105"/>
      <c r="AK231" s="105"/>
      <c r="AL231" s="105"/>
      <c r="AM231" s="105"/>
      <c r="AN231" s="105"/>
      <c r="AO231" s="105"/>
      <c r="AP231" s="105"/>
      <c r="AQ231" s="105"/>
      <c r="AR231" s="105"/>
      <c r="AS231" s="105"/>
      <c r="AT231" s="105"/>
      <c r="AU231" s="105"/>
      <c r="AV231" s="105"/>
      <c r="AW231" s="105"/>
      <c r="AX231" s="105"/>
      <c r="AY231" s="105"/>
      <c r="AZ231" s="105"/>
      <c r="BA231" s="105"/>
      <c r="BB231" s="105"/>
      <c r="BC231" s="105"/>
      <c r="BD231" s="105"/>
      <c r="BE231" s="105"/>
      <c r="BF231" s="105"/>
    </row>
    <row r="232" spans="1:58" ht="13.5" customHeight="1" x14ac:dyDescent="0.25">
      <c r="A232" s="105"/>
      <c r="B232" s="167"/>
      <c r="C232" s="167"/>
      <c r="D232" s="167"/>
      <c r="E232" s="105"/>
      <c r="F232" s="105"/>
      <c r="G232" s="105"/>
      <c r="H232" s="105"/>
      <c r="I232" s="105"/>
      <c r="J232" s="105"/>
      <c r="K232" s="105"/>
      <c r="L232" s="105"/>
      <c r="M232" s="105"/>
      <c r="N232" s="105"/>
      <c r="O232" s="105"/>
      <c r="P232" s="105"/>
      <c r="Q232" s="105"/>
      <c r="R232" s="105"/>
      <c r="S232" s="105"/>
      <c r="T232" s="105"/>
      <c r="U232" s="105"/>
      <c r="V232" s="105"/>
      <c r="W232" s="105"/>
      <c r="X232" s="105"/>
      <c r="Y232" s="105"/>
      <c r="Z232" s="105"/>
      <c r="AA232" s="105"/>
      <c r="AB232" s="105"/>
      <c r="AC232" s="105"/>
      <c r="AD232" s="105"/>
      <c r="AE232" s="105"/>
      <c r="AF232" s="105"/>
      <c r="AG232" s="105"/>
      <c r="AH232" s="105"/>
      <c r="AI232" s="105"/>
      <c r="AJ232" s="105"/>
      <c r="AK232" s="105"/>
      <c r="AL232" s="105"/>
      <c r="AM232" s="105"/>
      <c r="AN232" s="105"/>
      <c r="AO232" s="105"/>
      <c r="AP232" s="105"/>
      <c r="AQ232" s="105"/>
      <c r="AR232" s="105"/>
      <c r="AS232" s="105"/>
      <c r="AT232" s="105"/>
      <c r="AU232" s="105"/>
      <c r="AV232" s="105"/>
      <c r="AW232" s="105"/>
      <c r="AX232" s="105"/>
      <c r="AY232" s="105"/>
      <c r="AZ232" s="105"/>
      <c r="BA232" s="105"/>
      <c r="BB232" s="105"/>
      <c r="BC232" s="105"/>
      <c r="BD232" s="105"/>
      <c r="BE232" s="105"/>
      <c r="BF232" s="105"/>
    </row>
    <row r="233" spans="1:58" ht="13.5" customHeight="1" x14ac:dyDescent="0.25">
      <c r="A233" s="105"/>
      <c r="B233" s="167"/>
      <c r="C233" s="167"/>
      <c r="D233" s="167"/>
      <c r="E233" s="105"/>
      <c r="F233" s="105"/>
      <c r="G233" s="105"/>
      <c r="H233" s="105"/>
      <c r="I233" s="105"/>
      <c r="J233" s="105"/>
      <c r="K233" s="105"/>
      <c r="L233" s="105"/>
      <c r="M233" s="105"/>
      <c r="N233" s="105"/>
      <c r="O233" s="105"/>
      <c r="P233" s="105"/>
      <c r="Q233" s="105"/>
      <c r="R233" s="105"/>
      <c r="S233" s="105"/>
      <c r="T233" s="105"/>
      <c r="U233" s="105"/>
      <c r="V233" s="105"/>
      <c r="W233" s="105"/>
      <c r="X233" s="105"/>
      <c r="Y233" s="105"/>
      <c r="Z233" s="105"/>
      <c r="AA233" s="105"/>
      <c r="AB233" s="105"/>
      <c r="AC233" s="105"/>
      <c r="AD233" s="105"/>
      <c r="AE233" s="105"/>
      <c r="AF233" s="105"/>
      <c r="AG233" s="105"/>
      <c r="AH233" s="105"/>
      <c r="AI233" s="105"/>
      <c r="AJ233" s="105"/>
      <c r="AK233" s="105"/>
      <c r="AL233" s="105"/>
      <c r="AM233" s="105"/>
      <c r="AN233" s="105"/>
      <c r="AO233" s="105"/>
      <c r="AP233" s="105"/>
      <c r="AQ233" s="105"/>
      <c r="AR233" s="105"/>
      <c r="AS233" s="105"/>
      <c r="AT233" s="105"/>
      <c r="AU233" s="105"/>
      <c r="AV233" s="105"/>
      <c r="AW233" s="105"/>
      <c r="AX233" s="105"/>
      <c r="AY233" s="105"/>
      <c r="AZ233" s="105"/>
      <c r="BA233" s="105"/>
      <c r="BB233" s="105"/>
      <c r="BC233" s="105"/>
      <c r="BD233" s="105"/>
      <c r="BE233" s="105"/>
      <c r="BF233" s="105"/>
    </row>
    <row r="234" spans="1:58" ht="13.5" customHeight="1" x14ac:dyDescent="0.25">
      <c r="A234" s="105"/>
      <c r="B234" s="167"/>
      <c r="C234" s="167"/>
      <c r="D234" s="167"/>
      <c r="E234" s="105"/>
      <c r="F234" s="105"/>
      <c r="G234" s="105"/>
      <c r="H234" s="105"/>
      <c r="I234" s="105"/>
      <c r="J234" s="105"/>
      <c r="K234" s="105"/>
      <c r="L234" s="105"/>
      <c r="M234" s="105"/>
      <c r="N234" s="105"/>
      <c r="O234" s="105"/>
      <c r="P234" s="105"/>
      <c r="Q234" s="105"/>
      <c r="R234" s="105"/>
      <c r="S234" s="105"/>
      <c r="T234" s="105"/>
      <c r="U234" s="105"/>
      <c r="V234" s="105"/>
      <c r="W234" s="105"/>
      <c r="X234" s="105"/>
      <c r="Y234" s="105"/>
      <c r="Z234" s="105"/>
      <c r="AA234" s="105"/>
      <c r="AB234" s="105"/>
      <c r="AC234" s="105"/>
      <c r="AD234" s="105"/>
      <c r="AE234" s="105"/>
      <c r="AF234" s="105"/>
      <c r="AG234" s="105"/>
      <c r="AH234" s="105"/>
      <c r="AI234" s="105"/>
      <c r="AJ234" s="105"/>
      <c r="AK234" s="105"/>
      <c r="AL234" s="105"/>
      <c r="AM234" s="105"/>
      <c r="AN234" s="105"/>
      <c r="AO234" s="105"/>
      <c r="AP234" s="105"/>
      <c r="AQ234" s="105"/>
      <c r="AR234" s="105"/>
      <c r="AS234" s="105"/>
      <c r="AT234" s="105"/>
      <c r="AU234" s="105"/>
      <c r="AV234" s="105"/>
      <c r="AW234" s="105"/>
      <c r="AX234" s="105"/>
      <c r="AY234" s="105"/>
      <c r="AZ234" s="105"/>
      <c r="BA234" s="105"/>
      <c r="BB234" s="105"/>
      <c r="BC234" s="105"/>
      <c r="BD234" s="105"/>
      <c r="BE234" s="105"/>
      <c r="BF234" s="105"/>
    </row>
    <row r="235" spans="1:58" ht="13.5" customHeight="1" x14ac:dyDescent="0.25">
      <c r="A235" s="105"/>
      <c r="B235" s="167"/>
      <c r="C235" s="167"/>
      <c r="D235" s="167"/>
      <c r="E235" s="105"/>
      <c r="F235" s="105"/>
      <c r="G235" s="105"/>
      <c r="H235" s="105"/>
      <c r="I235" s="105"/>
      <c r="J235" s="105"/>
      <c r="K235" s="105"/>
      <c r="L235" s="105"/>
      <c r="M235" s="105"/>
      <c r="N235" s="105"/>
      <c r="O235" s="105"/>
      <c r="P235" s="105"/>
      <c r="Q235" s="105"/>
      <c r="R235" s="105"/>
      <c r="S235" s="105"/>
      <c r="T235" s="105"/>
      <c r="U235" s="105"/>
      <c r="V235" s="105"/>
      <c r="W235" s="105"/>
      <c r="X235" s="105"/>
      <c r="Y235" s="105"/>
      <c r="Z235" s="105"/>
      <c r="AA235" s="105"/>
      <c r="AB235" s="105"/>
      <c r="AC235" s="105"/>
      <c r="AD235" s="105"/>
      <c r="AE235" s="105"/>
      <c r="AF235" s="105"/>
      <c r="AG235" s="105"/>
      <c r="AH235" s="105"/>
      <c r="AI235" s="105"/>
      <c r="AJ235" s="105"/>
      <c r="AK235" s="105"/>
      <c r="AL235" s="105"/>
      <c r="AM235" s="105"/>
      <c r="AN235" s="105"/>
      <c r="AO235" s="105"/>
      <c r="AP235" s="105"/>
      <c r="AQ235" s="105"/>
      <c r="AR235" s="105"/>
      <c r="AS235" s="105"/>
      <c r="AT235" s="105"/>
      <c r="AU235" s="105"/>
      <c r="AV235" s="105"/>
      <c r="AW235" s="105"/>
      <c r="AX235" s="105"/>
      <c r="AY235" s="105"/>
      <c r="AZ235" s="105"/>
      <c r="BA235" s="105"/>
      <c r="BB235" s="105"/>
      <c r="BC235" s="105"/>
      <c r="BD235" s="105"/>
      <c r="BE235" s="105"/>
      <c r="BF235" s="105"/>
    </row>
    <row r="236" spans="1:58" ht="13.5" customHeight="1" x14ac:dyDescent="0.25">
      <c r="A236" s="105"/>
      <c r="B236" s="167"/>
      <c r="C236" s="167"/>
      <c r="D236" s="167"/>
      <c r="E236" s="105"/>
      <c r="F236" s="105"/>
      <c r="G236" s="105"/>
      <c r="H236" s="105"/>
      <c r="I236" s="105"/>
      <c r="J236" s="105"/>
      <c r="K236" s="105"/>
      <c r="L236" s="105"/>
      <c r="M236" s="105"/>
      <c r="N236" s="105"/>
      <c r="O236" s="105"/>
      <c r="P236" s="105"/>
      <c r="Q236" s="105"/>
      <c r="R236" s="105"/>
      <c r="S236" s="105"/>
      <c r="T236" s="105"/>
      <c r="U236" s="105"/>
      <c r="V236" s="105"/>
      <c r="W236" s="105"/>
      <c r="X236" s="105"/>
      <c r="Y236" s="105"/>
      <c r="Z236" s="105"/>
      <c r="AA236" s="105"/>
      <c r="AB236" s="105"/>
      <c r="AC236" s="105"/>
      <c r="AD236" s="105"/>
      <c r="AE236" s="105"/>
      <c r="AF236" s="105"/>
      <c r="AG236" s="105"/>
      <c r="AH236" s="105"/>
      <c r="AI236" s="105"/>
      <c r="AJ236" s="105"/>
      <c r="AK236" s="105"/>
      <c r="AL236" s="105"/>
      <c r="AM236" s="105"/>
      <c r="AN236" s="105"/>
      <c r="AO236" s="105"/>
      <c r="AP236" s="105"/>
      <c r="AQ236" s="105"/>
      <c r="AR236" s="105"/>
      <c r="AS236" s="105"/>
      <c r="AT236" s="105"/>
      <c r="AU236" s="105"/>
      <c r="AV236" s="105"/>
      <c r="AW236" s="105"/>
      <c r="AX236" s="105"/>
      <c r="AY236" s="105"/>
      <c r="AZ236" s="105"/>
      <c r="BA236" s="105"/>
      <c r="BB236" s="105"/>
      <c r="BC236" s="105"/>
      <c r="BD236" s="105"/>
      <c r="BE236" s="105"/>
      <c r="BF236" s="105"/>
    </row>
    <row r="237" spans="1:58" ht="13.5" customHeight="1" x14ac:dyDescent="0.25">
      <c r="A237" s="105"/>
      <c r="B237" s="167"/>
      <c r="C237" s="167"/>
      <c r="D237" s="167"/>
      <c r="E237" s="105"/>
      <c r="F237" s="105"/>
      <c r="G237" s="105"/>
      <c r="H237" s="105"/>
      <c r="I237" s="105"/>
      <c r="J237" s="105"/>
      <c r="K237" s="105"/>
      <c r="L237" s="105"/>
      <c r="M237" s="105"/>
      <c r="N237" s="105"/>
      <c r="O237" s="105"/>
      <c r="P237" s="105"/>
      <c r="Q237" s="105"/>
      <c r="R237" s="105"/>
      <c r="S237" s="105"/>
      <c r="T237" s="105"/>
      <c r="U237" s="105"/>
      <c r="V237" s="105"/>
      <c r="W237" s="105"/>
      <c r="X237" s="105"/>
      <c r="Y237" s="105"/>
      <c r="Z237" s="105"/>
      <c r="AA237" s="105"/>
      <c r="AB237" s="105"/>
      <c r="AC237" s="105"/>
      <c r="AD237" s="105"/>
      <c r="AE237" s="105"/>
      <c r="AF237" s="105"/>
      <c r="AG237" s="105"/>
      <c r="AH237" s="105"/>
      <c r="AI237" s="105"/>
      <c r="AJ237" s="105"/>
      <c r="AK237" s="105"/>
      <c r="AL237" s="105"/>
      <c r="AM237" s="105"/>
      <c r="AN237" s="105"/>
      <c r="AO237" s="105"/>
      <c r="AP237" s="105"/>
      <c r="AQ237" s="105"/>
      <c r="AR237" s="105"/>
      <c r="AS237" s="105"/>
      <c r="AT237" s="105"/>
      <c r="AU237" s="105"/>
      <c r="AV237" s="105"/>
      <c r="AW237" s="105"/>
      <c r="AX237" s="105"/>
      <c r="AY237" s="105"/>
      <c r="AZ237" s="105"/>
      <c r="BA237" s="105"/>
      <c r="BB237" s="105"/>
      <c r="BC237" s="105"/>
      <c r="BD237" s="105"/>
      <c r="BE237" s="105"/>
      <c r="BF237" s="105"/>
    </row>
    <row r="238" spans="1:58" ht="13.5" customHeight="1" x14ac:dyDescent="0.25">
      <c r="A238" s="105"/>
      <c r="B238" s="167"/>
      <c r="C238" s="167"/>
      <c r="D238" s="167"/>
      <c r="E238" s="105"/>
      <c r="F238" s="105"/>
      <c r="G238" s="105"/>
      <c r="H238" s="105"/>
      <c r="I238" s="105"/>
      <c r="J238" s="105"/>
      <c r="K238" s="105"/>
      <c r="L238" s="105"/>
      <c r="M238" s="105"/>
      <c r="N238" s="105"/>
      <c r="O238" s="105"/>
      <c r="P238" s="105"/>
      <c r="Q238" s="105"/>
      <c r="R238" s="105"/>
      <c r="S238" s="105"/>
      <c r="T238" s="105"/>
      <c r="U238" s="105"/>
      <c r="V238" s="105"/>
      <c r="W238" s="105"/>
      <c r="X238" s="105"/>
      <c r="Y238" s="105"/>
      <c r="Z238" s="105"/>
      <c r="AA238" s="105"/>
      <c r="AB238" s="105"/>
      <c r="AC238" s="105"/>
      <c r="AD238" s="105"/>
      <c r="AE238" s="105"/>
      <c r="AF238" s="105"/>
      <c r="AG238" s="105"/>
      <c r="AH238" s="105"/>
      <c r="AI238" s="105"/>
      <c r="AJ238" s="105"/>
      <c r="AK238" s="105"/>
      <c r="AL238" s="105"/>
      <c r="AM238" s="105"/>
      <c r="AN238" s="105"/>
      <c r="AO238" s="105"/>
      <c r="AP238" s="105"/>
      <c r="AQ238" s="105"/>
      <c r="AR238" s="105"/>
      <c r="AS238" s="105"/>
      <c r="AT238" s="105"/>
      <c r="AU238" s="105"/>
      <c r="AV238" s="105"/>
      <c r="AW238" s="105"/>
      <c r="AX238" s="105"/>
      <c r="AY238" s="105"/>
      <c r="AZ238" s="105"/>
      <c r="BA238" s="105"/>
      <c r="BB238" s="105"/>
      <c r="BC238" s="105"/>
      <c r="BD238" s="105"/>
      <c r="BE238" s="105"/>
      <c r="BF238" s="105"/>
    </row>
    <row r="239" spans="1:58" ht="13.5" customHeight="1" x14ac:dyDescent="0.25">
      <c r="A239" s="105"/>
      <c r="B239" s="167"/>
      <c r="C239" s="167"/>
      <c r="D239" s="167"/>
      <c r="E239" s="105"/>
      <c r="F239" s="105"/>
      <c r="G239" s="105"/>
      <c r="H239" s="105"/>
      <c r="I239" s="105"/>
      <c r="J239" s="105"/>
      <c r="K239" s="105"/>
      <c r="L239" s="105"/>
      <c r="M239" s="105"/>
      <c r="N239" s="105"/>
      <c r="O239" s="105"/>
      <c r="P239" s="105"/>
      <c r="Q239" s="105"/>
      <c r="R239" s="105"/>
      <c r="S239" s="105"/>
      <c r="T239" s="105"/>
      <c r="U239" s="105"/>
      <c r="V239" s="105"/>
      <c r="W239" s="105"/>
      <c r="X239" s="105"/>
      <c r="Y239" s="105"/>
      <c r="Z239" s="105"/>
      <c r="AA239" s="105"/>
      <c r="AB239" s="105"/>
      <c r="AC239" s="105"/>
      <c r="AD239" s="105"/>
      <c r="AE239" s="105"/>
      <c r="AF239" s="105"/>
      <c r="AG239" s="105"/>
      <c r="AH239" s="105"/>
      <c r="AI239" s="105"/>
      <c r="AJ239" s="105"/>
      <c r="AK239" s="105"/>
      <c r="AL239" s="105"/>
      <c r="AM239" s="105"/>
      <c r="AN239" s="105"/>
      <c r="AO239" s="105"/>
      <c r="AP239" s="105"/>
      <c r="AQ239" s="105"/>
      <c r="AR239" s="105"/>
      <c r="AS239" s="105"/>
      <c r="AT239" s="105"/>
      <c r="AU239" s="105"/>
      <c r="AV239" s="105"/>
      <c r="AW239" s="105"/>
      <c r="AX239" s="105"/>
      <c r="AY239" s="105"/>
      <c r="AZ239" s="105"/>
      <c r="BA239" s="105"/>
      <c r="BB239" s="105"/>
      <c r="BC239" s="105"/>
      <c r="BD239" s="105"/>
      <c r="BE239" s="105"/>
      <c r="BF239" s="105"/>
    </row>
    <row r="240" spans="1:58" ht="13.5" customHeight="1" x14ac:dyDescent="0.25">
      <c r="A240" s="105"/>
      <c r="B240" s="167"/>
      <c r="C240" s="167"/>
      <c r="D240" s="167"/>
      <c r="E240" s="105"/>
      <c r="F240" s="105"/>
      <c r="G240" s="105"/>
      <c r="H240" s="105"/>
      <c r="I240" s="105"/>
      <c r="J240" s="105"/>
      <c r="K240" s="105"/>
      <c r="L240" s="105"/>
      <c r="M240" s="105"/>
      <c r="N240" s="105"/>
      <c r="O240" s="105"/>
      <c r="P240" s="105"/>
      <c r="Q240" s="105"/>
      <c r="R240" s="105"/>
      <c r="S240" s="105"/>
      <c r="T240" s="105"/>
      <c r="U240" s="105"/>
      <c r="V240" s="105"/>
      <c r="W240" s="105"/>
      <c r="X240" s="105"/>
      <c r="Y240" s="105"/>
      <c r="Z240" s="105"/>
      <c r="AA240" s="105"/>
      <c r="AB240" s="105"/>
      <c r="AC240" s="105"/>
      <c r="AD240" s="105"/>
      <c r="AE240" s="105"/>
      <c r="AF240" s="105"/>
      <c r="AG240" s="105"/>
      <c r="AH240" s="105"/>
      <c r="AI240" s="105"/>
      <c r="AJ240" s="105"/>
      <c r="AK240" s="105"/>
      <c r="AL240" s="105"/>
      <c r="AM240" s="105"/>
      <c r="AN240" s="105"/>
      <c r="AO240" s="105"/>
      <c r="AP240" s="105"/>
      <c r="AQ240" s="105"/>
      <c r="AR240" s="105"/>
      <c r="AS240" s="105"/>
      <c r="AT240" s="105"/>
      <c r="AU240" s="105"/>
      <c r="AV240" s="105"/>
      <c r="AW240" s="105"/>
      <c r="AX240" s="105"/>
      <c r="AY240" s="105"/>
      <c r="AZ240" s="105"/>
      <c r="BA240" s="105"/>
      <c r="BB240" s="105"/>
      <c r="BC240" s="105"/>
      <c r="BD240" s="105"/>
      <c r="BE240" s="105"/>
      <c r="BF240" s="105"/>
    </row>
    <row r="241" spans="1:58" ht="13.5" customHeight="1" x14ac:dyDescent="0.25">
      <c r="A241" s="105"/>
      <c r="B241" s="167"/>
      <c r="C241" s="167"/>
      <c r="D241" s="167"/>
      <c r="E241" s="105"/>
      <c r="F241" s="105"/>
      <c r="G241" s="105"/>
      <c r="H241" s="105"/>
      <c r="I241" s="105"/>
      <c r="J241" s="105"/>
      <c r="K241" s="105"/>
      <c r="L241" s="105"/>
      <c r="M241" s="105"/>
      <c r="N241" s="105"/>
      <c r="O241" s="105"/>
      <c r="P241" s="105"/>
      <c r="Q241" s="105"/>
      <c r="R241" s="105"/>
      <c r="S241" s="105"/>
      <c r="T241" s="105"/>
      <c r="U241" s="105"/>
      <c r="V241" s="105"/>
      <c r="W241" s="105"/>
      <c r="X241" s="105"/>
      <c r="Y241" s="105"/>
      <c r="Z241" s="105"/>
      <c r="AA241" s="105"/>
      <c r="AB241" s="105"/>
      <c r="AC241" s="105"/>
      <c r="AD241" s="105"/>
      <c r="AE241" s="105"/>
      <c r="AF241" s="105"/>
      <c r="AG241" s="105"/>
      <c r="AH241" s="105"/>
      <c r="AI241" s="105"/>
      <c r="AJ241" s="105"/>
      <c r="AK241" s="105"/>
      <c r="AL241" s="105"/>
      <c r="AM241" s="105"/>
      <c r="AN241" s="105"/>
      <c r="AO241" s="105"/>
      <c r="AP241" s="105"/>
      <c r="AQ241" s="105"/>
      <c r="AR241" s="105"/>
      <c r="AS241" s="105"/>
      <c r="AT241" s="105"/>
      <c r="AU241" s="105"/>
      <c r="AV241" s="105"/>
      <c r="AW241" s="105"/>
      <c r="AX241" s="105"/>
      <c r="AY241" s="105"/>
      <c r="AZ241" s="105"/>
      <c r="BA241" s="105"/>
      <c r="BB241" s="105"/>
      <c r="BC241" s="105"/>
      <c r="BD241" s="105"/>
      <c r="BE241" s="105"/>
      <c r="BF241" s="105"/>
    </row>
    <row r="242" spans="1:58" ht="13.5" customHeight="1" x14ac:dyDescent="0.25">
      <c r="A242" s="105"/>
      <c r="B242" s="167"/>
      <c r="C242" s="167"/>
      <c r="D242" s="167"/>
      <c r="E242" s="105"/>
      <c r="F242" s="105"/>
      <c r="G242" s="105"/>
      <c r="H242" s="105"/>
      <c r="I242" s="105"/>
      <c r="J242" s="105"/>
      <c r="K242" s="105"/>
      <c r="L242" s="105"/>
      <c r="M242" s="105"/>
      <c r="N242" s="105"/>
      <c r="O242" s="105"/>
      <c r="P242" s="105"/>
      <c r="Q242" s="105"/>
      <c r="R242" s="105"/>
      <c r="S242" s="105"/>
      <c r="T242" s="105"/>
      <c r="U242" s="105"/>
      <c r="V242" s="105"/>
      <c r="W242" s="105"/>
      <c r="X242" s="105"/>
      <c r="Y242" s="105"/>
      <c r="Z242" s="105"/>
      <c r="AA242" s="105"/>
      <c r="AB242" s="105"/>
      <c r="AC242" s="105"/>
      <c r="AD242" s="105"/>
      <c r="AE242" s="105"/>
      <c r="AF242" s="105"/>
      <c r="AG242" s="105"/>
      <c r="AH242" s="105"/>
      <c r="AI242" s="105"/>
      <c r="AJ242" s="105"/>
      <c r="AK242" s="105"/>
      <c r="AL242" s="105"/>
      <c r="AM242" s="105"/>
      <c r="AN242" s="105"/>
      <c r="AO242" s="105"/>
      <c r="AP242" s="105"/>
      <c r="AQ242" s="105"/>
      <c r="AR242" s="105"/>
      <c r="AS242" s="105"/>
      <c r="AT242" s="105"/>
      <c r="AU242" s="105"/>
      <c r="AV242" s="105"/>
      <c r="AW242" s="105"/>
      <c r="AX242" s="105"/>
      <c r="AY242" s="105"/>
      <c r="AZ242" s="105"/>
      <c r="BA242" s="105"/>
      <c r="BB242" s="105"/>
      <c r="BC242" s="105"/>
      <c r="BD242" s="105"/>
      <c r="BE242" s="105"/>
      <c r="BF242" s="105"/>
    </row>
    <row r="243" spans="1:58" ht="13.5" customHeight="1" x14ac:dyDescent="0.25">
      <c r="A243" s="105"/>
      <c r="B243" s="167"/>
      <c r="C243" s="167"/>
      <c r="D243" s="167"/>
      <c r="E243" s="105"/>
      <c r="F243" s="105"/>
      <c r="G243" s="105"/>
      <c r="H243" s="105"/>
      <c r="I243" s="105"/>
      <c r="J243" s="105"/>
      <c r="K243" s="105"/>
      <c r="L243" s="105"/>
      <c r="M243" s="105"/>
      <c r="N243" s="105"/>
      <c r="O243" s="105"/>
      <c r="P243" s="105"/>
      <c r="Q243" s="105"/>
      <c r="R243" s="105"/>
      <c r="S243" s="105"/>
      <c r="T243" s="105"/>
      <c r="U243" s="105"/>
      <c r="V243" s="105"/>
      <c r="W243" s="105"/>
      <c r="X243" s="105"/>
      <c r="Y243" s="105"/>
      <c r="Z243" s="105"/>
      <c r="AA243" s="105"/>
      <c r="AB243" s="105"/>
      <c r="AC243" s="105"/>
      <c r="AD243" s="105"/>
      <c r="AE243" s="105"/>
      <c r="AF243" s="105"/>
      <c r="AG243" s="105"/>
      <c r="AH243" s="105"/>
      <c r="AI243" s="105"/>
      <c r="AJ243" s="105"/>
      <c r="AK243" s="105"/>
      <c r="AL243" s="105"/>
      <c r="AM243" s="105"/>
      <c r="AN243" s="105"/>
      <c r="AO243" s="105"/>
      <c r="AP243" s="105"/>
      <c r="AQ243" s="105"/>
      <c r="AR243" s="105"/>
      <c r="AS243" s="105"/>
      <c r="AT243" s="105"/>
      <c r="AU243" s="105"/>
      <c r="AV243" s="105"/>
      <c r="AW243" s="105"/>
      <c r="AX243" s="105"/>
      <c r="AY243" s="105"/>
      <c r="AZ243" s="105"/>
      <c r="BA243" s="105"/>
      <c r="BB243" s="105"/>
      <c r="BC243" s="105"/>
      <c r="BD243" s="105"/>
      <c r="BE243" s="105"/>
      <c r="BF243" s="105"/>
    </row>
    <row r="244" spans="1:58" ht="13.5" customHeight="1" x14ac:dyDescent="0.25">
      <c r="A244" s="105"/>
      <c r="B244" s="167"/>
      <c r="C244" s="167"/>
      <c r="D244" s="167"/>
      <c r="E244" s="105"/>
      <c r="F244" s="105"/>
      <c r="G244" s="105"/>
      <c r="H244" s="105"/>
      <c r="I244" s="105"/>
      <c r="J244" s="105"/>
      <c r="K244" s="105"/>
      <c r="L244" s="105"/>
      <c r="M244" s="105"/>
      <c r="N244" s="105"/>
      <c r="O244" s="105"/>
      <c r="P244" s="105"/>
      <c r="Q244" s="105"/>
      <c r="R244" s="105"/>
      <c r="S244" s="105"/>
      <c r="T244" s="105"/>
      <c r="U244" s="105"/>
      <c r="V244" s="105"/>
      <c r="W244" s="105"/>
      <c r="X244" s="105"/>
      <c r="Y244" s="105"/>
      <c r="Z244" s="105"/>
      <c r="AA244" s="105"/>
      <c r="AB244" s="105"/>
      <c r="AC244" s="105"/>
      <c r="AD244" s="105"/>
      <c r="AE244" s="105"/>
      <c r="AF244" s="105"/>
      <c r="AG244" s="105"/>
      <c r="AH244" s="105"/>
      <c r="AI244" s="105"/>
      <c r="AJ244" s="105"/>
      <c r="AK244" s="105"/>
      <c r="AL244" s="105"/>
      <c r="AM244" s="105"/>
      <c r="AN244" s="105"/>
      <c r="AO244" s="105"/>
      <c r="AP244" s="105"/>
      <c r="AQ244" s="105"/>
      <c r="AR244" s="105"/>
      <c r="AS244" s="105"/>
      <c r="AT244" s="105"/>
      <c r="AU244" s="105"/>
      <c r="AV244" s="105"/>
      <c r="AW244" s="105"/>
      <c r="AX244" s="105"/>
      <c r="AY244" s="105"/>
      <c r="AZ244" s="105"/>
      <c r="BA244" s="105"/>
      <c r="BB244" s="105"/>
      <c r="BC244" s="105"/>
      <c r="BD244" s="105"/>
      <c r="BE244" s="105"/>
      <c r="BF244" s="105"/>
    </row>
    <row r="245" spans="1:58" ht="13.5" customHeight="1" x14ac:dyDescent="0.25">
      <c r="A245" s="105"/>
      <c r="B245" s="167"/>
      <c r="C245" s="167"/>
      <c r="D245" s="167"/>
      <c r="E245" s="105"/>
      <c r="F245" s="105"/>
      <c r="G245" s="105"/>
      <c r="H245" s="105"/>
      <c r="I245" s="105"/>
      <c r="J245" s="105"/>
      <c r="K245" s="105"/>
      <c r="L245" s="105"/>
      <c r="M245" s="105"/>
      <c r="N245" s="105"/>
      <c r="O245" s="105"/>
      <c r="P245" s="105"/>
      <c r="Q245" s="105"/>
      <c r="R245" s="105"/>
      <c r="S245" s="105"/>
      <c r="T245" s="105"/>
      <c r="U245" s="105"/>
      <c r="V245" s="105"/>
      <c r="W245" s="105"/>
      <c r="X245" s="105"/>
      <c r="Y245" s="105"/>
      <c r="Z245" s="105"/>
      <c r="AA245" s="105"/>
      <c r="AB245" s="105"/>
      <c r="AC245" s="105"/>
      <c r="AD245" s="105"/>
      <c r="AE245" s="105"/>
      <c r="AF245" s="105"/>
      <c r="AG245" s="105"/>
      <c r="AH245" s="105"/>
      <c r="AI245" s="105"/>
      <c r="AJ245" s="105"/>
      <c r="AK245" s="105"/>
      <c r="AL245" s="105"/>
      <c r="AM245" s="105"/>
      <c r="AN245" s="105"/>
      <c r="AO245" s="105"/>
      <c r="AP245" s="105"/>
      <c r="AQ245" s="105"/>
      <c r="AR245" s="105"/>
      <c r="AS245" s="105"/>
      <c r="AT245" s="105"/>
      <c r="AU245" s="105"/>
      <c r="AV245" s="105"/>
      <c r="AW245" s="105"/>
      <c r="AX245" s="105"/>
      <c r="AY245" s="105"/>
      <c r="AZ245" s="105"/>
      <c r="BA245" s="105"/>
      <c r="BB245" s="105"/>
      <c r="BC245" s="105"/>
      <c r="BD245" s="105"/>
      <c r="BE245" s="105"/>
      <c r="BF245" s="105"/>
    </row>
    <row r="246" spans="1:58" ht="13.5" customHeight="1" x14ac:dyDescent="0.25">
      <c r="A246" s="105"/>
      <c r="B246" s="167"/>
      <c r="C246" s="167"/>
      <c r="D246" s="167"/>
      <c r="E246" s="105"/>
      <c r="F246" s="105"/>
      <c r="G246" s="105"/>
      <c r="H246" s="105"/>
      <c r="I246" s="105"/>
      <c r="J246" s="105"/>
      <c r="K246" s="105"/>
      <c r="L246" s="105"/>
      <c r="M246" s="105"/>
      <c r="N246" s="105"/>
      <c r="O246" s="105"/>
      <c r="P246" s="105"/>
      <c r="Q246" s="105"/>
      <c r="R246" s="105"/>
      <c r="S246" s="105"/>
      <c r="T246" s="105"/>
      <c r="U246" s="105"/>
      <c r="V246" s="105"/>
      <c r="W246" s="105"/>
      <c r="X246" s="105"/>
      <c r="Y246" s="105"/>
      <c r="Z246" s="105"/>
      <c r="AA246" s="105"/>
      <c r="AB246" s="105"/>
      <c r="AC246" s="105"/>
      <c r="AD246" s="105"/>
      <c r="AE246" s="105"/>
      <c r="AF246" s="105"/>
      <c r="AG246" s="105"/>
      <c r="AH246" s="105"/>
      <c r="AI246" s="105"/>
      <c r="AJ246" s="105"/>
      <c r="AK246" s="105"/>
      <c r="AL246" s="105"/>
      <c r="AM246" s="105"/>
      <c r="AN246" s="105"/>
      <c r="AO246" s="105"/>
      <c r="AP246" s="105"/>
      <c r="AQ246" s="105"/>
      <c r="AR246" s="105"/>
      <c r="AS246" s="105"/>
      <c r="AT246" s="105"/>
      <c r="AU246" s="105"/>
      <c r="AV246" s="105"/>
      <c r="AW246" s="105"/>
      <c r="AX246" s="105"/>
      <c r="AY246" s="105"/>
      <c r="AZ246" s="105"/>
      <c r="BA246" s="105"/>
      <c r="BB246" s="105"/>
      <c r="BC246" s="105"/>
      <c r="BD246" s="105"/>
      <c r="BE246" s="105"/>
      <c r="BF246" s="105"/>
    </row>
    <row r="247" spans="1:58" ht="13.5" customHeight="1" x14ac:dyDescent="0.25">
      <c r="A247" s="105"/>
      <c r="B247" s="167"/>
      <c r="C247" s="167"/>
      <c r="D247" s="167"/>
      <c r="E247" s="105"/>
      <c r="F247" s="105"/>
      <c r="G247" s="105"/>
      <c r="H247" s="105"/>
      <c r="I247" s="105"/>
      <c r="J247" s="105"/>
      <c r="K247" s="105"/>
      <c r="L247" s="105"/>
      <c r="M247" s="105"/>
      <c r="N247" s="105"/>
      <c r="O247" s="105"/>
      <c r="P247" s="105"/>
      <c r="Q247" s="105"/>
      <c r="R247" s="105"/>
      <c r="S247" s="105"/>
      <c r="T247" s="105"/>
      <c r="U247" s="105"/>
      <c r="V247" s="105"/>
      <c r="W247" s="105"/>
      <c r="X247" s="105"/>
      <c r="Y247" s="105"/>
      <c r="Z247" s="105"/>
      <c r="AA247" s="105"/>
      <c r="AB247" s="105"/>
      <c r="AC247" s="105"/>
      <c r="AD247" s="105"/>
      <c r="AE247" s="105"/>
      <c r="AF247" s="105"/>
      <c r="AG247" s="105"/>
      <c r="AH247" s="105"/>
      <c r="AI247" s="105"/>
      <c r="AJ247" s="105"/>
      <c r="AK247" s="105"/>
      <c r="AL247" s="105"/>
      <c r="AM247" s="105"/>
      <c r="AN247" s="105"/>
      <c r="AO247" s="105"/>
      <c r="AP247" s="105"/>
      <c r="AQ247" s="105"/>
      <c r="AR247" s="105"/>
      <c r="AS247" s="105"/>
      <c r="AT247" s="105"/>
      <c r="AU247" s="105"/>
      <c r="AV247" s="105"/>
      <c r="AW247" s="105"/>
      <c r="AX247" s="105"/>
      <c r="AY247" s="105"/>
      <c r="AZ247" s="105"/>
      <c r="BA247" s="105"/>
      <c r="BB247" s="105"/>
      <c r="BC247" s="105"/>
      <c r="BD247" s="105"/>
      <c r="BE247" s="105"/>
      <c r="BF247" s="105"/>
    </row>
    <row r="248" spans="1:58" ht="13.5" customHeight="1" x14ac:dyDescent="0.25">
      <c r="A248" s="105"/>
      <c r="B248" s="167"/>
      <c r="C248" s="167"/>
      <c r="D248" s="167"/>
      <c r="E248" s="105"/>
      <c r="F248" s="105"/>
      <c r="G248" s="105"/>
      <c r="H248" s="105"/>
      <c r="I248" s="105"/>
      <c r="J248" s="105"/>
      <c r="K248" s="105"/>
      <c r="L248" s="105"/>
      <c r="M248" s="105"/>
      <c r="N248" s="105"/>
      <c r="O248" s="105"/>
      <c r="P248" s="105"/>
      <c r="Q248" s="105"/>
      <c r="R248" s="105"/>
      <c r="S248" s="105"/>
      <c r="T248" s="105"/>
      <c r="U248" s="105"/>
      <c r="V248" s="105"/>
      <c r="W248" s="105"/>
      <c r="X248" s="105"/>
      <c r="Y248" s="105"/>
      <c r="Z248" s="105"/>
      <c r="AA248" s="105"/>
      <c r="AB248" s="105"/>
      <c r="AC248" s="105"/>
      <c r="AD248" s="105"/>
      <c r="AE248" s="105"/>
      <c r="AF248" s="105"/>
      <c r="AG248" s="105"/>
      <c r="AH248" s="105"/>
      <c r="AI248" s="105"/>
      <c r="AJ248" s="105"/>
      <c r="AK248" s="105"/>
      <c r="AL248" s="105"/>
      <c r="AM248" s="105"/>
      <c r="AN248" s="105"/>
      <c r="AO248" s="105"/>
      <c r="AP248" s="105"/>
      <c r="AQ248" s="105"/>
      <c r="AR248" s="105"/>
      <c r="AS248" s="105"/>
      <c r="AT248" s="105"/>
      <c r="AU248" s="105"/>
      <c r="AV248" s="105"/>
      <c r="AW248" s="105"/>
      <c r="AX248" s="105"/>
      <c r="AY248" s="105"/>
      <c r="AZ248" s="105"/>
      <c r="BA248" s="105"/>
      <c r="BB248" s="105"/>
      <c r="BC248" s="105"/>
      <c r="BD248" s="105"/>
      <c r="BE248" s="105"/>
      <c r="BF248" s="105"/>
    </row>
    <row r="249" spans="1:58" ht="13.5" customHeight="1" x14ac:dyDescent="0.25">
      <c r="A249" s="105"/>
      <c r="B249" s="167"/>
      <c r="C249" s="167"/>
      <c r="D249" s="167"/>
      <c r="E249" s="105"/>
      <c r="F249" s="105"/>
      <c r="G249" s="105"/>
      <c r="H249" s="105"/>
      <c r="I249" s="105"/>
      <c r="J249" s="105"/>
      <c r="K249" s="105"/>
      <c r="L249" s="105"/>
      <c r="M249" s="105"/>
      <c r="N249" s="105"/>
      <c r="O249" s="105"/>
      <c r="P249" s="105"/>
      <c r="Q249" s="105"/>
      <c r="R249" s="105"/>
      <c r="S249" s="105"/>
      <c r="T249" s="105"/>
      <c r="U249" s="105"/>
      <c r="V249" s="105"/>
      <c r="W249" s="105"/>
      <c r="X249" s="105"/>
      <c r="Y249" s="105"/>
      <c r="Z249" s="105"/>
      <c r="AA249" s="105"/>
      <c r="AB249" s="105"/>
      <c r="AC249" s="105"/>
      <c r="AD249" s="105"/>
      <c r="AE249" s="105"/>
      <c r="AF249" s="105"/>
      <c r="AG249" s="105"/>
      <c r="AH249" s="105"/>
      <c r="AI249" s="105"/>
      <c r="AJ249" s="105"/>
      <c r="AK249" s="105"/>
      <c r="AL249" s="105"/>
      <c r="AM249" s="105"/>
      <c r="AN249" s="105"/>
      <c r="AO249" s="105"/>
      <c r="AP249" s="105"/>
      <c r="AQ249" s="105"/>
      <c r="AR249" s="105"/>
      <c r="AS249" s="105"/>
      <c r="AT249" s="105"/>
      <c r="AU249" s="105"/>
      <c r="AV249" s="105"/>
      <c r="AW249" s="105"/>
      <c r="AX249" s="105"/>
      <c r="AY249" s="105"/>
      <c r="AZ249" s="105"/>
      <c r="BA249" s="105"/>
      <c r="BB249" s="105"/>
      <c r="BC249" s="105"/>
      <c r="BD249" s="105"/>
      <c r="BE249" s="105"/>
      <c r="BF249" s="105"/>
    </row>
    <row r="250" spans="1:58" ht="13.5" customHeight="1" x14ac:dyDescent="0.25">
      <c r="A250" s="105"/>
      <c r="B250" s="167"/>
      <c r="C250" s="167"/>
      <c r="D250" s="167"/>
      <c r="E250" s="105"/>
      <c r="F250" s="105"/>
      <c r="G250" s="105"/>
      <c r="H250" s="105"/>
      <c r="I250" s="105"/>
      <c r="J250" s="105"/>
      <c r="K250" s="105"/>
      <c r="L250" s="105"/>
      <c r="M250" s="105"/>
      <c r="N250" s="105"/>
      <c r="O250" s="105"/>
      <c r="P250" s="105"/>
      <c r="Q250" s="105"/>
      <c r="R250" s="105"/>
      <c r="S250" s="105"/>
      <c r="T250" s="105"/>
      <c r="U250" s="105"/>
      <c r="V250" s="105"/>
      <c r="W250" s="105"/>
      <c r="X250" s="105"/>
      <c r="Y250" s="105"/>
      <c r="Z250" s="105"/>
      <c r="AA250" s="105"/>
      <c r="AB250" s="105"/>
      <c r="AC250" s="105"/>
      <c r="AD250" s="105"/>
      <c r="AE250" s="105"/>
      <c r="AF250" s="105"/>
      <c r="AG250" s="105"/>
      <c r="AH250" s="105"/>
      <c r="AI250" s="105"/>
      <c r="AJ250" s="105"/>
      <c r="AK250" s="105"/>
      <c r="AL250" s="105"/>
      <c r="AM250" s="105"/>
      <c r="AN250" s="105"/>
      <c r="AO250" s="105"/>
      <c r="AP250" s="105"/>
      <c r="AQ250" s="105"/>
      <c r="AR250" s="105"/>
      <c r="AS250" s="105"/>
      <c r="AT250" s="105"/>
      <c r="AU250" s="105"/>
      <c r="AV250" s="105"/>
      <c r="AW250" s="105"/>
      <c r="AX250" s="105"/>
      <c r="AY250" s="105"/>
      <c r="AZ250" s="105"/>
      <c r="BA250" s="105"/>
      <c r="BB250" s="105"/>
      <c r="BC250" s="105"/>
      <c r="BD250" s="105"/>
      <c r="BE250" s="105"/>
      <c r="BF250" s="105"/>
    </row>
    <row r="251" spans="1:58" ht="13.5" customHeight="1" x14ac:dyDescent="0.25">
      <c r="A251" s="105"/>
      <c r="B251" s="167"/>
      <c r="C251" s="167"/>
      <c r="D251" s="167"/>
      <c r="E251" s="105"/>
      <c r="F251" s="105"/>
      <c r="G251" s="105"/>
      <c r="H251" s="105"/>
      <c r="I251" s="105"/>
      <c r="J251" s="105"/>
      <c r="K251" s="105"/>
      <c r="L251" s="105"/>
      <c r="M251" s="105"/>
      <c r="N251" s="105"/>
      <c r="O251" s="105"/>
      <c r="P251" s="105"/>
      <c r="Q251" s="105"/>
      <c r="R251" s="105"/>
      <c r="S251" s="105"/>
      <c r="T251" s="105"/>
      <c r="U251" s="105"/>
      <c r="V251" s="105"/>
      <c r="W251" s="105"/>
      <c r="X251" s="105"/>
      <c r="Y251" s="105"/>
      <c r="Z251" s="105"/>
      <c r="AA251" s="105"/>
      <c r="AB251" s="105"/>
      <c r="AC251" s="105"/>
      <c r="AD251" s="105"/>
      <c r="AE251" s="105"/>
      <c r="AF251" s="105"/>
      <c r="AG251" s="105"/>
      <c r="AH251" s="105"/>
      <c r="AI251" s="105"/>
      <c r="AJ251" s="105"/>
      <c r="AK251" s="105"/>
      <c r="AL251" s="105"/>
      <c r="AM251" s="105"/>
      <c r="AN251" s="105"/>
      <c r="AO251" s="105"/>
      <c r="AP251" s="105"/>
      <c r="AQ251" s="105"/>
      <c r="AR251" s="105"/>
      <c r="AS251" s="105"/>
      <c r="AT251" s="105"/>
      <c r="AU251" s="105"/>
      <c r="AV251" s="105"/>
      <c r="AW251" s="105"/>
      <c r="AX251" s="105"/>
      <c r="AY251" s="105"/>
      <c r="AZ251" s="105"/>
      <c r="BA251" s="105"/>
      <c r="BB251" s="105"/>
      <c r="BC251" s="105"/>
      <c r="BD251" s="105"/>
      <c r="BE251" s="105"/>
      <c r="BF251" s="105"/>
    </row>
    <row r="252" spans="1:58" ht="13.5" customHeight="1" x14ac:dyDescent="0.25">
      <c r="A252" s="105"/>
      <c r="B252" s="167"/>
      <c r="C252" s="167"/>
      <c r="D252" s="167"/>
      <c r="E252" s="105"/>
      <c r="F252" s="105"/>
      <c r="G252" s="105"/>
      <c r="H252" s="105"/>
      <c r="I252" s="105"/>
      <c r="J252" s="105"/>
      <c r="K252" s="105"/>
      <c r="L252" s="105"/>
      <c r="M252" s="105"/>
      <c r="N252" s="105"/>
      <c r="O252" s="105"/>
      <c r="P252" s="105"/>
      <c r="Q252" s="105"/>
      <c r="R252" s="105"/>
      <c r="S252" s="105"/>
      <c r="T252" s="105"/>
      <c r="U252" s="105"/>
      <c r="V252" s="105"/>
      <c r="W252" s="105"/>
      <c r="X252" s="105"/>
      <c r="Y252" s="105"/>
      <c r="Z252" s="105"/>
      <c r="AA252" s="105"/>
      <c r="AB252" s="105"/>
      <c r="AC252" s="105"/>
      <c r="AD252" s="105"/>
      <c r="AE252" s="105"/>
      <c r="AF252" s="105"/>
      <c r="AG252" s="105"/>
      <c r="AH252" s="105"/>
      <c r="AI252" s="105"/>
      <c r="AJ252" s="105"/>
      <c r="AK252" s="105"/>
      <c r="AL252" s="105"/>
      <c r="AM252" s="105"/>
      <c r="AN252" s="105"/>
      <c r="AO252" s="105"/>
      <c r="AP252" s="105"/>
      <c r="AQ252" s="105"/>
      <c r="AR252" s="105"/>
      <c r="AS252" s="105"/>
      <c r="AT252" s="105"/>
      <c r="AU252" s="105"/>
      <c r="AV252" s="105"/>
      <c r="AW252" s="105"/>
      <c r="AX252" s="105"/>
      <c r="AY252" s="105"/>
      <c r="AZ252" s="105"/>
      <c r="BA252" s="105"/>
      <c r="BB252" s="105"/>
      <c r="BC252" s="105"/>
      <c r="BD252" s="105"/>
      <c r="BE252" s="105"/>
      <c r="BF252" s="105"/>
    </row>
    <row r="253" spans="1:58" ht="13.5" customHeight="1" x14ac:dyDescent="0.25">
      <c r="A253" s="105"/>
      <c r="B253" s="167"/>
      <c r="C253" s="167"/>
      <c r="D253" s="167"/>
      <c r="E253" s="105"/>
      <c r="F253" s="105"/>
      <c r="G253" s="105"/>
      <c r="H253" s="105"/>
      <c r="I253" s="105"/>
      <c r="J253" s="105"/>
      <c r="K253" s="105"/>
      <c r="L253" s="105"/>
      <c r="M253" s="105"/>
      <c r="N253" s="105"/>
      <c r="O253" s="105"/>
      <c r="P253" s="105"/>
      <c r="Q253" s="105"/>
      <c r="R253" s="105"/>
      <c r="S253" s="105"/>
      <c r="T253" s="105"/>
      <c r="U253" s="105"/>
      <c r="V253" s="105"/>
      <c r="W253" s="105"/>
      <c r="X253" s="105"/>
      <c r="Y253" s="105"/>
      <c r="Z253" s="105"/>
      <c r="AA253" s="105"/>
      <c r="AB253" s="105"/>
      <c r="AC253" s="105"/>
      <c r="AD253" s="105"/>
      <c r="AE253" s="105"/>
      <c r="AF253" s="105"/>
      <c r="AG253" s="105"/>
      <c r="AH253" s="105"/>
      <c r="AI253" s="105"/>
      <c r="AJ253" s="105"/>
      <c r="AK253" s="105"/>
      <c r="AL253" s="105"/>
      <c r="AM253" s="105"/>
      <c r="AN253" s="105"/>
      <c r="AO253" s="105"/>
      <c r="AP253" s="105"/>
      <c r="AQ253" s="105"/>
      <c r="AR253" s="105"/>
      <c r="AS253" s="105"/>
      <c r="AT253" s="105"/>
      <c r="AU253" s="105"/>
      <c r="AV253" s="105"/>
      <c r="AW253" s="105"/>
      <c r="AX253" s="105"/>
      <c r="AY253" s="105"/>
      <c r="AZ253" s="105"/>
      <c r="BA253" s="105"/>
      <c r="BB253" s="105"/>
      <c r="BC253" s="105"/>
      <c r="BD253" s="105"/>
      <c r="BE253" s="105"/>
      <c r="BF253" s="105"/>
    </row>
    <row r="254" spans="1:58" ht="13.5" customHeight="1" x14ac:dyDescent="0.25">
      <c r="A254" s="105"/>
      <c r="B254" s="167"/>
      <c r="C254" s="167"/>
      <c r="D254" s="167"/>
      <c r="E254" s="105"/>
      <c r="F254" s="105"/>
      <c r="G254" s="105"/>
      <c r="H254" s="105"/>
      <c r="I254" s="105"/>
      <c r="J254" s="105"/>
      <c r="K254" s="105"/>
      <c r="L254" s="105"/>
      <c r="M254" s="105"/>
      <c r="N254" s="105"/>
      <c r="O254" s="105"/>
      <c r="P254" s="105"/>
      <c r="Q254" s="105"/>
      <c r="R254" s="105"/>
      <c r="S254" s="105"/>
      <c r="T254" s="105"/>
      <c r="U254" s="105"/>
      <c r="V254" s="105"/>
      <c r="W254" s="105"/>
      <c r="X254" s="105"/>
      <c r="Y254" s="105"/>
      <c r="Z254" s="105"/>
      <c r="AA254" s="105"/>
      <c r="AB254" s="105"/>
      <c r="AC254" s="105"/>
      <c r="AD254" s="105"/>
      <c r="AE254" s="105"/>
      <c r="AF254" s="105"/>
      <c r="AG254" s="105"/>
      <c r="AH254" s="105"/>
      <c r="AI254" s="105"/>
      <c r="AJ254" s="105"/>
      <c r="AK254" s="105"/>
      <c r="AL254" s="105"/>
      <c r="AM254" s="105"/>
      <c r="AN254" s="105"/>
      <c r="AO254" s="105"/>
      <c r="AP254" s="105"/>
      <c r="AQ254" s="105"/>
      <c r="AR254" s="105"/>
      <c r="AS254" s="105"/>
      <c r="AT254" s="105"/>
      <c r="AU254" s="105"/>
      <c r="AV254" s="105"/>
      <c r="AW254" s="105"/>
      <c r="AX254" s="105"/>
      <c r="AY254" s="105"/>
      <c r="AZ254" s="105"/>
      <c r="BA254" s="105"/>
      <c r="BB254" s="105"/>
      <c r="BC254" s="105"/>
      <c r="BD254" s="105"/>
      <c r="BE254" s="105"/>
      <c r="BF254" s="105"/>
    </row>
    <row r="255" spans="1:58" ht="13.5" customHeight="1" x14ac:dyDescent="0.25">
      <c r="A255" s="105"/>
      <c r="B255" s="167"/>
      <c r="C255" s="167"/>
      <c r="D255" s="167"/>
      <c r="E255" s="105"/>
      <c r="F255" s="105"/>
      <c r="G255" s="105"/>
      <c r="H255" s="105"/>
      <c r="I255" s="105"/>
      <c r="J255" s="105"/>
      <c r="K255" s="105"/>
      <c r="L255" s="105"/>
      <c r="M255" s="105"/>
      <c r="N255" s="105"/>
      <c r="O255" s="105"/>
      <c r="P255" s="105"/>
      <c r="Q255" s="105"/>
      <c r="R255" s="105"/>
      <c r="S255" s="105"/>
      <c r="T255" s="105"/>
      <c r="U255" s="105"/>
      <c r="V255" s="105"/>
      <c r="W255" s="105"/>
      <c r="X255" s="105"/>
      <c r="Y255" s="105"/>
      <c r="Z255" s="105"/>
      <c r="AA255" s="105"/>
      <c r="AB255" s="105"/>
      <c r="AC255" s="105"/>
      <c r="AD255" s="105"/>
      <c r="AE255" s="105"/>
      <c r="AF255" s="105"/>
      <c r="AG255" s="105"/>
      <c r="AH255" s="105"/>
      <c r="AI255" s="105"/>
      <c r="AJ255" s="105"/>
      <c r="AK255" s="105"/>
      <c r="AL255" s="105"/>
      <c r="AM255" s="105"/>
      <c r="AN255" s="105"/>
      <c r="AO255" s="105"/>
      <c r="AP255" s="105"/>
      <c r="AQ255" s="105"/>
      <c r="AR255" s="105"/>
      <c r="AS255" s="105"/>
      <c r="AT255" s="105"/>
      <c r="AU255" s="105"/>
      <c r="AV255" s="105"/>
      <c r="AW255" s="105"/>
      <c r="AX255" s="105"/>
      <c r="AY255" s="105"/>
      <c r="AZ255" s="105"/>
      <c r="BA255" s="105"/>
      <c r="BB255" s="105"/>
      <c r="BC255" s="105"/>
      <c r="BD255" s="105"/>
      <c r="BE255" s="105"/>
      <c r="BF255" s="105"/>
    </row>
    <row r="256" spans="1:58" ht="13.5" customHeight="1" x14ac:dyDescent="0.25">
      <c r="A256" s="105"/>
      <c r="B256" s="167"/>
      <c r="C256" s="167"/>
      <c r="D256" s="167"/>
      <c r="E256" s="105"/>
      <c r="F256" s="105"/>
      <c r="G256" s="105"/>
      <c r="H256" s="105"/>
      <c r="I256" s="105"/>
      <c r="J256" s="105"/>
      <c r="K256" s="105"/>
      <c r="L256" s="105"/>
      <c r="M256" s="105"/>
      <c r="N256" s="105"/>
      <c r="O256" s="105"/>
      <c r="P256" s="105"/>
      <c r="Q256" s="105"/>
      <c r="R256" s="105"/>
      <c r="S256" s="105"/>
      <c r="T256" s="105"/>
      <c r="U256" s="105"/>
      <c r="V256" s="105"/>
      <c r="W256" s="105"/>
      <c r="X256" s="105"/>
      <c r="Y256" s="105"/>
      <c r="Z256" s="105"/>
      <c r="AA256" s="105"/>
      <c r="AB256" s="105"/>
      <c r="AC256" s="105"/>
      <c r="AD256" s="105"/>
      <c r="AE256" s="105"/>
      <c r="AF256" s="105"/>
      <c r="AG256" s="105"/>
      <c r="AH256" s="105"/>
      <c r="AI256" s="105"/>
      <c r="AJ256" s="105"/>
      <c r="AK256" s="105"/>
      <c r="AL256" s="105"/>
      <c r="AM256" s="105"/>
      <c r="AN256" s="105"/>
      <c r="AO256" s="105"/>
      <c r="AP256" s="105"/>
      <c r="AQ256" s="105"/>
      <c r="AR256" s="105"/>
      <c r="AS256" s="105"/>
      <c r="AT256" s="105"/>
      <c r="AU256" s="105"/>
      <c r="AV256" s="105"/>
      <c r="AW256" s="105"/>
      <c r="AX256" s="105"/>
      <c r="AY256" s="105"/>
      <c r="AZ256" s="105"/>
      <c r="BA256" s="105"/>
      <c r="BB256" s="105"/>
      <c r="BC256" s="105"/>
      <c r="BD256" s="105"/>
      <c r="BE256" s="105"/>
      <c r="BF256" s="105"/>
    </row>
    <row r="257" spans="1:58" ht="13.5" customHeight="1" x14ac:dyDescent="0.25">
      <c r="A257" s="105"/>
      <c r="B257" s="167"/>
      <c r="C257" s="167"/>
      <c r="D257" s="167"/>
      <c r="E257" s="105"/>
      <c r="F257" s="105"/>
      <c r="G257" s="105"/>
      <c r="H257" s="105"/>
      <c r="I257" s="105"/>
      <c r="J257" s="105"/>
      <c r="K257" s="105"/>
      <c r="L257" s="105"/>
      <c r="M257" s="105"/>
      <c r="N257" s="105"/>
      <c r="O257" s="105"/>
      <c r="P257" s="105"/>
      <c r="Q257" s="105"/>
      <c r="R257" s="105"/>
      <c r="S257" s="105"/>
      <c r="T257" s="105"/>
      <c r="U257" s="105"/>
      <c r="V257" s="105"/>
      <c r="W257" s="105"/>
      <c r="X257" s="105"/>
      <c r="Y257" s="105"/>
      <c r="Z257" s="105"/>
      <c r="AA257" s="105"/>
      <c r="AB257" s="105"/>
      <c r="AC257" s="105"/>
      <c r="AD257" s="105"/>
      <c r="AE257" s="105"/>
      <c r="AF257" s="105"/>
      <c r="AG257" s="105"/>
      <c r="AH257" s="105"/>
      <c r="AI257" s="105"/>
      <c r="AJ257" s="105"/>
      <c r="AK257" s="105"/>
      <c r="AL257" s="105"/>
      <c r="AM257" s="105"/>
      <c r="AN257" s="105"/>
      <c r="AO257" s="105"/>
      <c r="AP257" s="105"/>
      <c r="AQ257" s="105"/>
      <c r="AR257" s="105"/>
      <c r="AS257" s="105"/>
      <c r="AT257" s="105"/>
      <c r="AU257" s="105"/>
      <c r="AV257" s="105"/>
      <c r="AW257" s="105"/>
      <c r="AX257" s="105"/>
      <c r="AY257" s="105"/>
      <c r="AZ257" s="105"/>
      <c r="BA257" s="105"/>
      <c r="BB257" s="105"/>
      <c r="BC257" s="105"/>
      <c r="BD257" s="105"/>
      <c r="BE257" s="105"/>
      <c r="BF257" s="105"/>
    </row>
    <row r="258" spans="1:58" ht="13.5" customHeight="1" x14ac:dyDescent="0.25">
      <c r="A258" s="105"/>
      <c r="B258" s="167"/>
      <c r="C258" s="167"/>
      <c r="D258" s="167"/>
      <c r="E258" s="105"/>
      <c r="F258" s="105"/>
      <c r="G258" s="105"/>
      <c r="H258" s="105"/>
      <c r="I258" s="105"/>
      <c r="J258" s="105"/>
      <c r="K258" s="105"/>
      <c r="L258" s="105"/>
      <c r="M258" s="105"/>
      <c r="N258" s="105"/>
      <c r="O258" s="105"/>
      <c r="P258" s="105"/>
      <c r="Q258" s="105"/>
      <c r="R258" s="105"/>
      <c r="S258" s="105"/>
      <c r="T258" s="105"/>
      <c r="U258" s="105"/>
      <c r="V258" s="105"/>
      <c r="W258" s="105"/>
      <c r="X258" s="105"/>
      <c r="Y258" s="105"/>
      <c r="Z258" s="105"/>
      <c r="AA258" s="105"/>
      <c r="AB258" s="105"/>
      <c r="AC258" s="105"/>
      <c r="AD258" s="105"/>
      <c r="AE258" s="105"/>
      <c r="AF258" s="105"/>
      <c r="AG258" s="105"/>
      <c r="AH258" s="105"/>
      <c r="AI258" s="105"/>
      <c r="AJ258" s="105"/>
      <c r="AK258" s="105"/>
      <c r="AL258" s="105"/>
      <c r="AM258" s="105"/>
      <c r="AN258" s="105"/>
      <c r="AO258" s="105"/>
      <c r="AP258" s="105"/>
      <c r="AQ258" s="105"/>
      <c r="AR258" s="105"/>
      <c r="AS258" s="105"/>
      <c r="AT258" s="105"/>
      <c r="AU258" s="105"/>
      <c r="AV258" s="105"/>
      <c r="AW258" s="105"/>
      <c r="AX258" s="105"/>
      <c r="AY258" s="105"/>
      <c r="AZ258" s="105"/>
      <c r="BA258" s="105"/>
      <c r="BB258" s="105"/>
      <c r="BC258" s="105"/>
      <c r="BD258" s="105"/>
      <c r="BE258" s="105"/>
      <c r="BF258" s="105"/>
    </row>
    <row r="259" spans="1:58" ht="13.5" customHeight="1" x14ac:dyDescent="0.25">
      <c r="A259" s="105"/>
      <c r="B259" s="167"/>
      <c r="C259" s="167"/>
      <c r="D259" s="167"/>
      <c r="E259" s="105"/>
      <c r="F259" s="105"/>
      <c r="G259" s="105"/>
      <c r="H259" s="105"/>
      <c r="I259" s="105"/>
      <c r="J259" s="105"/>
      <c r="K259" s="105"/>
      <c r="L259" s="105"/>
      <c r="M259" s="105"/>
      <c r="N259" s="105"/>
      <c r="O259" s="105"/>
      <c r="P259" s="105"/>
      <c r="Q259" s="105"/>
      <c r="R259" s="105"/>
      <c r="S259" s="105"/>
      <c r="T259" s="105"/>
      <c r="U259" s="105"/>
      <c r="V259" s="105"/>
      <c r="W259" s="105"/>
      <c r="X259" s="105"/>
      <c r="Y259" s="105"/>
      <c r="Z259" s="105"/>
      <c r="AA259" s="105"/>
      <c r="AB259" s="105"/>
      <c r="AC259" s="105"/>
      <c r="AD259" s="105"/>
      <c r="AE259" s="105"/>
      <c r="AF259" s="105"/>
      <c r="AG259" s="105"/>
      <c r="AH259" s="105"/>
      <c r="AI259" s="105"/>
      <c r="AJ259" s="105"/>
      <c r="AK259" s="105"/>
      <c r="AL259" s="105"/>
      <c r="AM259" s="105"/>
      <c r="AN259" s="105"/>
      <c r="AO259" s="105"/>
      <c r="AP259" s="105"/>
      <c r="AQ259" s="105"/>
      <c r="AR259" s="105"/>
      <c r="AS259" s="105"/>
      <c r="AT259" s="105"/>
      <c r="AU259" s="105"/>
      <c r="AV259" s="105"/>
      <c r="AW259" s="105"/>
      <c r="AX259" s="105"/>
      <c r="AY259" s="105"/>
      <c r="AZ259" s="105"/>
      <c r="BA259" s="105"/>
      <c r="BB259" s="105"/>
      <c r="BC259" s="105"/>
      <c r="BD259" s="105"/>
      <c r="BE259" s="105"/>
      <c r="BF259" s="105"/>
    </row>
    <row r="260" spans="1:58" ht="13.5" customHeight="1" x14ac:dyDescent="0.25">
      <c r="A260" s="105"/>
      <c r="B260" s="167"/>
      <c r="C260" s="167"/>
      <c r="D260" s="167"/>
      <c r="E260" s="105"/>
      <c r="F260" s="105"/>
      <c r="G260" s="105"/>
      <c r="H260" s="105"/>
      <c r="I260" s="105"/>
      <c r="J260" s="105"/>
      <c r="K260" s="105"/>
      <c r="L260" s="105"/>
      <c r="M260" s="105"/>
      <c r="N260" s="105"/>
      <c r="O260" s="105"/>
      <c r="P260" s="105"/>
      <c r="Q260" s="105"/>
      <c r="R260" s="105"/>
      <c r="S260" s="105"/>
      <c r="T260" s="105"/>
      <c r="U260" s="105"/>
      <c r="V260" s="105"/>
      <c r="W260" s="105"/>
      <c r="X260" s="105"/>
      <c r="Y260" s="105"/>
      <c r="Z260" s="105"/>
      <c r="AA260" s="105"/>
      <c r="AB260" s="105"/>
      <c r="AC260" s="105"/>
      <c r="AD260" s="105"/>
      <c r="AE260" s="105"/>
      <c r="AF260" s="105"/>
      <c r="AG260" s="105"/>
      <c r="AH260" s="105"/>
      <c r="AI260" s="105"/>
      <c r="AJ260" s="105"/>
      <c r="AK260" s="105"/>
      <c r="AL260" s="105"/>
      <c r="AM260" s="105"/>
      <c r="AN260" s="105"/>
      <c r="AO260" s="105"/>
      <c r="AP260" s="105"/>
      <c r="AQ260" s="105"/>
      <c r="AR260" s="105"/>
      <c r="AS260" s="105"/>
      <c r="AT260" s="105"/>
      <c r="AU260" s="105"/>
      <c r="AV260" s="105"/>
      <c r="AW260" s="105"/>
      <c r="AX260" s="105"/>
      <c r="AY260" s="105"/>
      <c r="AZ260" s="105"/>
      <c r="BA260" s="105"/>
      <c r="BB260" s="105"/>
      <c r="BC260" s="105"/>
      <c r="BD260" s="105"/>
      <c r="BE260" s="105"/>
      <c r="BF260" s="105"/>
    </row>
    <row r="261" spans="1:58" ht="13.5" customHeight="1" x14ac:dyDescent="0.25">
      <c r="A261" s="105"/>
      <c r="B261" s="167"/>
      <c r="C261" s="167"/>
      <c r="D261" s="167"/>
      <c r="E261" s="105"/>
      <c r="F261" s="105"/>
      <c r="G261" s="105"/>
      <c r="H261" s="105"/>
      <c r="I261" s="105"/>
      <c r="J261" s="105"/>
      <c r="K261" s="105"/>
      <c r="L261" s="105"/>
      <c r="M261" s="105"/>
      <c r="N261" s="105"/>
      <c r="O261" s="105"/>
      <c r="P261" s="105"/>
      <c r="Q261" s="105"/>
      <c r="R261" s="105"/>
      <c r="S261" s="105"/>
      <c r="T261" s="105"/>
      <c r="U261" s="105"/>
      <c r="V261" s="105"/>
      <c r="W261" s="105"/>
      <c r="X261" s="105"/>
      <c r="Y261" s="105"/>
      <c r="Z261" s="105"/>
      <c r="AA261" s="105"/>
      <c r="AB261" s="105"/>
      <c r="AC261" s="105"/>
      <c r="AD261" s="105"/>
      <c r="AE261" s="105"/>
      <c r="AF261" s="105"/>
      <c r="AG261" s="105"/>
      <c r="AH261" s="105"/>
      <c r="AI261" s="105"/>
      <c r="AJ261" s="105"/>
      <c r="AK261" s="105"/>
      <c r="AL261" s="105"/>
      <c r="AM261" s="105"/>
      <c r="AN261" s="105"/>
      <c r="AO261" s="105"/>
      <c r="AP261" s="105"/>
      <c r="AQ261" s="105"/>
      <c r="AR261" s="105"/>
      <c r="AS261" s="105"/>
      <c r="AT261" s="105"/>
      <c r="AU261" s="105"/>
      <c r="AV261" s="105"/>
      <c r="AW261" s="105"/>
      <c r="AX261" s="105"/>
      <c r="AY261" s="105"/>
      <c r="AZ261" s="105"/>
      <c r="BA261" s="105"/>
      <c r="BB261" s="105"/>
      <c r="BC261" s="105"/>
      <c r="BD261" s="105"/>
      <c r="BE261" s="105"/>
      <c r="BF261" s="105"/>
    </row>
    <row r="262" spans="1:58" ht="13.5" customHeight="1" x14ac:dyDescent="0.25">
      <c r="A262" s="105"/>
      <c r="B262" s="167"/>
      <c r="C262" s="167"/>
      <c r="D262" s="167"/>
      <c r="E262" s="105"/>
      <c r="F262" s="105"/>
      <c r="G262" s="105"/>
      <c r="H262" s="105"/>
      <c r="I262" s="105"/>
      <c r="J262" s="105"/>
      <c r="K262" s="105"/>
      <c r="L262" s="105"/>
      <c r="M262" s="105"/>
      <c r="N262" s="105"/>
      <c r="O262" s="105"/>
      <c r="P262" s="105"/>
      <c r="Q262" s="105"/>
      <c r="R262" s="105"/>
      <c r="S262" s="105"/>
      <c r="T262" s="105"/>
      <c r="U262" s="105"/>
      <c r="V262" s="105"/>
      <c r="W262" s="105"/>
      <c r="X262" s="105"/>
      <c r="Y262" s="105"/>
      <c r="Z262" s="105"/>
      <c r="AA262" s="105"/>
      <c r="AB262" s="105"/>
      <c r="AC262" s="105"/>
      <c r="AD262" s="105"/>
      <c r="AE262" s="105"/>
      <c r="AF262" s="105"/>
      <c r="AG262" s="105"/>
      <c r="AH262" s="105"/>
      <c r="AI262" s="105"/>
      <c r="AJ262" s="105"/>
      <c r="AK262" s="105"/>
      <c r="AL262" s="105"/>
      <c r="AM262" s="105"/>
      <c r="AN262" s="105"/>
      <c r="AO262" s="105"/>
      <c r="AP262" s="105"/>
      <c r="AQ262" s="105"/>
      <c r="AR262" s="105"/>
      <c r="AS262" s="105"/>
      <c r="AT262" s="105"/>
      <c r="AU262" s="105"/>
      <c r="AV262" s="105"/>
      <c r="AW262" s="105"/>
      <c r="AX262" s="105"/>
      <c r="AY262" s="105"/>
      <c r="AZ262" s="105"/>
      <c r="BA262" s="105"/>
      <c r="BB262" s="105"/>
      <c r="BC262" s="105"/>
      <c r="BD262" s="105"/>
      <c r="BE262" s="105"/>
      <c r="BF262" s="105"/>
    </row>
    <row r="263" spans="1:58" ht="13.5" customHeight="1" x14ac:dyDescent="0.25">
      <c r="A263" s="105"/>
      <c r="B263" s="167"/>
      <c r="C263" s="167"/>
      <c r="D263" s="167"/>
      <c r="E263" s="105"/>
      <c r="F263" s="105"/>
      <c r="G263" s="105"/>
      <c r="H263" s="105"/>
      <c r="I263" s="105"/>
      <c r="J263" s="105"/>
      <c r="K263" s="105"/>
      <c r="L263" s="105"/>
      <c r="M263" s="105"/>
      <c r="N263" s="105"/>
      <c r="O263" s="105"/>
      <c r="P263" s="105"/>
      <c r="Q263" s="105"/>
      <c r="R263" s="105"/>
      <c r="S263" s="105"/>
      <c r="T263" s="105"/>
      <c r="U263" s="105"/>
      <c r="V263" s="105"/>
      <c r="W263" s="105"/>
      <c r="X263" s="105"/>
      <c r="Y263" s="105"/>
      <c r="Z263" s="105"/>
      <c r="AA263" s="105"/>
      <c r="AB263" s="105"/>
      <c r="AC263" s="105"/>
      <c r="AD263" s="105"/>
      <c r="AE263" s="105"/>
      <c r="AF263" s="105"/>
      <c r="AG263" s="105"/>
      <c r="AH263" s="105"/>
      <c r="AI263" s="105"/>
      <c r="AJ263" s="105"/>
      <c r="AK263" s="105"/>
      <c r="AL263" s="105"/>
      <c r="AM263" s="105"/>
      <c r="AN263" s="105"/>
      <c r="AO263" s="105"/>
      <c r="AP263" s="105"/>
      <c r="AQ263" s="105"/>
      <c r="AR263" s="105"/>
      <c r="AS263" s="105"/>
      <c r="AT263" s="105"/>
      <c r="AU263" s="105"/>
      <c r="AV263" s="105"/>
      <c r="AW263" s="105"/>
      <c r="AX263" s="105"/>
      <c r="AY263" s="105"/>
      <c r="AZ263" s="105"/>
      <c r="BA263" s="105"/>
      <c r="BB263" s="105"/>
      <c r="BC263" s="105"/>
      <c r="BD263" s="105"/>
      <c r="BE263" s="105"/>
      <c r="BF263" s="105"/>
    </row>
    <row r="264" spans="1:58" ht="13.5" customHeight="1" x14ac:dyDescent="0.25">
      <c r="A264" s="105"/>
      <c r="B264" s="167"/>
      <c r="C264" s="167"/>
      <c r="D264" s="167"/>
      <c r="E264" s="105"/>
      <c r="F264" s="105"/>
      <c r="G264" s="105"/>
      <c r="H264" s="105"/>
      <c r="I264" s="105"/>
      <c r="J264" s="105"/>
      <c r="K264" s="105"/>
      <c r="L264" s="105"/>
      <c r="M264" s="105"/>
      <c r="N264" s="105"/>
      <c r="O264" s="105"/>
      <c r="P264" s="105"/>
      <c r="Q264" s="105"/>
      <c r="R264" s="105"/>
      <c r="S264" s="105"/>
      <c r="T264" s="105"/>
      <c r="U264" s="105"/>
      <c r="V264" s="105"/>
      <c r="W264" s="105"/>
      <c r="X264" s="105"/>
      <c r="Y264" s="105"/>
      <c r="Z264" s="105"/>
      <c r="AA264" s="105"/>
      <c r="AB264" s="105"/>
      <c r="AC264" s="105"/>
      <c r="AD264" s="105"/>
      <c r="AE264" s="105"/>
      <c r="AF264" s="105"/>
      <c r="AG264" s="105"/>
      <c r="AH264" s="105"/>
      <c r="AI264" s="105"/>
      <c r="AJ264" s="105"/>
      <c r="AK264" s="105"/>
      <c r="AL264" s="105"/>
      <c r="AM264" s="105"/>
      <c r="AN264" s="105"/>
      <c r="AO264" s="105"/>
      <c r="AP264" s="105"/>
      <c r="AQ264" s="105"/>
      <c r="AR264" s="105"/>
      <c r="AS264" s="105"/>
      <c r="AT264" s="105"/>
      <c r="AU264" s="105"/>
      <c r="AV264" s="105"/>
      <c r="AW264" s="105"/>
      <c r="AX264" s="105"/>
      <c r="AY264" s="105"/>
      <c r="AZ264" s="105"/>
      <c r="BA264" s="105"/>
      <c r="BB264" s="105"/>
      <c r="BC264" s="105"/>
      <c r="BD264" s="105"/>
      <c r="BE264" s="105"/>
      <c r="BF264" s="105"/>
    </row>
    <row r="265" spans="1:58" ht="13.5" customHeight="1" x14ac:dyDescent="0.25">
      <c r="A265" s="105"/>
      <c r="B265" s="167"/>
      <c r="C265" s="167"/>
      <c r="D265" s="167"/>
      <c r="E265" s="105"/>
      <c r="F265" s="105"/>
      <c r="G265" s="105"/>
      <c r="H265" s="105"/>
      <c r="I265" s="105"/>
      <c r="J265" s="105"/>
      <c r="K265" s="105"/>
      <c r="L265" s="105"/>
      <c r="M265" s="105"/>
      <c r="N265" s="105"/>
      <c r="O265" s="105"/>
      <c r="P265" s="105"/>
      <c r="Q265" s="105"/>
      <c r="R265" s="105"/>
      <c r="S265" s="105"/>
      <c r="T265" s="105"/>
      <c r="U265" s="105"/>
      <c r="V265" s="105"/>
      <c r="W265" s="105"/>
      <c r="X265" s="105"/>
      <c r="Y265" s="105"/>
      <c r="Z265" s="105"/>
      <c r="AA265" s="105"/>
      <c r="AB265" s="105"/>
      <c r="AC265" s="105"/>
      <c r="AD265" s="105"/>
      <c r="AE265" s="105"/>
      <c r="AF265" s="105"/>
      <c r="AG265" s="105"/>
      <c r="AH265" s="105"/>
      <c r="AI265" s="105"/>
      <c r="AJ265" s="105"/>
      <c r="AK265" s="105"/>
      <c r="AL265" s="105"/>
      <c r="AM265" s="105"/>
      <c r="AN265" s="105"/>
      <c r="AO265" s="105"/>
      <c r="AP265" s="105"/>
      <c r="AQ265" s="105"/>
      <c r="AR265" s="105"/>
      <c r="AS265" s="105"/>
      <c r="AT265" s="105"/>
      <c r="AU265" s="105"/>
      <c r="AV265" s="105"/>
      <c r="AW265" s="105"/>
      <c r="AX265" s="105"/>
      <c r="AY265" s="105"/>
      <c r="AZ265" s="105"/>
      <c r="BA265" s="105"/>
      <c r="BB265" s="105"/>
      <c r="BC265" s="105"/>
      <c r="BD265" s="105"/>
      <c r="BE265" s="105"/>
      <c r="BF265" s="105"/>
    </row>
    <row r="266" spans="1:58" ht="13.5" customHeight="1" x14ac:dyDescent="0.25">
      <c r="A266" s="105"/>
      <c r="B266" s="167"/>
      <c r="C266" s="167"/>
      <c r="D266" s="167"/>
      <c r="E266" s="105"/>
      <c r="F266" s="105"/>
      <c r="G266" s="105"/>
      <c r="H266" s="105"/>
      <c r="I266" s="105"/>
      <c r="J266" s="105"/>
      <c r="K266" s="105"/>
      <c r="L266" s="105"/>
      <c r="M266" s="105"/>
      <c r="N266" s="105"/>
      <c r="O266" s="105"/>
      <c r="P266" s="105"/>
      <c r="Q266" s="105"/>
      <c r="R266" s="105"/>
      <c r="S266" s="105"/>
      <c r="T266" s="105"/>
      <c r="U266" s="105"/>
      <c r="V266" s="105"/>
      <c r="W266" s="105"/>
      <c r="X266" s="105"/>
      <c r="Y266" s="105"/>
      <c r="Z266" s="105"/>
      <c r="AA266" s="105"/>
      <c r="AB266" s="105"/>
      <c r="AC266" s="105"/>
      <c r="AD266" s="105"/>
      <c r="AE266" s="105"/>
      <c r="AF266" s="105"/>
      <c r="AG266" s="105"/>
      <c r="AH266" s="105"/>
      <c r="AI266" s="105"/>
      <c r="AJ266" s="105"/>
      <c r="AK266" s="105"/>
      <c r="AL266" s="105"/>
      <c r="AM266" s="105"/>
      <c r="AN266" s="105"/>
      <c r="AO266" s="105"/>
      <c r="AP266" s="105"/>
      <c r="AQ266" s="105"/>
      <c r="AR266" s="105"/>
      <c r="AS266" s="105"/>
      <c r="AT266" s="105"/>
      <c r="AU266" s="105"/>
      <c r="AV266" s="105"/>
      <c r="AW266" s="105"/>
      <c r="AX266" s="105"/>
      <c r="AY266" s="105"/>
      <c r="AZ266" s="105"/>
      <c r="BA266" s="105"/>
      <c r="BB266" s="105"/>
      <c r="BC266" s="105"/>
      <c r="BD266" s="105"/>
      <c r="BE266" s="105"/>
      <c r="BF266" s="105"/>
    </row>
    <row r="267" spans="1:58" ht="13.5" customHeight="1" x14ac:dyDescent="0.25">
      <c r="A267" s="105"/>
      <c r="B267" s="167"/>
      <c r="C267" s="167"/>
      <c r="D267" s="167"/>
      <c r="E267" s="105"/>
      <c r="F267" s="105"/>
      <c r="G267" s="105"/>
      <c r="H267" s="105"/>
      <c r="I267" s="105"/>
      <c r="J267" s="105"/>
      <c r="K267" s="105"/>
      <c r="L267" s="105"/>
      <c r="M267" s="105"/>
      <c r="N267" s="105"/>
      <c r="O267" s="105"/>
      <c r="P267" s="105"/>
      <c r="Q267" s="105"/>
      <c r="R267" s="105"/>
      <c r="S267" s="105"/>
      <c r="T267" s="105"/>
      <c r="U267" s="105"/>
      <c r="V267" s="105"/>
      <c r="W267" s="105"/>
      <c r="X267" s="105"/>
      <c r="Y267" s="105"/>
      <c r="Z267" s="105"/>
      <c r="AA267" s="105"/>
      <c r="AB267" s="105"/>
      <c r="AC267" s="105"/>
      <c r="AD267" s="105"/>
      <c r="AE267" s="105"/>
      <c r="AF267" s="105"/>
      <c r="AG267" s="105"/>
      <c r="AH267" s="105"/>
      <c r="AI267" s="105"/>
      <c r="AJ267" s="105"/>
      <c r="AK267" s="105"/>
      <c r="AL267" s="105"/>
      <c r="AM267" s="105"/>
      <c r="AN267" s="105"/>
      <c r="AO267" s="105"/>
      <c r="AP267" s="105"/>
      <c r="AQ267" s="105"/>
      <c r="AR267" s="105"/>
      <c r="AS267" s="105"/>
      <c r="AT267" s="105"/>
      <c r="AU267" s="105"/>
      <c r="AV267" s="105"/>
      <c r="AW267" s="105"/>
      <c r="AX267" s="105"/>
      <c r="AY267" s="105"/>
      <c r="AZ267" s="105"/>
      <c r="BA267" s="105"/>
      <c r="BB267" s="105"/>
      <c r="BC267" s="105"/>
      <c r="BD267" s="105"/>
      <c r="BE267" s="105"/>
      <c r="BF267" s="105"/>
    </row>
    <row r="268" spans="1:58" ht="13.5" customHeight="1" x14ac:dyDescent="0.25">
      <c r="A268" s="105"/>
      <c r="B268" s="167"/>
      <c r="C268" s="167"/>
      <c r="D268" s="167"/>
      <c r="E268" s="105"/>
      <c r="F268" s="105"/>
      <c r="G268" s="105"/>
      <c r="H268" s="105"/>
      <c r="I268" s="105"/>
      <c r="J268" s="105"/>
      <c r="K268" s="105"/>
      <c r="L268" s="105"/>
      <c r="M268" s="105"/>
      <c r="N268" s="105"/>
      <c r="O268" s="105"/>
      <c r="P268" s="105"/>
      <c r="Q268" s="105"/>
      <c r="R268" s="105"/>
      <c r="S268" s="105"/>
      <c r="T268" s="105"/>
      <c r="U268" s="105"/>
      <c r="V268" s="105"/>
      <c r="W268" s="105"/>
      <c r="X268" s="105"/>
      <c r="Y268" s="105"/>
      <c r="Z268" s="105"/>
      <c r="AA268" s="105"/>
      <c r="AB268" s="105"/>
      <c r="AC268" s="105"/>
      <c r="AD268" s="105"/>
      <c r="AE268" s="105"/>
      <c r="AF268" s="105"/>
      <c r="AG268" s="105"/>
      <c r="AH268" s="105"/>
      <c r="AI268" s="105"/>
      <c r="AJ268" s="105"/>
      <c r="AK268" s="105"/>
      <c r="AL268" s="105"/>
      <c r="AM268" s="105"/>
      <c r="AN268" s="105"/>
      <c r="AO268" s="105"/>
      <c r="AP268" s="105"/>
      <c r="AQ268" s="105"/>
      <c r="AR268" s="105"/>
      <c r="AS268" s="105"/>
      <c r="AT268" s="105"/>
      <c r="AU268" s="105"/>
      <c r="AV268" s="105"/>
      <c r="AW268" s="105"/>
      <c r="AX268" s="105"/>
      <c r="AY268" s="105"/>
      <c r="AZ268" s="105"/>
      <c r="BA268" s="105"/>
      <c r="BB268" s="105"/>
      <c r="BC268" s="105"/>
      <c r="BD268" s="105"/>
      <c r="BE268" s="105"/>
      <c r="BF268" s="105"/>
    </row>
    <row r="269" spans="1:58" ht="13.5" customHeight="1" x14ac:dyDescent="0.25">
      <c r="A269" s="105"/>
      <c r="B269" s="167"/>
      <c r="C269" s="167"/>
      <c r="D269" s="167"/>
      <c r="E269" s="105"/>
      <c r="F269" s="105"/>
      <c r="G269" s="105"/>
      <c r="H269" s="105"/>
      <c r="I269" s="105"/>
      <c r="J269" s="105"/>
      <c r="K269" s="105"/>
      <c r="L269" s="105"/>
      <c r="M269" s="105"/>
      <c r="N269" s="105"/>
      <c r="O269" s="105"/>
      <c r="P269" s="105"/>
      <c r="Q269" s="105"/>
      <c r="R269" s="105"/>
      <c r="S269" s="105"/>
      <c r="T269" s="105"/>
      <c r="U269" s="105"/>
      <c r="V269" s="105"/>
      <c r="W269" s="105"/>
      <c r="X269" s="105"/>
      <c r="Y269" s="105"/>
      <c r="Z269" s="105"/>
      <c r="AA269" s="105"/>
      <c r="AB269" s="105"/>
      <c r="AC269" s="105"/>
      <c r="AD269" s="105"/>
      <c r="AE269" s="105"/>
      <c r="AF269" s="105"/>
      <c r="AG269" s="105"/>
      <c r="AH269" s="105"/>
      <c r="AI269" s="105"/>
      <c r="AJ269" s="105"/>
      <c r="AK269" s="105"/>
      <c r="AL269" s="105"/>
      <c r="AM269" s="105"/>
      <c r="AN269" s="105"/>
      <c r="AO269" s="105"/>
      <c r="AP269" s="105"/>
      <c r="AQ269" s="105"/>
      <c r="AR269" s="105"/>
      <c r="AS269" s="105"/>
      <c r="AT269" s="105"/>
      <c r="AU269" s="105"/>
      <c r="AV269" s="105"/>
      <c r="AW269" s="105"/>
      <c r="AX269" s="105"/>
      <c r="AY269" s="105"/>
      <c r="AZ269" s="105"/>
      <c r="BA269" s="105"/>
      <c r="BB269" s="105"/>
      <c r="BC269" s="105"/>
      <c r="BD269" s="105"/>
      <c r="BE269" s="105"/>
      <c r="BF269" s="105"/>
    </row>
    <row r="270" spans="1:58" ht="13.5" customHeight="1" x14ac:dyDescent="0.25">
      <c r="A270" s="105"/>
      <c r="B270" s="167"/>
      <c r="C270" s="167"/>
      <c r="D270" s="167"/>
      <c r="E270" s="105"/>
      <c r="F270" s="105"/>
      <c r="G270" s="105"/>
      <c r="H270" s="105"/>
      <c r="I270" s="105"/>
      <c r="J270" s="105"/>
      <c r="K270" s="105"/>
      <c r="L270" s="105"/>
      <c r="M270" s="105"/>
      <c r="N270" s="105"/>
      <c r="O270" s="105"/>
      <c r="P270" s="105"/>
      <c r="Q270" s="105"/>
      <c r="R270" s="105"/>
      <c r="S270" s="105"/>
      <c r="T270" s="105"/>
      <c r="U270" s="105"/>
      <c r="V270" s="105"/>
      <c r="W270" s="105"/>
      <c r="X270" s="105"/>
      <c r="Y270" s="105"/>
      <c r="Z270" s="105"/>
      <c r="AA270" s="105"/>
      <c r="AB270" s="105"/>
      <c r="AC270" s="105"/>
      <c r="AD270" s="105"/>
      <c r="AE270" s="105"/>
      <c r="AF270" s="105"/>
      <c r="AG270" s="105"/>
      <c r="AH270" s="105"/>
      <c r="AI270" s="105"/>
      <c r="AJ270" s="105"/>
      <c r="AK270" s="105"/>
      <c r="AL270" s="105"/>
      <c r="AM270" s="105"/>
      <c r="AN270" s="105"/>
      <c r="AO270" s="105"/>
      <c r="AP270" s="105"/>
      <c r="AQ270" s="105"/>
      <c r="AR270" s="105"/>
      <c r="AS270" s="105"/>
      <c r="AT270" s="105"/>
      <c r="AU270" s="105"/>
      <c r="AV270" s="105"/>
      <c r="AW270" s="105"/>
      <c r="AX270" s="105"/>
      <c r="AY270" s="105"/>
      <c r="AZ270" s="105"/>
      <c r="BA270" s="105"/>
      <c r="BB270" s="105"/>
      <c r="BC270" s="105"/>
      <c r="BD270" s="105"/>
      <c r="BE270" s="105"/>
      <c r="BF270" s="105"/>
    </row>
    <row r="271" spans="1:58" ht="13.5" customHeight="1" x14ac:dyDescent="0.25">
      <c r="A271" s="105"/>
      <c r="B271" s="167"/>
      <c r="C271" s="167"/>
      <c r="D271" s="167"/>
      <c r="E271" s="105"/>
      <c r="F271" s="105"/>
      <c r="G271" s="105"/>
      <c r="H271" s="105"/>
      <c r="I271" s="105"/>
      <c r="J271" s="105"/>
      <c r="K271" s="105"/>
      <c r="L271" s="105"/>
      <c r="M271" s="105"/>
      <c r="N271" s="105"/>
      <c r="O271" s="105"/>
      <c r="P271" s="105"/>
      <c r="Q271" s="105"/>
      <c r="R271" s="105"/>
      <c r="S271" s="105"/>
      <c r="T271" s="105"/>
      <c r="U271" s="105"/>
      <c r="V271" s="105"/>
      <c r="W271" s="105"/>
      <c r="X271" s="105"/>
      <c r="Y271" s="105"/>
      <c r="Z271" s="105"/>
      <c r="AA271" s="105"/>
      <c r="AB271" s="105"/>
      <c r="AC271" s="105"/>
      <c r="AD271" s="105"/>
      <c r="AE271" s="105"/>
      <c r="AF271" s="105"/>
      <c r="AG271" s="105"/>
      <c r="AH271" s="105"/>
      <c r="AI271" s="105"/>
      <c r="AJ271" s="105"/>
      <c r="AK271" s="105"/>
      <c r="AL271" s="105"/>
      <c r="AM271" s="105"/>
      <c r="AN271" s="105"/>
      <c r="AO271" s="105"/>
      <c r="AP271" s="105"/>
      <c r="AQ271" s="105"/>
      <c r="AR271" s="105"/>
      <c r="AS271" s="105"/>
      <c r="AT271" s="105"/>
      <c r="AU271" s="105"/>
      <c r="AV271" s="105"/>
      <c r="AW271" s="105"/>
      <c r="AX271" s="105"/>
      <c r="AY271" s="105"/>
      <c r="AZ271" s="105"/>
      <c r="BA271" s="105"/>
      <c r="BB271" s="105"/>
      <c r="BC271" s="105"/>
      <c r="BD271" s="105"/>
      <c r="BE271" s="105"/>
      <c r="BF271" s="105"/>
    </row>
    <row r="272" spans="1:58" ht="13.5" customHeight="1" x14ac:dyDescent="0.25">
      <c r="A272" s="105"/>
      <c r="B272" s="167"/>
      <c r="C272" s="167"/>
      <c r="D272" s="167"/>
      <c r="E272" s="105"/>
      <c r="F272" s="105"/>
      <c r="G272" s="105"/>
      <c r="H272" s="105"/>
      <c r="I272" s="105"/>
      <c r="J272" s="105"/>
      <c r="K272" s="105"/>
      <c r="L272" s="105"/>
      <c r="M272" s="105"/>
      <c r="N272" s="105"/>
      <c r="O272" s="105"/>
      <c r="P272" s="105"/>
      <c r="Q272" s="105"/>
      <c r="R272" s="105"/>
      <c r="S272" s="105"/>
      <c r="T272" s="105"/>
      <c r="U272" s="105"/>
      <c r="V272" s="105"/>
      <c r="W272" s="105"/>
      <c r="X272" s="105"/>
      <c r="Y272" s="105"/>
      <c r="Z272" s="105"/>
      <c r="AA272" s="105"/>
      <c r="AB272" s="105"/>
      <c r="AC272" s="105"/>
      <c r="AD272" s="105"/>
      <c r="AE272" s="105"/>
      <c r="AF272" s="105"/>
      <c r="AG272" s="105"/>
      <c r="AH272" s="105"/>
      <c r="AI272" s="105"/>
      <c r="AJ272" s="105"/>
      <c r="AK272" s="105"/>
      <c r="AL272" s="105"/>
      <c r="AM272" s="105"/>
      <c r="AN272" s="105"/>
      <c r="AO272" s="105"/>
      <c r="AP272" s="105"/>
      <c r="AQ272" s="105"/>
      <c r="AR272" s="105"/>
      <c r="AS272" s="105"/>
      <c r="AT272" s="105"/>
      <c r="AU272" s="105"/>
      <c r="AV272" s="105"/>
      <c r="AW272" s="105"/>
      <c r="AX272" s="105"/>
      <c r="AY272" s="105"/>
      <c r="AZ272" s="105"/>
      <c r="BA272" s="105"/>
      <c r="BB272" s="105"/>
      <c r="BC272" s="105"/>
      <c r="BD272" s="105"/>
      <c r="BE272" s="105"/>
      <c r="BF272" s="105"/>
    </row>
    <row r="273" spans="1:58" ht="13.5" customHeight="1" x14ac:dyDescent="0.25">
      <c r="A273" s="105"/>
      <c r="B273" s="167"/>
      <c r="C273" s="167"/>
      <c r="D273" s="167"/>
      <c r="E273" s="105"/>
      <c r="F273" s="105"/>
      <c r="G273" s="105"/>
      <c r="H273" s="105"/>
      <c r="I273" s="105"/>
      <c r="J273" s="105"/>
      <c r="K273" s="105"/>
      <c r="L273" s="105"/>
      <c r="M273" s="105"/>
      <c r="N273" s="105"/>
      <c r="O273" s="105"/>
      <c r="P273" s="105"/>
      <c r="Q273" s="105"/>
      <c r="R273" s="105"/>
      <c r="S273" s="105"/>
      <c r="T273" s="105"/>
      <c r="U273" s="105"/>
      <c r="V273" s="105"/>
      <c r="W273" s="105"/>
      <c r="X273" s="105"/>
      <c r="Y273" s="105"/>
      <c r="Z273" s="105"/>
      <c r="AA273" s="105"/>
      <c r="AB273" s="105"/>
      <c r="AC273" s="105"/>
      <c r="AD273" s="105"/>
      <c r="AE273" s="105"/>
      <c r="AF273" s="105"/>
      <c r="AG273" s="105"/>
      <c r="AH273" s="105"/>
      <c r="AI273" s="105"/>
      <c r="AJ273" s="105"/>
      <c r="AK273" s="105"/>
      <c r="AL273" s="105"/>
      <c r="AM273" s="105"/>
      <c r="AN273" s="105"/>
      <c r="AO273" s="105"/>
      <c r="AP273" s="105"/>
      <c r="AQ273" s="105"/>
      <c r="AR273" s="105"/>
      <c r="AS273" s="105"/>
      <c r="AT273" s="105"/>
      <c r="AU273" s="105"/>
      <c r="AV273" s="105"/>
      <c r="AW273" s="105"/>
      <c r="AX273" s="105"/>
      <c r="AY273" s="105"/>
      <c r="AZ273" s="105"/>
      <c r="BA273" s="105"/>
      <c r="BB273" s="105"/>
      <c r="BC273" s="105"/>
      <c r="BD273" s="105"/>
      <c r="BE273" s="105"/>
      <c r="BF273" s="105"/>
    </row>
    <row r="274" spans="1:58" ht="13.5" customHeight="1" x14ac:dyDescent="0.25">
      <c r="A274" s="105"/>
      <c r="B274" s="167"/>
      <c r="C274" s="167"/>
      <c r="D274" s="167"/>
      <c r="E274" s="105"/>
      <c r="F274" s="105"/>
      <c r="G274" s="105"/>
      <c r="H274" s="105"/>
      <c r="I274" s="105"/>
      <c r="J274" s="105"/>
      <c r="K274" s="105"/>
      <c r="L274" s="105"/>
      <c r="M274" s="105"/>
      <c r="N274" s="105"/>
      <c r="O274" s="105"/>
      <c r="P274" s="105"/>
      <c r="Q274" s="105"/>
      <c r="R274" s="105"/>
      <c r="S274" s="105"/>
      <c r="T274" s="105"/>
      <c r="U274" s="105"/>
      <c r="V274" s="105"/>
      <c r="W274" s="105"/>
      <c r="X274" s="105"/>
      <c r="Y274" s="105"/>
      <c r="Z274" s="105"/>
      <c r="AA274" s="105"/>
      <c r="AB274" s="105"/>
      <c r="AC274" s="105"/>
      <c r="AD274" s="105"/>
      <c r="AE274" s="105"/>
      <c r="AF274" s="105"/>
      <c r="AG274" s="105"/>
      <c r="AH274" s="105"/>
      <c r="AI274" s="105"/>
      <c r="AJ274" s="105"/>
      <c r="AK274" s="105"/>
      <c r="AL274" s="105"/>
      <c r="AM274" s="105"/>
      <c r="AN274" s="105"/>
      <c r="AO274" s="105"/>
      <c r="AP274" s="105"/>
      <c r="AQ274" s="105"/>
      <c r="AR274" s="105"/>
      <c r="AS274" s="105"/>
      <c r="AT274" s="105"/>
      <c r="AU274" s="105"/>
      <c r="AV274" s="105"/>
      <c r="AW274" s="105"/>
      <c r="AX274" s="105"/>
      <c r="AY274" s="105"/>
      <c r="AZ274" s="105"/>
      <c r="BA274" s="105"/>
      <c r="BB274" s="105"/>
      <c r="BC274" s="105"/>
      <c r="BD274" s="105"/>
      <c r="BE274" s="105"/>
      <c r="BF274" s="105"/>
    </row>
    <row r="275" spans="1:58" ht="13.5" customHeight="1" x14ac:dyDescent="0.25">
      <c r="A275" s="105"/>
      <c r="B275" s="167"/>
      <c r="C275" s="167"/>
      <c r="D275" s="167"/>
      <c r="E275" s="105"/>
      <c r="F275" s="105"/>
      <c r="G275" s="105"/>
      <c r="H275" s="105"/>
      <c r="I275" s="105"/>
      <c r="J275" s="105"/>
      <c r="K275" s="105"/>
      <c r="L275" s="105"/>
      <c r="M275" s="105"/>
      <c r="N275" s="105"/>
      <c r="O275" s="105"/>
      <c r="P275" s="105"/>
      <c r="Q275" s="105"/>
      <c r="R275" s="105"/>
      <c r="S275" s="105"/>
      <c r="T275" s="105"/>
      <c r="U275" s="105"/>
      <c r="V275" s="105"/>
      <c r="W275" s="105"/>
      <c r="X275" s="105"/>
      <c r="Y275" s="105"/>
      <c r="Z275" s="105"/>
      <c r="AA275" s="105"/>
      <c r="AB275" s="105"/>
      <c r="AC275" s="105"/>
      <c r="AD275" s="105"/>
      <c r="AE275" s="105"/>
      <c r="AF275" s="105"/>
      <c r="AG275" s="105"/>
      <c r="AH275" s="105"/>
      <c r="AI275" s="105"/>
      <c r="AJ275" s="105"/>
      <c r="AK275" s="105"/>
      <c r="AL275" s="105"/>
      <c r="AM275" s="105"/>
      <c r="AN275" s="105"/>
      <c r="AO275" s="105"/>
      <c r="AP275" s="105"/>
      <c r="AQ275" s="105"/>
      <c r="AR275" s="105"/>
      <c r="AS275" s="105"/>
      <c r="AT275" s="105"/>
      <c r="AU275" s="105"/>
      <c r="AV275" s="105"/>
      <c r="AW275" s="105"/>
      <c r="AX275" s="105"/>
      <c r="AY275" s="105"/>
      <c r="AZ275" s="105"/>
      <c r="BA275" s="105"/>
      <c r="BB275" s="105"/>
      <c r="BC275" s="105"/>
      <c r="BD275" s="105"/>
      <c r="BE275" s="105"/>
      <c r="BF275" s="105"/>
    </row>
    <row r="276" spans="1:58" ht="13.5" customHeight="1" x14ac:dyDescent="0.25">
      <c r="A276" s="105"/>
      <c r="B276" s="167"/>
      <c r="C276" s="167"/>
      <c r="D276" s="167"/>
      <c r="E276" s="105"/>
      <c r="F276" s="105"/>
      <c r="G276" s="105"/>
      <c r="H276" s="105"/>
      <c r="I276" s="105"/>
      <c r="J276" s="105"/>
      <c r="K276" s="105"/>
      <c r="L276" s="105"/>
      <c r="M276" s="105"/>
      <c r="N276" s="105"/>
      <c r="O276" s="105"/>
      <c r="P276" s="105"/>
      <c r="Q276" s="105"/>
      <c r="R276" s="105"/>
      <c r="S276" s="105"/>
      <c r="T276" s="105"/>
      <c r="U276" s="105"/>
      <c r="V276" s="105"/>
      <c r="W276" s="105"/>
      <c r="X276" s="105"/>
      <c r="Y276" s="105"/>
      <c r="Z276" s="105"/>
      <c r="AA276" s="105"/>
      <c r="AB276" s="105"/>
      <c r="AC276" s="105"/>
      <c r="AD276" s="105"/>
      <c r="AE276" s="105"/>
      <c r="AF276" s="105"/>
      <c r="AG276" s="105"/>
      <c r="AH276" s="105"/>
      <c r="AI276" s="105"/>
      <c r="AJ276" s="105"/>
      <c r="AK276" s="105"/>
      <c r="AL276" s="105"/>
      <c r="AM276" s="105"/>
      <c r="AN276" s="105"/>
      <c r="AO276" s="105"/>
      <c r="AP276" s="105"/>
      <c r="AQ276" s="105"/>
      <c r="AR276" s="105"/>
      <c r="AS276" s="105"/>
      <c r="AT276" s="105"/>
      <c r="AU276" s="105"/>
      <c r="AV276" s="105"/>
      <c r="AW276" s="105"/>
      <c r="AX276" s="105"/>
      <c r="AY276" s="105"/>
      <c r="AZ276" s="105"/>
      <c r="BA276" s="105"/>
      <c r="BB276" s="105"/>
      <c r="BC276" s="105"/>
      <c r="BD276" s="105"/>
      <c r="BE276" s="105"/>
      <c r="BF276" s="105"/>
    </row>
    <row r="277" spans="1:58" ht="13.5" customHeight="1" x14ac:dyDescent="0.25">
      <c r="A277" s="105"/>
      <c r="B277" s="167"/>
      <c r="C277" s="167"/>
      <c r="D277" s="167"/>
      <c r="E277" s="105"/>
      <c r="F277" s="105"/>
      <c r="G277" s="105"/>
      <c r="H277" s="105"/>
      <c r="I277" s="105"/>
      <c r="J277" s="105"/>
      <c r="K277" s="105"/>
      <c r="L277" s="105"/>
      <c r="M277" s="105"/>
      <c r="N277" s="105"/>
      <c r="O277" s="105"/>
      <c r="P277" s="105"/>
      <c r="Q277" s="105"/>
      <c r="R277" s="105"/>
      <c r="S277" s="105"/>
      <c r="T277" s="105"/>
      <c r="U277" s="105"/>
      <c r="V277" s="105"/>
      <c r="W277" s="105"/>
      <c r="X277" s="105"/>
      <c r="Y277" s="105"/>
      <c r="Z277" s="105"/>
      <c r="AA277" s="105"/>
      <c r="AB277" s="105"/>
      <c r="AC277" s="105"/>
      <c r="AD277" s="105"/>
      <c r="AE277" s="105"/>
      <c r="AF277" s="105"/>
      <c r="AG277" s="105"/>
      <c r="AH277" s="105"/>
      <c r="AI277" s="105"/>
      <c r="AJ277" s="105"/>
      <c r="AK277" s="105"/>
      <c r="AL277" s="105"/>
      <c r="AM277" s="105"/>
      <c r="AN277" s="105"/>
      <c r="AO277" s="105"/>
      <c r="AP277" s="105"/>
      <c r="AQ277" s="105"/>
      <c r="AR277" s="105"/>
      <c r="AS277" s="105"/>
      <c r="AT277" s="105"/>
      <c r="AU277" s="105"/>
      <c r="AV277" s="105"/>
      <c r="AW277" s="105"/>
      <c r="AX277" s="105"/>
      <c r="AY277" s="105"/>
      <c r="AZ277" s="105"/>
      <c r="BA277" s="105"/>
      <c r="BB277" s="105"/>
      <c r="BC277" s="105"/>
      <c r="BD277" s="105"/>
      <c r="BE277" s="105"/>
      <c r="BF277" s="105"/>
    </row>
    <row r="278" spans="1:58" ht="13.5" customHeight="1" x14ac:dyDescent="0.25">
      <c r="A278" s="105"/>
      <c r="B278" s="167"/>
      <c r="C278" s="167"/>
      <c r="D278" s="167"/>
      <c r="E278" s="105"/>
      <c r="F278" s="105"/>
      <c r="G278" s="105"/>
      <c r="H278" s="105"/>
      <c r="I278" s="105"/>
      <c r="J278" s="105"/>
      <c r="K278" s="105"/>
      <c r="L278" s="105"/>
      <c r="M278" s="105"/>
      <c r="N278" s="105"/>
      <c r="O278" s="105"/>
      <c r="P278" s="105"/>
      <c r="Q278" s="105"/>
      <c r="R278" s="105"/>
      <c r="S278" s="105"/>
      <c r="T278" s="105"/>
      <c r="U278" s="105"/>
      <c r="V278" s="105"/>
      <c r="W278" s="105"/>
      <c r="X278" s="105"/>
      <c r="Y278" s="105"/>
      <c r="Z278" s="105"/>
      <c r="AA278" s="105"/>
      <c r="AB278" s="105"/>
      <c r="AC278" s="105"/>
      <c r="AD278" s="105"/>
      <c r="AE278" s="105"/>
      <c r="AF278" s="105"/>
      <c r="AG278" s="105"/>
      <c r="AH278" s="105"/>
      <c r="AI278" s="105"/>
      <c r="AJ278" s="105"/>
      <c r="AK278" s="105"/>
      <c r="AL278" s="105"/>
      <c r="AM278" s="105"/>
      <c r="AN278" s="105"/>
      <c r="AO278" s="105"/>
      <c r="AP278" s="105"/>
      <c r="AQ278" s="105"/>
      <c r="AR278" s="105"/>
      <c r="AS278" s="105"/>
      <c r="AT278" s="105"/>
      <c r="AU278" s="105"/>
      <c r="AV278" s="105"/>
      <c r="AW278" s="105"/>
      <c r="AX278" s="105"/>
      <c r="AY278" s="105"/>
      <c r="AZ278" s="105"/>
      <c r="BA278" s="105"/>
      <c r="BB278" s="105"/>
      <c r="BC278" s="105"/>
      <c r="BD278" s="105"/>
      <c r="BE278" s="105"/>
      <c r="BF278" s="105"/>
    </row>
    <row r="279" spans="1:58" ht="13.5" customHeight="1" x14ac:dyDescent="0.25">
      <c r="A279" s="105"/>
      <c r="B279" s="167"/>
      <c r="C279" s="167"/>
      <c r="D279" s="167"/>
      <c r="E279" s="105"/>
      <c r="F279" s="105"/>
      <c r="G279" s="105"/>
      <c r="H279" s="105"/>
      <c r="I279" s="105"/>
      <c r="J279" s="105"/>
      <c r="K279" s="105"/>
      <c r="L279" s="105"/>
      <c r="M279" s="105"/>
      <c r="N279" s="105"/>
      <c r="O279" s="105"/>
      <c r="P279" s="105"/>
      <c r="Q279" s="105"/>
      <c r="R279" s="105"/>
      <c r="S279" s="105"/>
      <c r="T279" s="105"/>
      <c r="U279" s="105"/>
      <c r="V279" s="105"/>
      <c r="W279" s="105"/>
      <c r="X279" s="105"/>
      <c r="Y279" s="105"/>
      <c r="Z279" s="105"/>
      <c r="AA279" s="105"/>
      <c r="AB279" s="105"/>
      <c r="AC279" s="105"/>
      <c r="AD279" s="105"/>
      <c r="AE279" s="105"/>
      <c r="AF279" s="105"/>
      <c r="AG279" s="105"/>
      <c r="AH279" s="105"/>
      <c r="AI279" s="105"/>
      <c r="AJ279" s="105"/>
      <c r="AK279" s="105"/>
      <c r="AL279" s="105"/>
      <c r="AM279" s="105"/>
      <c r="AN279" s="105"/>
      <c r="AO279" s="105"/>
      <c r="AP279" s="105"/>
      <c r="AQ279" s="105"/>
      <c r="AR279" s="105"/>
      <c r="AS279" s="105"/>
      <c r="AT279" s="105"/>
      <c r="AU279" s="105"/>
      <c r="AV279" s="105"/>
      <c r="AW279" s="105"/>
      <c r="AX279" s="105"/>
      <c r="AY279" s="105"/>
      <c r="AZ279" s="105"/>
      <c r="BA279" s="105"/>
      <c r="BB279" s="105"/>
      <c r="BC279" s="105"/>
      <c r="BD279" s="105"/>
      <c r="BE279" s="105"/>
      <c r="BF279" s="105"/>
    </row>
    <row r="280" spans="1:58" ht="13.5" customHeight="1" x14ac:dyDescent="0.25">
      <c r="A280" s="105"/>
      <c r="B280" s="167"/>
      <c r="C280" s="167"/>
      <c r="D280" s="167"/>
      <c r="E280" s="105"/>
      <c r="F280" s="105"/>
      <c r="G280" s="105"/>
      <c r="H280" s="105"/>
      <c r="I280" s="105"/>
      <c r="J280" s="105"/>
      <c r="K280" s="105"/>
      <c r="L280" s="105"/>
      <c r="M280" s="105"/>
      <c r="N280" s="105"/>
      <c r="O280" s="105"/>
      <c r="P280" s="105"/>
      <c r="Q280" s="105"/>
      <c r="R280" s="105"/>
      <c r="S280" s="105"/>
      <c r="T280" s="105"/>
      <c r="U280" s="105"/>
      <c r="V280" s="105"/>
      <c r="W280" s="105"/>
      <c r="X280" s="105"/>
      <c r="Y280" s="105"/>
      <c r="Z280" s="105"/>
      <c r="AA280" s="105"/>
      <c r="AB280" s="105"/>
      <c r="AC280" s="105"/>
      <c r="AD280" s="105"/>
      <c r="AE280" s="105"/>
      <c r="AF280" s="105"/>
      <c r="AG280" s="105"/>
      <c r="AH280" s="105"/>
      <c r="AI280" s="105"/>
      <c r="AJ280" s="105"/>
      <c r="AK280" s="105"/>
      <c r="AL280" s="105"/>
      <c r="AM280" s="105"/>
      <c r="AN280" s="105"/>
      <c r="AO280" s="105"/>
      <c r="AP280" s="105"/>
      <c r="AQ280" s="105"/>
      <c r="AR280" s="105"/>
      <c r="AS280" s="105"/>
      <c r="AT280" s="105"/>
      <c r="AU280" s="105"/>
      <c r="AV280" s="105"/>
      <c r="AW280" s="105"/>
      <c r="AX280" s="105"/>
      <c r="AY280" s="105"/>
      <c r="AZ280" s="105"/>
      <c r="BA280" s="105"/>
      <c r="BB280" s="105"/>
      <c r="BC280" s="105"/>
      <c r="BD280" s="105"/>
      <c r="BE280" s="105"/>
      <c r="BF280" s="105"/>
    </row>
    <row r="281" spans="1:58" ht="13.5" customHeight="1" x14ac:dyDescent="0.25">
      <c r="A281" s="105"/>
      <c r="B281" s="167"/>
      <c r="C281" s="167"/>
      <c r="D281" s="167"/>
      <c r="E281" s="105"/>
      <c r="F281" s="105"/>
      <c r="G281" s="105"/>
      <c r="H281" s="105"/>
      <c r="I281" s="105"/>
      <c r="J281" s="105"/>
      <c r="K281" s="105"/>
      <c r="L281" s="105"/>
      <c r="M281" s="105"/>
      <c r="N281" s="105"/>
      <c r="O281" s="105"/>
      <c r="P281" s="105"/>
      <c r="Q281" s="105"/>
      <c r="R281" s="105"/>
      <c r="S281" s="105"/>
      <c r="T281" s="105"/>
      <c r="U281" s="105"/>
      <c r="V281" s="105"/>
      <c r="W281" s="105"/>
      <c r="X281" s="105"/>
      <c r="Y281" s="105"/>
      <c r="Z281" s="105"/>
      <c r="AA281" s="105"/>
      <c r="AB281" s="105"/>
      <c r="AC281" s="105"/>
      <c r="AD281" s="105"/>
      <c r="AE281" s="105"/>
      <c r="AF281" s="105"/>
      <c r="AG281" s="105"/>
      <c r="AH281" s="105"/>
      <c r="AI281" s="105"/>
      <c r="AJ281" s="105"/>
      <c r="AK281" s="105"/>
      <c r="AL281" s="105"/>
      <c r="AM281" s="105"/>
      <c r="AN281" s="105"/>
      <c r="AO281" s="105"/>
      <c r="AP281" s="105"/>
      <c r="AQ281" s="105"/>
      <c r="AR281" s="105"/>
      <c r="AS281" s="105"/>
      <c r="AT281" s="105"/>
      <c r="AU281" s="105"/>
      <c r="AV281" s="105"/>
      <c r="AW281" s="105"/>
      <c r="AX281" s="105"/>
      <c r="AY281" s="105"/>
      <c r="AZ281" s="105"/>
      <c r="BA281" s="105"/>
      <c r="BB281" s="105"/>
      <c r="BC281" s="105"/>
      <c r="BD281" s="105"/>
      <c r="BE281" s="105"/>
      <c r="BF281" s="105"/>
    </row>
    <row r="282" spans="1:58" ht="13.5" customHeight="1" x14ac:dyDescent="0.25">
      <c r="A282" s="105"/>
      <c r="B282" s="167"/>
      <c r="C282" s="167"/>
      <c r="D282" s="167"/>
      <c r="E282" s="105"/>
      <c r="F282" s="105"/>
      <c r="G282" s="105"/>
      <c r="H282" s="105"/>
      <c r="I282" s="105"/>
      <c r="J282" s="105"/>
      <c r="K282" s="105"/>
      <c r="L282" s="105"/>
      <c r="M282" s="105"/>
      <c r="N282" s="105"/>
      <c r="O282" s="105"/>
      <c r="P282" s="105"/>
      <c r="Q282" s="105"/>
      <c r="R282" s="105"/>
      <c r="S282" s="105"/>
      <c r="T282" s="105"/>
      <c r="U282" s="105"/>
      <c r="V282" s="105"/>
      <c r="W282" s="105"/>
      <c r="X282" s="105"/>
      <c r="Y282" s="105"/>
      <c r="Z282" s="105"/>
      <c r="AA282" s="105"/>
      <c r="AB282" s="105"/>
      <c r="AC282" s="105"/>
      <c r="AD282" s="105"/>
      <c r="AE282" s="105"/>
      <c r="AF282" s="105"/>
      <c r="AG282" s="105"/>
      <c r="AH282" s="105"/>
      <c r="AI282" s="105"/>
      <c r="AJ282" s="105"/>
      <c r="AK282" s="105"/>
      <c r="AL282" s="105"/>
      <c r="AM282" s="105"/>
      <c r="AN282" s="105"/>
      <c r="AO282" s="105"/>
      <c r="AP282" s="105"/>
      <c r="AQ282" s="105"/>
      <c r="AR282" s="105"/>
      <c r="AS282" s="105"/>
      <c r="AT282" s="105"/>
      <c r="AU282" s="105"/>
      <c r="AV282" s="105"/>
      <c r="AW282" s="105"/>
      <c r="AX282" s="105"/>
      <c r="AY282" s="105"/>
      <c r="AZ282" s="105"/>
      <c r="BA282" s="105"/>
      <c r="BB282" s="105"/>
      <c r="BC282" s="105"/>
      <c r="BD282" s="105"/>
      <c r="BE282" s="105"/>
      <c r="BF282" s="105"/>
    </row>
    <row r="283" spans="1:58" ht="13.5" customHeight="1" x14ac:dyDescent="0.25">
      <c r="A283" s="105"/>
      <c r="B283" s="167"/>
      <c r="C283" s="167"/>
      <c r="D283" s="167"/>
      <c r="E283" s="105"/>
      <c r="F283" s="105"/>
      <c r="G283" s="105"/>
      <c r="H283" s="105"/>
      <c r="I283" s="105"/>
      <c r="J283" s="105"/>
      <c r="K283" s="105"/>
      <c r="L283" s="105"/>
      <c r="M283" s="105"/>
      <c r="N283" s="105"/>
      <c r="O283" s="105"/>
      <c r="P283" s="105"/>
      <c r="Q283" s="105"/>
      <c r="R283" s="105"/>
      <c r="S283" s="105"/>
      <c r="T283" s="105"/>
      <c r="U283" s="105"/>
      <c r="V283" s="105"/>
      <c r="W283" s="105"/>
      <c r="X283" s="105"/>
      <c r="Y283" s="105"/>
      <c r="Z283" s="105"/>
      <c r="AA283" s="105"/>
      <c r="AB283" s="105"/>
      <c r="AC283" s="105"/>
      <c r="AD283" s="105"/>
      <c r="AE283" s="105"/>
      <c r="AF283" s="105"/>
      <c r="AG283" s="105"/>
      <c r="AH283" s="105"/>
      <c r="AI283" s="105"/>
      <c r="AJ283" s="105"/>
      <c r="AK283" s="105"/>
      <c r="AL283" s="105"/>
      <c r="AM283" s="105"/>
      <c r="AN283" s="105"/>
      <c r="AO283" s="105"/>
      <c r="AP283" s="105"/>
      <c r="AQ283" s="105"/>
      <c r="AR283" s="105"/>
      <c r="AS283" s="105"/>
      <c r="AT283" s="105"/>
      <c r="AU283" s="105"/>
      <c r="AV283" s="105"/>
      <c r="AW283" s="105"/>
      <c r="AX283" s="105"/>
      <c r="AY283" s="105"/>
      <c r="AZ283" s="105"/>
      <c r="BA283" s="105"/>
      <c r="BB283" s="105"/>
      <c r="BC283" s="105"/>
      <c r="BD283" s="105"/>
      <c r="BE283" s="105"/>
      <c r="BF283" s="105"/>
    </row>
    <row r="284" spans="1:58" ht="13.5" customHeight="1" x14ac:dyDescent="0.25">
      <c r="A284" s="105"/>
      <c r="B284" s="167"/>
      <c r="C284" s="167"/>
      <c r="D284" s="167"/>
      <c r="E284" s="105"/>
      <c r="F284" s="105"/>
      <c r="G284" s="105"/>
      <c r="H284" s="105"/>
      <c r="I284" s="105"/>
      <c r="J284" s="105"/>
      <c r="K284" s="105"/>
      <c r="L284" s="105"/>
      <c r="M284" s="105"/>
      <c r="N284" s="105"/>
      <c r="O284" s="105"/>
      <c r="P284" s="105"/>
      <c r="Q284" s="105"/>
      <c r="R284" s="105"/>
      <c r="S284" s="105"/>
      <c r="T284" s="105"/>
      <c r="U284" s="105"/>
      <c r="V284" s="105"/>
      <c r="W284" s="105"/>
      <c r="X284" s="105"/>
      <c r="Y284" s="105"/>
      <c r="Z284" s="105"/>
      <c r="AA284" s="105"/>
      <c r="AB284" s="105"/>
      <c r="AC284" s="105"/>
      <c r="AD284" s="105"/>
      <c r="AE284" s="105"/>
      <c r="AF284" s="105"/>
      <c r="AG284" s="105"/>
      <c r="AH284" s="105"/>
      <c r="AI284" s="105"/>
      <c r="AJ284" s="105"/>
      <c r="AK284" s="105"/>
      <c r="AL284" s="105"/>
      <c r="AM284" s="105"/>
      <c r="AN284" s="105"/>
      <c r="AO284" s="105"/>
      <c r="AP284" s="105"/>
      <c r="AQ284" s="105"/>
      <c r="AR284" s="105"/>
      <c r="AS284" s="105"/>
      <c r="AT284" s="105"/>
      <c r="AU284" s="105"/>
      <c r="AV284" s="105"/>
      <c r="AW284" s="105"/>
      <c r="AX284" s="105"/>
      <c r="AY284" s="105"/>
      <c r="AZ284" s="105"/>
      <c r="BA284" s="105"/>
      <c r="BB284" s="105"/>
      <c r="BC284" s="105"/>
      <c r="BD284" s="105"/>
      <c r="BE284" s="105"/>
      <c r="BF284" s="105"/>
    </row>
    <row r="285" spans="1:58" ht="13.5" customHeight="1" x14ac:dyDescent="0.25">
      <c r="A285" s="105"/>
      <c r="B285" s="167"/>
      <c r="C285" s="167"/>
      <c r="D285" s="167"/>
      <c r="E285" s="105"/>
      <c r="F285" s="105"/>
      <c r="G285" s="105"/>
      <c r="H285" s="105"/>
      <c r="I285" s="105"/>
      <c r="J285" s="105"/>
      <c r="K285" s="105"/>
      <c r="L285" s="105"/>
      <c r="M285" s="105"/>
      <c r="N285" s="105"/>
      <c r="O285" s="105"/>
      <c r="P285" s="105"/>
      <c r="Q285" s="105"/>
      <c r="R285" s="105"/>
      <c r="S285" s="105"/>
      <c r="T285" s="105"/>
      <c r="U285" s="105"/>
      <c r="V285" s="105"/>
      <c r="W285" s="105"/>
      <c r="X285" s="105"/>
      <c r="Y285" s="105"/>
      <c r="Z285" s="105"/>
      <c r="AA285" s="105"/>
      <c r="AB285" s="105"/>
      <c r="AC285" s="105"/>
      <c r="AD285" s="105"/>
      <c r="AE285" s="105"/>
      <c r="AF285" s="105"/>
      <c r="AG285" s="105"/>
      <c r="AH285" s="105"/>
      <c r="AI285" s="105"/>
      <c r="AJ285" s="105"/>
      <c r="AK285" s="105"/>
      <c r="AL285" s="105"/>
      <c r="AM285" s="105"/>
      <c r="AN285" s="105"/>
      <c r="AO285" s="105"/>
      <c r="AP285" s="105"/>
      <c r="AQ285" s="105"/>
      <c r="AR285" s="105"/>
      <c r="AS285" s="105"/>
      <c r="AT285" s="105"/>
      <c r="AU285" s="105"/>
      <c r="AV285" s="105"/>
      <c r="AW285" s="105"/>
      <c r="AX285" s="105"/>
      <c r="AY285" s="105"/>
      <c r="AZ285" s="105"/>
      <c r="BA285" s="105"/>
      <c r="BB285" s="105"/>
      <c r="BC285" s="105"/>
      <c r="BD285" s="105"/>
      <c r="BE285" s="105"/>
      <c r="BF285" s="105"/>
    </row>
    <row r="286" spans="1:58" ht="13.5" customHeight="1" x14ac:dyDescent="0.25">
      <c r="A286" s="105"/>
      <c r="B286" s="167"/>
      <c r="C286" s="167"/>
      <c r="D286" s="167"/>
      <c r="E286" s="105"/>
      <c r="F286" s="105"/>
      <c r="G286" s="105"/>
      <c r="H286" s="105"/>
      <c r="I286" s="105"/>
      <c r="J286" s="105"/>
      <c r="K286" s="105"/>
      <c r="L286" s="105"/>
      <c r="M286" s="105"/>
      <c r="N286" s="105"/>
      <c r="O286" s="105"/>
      <c r="P286" s="105"/>
      <c r="Q286" s="105"/>
      <c r="R286" s="105"/>
      <c r="S286" s="105"/>
      <c r="T286" s="105"/>
      <c r="U286" s="105"/>
      <c r="V286" s="105"/>
      <c r="W286" s="105"/>
      <c r="X286" s="105"/>
      <c r="Y286" s="105"/>
      <c r="Z286" s="105"/>
      <c r="AA286" s="105"/>
      <c r="AB286" s="105"/>
      <c r="AC286" s="105"/>
      <c r="AD286" s="105"/>
      <c r="AE286" s="105"/>
      <c r="AF286" s="105"/>
      <c r="AG286" s="105"/>
      <c r="AH286" s="105"/>
      <c r="AI286" s="105"/>
      <c r="AJ286" s="105"/>
      <c r="AK286" s="105"/>
      <c r="AL286" s="105"/>
      <c r="AM286" s="105"/>
      <c r="AN286" s="105"/>
      <c r="AO286" s="105"/>
      <c r="AP286" s="105"/>
      <c r="AQ286" s="105"/>
      <c r="AR286" s="105"/>
      <c r="AS286" s="105"/>
      <c r="AT286" s="105"/>
      <c r="AU286" s="105"/>
      <c r="AV286" s="105"/>
      <c r="AW286" s="105"/>
      <c r="AX286" s="105"/>
      <c r="AY286" s="105"/>
      <c r="AZ286" s="105"/>
      <c r="BA286" s="105"/>
      <c r="BB286" s="105"/>
      <c r="BC286" s="105"/>
      <c r="BD286" s="105"/>
      <c r="BE286" s="105"/>
      <c r="BF286" s="105"/>
    </row>
    <row r="287" spans="1:58" ht="13.5" customHeight="1" x14ac:dyDescent="0.25">
      <c r="A287" s="105"/>
      <c r="B287" s="167"/>
      <c r="C287" s="167"/>
      <c r="D287" s="167"/>
      <c r="E287" s="105"/>
      <c r="F287" s="105"/>
      <c r="G287" s="105"/>
      <c r="H287" s="105"/>
      <c r="I287" s="105"/>
      <c r="J287" s="105"/>
      <c r="K287" s="105"/>
      <c r="L287" s="105"/>
      <c r="M287" s="105"/>
      <c r="N287" s="105"/>
      <c r="O287" s="105"/>
      <c r="P287" s="105"/>
      <c r="Q287" s="105"/>
      <c r="R287" s="105"/>
      <c r="S287" s="105"/>
      <c r="T287" s="105"/>
      <c r="U287" s="105"/>
      <c r="V287" s="105"/>
      <c r="W287" s="105"/>
      <c r="X287" s="105"/>
      <c r="Y287" s="105"/>
      <c r="Z287" s="105"/>
      <c r="AA287" s="105"/>
      <c r="AB287" s="105"/>
      <c r="AC287" s="105"/>
      <c r="AD287" s="105"/>
      <c r="AE287" s="105"/>
      <c r="AF287" s="105"/>
      <c r="AG287" s="105"/>
      <c r="AH287" s="105"/>
      <c r="AI287" s="105"/>
      <c r="AJ287" s="105"/>
      <c r="AK287" s="105"/>
      <c r="AL287" s="105"/>
      <c r="AM287" s="105"/>
      <c r="AN287" s="105"/>
      <c r="AO287" s="105"/>
      <c r="AP287" s="105"/>
      <c r="AQ287" s="105"/>
      <c r="AR287" s="105"/>
      <c r="AS287" s="105"/>
      <c r="AT287" s="105"/>
      <c r="AU287" s="105"/>
      <c r="AV287" s="105"/>
      <c r="AW287" s="105"/>
      <c r="AX287" s="105"/>
      <c r="AY287" s="105"/>
      <c r="AZ287" s="105"/>
      <c r="BA287" s="105"/>
      <c r="BB287" s="105"/>
      <c r="BC287" s="105"/>
      <c r="BD287" s="105"/>
      <c r="BE287" s="105"/>
      <c r="BF287" s="105"/>
    </row>
    <row r="288" spans="1:58" ht="13.5" customHeight="1" x14ac:dyDescent="0.25">
      <c r="A288" s="105"/>
      <c r="B288" s="167"/>
      <c r="C288" s="167"/>
      <c r="D288" s="167"/>
      <c r="E288" s="105"/>
      <c r="F288" s="105"/>
      <c r="G288" s="105"/>
      <c r="H288" s="105"/>
      <c r="I288" s="105"/>
      <c r="J288" s="105"/>
      <c r="K288" s="105"/>
      <c r="L288" s="105"/>
      <c r="M288" s="105"/>
      <c r="N288" s="105"/>
      <c r="O288" s="105"/>
      <c r="P288" s="105"/>
      <c r="Q288" s="105"/>
      <c r="R288" s="105"/>
      <c r="S288" s="105"/>
      <c r="T288" s="105"/>
      <c r="U288" s="105"/>
      <c r="V288" s="105"/>
      <c r="W288" s="105"/>
      <c r="X288" s="105"/>
      <c r="Y288" s="105"/>
      <c r="Z288" s="105"/>
      <c r="AA288" s="105"/>
      <c r="AB288" s="105"/>
      <c r="AC288" s="105"/>
      <c r="AD288" s="105"/>
      <c r="AE288" s="105"/>
      <c r="AF288" s="105"/>
      <c r="AG288" s="105"/>
      <c r="AH288" s="105"/>
      <c r="AI288" s="105"/>
      <c r="AJ288" s="105"/>
      <c r="AK288" s="105"/>
      <c r="AL288" s="105"/>
      <c r="AM288" s="105"/>
      <c r="AN288" s="105"/>
      <c r="AO288" s="105"/>
      <c r="AP288" s="105"/>
      <c r="AQ288" s="105"/>
      <c r="AR288" s="105"/>
      <c r="AS288" s="105"/>
      <c r="AT288" s="105"/>
      <c r="AU288" s="105"/>
      <c r="AV288" s="105"/>
      <c r="AW288" s="105"/>
      <c r="AX288" s="105"/>
      <c r="AY288" s="105"/>
      <c r="AZ288" s="105"/>
      <c r="BA288" s="105"/>
      <c r="BB288" s="105"/>
      <c r="BC288" s="105"/>
      <c r="BD288" s="105"/>
      <c r="BE288" s="105"/>
      <c r="BF288" s="105"/>
    </row>
    <row r="289" spans="1:58" ht="13.5" customHeight="1" x14ac:dyDescent="0.25">
      <c r="A289" s="105"/>
      <c r="B289" s="167"/>
      <c r="C289" s="167"/>
      <c r="D289" s="167"/>
      <c r="E289" s="105"/>
      <c r="F289" s="105"/>
      <c r="G289" s="105"/>
      <c r="H289" s="105"/>
      <c r="I289" s="105"/>
      <c r="J289" s="105"/>
      <c r="K289" s="105"/>
      <c r="L289" s="105"/>
      <c r="M289" s="105"/>
      <c r="N289" s="105"/>
      <c r="O289" s="105"/>
      <c r="P289" s="105"/>
      <c r="Q289" s="105"/>
      <c r="R289" s="105"/>
      <c r="S289" s="105"/>
      <c r="T289" s="105"/>
      <c r="U289" s="105"/>
      <c r="V289" s="105"/>
      <c r="W289" s="105"/>
      <c r="X289" s="105"/>
      <c r="Y289" s="105"/>
      <c r="Z289" s="105"/>
      <c r="AA289" s="105"/>
      <c r="AB289" s="105"/>
      <c r="AC289" s="105"/>
      <c r="AD289" s="105"/>
      <c r="AE289" s="105"/>
      <c r="AF289" s="105"/>
      <c r="AG289" s="105"/>
      <c r="AH289" s="105"/>
      <c r="AI289" s="105"/>
      <c r="AJ289" s="105"/>
      <c r="AK289" s="105"/>
      <c r="AL289" s="105"/>
      <c r="AM289" s="105"/>
      <c r="AN289" s="105"/>
      <c r="AO289" s="105"/>
      <c r="AP289" s="105"/>
      <c r="AQ289" s="105"/>
      <c r="AR289" s="105"/>
      <c r="AS289" s="105"/>
      <c r="AT289" s="105"/>
      <c r="AU289" s="105"/>
      <c r="AV289" s="105"/>
      <c r="AW289" s="105"/>
      <c r="AX289" s="105"/>
      <c r="AY289" s="105"/>
      <c r="AZ289" s="105"/>
      <c r="BA289" s="105"/>
      <c r="BB289" s="105"/>
      <c r="BC289" s="105"/>
      <c r="BD289" s="105"/>
      <c r="BE289" s="105"/>
      <c r="BF289" s="105"/>
    </row>
    <row r="290" spans="1:58" ht="13.5" customHeight="1" x14ac:dyDescent="0.25">
      <c r="A290" s="105"/>
      <c r="B290" s="167"/>
      <c r="C290" s="167"/>
      <c r="D290" s="167"/>
      <c r="E290" s="105"/>
      <c r="F290" s="105"/>
      <c r="G290" s="105"/>
      <c r="H290" s="105"/>
      <c r="I290" s="105"/>
      <c r="J290" s="105"/>
      <c r="K290" s="105"/>
      <c r="L290" s="105"/>
      <c r="M290" s="105"/>
      <c r="N290" s="105"/>
      <c r="O290" s="105"/>
      <c r="P290" s="105"/>
      <c r="Q290" s="105"/>
      <c r="R290" s="105"/>
      <c r="S290" s="105"/>
      <c r="T290" s="105"/>
      <c r="U290" s="105"/>
      <c r="V290" s="105"/>
      <c r="W290" s="105"/>
      <c r="X290" s="105"/>
      <c r="Y290" s="105"/>
      <c r="Z290" s="105"/>
      <c r="AA290" s="105"/>
      <c r="AB290" s="105"/>
      <c r="AC290" s="105"/>
      <c r="AD290" s="105"/>
      <c r="AE290" s="105"/>
      <c r="AF290" s="105"/>
      <c r="AG290" s="105"/>
      <c r="AH290" s="105"/>
      <c r="AI290" s="105"/>
      <c r="AJ290" s="105"/>
      <c r="AK290" s="105"/>
      <c r="AL290" s="105"/>
      <c r="AM290" s="105"/>
      <c r="AN290" s="105"/>
      <c r="AO290" s="105"/>
      <c r="AP290" s="105"/>
      <c r="AQ290" s="105"/>
      <c r="AR290" s="105"/>
      <c r="AS290" s="105"/>
      <c r="AT290" s="105"/>
      <c r="AU290" s="105"/>
      <c r="AV290" s="105"/>
      <c r="AW290" s="105"/>
      <c r="AX290" s="105"/>
      <c r="AY290" s="105"/>
      <c r="AZ290" s="105"/>
      <c r="BA290" s="105"/>
      <c r="BB290" s="105"/>
      <c r="BC290" s="105"/>
      <c r="BD290" s="105"/>
      <c r="BE290" s="105"/>
      <c r="BF290" s="105"/>
    </row>
    <row r="291" spans="1:58" ht="13.5" customHeight="1" x14ac:dyDescent="0.25">
      <c r="A291" s="105"/>
      <c r="B291" s="167"/>
      <c r="C291" s="167"/>
      <c r="D291" s="167"/>
      <c r="E291" s="105"/>
      <c r="F291" s="105"/>
      <c r="G291" s="105"/>
      <c r="H291" s="105"/>
      <c r="I291" s="105"/>
      <c r="J291" s="105"/>
      <c r="K291" s="105"/>
      <c r="L291" s="105"/>
      <c r="M291" s="105"/>
      <c r="N291" s="105"/>
      <c r="O291" s="105"/>
      <c r="P291" s="105"/>
      <c r="Q291" s="105"/>
      <c r="R291" s="105"/>
      <c r="S291" s="105"/>
      <c r="T291" s="105"/>
      <c r="U291" s="105"/>
      <c r="V291" s="105"/>
      <c r="W291" s="105"/>
      <c r="X291" s="105"/>
      <c r="Y291" s="105"/>
      <c r="Z291" s="105"/>
      <c r="AA291" s="105"/>
      <c r="AB291" s="105"/>
      <c r="AC291" s="105"/>
      <c r="AD291" s="105"/>
      <c r="AE291" s="105"/>
      <c r="AF291" s="105"/>
      <c r="AG291" s="105"/>
      <c r="AH291" s="105"/>
      <c r="AI291" s="105"/>
      <c r="AJ291" s="105"/>
      <c r="AK291" s="105"/>
      <c r="AL291" s="105"/>
      <c r="AM291" s="105"/>
      <c r="AN291" s="105"/>
      <c r="AO291" s="105"/>
      <c r="AP291" s="105"/>
      <c r="AQ291" s="105"/>
      <c r="AR291" s="105"/>
      <c r="AS291" s="105"/>
      <c r="AT291" s="105"/>
      <c r="AU291" s="105"/>
      <c r="AV291" s="105"/>
      <c r="AW291" s="105"/>
      <c r="AX291" s="105"/>
      <c r="AY291" s="105"/>
      <c r="AZ291" s="105"/>
      <c r="BA291" s="105"/>
      <c r="BB291" s="105"/>
      <c r="BC291" s="105"/>
      <c r="BD291" s="105"/>
      <c r="BE291" s="105"/>
      <c r="BF291" s="105"/>
    </row>
    <row r="292" spans="1:58" ht="13.5" customHeight="1" x14ac:dyDescent="0.25">
      <c r="A292" s="105"/>
      <c r="B292" s="167"/>
      <c r="C292" s="167"/>
      <c r="D292" s="167"/>
      <c r="E292" s="105"/>
      <c r="F292" s="105"/>
      <c r="G292" s="105"/>
      <c r="H292" s="105"/>
      <c r="I292" s="105"/>
      <c r="J292" s="105"/>
      <c r="K292" s="105"/>
      <c r="L292" s="105"/>
      <c r="M292" s="105"/>
      <c r="N292" s="105"/>
      <c r="O292" s="105"/>
      <c r="P292" s="105"/>
      <c r="Q292" s="105"/>
      <c r="R292" s="105"/>
      <c r="S292" s="105"/>
      <c r="T292" s="105"/>
      <c r="U292" s="105"/>
      <c r="V292" s="105"/>
      <c r="W292" s="105"/>
      <c r="X292" s="105"/>
      <c r="Y292" s="105"/>
      <c r="Z292" s="105"/>
      <c r="AA292" s="105"/>
      <c r="AB292" s="105"/>
      <c r="AC292" s="105"/>
      <c r="AD292" s="105"/>
      <c r="AE292" s="105"/>
      <c r="AF292" s="105"/>
      <c r="AG292" s="105"/>
      <c r="AH292" s="105"/>
      <c r="AI292" s="105"/>
      <c r="AJ292" s="105"/>
      <c r="AK292" s="105"/>
      <c r="AL292" s="105"/>
      <c r="AM292" s="105"/>
      <c r="AN292" s="105"/>
      <c r="AO292" s="105"/>
      <c r="AP292" s="105"/>
      <c r="AQ292" s="105"/>
      <c r="AR292" s="105"/>
      <c r="AS292" s="105"/>
      <c r="AT292" s="105"/>
      <c r="AU292" s="105"/>
      <c r="AV292" s="105"/>
      <c r="AW292" s="105"/>
      <c r="AX292" s="105"/>
      <c r="AY292" s="105"/>
      <c r="AZ292" s="105"/>
      <c r="BA292" s="105"/>
      <c r="BB292" s="105"/>
      <c r="BC292" s="105"/>
      <c r="BD292" s="105"/>
      <c r="BE292" s="105"/>
      <c r="BF292" s="105"/>
    </row>
    <row r="293" spans="1:58" ht="13.5" customHeight="1" x14ac:dyDescent="0.25">
      <c r="A293" s="105"/>
      <c r="B293" s="167"/>
      <c r="C293" s="167"/>
      <c r="D293" s="167"/>
      <c r="E293" s="105"/>
      <c r="F293" s="105"/>
      <c r="G293" s="105"/>
      <c r="H293" s="105"/>
      <c r="I293" s="105"/>
      <c r="J293" s="105"/>
      <c r="K293" s="105"/>
      <c r="L293" s="105"/>
      <c r="M293" s="105"/>
      <c r="N293" s="105"/>
      <c r="O293" s="105"/>
      <c r="P293" s="105"/>
      <c r="Q293" s="105"/>
      <c r="R293" s="105"/>
      <c r="S293" s="105"/>
      <c r="T293" s="105"/>
      <c r="U293" s="105"/>
      <c r="V293" s="105"/>
      <c r="W293" s="105"/>
      <c r="X293" s="105"/>
      <c r="Y293" s="105"/>
      <c r="Z293" s="105"/>
      <c r="AA293" s="105"/>
      <c r="AB293" s="105"/>
      <c r="AC293" s="105"/>
      <c r="AD293" s="105"/>
      <c r="AE293" s="105"/>
      <c r="AF293" s="105"/>
      <c r="AG293" s="105"/>
      <c r="AH293" s="105"/>
      <c r="AI293" s="105"/>
      <c r="AJ293" s="105"/>
      <c r="AK293" s="105"/>
      <c r="AL293" s="105"/>
      <c r="AM293" s="105"/>
      <c r="AN293" s="105"/>
      <c r="AO293" s="105"/>
      <c r="AP293" s="105"/>
      <c r="AQ293" s="105"/>
      <c r="AR293" s="105"/>
      <c r="AS293" s="105"/>
      <c r="AT293" s="105"/>
      <c r="AU293" s="105"/>
      <c r="AV293" s="105"/>
      <c r="AW293" s="105"/>
      <c r="AX293" s="105"/>
      <c r="AY293" s="105"/>
      <c r="AZ293" s="105"/>
      <c r="BA293" s="105"/>
      <c r="BB293" s="105"/>
      <c r="BC293" s="105"/>
      <c r="BD293" s="105"/>
      <c r="BE293" s="105"/>
      <c r="BF293" s="105"/>
    </row>
    <row r="294" spans="1:58" ht="13.5" customHeight="1" x14ac:dyDescent="0.25">
      <c r="A294" s="105"/>
      <c r="B294" s="167"/>
      <c r="C294" s="167"/>
      <c r="D294" s="167"/>
      <c r="E294" s="105"/>
      <c r="F294" s="105"/>
      <c r="G294" s="105"/>
      <c r="H294" s="105"/>
      <c r="I294" s="105"/>
      <c r="J294" s="105"/>
      <c r="K294" s="105"/>
      <c r="L294" s="105"/>
      <c r="M294" s="105"/>
      <c r="N294" s="105"/>
      <c r="O294" s="105"/>
      <c r="P294" s="105"/>
      <c r="Q294" s="105"/>
      <c r="R294" s="105"/>
      <c r="S294" s="105"/>
      <c r="T294" s="105"/>
      <c r="U294" s="105"/>
      <c r="V294" s="105"/>
      <c r="W294" s="105"/>
      <c r="X294" s="105"/>
      <c r="Y294" s="105"/>
      <c r="Z294" s="105"/>
      <c r="AA294" s="105"/>
      <c r="AB294" s="105"/>
      <c r="AC294" s="105"/>
      <c r="AD294" s="105"/>
      <c r="AE294" s="105"/>
      <c r="AF294" s="105"/>
      <c r="AG294" s="105"/>
      <c r="AH294" s="105"/>
      <c r="AI294" s="105"/>
      <c r="AJ294" s="105"/>
      <c r="AK294" s="105"/>
      <c r="AL294" s="105"/>
      <c r="AM294" s="105"/>
      <c r="AN294" s="105"/>
      <c r="AO294" s="105"/>
      <c r="AP294" s="105"/>
      <c r="AQ294" s="105"/>
      <c r="AR294" s="105"/>
      <c r="AS294" s="105"/>
      <c r="AT294" s="105"/>
      <c r="AU294" s="105"/>
      <c r="AV294" s="105"/>
      <c r="AW294" s="105"/>
      <c r="AX294" s="105"/>
      <c r="AY294" s="105"/>
      <c r="AZ294" s="105"/>
      <c r="BA294" s="105"/>
      <c r="BB294" s="105"/>
      <c r="BC294" s="105"/>
      <c r="BD294" s="105"/>
      <c r="BE294" s="105"/>
      <c r="BF294" s="105"/>
    </row>
    <row r="295" spans="1:58" ht="13.5" customHeight="1" x14ac:dyDescent="0.25">
      <c r="A295" s="105"/>
      <c r="B295" s="167"/>
      <c r="C295" s="167"/>
      <c r="D295" s="167"/>
      <c r="E295" s="105"/>
      <c r="F295" s="105"/>
      <c r="G295" s="105"/>
      <c r="H295" s="105"/>
      <c r="I295" s="105"/>
      <c r="J295" s="105"/>
      <c r="K295" s="105"/>
      <c r="L295" s="105"/>
      <c r="M295" s="105"/>
      <c r="N295" s="105"/>
      <c r="O295" s="105"/>
      <c r="P295" s="105"/>
      <c r="Q295" s="105"/>
      <c r="R295" s="105"/>
      <c r="S295" s="105"/>
      <c r="T295" s="105"/>
      <c r="U295" s="105"/>
      <c r="V295" s="105"/>
      <c r="W295" s="105"/>
      <c r="X295" s="105"/>
      <c r="Y295" s="105"/>
      <c r="Z295" s="105"/>
      <c r="AA295" s="105"/>
      <c r="AB295" s="105"/>
      <c r="AC295" s="105"/>
      <c r="AD295" s="105"/>
      <c r="AE295" s="105"/>
      <c r="AF295" s="105"/>
      <c r="AG295" s="105"/>
      <c r="AH295" s="105"/>
      <c r="AI295" s="105"/>
      <c r="AJ295" s="105"/>
      <c r="AK295" s="105"/>
      <c r="AL295" s="105"/>
      <c r="AM295" s="105"/>
      <c r="AN295" s="105"/>
      <c r="AO295" s="105"/>
      <c r="AP295" s="105"/>
      <c r="AQ295" s="105"/>
      <c r="AR295" s="105"/>
      <c r="AS295" s="105"/>
      <c r="AT295" s="105"/>
      <c r="AU295" s="105"/>
      <c r="AV295" s="105"/>
      <c r="AW295" s="105"/>
      <c r="AX295" s="105"/>
      <c r="AY295" s="105"/>
      <c r="AZ295" s="105"/>
      <c r="BA295" s="105"/>
      <c r="BB295" s="105"/>
      <c r="BC295" s="105"/>
      <c r="BD295" s="105"/>
      <c r="BE295" s="105"/>
      <c r="BF295" s="105"/>
    </row>
    <row r="296" spans="1:58" ht="13.5" customHeight="1" x14ac:dyDescent="0.25">
      <c r="A296" s="105"/>
      <c r="B296" s="167"/>
      <c r="C296" s="167"/>
      <c r="D296" s="167"/>
      <c r="E296" s="105"/>
      <c r="F296" s="105"/>
      <c r="G296" s="105"/>
      <c r="H296" s="105"/>
      <c r="I296" s="105"/>
      <c r="J296" s="105"/>
      <c r="K296" s="105"/>
      <c r="L296" s="105"/>
      <c r="M296" s="105"/>
      <c r="N296" s="105"/>
      <c r="O296" s="105"/>
      <c r="P296" s="105"/>
      <c r="Q296" s="105"/>
      <c r="R296" s="105"/>
      <c r="S296" s="105"/>
      <c r="T296" s="105"/>
      <c r="U296" s="105"/>
      <c r="V296" s="105"/>
      <c r="W296" s="105"/>
      <c r="X296" s="105"/>
      <c r="Y296" s="105"/>
      <c r="Z296" s="105"/>
      <c r="AA296" s="105"/>
      <c r="AB296" s="105"/>
      <c r="AC296" s="105"/>
      <c r="AD296" s="105"/>
      <c r="AE296" s="105"/>
      <c r="AF296" s="105"/>
      <c r="AG296" s="105"/>
      <c r="AH296" s="105"/>
      <c r="AI296" s="105"/>
      <c r="AJ296" s="105"/>
      <c r="AK296" s="105"/>
      <c r="AL296" s="105"/>
      <c r="AM296" s="105"/>
      <c r="AN296" s="105"/>
      <c r="AO296" s="105"/>
      <c r="AP296" s="105"/>
      <c r="AQ296" s="105"/>
      <c r="AR296" s="105"/>
      <c r="AS296" s="105"/>
      <c r="AT296" s="105"/>
      <c r="AU296" s="105"/>
      <c r="AV296" s="105"/>
      <c r="AW296" s="105"/>
      <c r="AX296" s="105"/>
      <c r="AY296" s="105"/>
      <c r="AZ296" s="105"/>
      <c r="BA296" s="105"/>
      <c r="BB296" s="105"/>
      <c r="BC296" s="105"/>
      <c r="BD296" s="105"/>
      <c r="BE296" s="105"/>
      <c r="BF296" s="105"/>
    </row>
    <row r="297" spans="1:58" ht="13.5" customHeight="1" x14ac:dyDescent="0.25">
      <c r="A297" s="105"/>
      <c r="B297" s="167"/>
      <c r="C297" s="167"/>
      <c r="D297" s="167"/>
      <c r="E297" s="105"/>
      <c r="F297" s="105"/>
      <c r="G297" s="105"/>
      <c r="H297" s="105"/>
      <c r="I297" s="105"/>
      <c r="J297" s="105"/>
      <c r="K297" s="105"/>
      <c r="L297" s="105"/>
      <c r="M297" s="105"/>
      <c r="N297" s="105"/>
      <c r="O297" s="105"/>
      <c r="P297" s="105"/>
      <c r="Q297" s="105"/>
      <c r="R297" s="105"/>
      <c r="S297" s="105"/>
      <c r="T297" s="105"/>
      <c r="U297" s="105"/>
      <c r="V297" s="105"/>
      <c r="W297" s="105"/>
      <c r="X297" s="105"/>
      <c r="Y297" s="105"/>
      <c r="Z297" s="105"/>
      <c r="AA297" s="105"/>
      <c r="AB297" s="105"/>
      <c r="AC297" s="105"/>
      <c r="AD297" s="105"/>
      <c r="AE297" s="105"/>
      <c r="AF297" s="105"/>
      <c r="AG297" s="105"/>
      <c r="AH297" s="105"/>
      <c r="AI297" s="105"/>
      <c r="AJ297" s="105"/>
      <c r="AK297" s="105"/>
      <c r="AL297" s="105"/>
      <c r="AM297" s="105"/>
      <c r="AN297" s="105"/>
      <c r="AO297" s="105"/>
      <c r="AP297" s="105"/>
      <c r="AQ297" s="105"/>
      <c r="AR297" s="105"/>
      <c r="AS297" s="105"/>
      <c r="AT297" s="105"/>
      <c r="AU297" s="105"/>
      <c r="AV297" s="105"/>
      <c r="AW297" s="105"/>
      <c r="AX297" s="105"/>
      <c r="AY297" s="105"/>
      <c r="AZ297" s="105"/>
      <c r="BA297" s="105"/>
      <c r="BB297" s="105"/>
      <c r="BC297" s="105"/>
      <c r="BD297" s="105"/>
      <c r="BE297" s="105"/>
      <c r="BF297" s="105"/>
    </row>
    <row r="298" spans="1:58" ht="13.5" customHeight="1" x14ac:dyDescent="0.25">
      <c r="A298" s="105"/>
      <c r="B298" s="167"/>
      <c r="C298" s="167"/>
      <c r="D298" s="167"/>
      <c r="E298" s="105"/>
      <c r="F298" s="105"/>
      <c r="G298" s="105"/>
      <c r="H298" s="105"/>
      <c r="I298" s="105"/>
      <c r="J298" s="105"/>
      <c r="K298" s="105"/>
      <c r="L298" s="105"/>
      <c r="M298" s="105"/>
      <c r="N298" s="105"/>
      <c r="O298" s="105"/>
      <c r="P298" s="105"/>
      <c r="Q298" s="105"/>
      <c r="R298" s="105"/>
      <c r="S298" s="105"/>
      <c r="T298" s="105"/>
      <c r="U298" s="105"/>
      <c r="V298" s="105"/>
      <c r="W298" s="105"/>
      <c r="X298" s="105"/>
      <c r="Y298" s="105"/>
      <c r="Z298" s="105"/>
      <c r="AA298" s="105"/>
      <c r="AB298" s="105"/>
      <c r="AC298" s="105"/>
      <c r="AD298" s="105"/>
      <c r="AE298" s="105"/>
      <c r="AF298" s="105"/>
      <c r="AG298" s="105"/>
      <c r="AH298" s="105"/>
      <c r="AI298" s="105"/>
      <c r="AJ298" s="105"/>
      <c r="AK298" s="105"/>
      <c r="AL298" s="105"/>
      <c r="AM298" s="105"/>
      <c r="AN298" s="105"/>
      <c r="AO298" s="105"/>
      <c r="AP298" s="105"/>
      <c r="AQ298" s="105"/>
      <c r="AR298" s="105"/>
      <c r="AS298" s="105"/>
      <c r="AT298" s="105"/>
      <c r="AU298" s="105"/>
      <c r="AV298" s="105"/>
      <c r="AW298" s="105"/>
      <c r="AX298" s="105"/>
      <c r="AY298" s="105"/>
      <c r="AZ298" s="105"/>
      <c r="BA298" s="105"/>
      <c r="BB298" s="105"/>
      <c r="BC298" s="105"/>
      <c r="BD298" s="105"/>
      <c r="BE298" s="105"/>
      <c r="BF298" s="105"/>
    </row>
    <row r="299" spans="1:58" ht="13.5" customHeight="1" x14ac:dyDescent="0.25">
      <c r="A299" s="105"/>
      <c r="B299" s="167"/>
      <c r="C299" s="167"/>
      <c r="D299" s="167"/>
      <c r="E299" s="105"/>
      <c r="F299" s="105"/>
      <c r="G299" s="105"/>
      <c r="H299" s="105"/>
      <c r="I299" s="105"/>
      <c r="J299" s="105"/>
      <c r="K299" s="105"/>
      <c r="L299" s="105"/>
      <c r="M299" s="105"/>
      <c r="N299" s="105"/>
      <c r="O299" s="105"/>
      <c r="P299" s="105"/>
      <c r="Q299" s="105"/>
      <c r="R299" s="105"/>
      <c r="S299" s="105"/>
      <c r="T299" s="105"/>
      <c r="U299" s="105"/>
      <c r="V299" s="105"/>
      <c r="W299" s="105"/>
      <c r="X299" s="105"/>
      <c r="Y299" s="105"/>
      <c r="Z299" s="105"/>
      <c r="AA299" s="105"/>
      <c r="AB299" s="105"/>
      <c r="AC299" s="105"/>
      <c r="AD299" s="105"/>
      <c r="AE299" s="105"/>
      <c r="AF299" s="105"/>
      <c r="AG299" s="105"/>
      <c r="AH299" s="105"/>
      <c r="AI299" s="105"/>
      <c r="AJ299" s="105"/>
      <c r="AK299" s="105"/>
      <c r="AL299" s="105"/>
      <c r="AM299" s="105"/>
      <c r="AN299" s="105"/>
      <c r="AO299" s="105"/>
      <c r="AP299" s="105"/>
      <c r="AQ299" s="105"/>
      <c r="AR299" s="105"/>
      <c r="AS299" s="105"/>
      <c r="AT299" s="105"/>
      <c r="AU299" s="105"/>
      <c r="AV299" s="105"/>
      <c r="AW299" s="105"/>
      <c r="AX299" s="105"/>
      <c r="AY299" s="105"/>
      <c r="AZ299" s="105"/>
      <c r="BA299" s="105"/>
      <c r="BB299" s="105"/>
      <c r="BC299" s="105"/>
      <c r="BD299" s="105"/>
      <c r="BE299" s="105"/>
      <c r="BF299" s="105"/>
    </row>
    <row r="300" spans="1:58" ht="13.5" customHeight="1" x14ac:dyDescent="0.25">
      <c r="A300" s="105"/>
      <c r="B300" s="167"/>
      <c r="C300" s="167"/>
      <c r="D300" s="167"/>
      <c r="E300" s="105"/>
      <c r="F300" s="105"/>
      <c r="G300" s="105"/>
      <c r="H300" s="105"/>
      <c r="I300" s="105"/>
      <c r="J300" s="105"/>
      <c r="K300" s="105"/>
      <c r="L300" s="105"/>
      <c r="M300" s="105"/>
      <c r="N300" s="105"/>
      <c r="O300" s="105"/>
      <c r="P300" s="105"/>
      <c r="Q300" s="105"/>
      <c r="R300" s="105"/>
      <c r="S300" s="105"/>
      <c r="T300" s="105"/>
      <c r="U300" s="105"/>
      <c r="V300" s="105"/>
      <c r="W300" s="105"/>
      <c r="X300" s="105"/>
      <c r="Y300" s="105"/>
      <c r="Z300" s="105"/>
      <c r="AA300" s="105"/>
      <c r="AB300" s="105"/>
      <c r="AC300" s="105"/>
      <c r="AD300" s="105"/>
      <c r="AE300" s="105"/>
      <c r="AF300" s="105"/>
      <c r="AG300" s="105"/>
      <c r="AH300" s="105"/>
      <c r="AI300" s="105"/>
      <c r="AJ300" s="105"/>
      <c r="AK300" s="105"/>
      <c r="AL300" s="105"/>
      <c r="AM300" s="105"/>
      <c r="AN300" s="105"/>
      <c r="AO300" s="105"/>
      <c r="AP300" s="105"/>
      <c r="AQ300" s="105"/>
      <c r="AR300" s="105"/>
      <c r="AS300" s="105"/>
      <c r="AT300" s="105"/>
      <c r="AU300" s="105"/>
      <c r="AV300" s="105"/>
      <c r="AW300" s="105"/>
      <c r="AX300" s="105"/>
      <c r="AY300" s="105"/>
      <c r="AZ300" s="105"/>
      <c r="BA300" s="105"/>
      <c r="BB300" s="105"/>
      <c r="BC300" s="105"/>
      <c r="BD300" s="105"/>
      <c r="BE300" s="105"/>
      <c r="BF300" s="105"/>
    </row>
    <row r="301" spans="1:58" ht="13.5" customHeight="1" x14ac:dyDescent="0.25">
      <c r="A301" s="105"/>
      <c r="B301" s="167"/>
      <c r="C301" s="167"/>
      <c r="D301" s="167"/>
      <c r="E301" s="105"/>
      <c r="F301" s="105"/>
      <c r="G301" s="105"/>
      <c r="H301" s="105"/>
      <c r="I301" s="105"/>
      <c r="J301" s="105"/>
      <c r="K301" s="105"/>
      <c r="L301" s="105"/>
      <c r="M301" s="105"/>
      <c r="N301" s="105"/>
      <c r="O301" s="105"/>
      <c r="P301" s="105"/>
      <c r="Q301" s="105"/>
      <c r="R301" s="105"/>
      <c r="S301" s="105"/>
      <c r="T301" s="105"/>
      <c r="U301" s="105"/>
      <c r="V301" s="105"/>
      <c r="W301" s="105"/>
      <c r="X301" s="105"/>
      <c r="Y301" s="105"/>
      <c r="Z301" s="105"/>
      <c r="AA301" s="105"/>
      <c r="AB301" s="105"/>
      <c r="AC301" s="105"/>
      <c r="AD301" s="105"/>
      <c r="AE301" s="105"/>
      <c r="AF301" s="105"/>
      <c r="AG301" s="105"/>
      <c r="AH301" s="105"/>
      <c r="AI301" s="105"/>
      <c r="AJ301" s="105"/>
      <c r="AK301" s="105"/>
      <c r="AL301" s="105"/>
      <c r="AM301" s="105"/>
      <c r="AN301" s="105"/>
      <c r="AO301" s="105"/>
      <c r="AP301" s="105"/>
      <c r="AQ301" s="105"/>
      <c r="AR301" s="105"/>
      <c r="AS301" s="105"/>
      <c r="AT301" s="105"/>
      <c r="AU301" s="105"/>
      <c r="AV301" s="105"/>
      <c r="AW301" s="105"/>
      <c r="AX301" s="105"/>
      <c r="AY301" s="105"/>
      <c r="AZ301" s="105"/>
      <c r="BA301" s="105"/>
      <c r="BB301" s="105"/>
      <c r="BC301" s="105"/>
      <c r="BD301" s="105"/>
      <c r="BE301" s="105"/>
      <c r="BF301" s="105"/>
    </row>
    <row r="302" spans="1:58" ht="13.5" customHeight="1" x14ac:dyDescent="0.25">
      <c r="A302" s="105"/>
      <c r="B302" s="167"/>
      <c r="C302" s="167"/>
      <c r="D302" s="167"/>
      <c r="E302" s="105"/>
      <c r="F302" s="105"/>
      <c r="G302" s="105"/>
      <c r="H302" s="105"/>
      <c r="I302" s="105"/>
      <c r="J302" s="105"/>
      <c r="K302" s="105"/>
      <c r="L302" s="105"/>
      <c r="M302" s="105"/>
      <c r="N302" s="105"/>
      <c r="O302" s="105"/>
      <c r="P302" s="105"/>
      <c r="Q302" s="105"/>
      <c r="R302" s="105"/>
      <c r="S302" s="105"/>
      <c r="T302" s="105"/>
      <c r="U302" s="105"/>
      <c r="V302" s="105"/>
      <c r="W302" s="105"/>
      <c r="X302" s="105"/>
      <c r="Y302" s="105"/>
      <c r="Z302" s="105"/>
      <c r="AA302" s="105"/>
      <c r="AB302" s="105"/>
      <c r="AC302" s="105"/>
      <c r="AD302" s="105"/>
      <c r="AE302" s="105"/>
      <c r="AF302" s="105"/>
      <c r="AG302" s="105"/>
      <c r="AH302" s="105"/>
      <c r="AI302" s="105"/>
      <c r="AJ302" s="105"/>
      <c r="AK302" s="105"/>
      <c r="AL302" s="105"/>
      <c r="AM302" s="105"/>
      <c r="AN302" s="105"/>
      <c r="AO302" s="105"/>
      <c r="AP302" s="105"/>
      <c r="AQ302" s="105"/>
      <c r="AR302" s="105"/>
      <c r="AS302" s="105"/>
      <c r="AT302" s="105"/>
      <c r="AU302" s="105"/>
      <c r="AV302" s="105"/>
      <c r="AW302" s="105"/>
      <c r="AX302" s="105"/>
      <c r="AY302" s="105"/>
      <c r="AZ302" s="105"/>
      <c r="BA302" s="105"/>
      <c r="BB302" s="105"/>
      <c r="BC302" s="105"/>
      <c r="BD302" s="105"/>
      <c r="BE302" s="105"/>
      <c r="BF302" s="105"/>
    </row>
    <row r="303" spans="1:58" ht="13.5" customHeight="1" x14ac:dyDescent="0.25">
      <c r="A303" s="105"/>
      <c r="B303" s="167"/>
      <c r="C303" s="167"/>
      <c r="D303" s="167"/>
      <c r="E303" s="105"/>
      <c r="F303" s="105"/>
      <c r="G303" s="105"/>
      <c r="H303" s="105"/>
      <c r="I303" s="105"/>
      <c r="J303" s="105"/>
      <c r="K303" s="105"/>
      <c r="L303" s="105"/>
      <c r="M303" s="105"/>
      <c r="N303" s="105"/>
      <c r="O303" s="105"/>
      <c r="P303" s="105"/>
      <c r="Q303" s="105"/>
      <c r="R303" s="105"/>
      <c r="S303" s="105"/>
      <c r="T303" s="105"/>
      <c r="U303" s="105"/>
      <c r="V303" s="105"/>
      <c r="W303" s="105"/>
      <c r="X303" s="105"/>
      <c r="Y303" s="105"/>
      <c r="Z303" s="105"/>
      <c r="AA303" s="105"/>
      <c r="AB303" s="105"/>
      <c r="AC303" s="105"/>
      <c r="AD303" s="105"/>
      <c r="AE303" s="105"/>
      <c r="AF303" s="105"/>
      <c r="AG303" s="105"/>
      <c r="AH303" s="105"/>
      <c r="AI303" s="105"/>
      <c r="AJ303" s="105"/>
      <c r="AK303" s="105"/>
      <c r="AL303" s="105"/>
      <c r="AM303" s="105"/>
      <c r="AN303" s="105"/>
      <c r="AO303" s="105"/>
      <c r="AP303" s="105"/>
      <c r="AQ303" s="105"/>
      <c r="AR303" s="105"/>
      <c r="AS303" s="105"/>
      <c r="AT303" s="105"/>
      <c r="AU303" s="105"/>
      <c r="AV303" s="105"/>
      <c r="AW303" s="105"/>
      <c r="AX303" s="105"/>
      <c r="AY303" s="105"/>
      <c r="AZ303" s="105"/>
      <c r="BA303" s="105"/>
      <c r="BB303" s="105"/>
      <c r="BC303" s="105"/>
      <c r="BD303" s="105"/>
      <c r="BE303" s="105"/>
      <c r="BF303" s="105"/>
    </row>
    <row r="304" spans="1:58" ht="13.5" customHeight="1" x14ac:dyDescent="0.25">
      <c r="A304" s="105"/>
      <c r="B304" s="167"/>
      <c r="C304" s="167"/>
      <c r="D304" s="167"/>
      <c r="E304" s="105"/>
      <c r="F304" s="105"/>
      <c r="G304" s="105"/>
      <c r="H304" s="105"/>
      <c r="I304" s="105"/>
      <c r="J304" s="105"/>
      <c r="K304" s="105"/>
      <c r="L304" s="105"/>
      <c r="M304" s="105"/>
      <c r="N304" s="105"/>
      <c r="O304" s="105"/>
      <c r="P304" s="105"/>
      <c r="Q304" s="105"/>
      <c r="R304" s="105"/>
      <c r="S304" s="105"/>
      <c r="T304" s="105"/>
      <c r="U304" s="105"/>
      <c r="V304" s="105"/>
      <c r="W304" s="105"/>
      <c r="X304" s="105"/>
      <c r="Y304" s="105"/>
      <c r="Z304" s="105"/>
      <c r="AA304" s="105"/>
      <c r="AB304" s="105"/>
      <c r="AC304" s="105"/>
      <c r="AD304" s="105"/>
      <c r="AE304" s="105"/>
      <c r="AF304" s="105"/>
      <c r="AG304" s="105"/>
      <c r="AH304" s="105"/>
      <c r="AI304" s="105"/>
      <c r="AJ304" s="105"/>
      <c r="AK304" s="105"/>
      <c r="AL304" s="105"/>
      <c r="AM304" s="105"/>
      <c r="AN304" s="105"/>
      <c r="AO304" s="105"/>
      <c r="AP304" s="105"/>
      <c r="AQ304" s="105"/>
      <c r="AR304" s="105"/>
      <c r="AS304" s="105"/>
      <c r="AT304" s="105"/>
      <c r="AU304" s="105"/>
      <c r="AV304" s="105"/>
      <c r="AW304" s="105"/>
      <c r="AX304" s="105"/>
      <c r="AY304" s="105"/>
      <c r="AZ304" s="105"/>
      <c r="BA304" s="105"/>
      <c r="BB304" s="105"/>
      <c r="BC304" s="105"/>
      <c r="BD304" s="105"/>
      <c r="BE304" s="105"/>
      <c r="BF304" s="105"/>
    </row>
    <row r="305" spans="1:58" ht="13.5" customHeight="1" x14ac:dyDescent="0.25">
      <c r="A305" s="105"/>
      <c r="B305" s="167"/>
      <c r="C305" s="167"/>
      <c r="D305" s="167"/>
      <c r="E305" s="105"/>
      <c r="F305" s="105"/>
      <c r="G305" s="105"/>
      <c r="H305" s="105"/>
      <c r="I305" s="105"/>
      <c r="J305" s="105"/>
      <c r="K305" s="105"/>
      <c r="L305" s="105"/>
      <c r="M305" s="105"/>
      <c r="N305" s="105"/>
      <c r="O305" s="105"/>
      <c r="P305" s="105"/>
      <c r="Q305" s="105"/>
      <c r="R305" s="105"/>
      <c r="S305" s="105"/>
      <c r="T305" s="105"/>
      <c r="U305" s="105"/>
      <c r="V305" s="105"/>
      <c r="W305" s="105"/>
      <c r="X305" s="105"/>
      <c r="Y305" s="105"/>
      <c r="Z305" s="105"/>
      <c r="AA305" s="105"/>
      <c r="AB305" s="105"/>
      <c r="AC305" s="105"/>
      <c r="AD305" s="105"/>
      <c r="AE305" s="105"/>
      <c r="AF305" s="105"/>
      <c r="AG305" s="105"/>
      <c r="AH305" s="105"/>
      <c r="AI305" s="105"/>
      <c r="AJ305" s="105"/>
      <c r="AK305" s="105"/>
      <c r="AL305" s="105"/>
      <c r="AM305" s="105"/>
      <c r="AN305" s="105"/>
      <c r="AO305" s="105"/>
      <c r="AP305" s="105"/>
      <c r="AQ305" s="105"/>
      <c r="AR305" s="105"/>
      <c r="AS305" s="105"/>
      <c r="AT305" s="105"/>
      <c r="AU305" s="105"/>
      <c r="AV305" s="105"/>
      <c r="AW305" s="105"/>
      <c r="AX305" s="105"/>
      <c r="AY305" s="105"/>
      <c r="AZ305" s="105"/>
      <c r="BA305" s="105"/>
      <c r="BB305" s="105"/>
      <c r="BC305" s="105"/>
      <c r="BD305" s="105"/>
      <c r="BE305" s="105"/>
      <c r="BF305" s="105"/>
    </row>
    <row r="306" spans="1:58" ht="13.5" customHeight="1" x14ac:dyDescent="0.25">
      <c r="A306" s="105"/>
      <c r="B306" s="167"/>
      <c r="C306" s="167"/>
      <c r="D306" s="167"/>
      <c r="E306" s="105"/>
      <c r="F306" s="105"/>
      <c r="G306" s="105"/>
      <c r="H306" s="105"/>
      <c r="I306" s="105"/>
      <c r="J306" s="105"/>
      <c r="K306" s="105"/>
      <c r="L306" s="105"/>
      <c r="M306" s="105"/>
      <c r="N306" s="105"/>
      <c r="O306" s="105"/>
      <c r="P306" s="105"/>
      <c r="Q306" s="105"/>
      <c r="R306" s="105"/>
      <c r="S306" s="105"/>
      <c r="T306" s="105"/>
      <c r="U306" s="105"/>
      <c r="V306" s="105"/>
      <c r="W306" s="105"/>
      <c r="X306" s="105"/>
      <c r="Y306" s="105"/>
      <c r="Z306" s="105"/>
      <c r="AA306" s="105"/>
      <c r="AB306" s="105"/>
      <c r="AC306" s="105"/>
      <c r="AD306" s="105"/>
      <c r="AE306" s="105"/>
      <c r="AF306" s="105"/>
      <c r="AG306" s="105"/>
      <c r="AH306" s="105"/>
      <c r="AI306" s="105"/>
      <c r="AJ306" s="105"/>
      <c r="AK306" s="105"/>
      <c r="AL306" s="105"/>
      <c r="AM306" s="105"/>
      <c r="AN306" s="105"/>
      <c r="AO306" s="105"/>
      <c r="AP306" s="105"/>
      <c r="AQ306" s="105"/>
      <c r="AR306" s="105"/>
      <c r="AS306" s="105"/>
      <c r="AT306" s="105"/>
      <c r="AU306" s="105"/>
      <c r="AV306" s="105"/>
      <c r="AW306" s="105"/>
      <c r="AX306" s="105"/>
      <c r="AY306" s="105"/>
      <c r="AZ306" s="105"/>
      <c r="BA306" s="105"/>
      <c r="BB306" s="105"/>
      <c r="BC306" s="105"/>
      <c r="BD306" s="105"/>
      <c r="BE306" s="105"/>
      <c r="BF306" s="105"/>
    </row>
    <row r="307" spans="1:58" ht="13.5" customHeight="1" x14ac:dyDescent="0.25">
      <c r="A307" s="105"/>
      <c r="B307" s="167"/>
      <c r="C307" s="167"/>
      <c r="D307" s="167"/>
      <c r="E307" s="105"/>
      <c r="F307" s="105"/>
      <c r="G307" s="105"/>
      <c r="H307" s="105"/>
      <c r="I307" s="105"/>
      <c r="J307" s="105"/>
      <c r="K307" s="105"/>
      <c r="L307" s="105"/>
      <c r="M307" s="105"/>
      <c r="N307" s="105"/>
      <c r="O307" s="105"/>
      <c r="P307" s="105"/>
      <c r="Q307" s="105"/>
      <c r="R307" s="105"/>
      <c r="S307" s="105"/>
      <c r="T307" s="105"/>
      <c r="U307" s="105"/>
      <c r="V307" s="105"/>
      <c r="W307" s="105"/>
      <c r="X307" s="105"/>
      <c r="Y307" s="105"/>
      <c r="Z307" s="105"/>
      <c r="AA307" s="105"/>
      <c r="AB307" s="105"/>
      <c r="AC307" s="105"/>
      <c r="AD307" s="105"/>
      <c r="AE307" s="105"/>
      <c r="AF307" s="105"/>
      <c r="AG307" s="105"/>
      <c r="AH307" s="105"/>
      <c r="AI307" s="105"/>
      <c r="AJ307" s="105"/>
      <c r="AK307" s="105"/>
      <c r="AL307" s="105"/>
      <c r="AM307" s="105"/>
      <c r="AN307" s="105"/>
      <c r="AO307" s="105"/>
      <c r="AP307" s="105"/>
      <c r="AQ307" s="105"/>
      <c r="AR307" s="105"/>
      <c r="AS307" s="105"/>
      <c r="AT307" s="105"/>
      <c r="AU307" s="105"/>
      <c r="AV307" s="105"/>
      <c r="AW307" s="105"/>
      <c r="AX307" s="105"/>
      <c r="AY307" s="105"/>
      <c r="AZ307" s="105"/>
      <c r="BA307" s="105"/>
      <c r="BB307" s="105"/>
      <c r="BC307" s="105"/>
      <c r="BD307" s="105"/>
      <c r="BE307" s="105"/>
      <c r="BF307" s="105"/>
    </row>
    <row r="308" spans="1:58" ht="13.5" customHeight="1" x14ac:dyDescent="0.25">
      <c r="A308" s="105"/>
      <c r="B308" s="167"/>
      <c r="C308" s="167"/>
      <c r="D308" s="167"/>
      <c r="E308" s="105"/>
      <c r="F308" s="105"/>
      <c r="G308" s="105"/>
      <c r="H308" s="105"/>
      <c r="I308" s="105"/>
      <c r="J308" s="105"/>
      <c r="K308" s="105"/>
      <c r="L308" s="105"/>
      <c r="M308" s="105"/>
      <c r="N308" s="105"/>
      <c r="O308" s="105"/>
      <c r="P308" s="105"/>
      <c r="Q308" s="105"/>
      <c r="R308" s="105"/>
      <c r="S308" s="105"/>
      <c r="T308" s="105"/>
      <c r="U308" s="105"/>
      <c r="V308" s="105"/>
      <c r="W308" s="105"/>
      <c r="X308" s="105"/>
      <c r="Y308" s="105"/>
      <c r="Z308" s="105"/>
      <c r="AA308" s="105"/>
      <c r="AB308" s="105"/>
      <c r="AC308" s="105"/>
      <c r="AD308" s="105"/>
      <c r="AE308" s="105"/>
      <c r="AF308" s="105"/>
      <c r="AG308" s="105"/>
      <c r="AH308" s="105"/>
      <c r="AI308" s="105"/>
      <c r="AJ308" s="105"/>
      <c r="AK308" s="105"/>
      <c r="AL308" s="105"/>
      <c r="AM308" s="105"/>
      <c r="AN308" s="105"/>
      <c r="AO308" s="105"/>
      <c r="AP308" s="105"/>
      <c r="AQ308" s="105"/>
      <c r="AR308" s="105"/>
      <c r="AS308" s="105"/>
      <c r="AT308" s="105"/>
      <c r="AU308" s="105"/>
      <c r="AV308" s="105"/>
      <c r="AW308" s="105"/>
      <c r="AX308" s="105"/>
      <c r="AY308" s="105"/>
      <c r="AZ308" s="105"/>
      <c r="BA308" s="105"/>
      <c r="BB308" s="105"/>
      <c r="BC308" s="105"/>
      <c r="BD308" s="105"/>
      <c r="BE308" s="105"/>
      <c r="BF308" s="105"/>
    </row>
    <row r="309" spans="1:58" ht="13.5" customHeight="1" x14ac:dyDescent="0.25">
      <c r="A309" s="105"/>
      <c r="B309" s="167"/>
      <c r="C309" s="167"/>
      <c r="D309" s="167"/>
      <c r="E309" s="105"/>
      <c r="F309" s="105"/>
      <c r="G309" s="105"/>
      <c r="H309" s="105"/>
      <c r="I309" s="105"/>
      <c r="J309" s="105"/>
      <c r="K309" s="105"/>
      <c r="L309" s="105"/>
      <c r="M309" s="105"/>
      <c r="N309" s="105"/>
      <c r="O309" s="105"/>
      <c r="P309" s="105"/>
      <c r="Q309" s="105"/>
      <c r="R309" s="105"/>
      <c r="S309" s="105"/>
      <c r="T309" s="105"/>
      <c r="U309" s="105"/>
      <c r="V309" s="105"/>
      <c r="W309" s="105"/>
      <c r="X309" s="105"/>
      <c r="Y309" s="105"/>
      <c r="Z309" s="105"/>
      <c r="AA309" s="105"/>
      <c r="AB309" s="105"/>
      <c r="AC309" s="105"/>
      <c r="AD309" s="105"/>
      <c r="AE309" s="105"/>
      <c r="AF309" s="105"/>
      <c r="AG309" s="105"/>
      <c r="AH309" s="105"/>
      <c r="AI309" s="105"/>
      <c r="AJ309" s="105"/>
      <c r="AK309" s="105"/>
      <c r="AL309" s="105"/>
      <c r="AM309" s="105"/>
      <c r="AN309" s="105"/>
      <c r="AO309" s="105"/>
      <c r="AP309" s="105"/>
      <c r="AQ309" s="105"/>
      <c r="AR309" s="105"/>
      <c r="AS309" s="105"/>
      <c r="AT309" s="105"/>
      <c r="AU309" s="105"/>
      <c r="AV309" s="105"/>
      <c r="AW309" s="105"/>
      <c r="AX309" s="105"/>
      <c r="AY309" s="105"/>
      <c r="AZ309" s="105"/>
      <c r="BA309" s="105"/>
      <c r="BB309" s="105"/>
      <c r="BC309" s="105"/>
      <c r="BD309" s="105"/>
      <c r="BE309" s="105"/>
      <c r="BF309" s="105"/>
    </row>
    <row r="310" spans="1:58" ht="13.5" customHeight="1" x14ac:dyDescent="0.25">
      <c r="A310" s="105"/>
      <c r="B310" s="167"/>
      <c r="C310" s="167"/>
      <c r="D310" s="167"/>
      <c r="E310" s="105"/>
      <c r="F310" s="105"/>
      <c r="G310" s="105"/>
      <c r="H310" s="105"/>
      <c r="I310" s="105"/>
      <c r="J310" s="105"/>
      <c r="K310" s="105"/>
      <c r="L310" s="105"/>
      <c r="M310" s="105"/>
      <c r="N310" s="105"/>
      <c r="O310" s="105"/>
      <c r="P310" s="105"/>
      <c r="Q310" s="105"/>
      <c r="R310" s="105"/>
      <c r="S310" s="105"/>
      <c r="T310" s="105"/>
      <c r="U310" s="105"/>
      <c r="V310" s="105"/>
      <c r="W310" s="105"/>
      <c r="X310" s="105"/>
      <c r="Y310" s="105"/>
      <c r="Z310" s="105"/>
      <c r="AA310" s="105"/>
      <c r="AB310" s="105"/>
      <c r="AC310" s="105"/>
      <c r="AD310" s="105"/>
      <c r="AE310" s="105"/>
      <c r="AF310" s="105"/>
      <c r="AG310" s="105"/>
      <c r="AH310" s="105"/>
      <c r="AI310" s="105"/>
      <c r="AJ310" s="105"/>
      <c r="AK310" s="105"/>
      <c r="AL310" s="105"/>
      <c r="AM310" s="105"/>
      <c r="AN310" s="105"/>
      <c r="AO310" s="105"/>
      <c r="AP310" s="105"/>
      <c r="AQ310" s="105"/>
      <c r="AR310" s="105"/>
      <c r="AS310" s="105"/>
      <c r="AT310" s="105"/>
      <c r="AU310" s="105"/>
      <c r="AV310" s="105"/>
      <c r="AW310" s="105"/>
      <c r="AX310" s="105"/>
      <c r="AY310" s="105"/>
      <c r="AZ310" s="105"/>
      <c r="BA310" s="105"/>
      <c r="BB310" s="105"/>
      <c r="BC310" s="105"/>
      <c r="BD310" s="105"/>
      <c r="BE310" s="105"/>
      <c r="BF310" s="105"/>
    </row>
    <row r="311" spans="1:58" ht="13.5" customHeight="1" x14ac:dyDescent="0.25">
      <c r="A311" s="105"/>
      <c r="B311" s="167"/>
      <c r="C311" s="167"/>
      <c r="D311" s="167"/>
      <c r="E311" s="105"/>
      <c r="F311" s="105"/>
      <c r="G311" s="105"/>
      <c r="H311" s="105"/>
      <c r="I311" s="105"/>
      <c r="J311" s="105"/>
      <c r="K311" s="105"/>
      <c r="L311" s="105"/>
      <c r="M311" s="105"/>
      <c r="N311" s="105"/>
      <c r="O311" s="105"/>
      <c r="P311" s="105"/>
      <c r="Q311" s="105"/>
      <c r="R311" s="105"/>
      <c r="S311" s="105"/>
      <c r="T311" s="105"/>
      <c r="U311" s="105"/>
      <c r="V311" s="105"/>
      <c r="W311" s="105"/>
      <c r="X311" s="105"/>
      <c r="Y311" s="105"/>
      <c r="Z311" s="105"/>
      <c r="AA311" s="105"/>
      <c r="AB311" s="105"/>
      <c r="AC311" s="105"/>
      <c r="AD311" s="105"/>
      <c r="AE311" s="105"/>
      <c r="AF311" s="105"/>
      <c r="AG311" s="105"/>
      <c r="AH311" s="105"/>
      <c r="AI311" s="105"/>
      <c r="AJ311" s="105"/>
      <c r="AK311" s="105"/>
      <c r="AL311" s="105"/>
      <c r="AM311" s="105"/>
      <c r="AN311" s="105"/>
      <c r="AO311" s="105"/>
      <c r="AP311" s="105"/>
      <c r="AQ311" s="105"/>
      <c r="AR311" s="105"/>
      <c r="AS311" s="105"/>
      <c r="AT311" s="105"/>
      <c r="AU311" s="105"/>
      <c r="AV311" s="105"/>
      <c r="AW311" s="105"/>
      <c r="AX311" s="105"/>
      <c r="AY311" s="105"/>
      <c r="AZ311" s="105"/>
      <c r="BA311" s="105"/>
      <c r="BB311" s="105"/>
      <c r="BC311" s="105"/>
      <c r="BD311" s="105"/>
      <c r="BE311" s="105"/>
      <c r="BF311" s="105"/>
    </row>
    <row r="312" spans="1:58" ht="13.5" customHeight="1" x14ac:dyDescent="0.25">
      <c r="A312" s="105"/>
      <c r="B312" s="167"/>
      <c r="C312" s="167"/>
      <c r="D312" s="167"/>
      <c r="E312" s="105"/>
      <c r="F312" s="105"/>
      <c r="G312" s="105"/>
      <c r="H312" s="105"/>
      <c r="I312" s="105"/>
      <c r="J312" s="105"/>
      <c r="K312" s="105"/>
      <c r="L312" s="105"/>
      <c r="M312" s="105"/>
      <c r="N312" s="105"/>
      <c r="O312" s="105"/>
      <c r="P312" s="105"/>
      <c r="Q312" s="105"/>
      <c r="R312" s="105"/>
      <c r="S312" s="105"/>
      <c r="T312" s="105"/>
      <c r="U312" s="105"/>
      <c r="V312" s="105"/>
      <c r="W312" s="105"/>
      <c r="X312" s="105"/>
      <c r="Y312" s="105"/>
      <c r="Z312" s="105"/>
      <c r="AA312" s="105"/>
      <c r="AB312" s="105"/>
      <c r="AC312" s="105"/>
      <c r="AD312" s="105"/>
      <c r="AE312" s="105"/>
      <c r="AF312" s="105"/>
      <c r="AG312" s="105"/>
      <c r="AH312" s="105"/>
      <c r="AI312" s="105"/>
      <c r="AJ312" s="105"/>
      <c r="AK312" s="105"/>
      <c r="AL312" s="105"/>
      <c r="AM312" s="105"/>
      <c r="AN312" s="105"/>
      <c r="AO312" s="105"/>
      <c r="AP312" s="105"/>
      <c r="AQ312" s="105"/>
      <c r="AR312" s="105"/>
      <c r="AS312" s="105"/>
      <c r="AT312" s="105"/>
      <c r="AU312" s="105"/>
      <c r="AV312" s="105"/>
      <c r="AW312" s="105"/>
      <c r="AX312" s="105"/>
      <c r="AY312" s="105"/>
      <c r="AZ312" s="105"/>
      <c r="BA312" s="105"/>
      <c r="BB312" s="105"/>
      <c r="BC312" s="105"/>
      <c r="BD312" s="105"/>
      <c r="BE312" s="105"/>
      <c r="BF312" s="105"/>
    </row>
    <row r="313" spans="1:58" ht="13.5" customHeight="1" x14ac:dyDescent="0.25">
      <c r="A313" s="105"/>
      <c r="B313" s="167"/>
      <c r="C313" s="167"/>
      <c r="D313" s="167"/>
      <c r="E313" s="105"/>
      <c r="F313" s="105"/>
      <c r="G313" s="105"/>
      <c r="H313" s="105"/>
      <c r="I313" s="105"/>
      <c r="J313" s="105"/>
      <c r="K313" s="105"/>
      <c r="L313" s="105"/>
      <c r="M313" s="105"/>
      <c r="N313" s="105"/>
      <c r="O313" s="105"/>
      <c r="P313" s="105"/>
      <c r="Q313" s="105"/>
      <c r="R313" s="105"/>
      <c r="S313" s="105"/>
      <c r="T313" s="105"/>
      <c r="U313" s="105"/>
      <c r="V313" s="105"/>
      <c r="W313" s="105"/>
      <c r="X313" s="105"/>
      <c r="Y313" s="105"/>
      <c r="Z313" s="105"/>
      <c r="AA313" s="105"/>
      <c r="AB313" s="105"/>
      <c r="AC313" s="105"/>
      <c r="AD313" s="105"/>
      <c r="AE313" s="105"/>
      <c r="AF313" s="105"/>
      <c r="AG313" s="105"/>
      <c r="AH313" s="105"/>
      <c r="AI313" s="105"/>
      <c r="AJ313" s="105"/>
      <c r="AK313" s="105"/>
      <c r="AL313" s="105"/>
      <c r="AM313" s="105"/>
      <c r="AN313" s="105"/>
      <c r="AO313" s="105"/>
      <c r="AP313" s="105"/>
      <c r="AQ313" s="105"/>
      <c r="AR313" s="105"/>
      <c r="AS313" s="105"/>
      <c r="AT313" s="105"/>
      <c r="AU313" s="105"/>
      <c r="AV313" s="105"/>
      <c r="AW313" s="105"/>
      <c r="AX313" s="105"/>
      <c r="AY313" s="105"/>
      <c r="AZ313" s="105"/>
      <c r="BA313" s="105"/>
      <c r="BB313" s="105"/>
      <c r="BC313" s="105"/>
      <c r="BD313" s="105"/>
      <c r="BE313" s="105"/>
      <c r="BF313" s="105"/>
    </row>
    <row r="314" spans="1:58" ht="13.5" customHeight="1" x14ac:dyDescent="0.25">
      <c r="A314" s="105"/>
      <c r="B314" s="167"/>
      <c r="C314" s="167"/>
      <c r="D314" s="167"/>
      <c r="E314" s="105"/>
      <c r="F314" s="105"/>
      <c r="G314" s="105"/>
      <c r="H314" s="105"/>
      <c r="I314" s="105"/>
      <c r="J314" s="105"/>
      <c r="K314" s="105"/>
      <c r="L314" s="105"/>
      <c r="M314" s="105"/>
      <c r="N314" s="105"/>
      <c r="O314" s="105"/>
      <c r="P314" s="105"/>
      <c r="Q314" s="105"/>
      <c r="R314" s="105"/>
      <c r="S314" s="105"/>
      <c r="T314" s="105"/>
      <c r="U314" s="105"/>
      <c r="V314" s="105"/>
      <c r="W314" s="105"/>
      <c r="X314" s="105"/>
      <c r="Y314" s="105"/>
      <c r="Z314" s="105"/>
      <c r="AA314" s="105"/>
      <c r="AB314" s="105"/>
      <c r="AC314" s="105"/>
      <c r="AD314" s="105"/>
      <c r="AE314" s="105"/>
      <c r="AF314" s="105"/>
      <c r="AG314" s="105"/>
      <c r="AH314" s="105"/>
      <c r="AI314" s="105"/>
      <c r="AJ314" s="105"/>
      <c r="AK314" s="105"/>
      <c r="AL314" s="105"/>
      <c r="AM314" s="105"/>
      <c r="AN314" s="105"/>
      <c r="AO314" s="105"/>
      <c r="AP314" s="105"/>
      <c r="AQ314" s="105"/>
      <c r="AR314" s="105"/>
      <c r="AS314" s="105"/>
      <c r="AT314" s="105"/>
      <c r="AU314" s="105"/>
      <c r="AV314" s="105"/>
      <c r="AW314" s="105"/>
      <c r="AX314" s="105"/>
      <c r="AY314" s="105"/>
      <c r="AZ314" s="105"/>
      <c r="BA314" s="105"/>
      <c r="BB314" s="105"/>
      <c r="BC314" s="105"/>
      <c r="BD314" s="105"/>
      <c r="BE314" s="105"/>
      <c r="BF314" s="105"/>
    </row>
    <row r="315" spans="1:58" ht="13.5" customHeight="1" x14ac:dyDescent="0.25">
      <c r="A315" s="105"/>
      <c r="B315" s="167"/>
      <c r="C315" s="167"/>
      <c r="D315" s="167"/>
      <c r="E315" s="105"/>
      <c r="F315" s="105"/>
      <c r="G315" s="105"/>
      <c r="H315" s="105"/>
      <c r="I315" s="105"/>
      <c r="J315" s="105"/>
      <c r="K315" s="105"/>
      <c r="L315" s="105"/>
      <c r="M315" s="105"/>
      <c r="N315" s="105"/>
      <c r="O315" s="105"/>
      <c r="P315" s="105"/>
      <c r="Q315" s="105"/>
      <c r="R315" s="105"/>
      <c r="S315" s="105"/>
      <c r="T315" s="105"/>
      <c r="U315" s="105"/>
      <c r="V315" s="105"/>
      <c r="W315" s="105"/>
      <c r="X315" s="105"/>
      <c r="Y315" s="105"/>
      <c r="Z315" s="105"/>
      <c r="AA315" s="105"/>
      <c r="AB315" s="105"/>
      <c r="AC315" s="105"/>
      <c r="AD315" s="105"/>
      <c r="AE315" s="105"/>
      <c r="AF315" s="105"/>
      <c r="AG315" s="105"/>
      <c r="AH315" s="105"/>
      <c r="AI315" s="105"/>
      <c r="AJ315" s="105"/>
      <c r="AK315" s="105"/>
      <c r="AL315" s="105"/>
      <c r="AM315" s="105"/>
      <c r="AN315" s="105"/>
      <c r="AO315" s="105"/>
      <c r="AP315" s="105"/>
      <c r="AQ315" s="105"/>
      <c r="AR315" s="105"/>
      <c r="AS315" s="105"/>
      <c r="AT315" s="105"/>
      <c r="AU315" s="105"/>
      <c r="AV315" s="105"/>
      <c r="AW315" s="105"/>
      <c r="AX315" s="105"/>
      <c r="AY315" s="105"/>
      <c r="AZ315" s="105"/>
      <c r="BA315" s="105"/>
      <c r="BB315" s="105"/>
      <c r="BC315" s="105"/>
      <c r="BD315" s="105"/>
      <c r="BE315" s="105"/>
      <c r="BF315" s="105"/>
    </row>
    <row r="316" spans="1:58" ht="13.5" customHeight="1" x14ac:dyDescent="0.25">
      <c r="A316" s="105"/>
      <c r="B316" s="167"/>
      <c r="C316" s="167"/>
      <c r="D316" s="167"/>
      <c r="E316" s="105"/>
      <c r="F316" s="105"/>
      <c r="G316" s="105"/>
      <c r="H316" s="105"/>
      <c r="I316" s="105"/>
      <c r="J316" s="105"/>
      <c r="K316" s="105"/>
      <c r="L316" s="105"/>
      <c r="M316" s="105"/>
      <c r="N316" s="105"/>
      <c r="O316" s="105"/>
      <c r="P316" s="105"/>
      <c r="Q316" s="105"/>
      <c r="R316" s="105"/>
      <c r="S316" s="105"/>
      <c r="T316" s="105"/>
      <c r="U316" s="105"/>
      <c r="V316" s="105"/>
      <c r="W316" s="105"/>
      <c r="X316" s="105"/>
      <c r="Y316" s="105"/>
      <c r="Z316" s="105"/>
      <c r="AA316" s="105"/>
      <c r="AB316" s="105"/>
      <c r="AC316" s="105"/>
      <c r="AD316" s="105"/>
      <c r="AE316" s="105"/>
      <c r="AF316" s="105"/>
      <c r="AG316" s="105"/>
      <c r="AH316" s="105"/>
      <c r="AI316" s="105"/>
      <c r="AJ316" s="105"/>
      <c r="AK316" s="105"/>
      <c r="AL316" s="105"/>
      <c r="AM316" s="105"/>
      <c r="AN316" s="105"/>
      <c r="AO316" s="105"/>
      <c r="AP316" s="105"/>
      <c r="AQ316" s="105"/>
      <c r="AR316" s="105"/>
      <c r="AS316" s="105"/>
      <c r="AT316" s="105"/>
      <c r="AU316" s="105"/>
      <c r="AV316" s="105"/>
      <c r="AW316" s="105"/>
      <c r="AX316" s="105"/>
      <c r="AY316" s="105"/>
      <c r="AZ316" s="105"/>
      <c r="BA316" s="105"/>
      <c r="BB316" s="105"/>
      <c r="BC316" s="105"/>
      <c r="BD316" s="105"/>
      <c r="BE316" s="105"/>
      <c r="BF316" s="105"/>
    </row>
    <row r="317" spans="1:58" ht="13.5" customHeight="1" x14ac:dyDescent="0.25">
      <c r="A317" s="105"/>
      <c r="B317" s="167"/>
      <c r="C317" s="167"/>
      <c r="D317" s="167"/>
      <c r="E317" s="105"/>
      <c r="F317" s="105"/>
      <c r="G317" s="105"/>
      <c r="H317" s="105"/>
      <c r="I317" s="105"/>
      <c r="J317" s="105"/>
      <c r="K317" s="105"/>
      <c r="L317" s="105"/>
      <c r="M317" s="105"/>
      <c r="N317" s="105"/>
      <c r="O317" s="105"/>
      <c r="P317" s="105"/>
      <c r="Q317" s="105"/>
      <c r="R317" s="105"/>
      <c r="S317" s="105"/>
      <c r="T317" s="105"/>
      <c r="U317" s="105"/>
      <c r="V317" s="105"/>
      <c r="W317" s="105"/>
      <c r="X317" s="105"/>
      <c r="Y317" s="105"/>
      <c r="Z317" s="105"/>
      <c r="AA317" s="105"/>
      <c r="AB317" s="105"/>
      <c r="AC317" s="105"/>
      <c r="AD317" s="105"/>
      <c r="AE317" s="105"/>
      <c r="AF317" s="105"/>
      <c r="AG317" s="105"/>
      <c r="AH317" s="105"/>
      <c r="AI317" s="105"/>
      <c r="AJ317" s="105"/>
      <c r="AK317" s="105"/>
      <c r="AL317" s="105"/>
      <c r="AM317" s="105"/>
      <c r="AN317" s="105"/>
      <c r="AO317" s="105"/>
      <c r="AP317" s="105"/>
      <c r="AQ317" s="105"/>
      <c r="AR317" s="105"/>
      <c r="AS317" s="105"/>
      <c r="AT317" s="105"/>
      <c r="AU317" s="105"/>
      <c r="AV317" s="105"/>
      <c r="AW317" s="105"/>
      <c r="AX317" s="105"/>
      <c r="AY317" s="105"/>
      <c r="AZ317" s="105"/>
      <c r="BA317" s="105"/>
      <c r="BB317" s="105"/>
      <c r="BC317" s="105"/>
      <c r="BD317" s="105"/>
      <c r="BE317" s="105"/>
      <c r="BF317" s="105"/>
    </row>
    <row r="318" spans="1:58" ht="13.5" customHeight="1" x14ac:dyDescent="0.25">
      <c r="A318" s="105"/>
      <c r="B318" s="167"/>
      <c r="C318" s="167"/>
      <c r="D318" s="167"/>
      <c r="E318" s="105"/>
      <c r="F318" s="105"/>
      <c r="G318" s="105"/>
      <c r="H318" s="105"/>
      <c r="I318" s="105"/>
      <c r="J318" s="105"/>
      <c r="K318" s="105"/>
      <c r="L318" s="105"/>
      <c r="M318" s="105"/>
      <c r="N318" s="105"/>
      <c r="O318" s="105"/>
      <c r="P318" s="105"/>
      <c r="Q318" s="105"/>
      <c r="R318" s="105"/>
      <c r="S318" s="105"/>
      <c r="T318" s="105"/>
      <c r="U318" s="105"/>
      <c r="V318" s="105"/>
      <c r="W318" s="105"/>
      <c r="X318" s="105"/>
      <c r="Y318" s="105"/>
      <c r="Z318" s="105"/>
      <c r="AA318" s="105"/>
      <c r="AB318" s="105"/>
      <c r="AC318" s="105"/>
      <c r="AD318" s="105"/>
      <c r="AE318" s="105"/>
      <c r="AF318" s="105"/>
      <c r="AG318" s="105"/>
      <c r="AH318" s="105"/>
      <c r="AI318" s="105"/>
      <c r="AJ318" s="105"/>
      <c r="AK318" s="105"/>
      <c r="AL318" s="105"/>
      <c r="AM318" s="105"/>
      <c r="AN318" s="105"/>
      <c r="AO318" s="105"/>
      <c r="AP318" s="105"/>
      <c r="AQ318" s="105"/>
      <c r="AR318" s="105"/>
      <c r="AS318" s="105"/>
      <c r="AT318" s="105"/>
      <c r="AU318" s="105"/>
      <c r="AV318" s="105"/>
      <c r="AW318" s="105"/>
      <c r="AX318" s="105"/>
      <c r="AY318" s="105"/>
      <c r="AZ318" s="105"/>
      <c r="BA318" s="105"/>
      <c r="BB318" s="105"/>
      <c r="BC318" s="105"/>
      <c r="BD318" s="105"/>
      <c r="BE318" s="105"/>
      <c r="BF318" s="105"/>
    </row>
    <row r="319" spans="1:58" ht="13.5" customHeight="1" x14ac:dyDescent="0.25">
      <c r="A319" s="105"/>
      <c r="B319" s="167"/>
      <c r="C319" s="167"/>
      <c r="D319" s="167"/>
      <c r="E319" s="105"/>
      <c r="F319" s="105"/>
      <c r="G319" s="105"/>
      <c r="H319" s="105"/>
      <c r="I319" s="105"/>
      <c r="J319" s="105"/>
      <c r="K319" s="105"/>
      <c r="L319" s="105"/>
      <c r="M319" s="105"/>
      <c r="N319" s="105"/>
      <c r="O319" s="105"/>
      <c r="P319" s="105"/>
      <c r="Q319" s="105"/>
      <c r="R319" s="105"/>
      <c r="S319" s="105"/>
      <c r="T319" s="105"/>
      <c r="U319" s="105"/>
      <c r="V319" s="105"/>
      <c r="W319" s="105"/>
      <c r="X319" s="105"/>
      <c r="Y319" s="105"/>
      <c r="Z319" s="105"/>
      <c r="AA319" s="105"/>
      <c r="AB319" s="105"/>
      <c r="AC319" s="105"/>
      <c r="AD319" s="105"/>
      <c r="AE319" s="105"/>
      <c r="AF319" s="105"/>
      <c r="AG319" s="105"/>
      <c r="AH319" s="105"/>
      <c r="AI319" s="105"/>
      <c r="AJ319" s="105"/>
      <c r="AK319" s="105"/>
      <c r="AL319" s="105"/>
      <c r="AM319" s="105"/>
      <c r="AN319" s="105"/>
      <c r="AO319" s="105"/>
      <c r="AP319" s="105"/>
      <c r="AQ319" s="105"/>
      <c r="AR319" s="105"/>
      <c r="AS319" s="105"/>
      <c r="AT319" s="105"/>
      <c r="AU319" s="105"/>
      <c r="AV319" s="105"/>
      <c r="AW319" s="105"/>
      <c r="AX319" s="105"/>
      <c r="AY319" s="105"/>
      <c r="AZ319" s="105"/>
      <c r="BA319" s="105"/>
      <c r="BB319" s="105"/>
      <c r="BC319" s="105"/>
      <c r="BD319" s="105"/>
      <c r="BE319" s="105"/>
      <c r="BF319" s="105"/>
    </row>
    <row r="320" spans="1:58" ht="13.5" customHeight="1" x14ac:dyDescent="0.25">
      <c r="A320" s="105"/>
      <c r="B320" s="167"/>
      <c r="C320" s="167"/>
      <c r="D320" s="167"/>
      <c r="E320" s="105"/>
      <c r="F320" s="105"/>
      <c r="G320" s="105"/>
      <c r="H320" s="105"/>
      <c r="I320" s="105"/>
      <c r="J320" s="105"/>
      <c r="K320" s="105"/>
      <c r="L320" s="105"/>
      <c r="M320" s="105"/>
      <c r="N320" s="105"/>
      <c r="O320" s="105"/>
      <c r="P320" s="105"/>
      <c r="Q320" s="105"/>
      <c r="R320" s="105"/>
      <c r="S320" s="105"/>
      <c r="T320" s="105"/>
      <c r="U320" s="105"/>
      <c r="V320" s="105"/>
      <c r="W320" s="105"/>
      <c r="X320" s="105"/>
      <c r="Y320" s="105"/>
      <c r="Z320" s="105"/>
      <c r="AA320" s="105"/>
      <c r="AB320" s="105"/>
      <c r="AC320" s="105"/>
      <c r="AD320" s="105"/>
      <c r="AE320" s="105"/>
      <c r="AF320" s="105"/>
      <c r="AG320" s="105"/>
      <c r="AH320" s="105"/>
      <c r="AI320" s="105"/>
      <c r="AJ320" s="105"/>
      <c r="AK320" s="105"/>
      <c r="AL320" s="105"/>
      <c r="AM320" s="105"/>
      <c r="AN320" s="105"/>
      <c r="AO320" s="105"/>
      <c r="AP320" s="105"/>
      <c r="AQ320" s="105"/>
      <c r="AR320" s="105"/>
      <c r="AS320" s="105"/>
      <c r="AT320" s="105"/>
      <c r="AU320" s="105"/>
      <c r="AV320" s="105"/>
      <c r="AW320" s="105"/>
      <c r="AX320" s="105"/>
      <c r="AY320" s="105"/>
      <c r="AZ320" s="105"/>
      <c r="BA320" s="105"/>
      <c r="BB320" s="105"/>
      <c r="BC320" s="105"/>
      <c r="BD320" s="105"/>
      <c r="BE320" s="105"/>
      <c r="BF320" s="105"/>
    </row>
    <row r="321" spans="1:58" ht="13.5" customHeight="1" x14ac:dyDescent="0.25">
      <c r="A321" s="105"/>
      <c r="B321" s="167"/>
      <c r="C321" s="167"/>
      <c r="D321" s="167"/>
      <c r="E321" s="105"/>
      <c r="F321" s="105"/>
      <c r="G321" s="105"/>
      <c r="H321" s="105"/>
      <c r="I321" s="105"/>
      <c r="J321" s="105"/>
      <c r="K321" s="105"/>
      <c r="L321" s="105"/>
      <c r="M321" s="105"/>
      <c r="N321" s="105"/>
      <c r="O321" s="105"/>
      <c r="P321" s="105"/>
      <c r="Q321" s="105"/>
      <c r="R321" s="105"/>
      <c r="S321" s="105"/>
      <c r="T321" s="105"/>
      <c r="U321" s="105"/>
      <c r="V321" s="105"/>
      <c r="W321" s="105"/>
      <c r="X321" s="105"/>
      <c r="Y321" s="105"/>
      <c r="Z321" s="105"/>
      <c r="AA321" s="105"/>
      <c r="AB321" s="105"/>
      <c r="AC321" s="105"/>
      <c r="AD321" s="105"/>
      <c r="AE321" s="105"/>
      <c r="AF321" s="105"/>
      <c r="AG321" s="105"/>
      <c r="AH321" s="105"/>
      <c r="AI321" s="105"/>
      <c r="AJ321" s="105"/>
      <c r="AK321" s="105"/>
      <c r="AL321" s="105"/>
      <c r="AM321" s="105"/>
      <c r="AN321" s="105"/>
      <c r="AO321" s="105"/>
      <c r="AP321" s="105"/>
      <c r="AQ321" s="105"/>
      <c r="AR321" s="105"/>
      <c r="AS321" s="105"/>
      <c r="AT321" s="105"/>
      <c r="AU321" s="105"/>
      <c r="AV321" s="105"/>
      <c r="AW321" s="105"/>
      <c r="AX321" s="105"/>
      <c r="AY321" s="105"/>
      <c r="AZ321" s="105"/>
      <c r="BA321" s="105"/>
      <c r="BB321" s="105"/>
      <c r="BC321" s="105"/>
      <c r="BD321" s="105"/>
      <c r="BE321" s="105"/>
      <c r="BF321" s="105"/>
    </row>
    <row r="322" spans="1:58" ht="13.5" customHeight="1" x14ac:dyDescent="0.25">
      <c r="A322" s="105"/>
      <c r="B322" s="167"/>
      <c r="C322" s="167"/>
      <c r="D322" s="167"/>
      <c r="E322" s="105"/>
      <c r="F322" s="105"/>
      <c r="G322" s="105"/>
      <c r="H322" s="105"/>
      <c r="I322" s="105"/>
      <c r="J322" s="105"/>
      <c r="K322" s="105"/>
      <c r="L322" s="105"/>
      <c r="M322" s="105"/>
      <c r="N322" s="105"/>
      <c r="O322" s="105"/>
      <c r="P322" s="105"/>
      <c r="Q322" s="105"/>
      <c r="R322" s="105"/>
      <c r="S322" s="105"/>
      <c r="T322" s="105"/>
      <c r="U322" s="105"/>
      <c r="V322" s="105"/>
      <c r="W322" s="105"/>
      <c r="X322" s="105"/>
      <c r="Y322" s="105"/>
      <c r="Z322" s="105"/>
      <c r="AA322" s="105"/>
      <c r="AB322" s="105"/>
      <c r="AC322" s="105"/>
      <c r="AD322" s="105"/>
      <c r="AE322" s="105"/>
      <c r="AF322" s="105"/>
      <c r="AG322" s="105"/>
      <c r="AH322" s="105"/>
      <c r="AI322" s="105"/>
      <c r="AJ322" s="105"/>
      <c r="AK322" s="105"/>
      <c r="AL322" s="105"/>
      <c r="AM322" s="105"/>
      <c r="AN322" s="105"/>
      <c r="AO322" s="105"/>
      <c r="AP322" s="105"/>
      <c r="AQ322" s="105"/>
      <c r="AR322" s="105"/>
      <c r="AS322" s="105"/>
      <c r="AT322" s="105"/>
      <c r="AU322" s="105"/>
      <c r="AV322" s="105"/>
      <c r="AW322" s="105"/>
      <c r="AX322" s="105"/>
      <c r="AY322" s="105"/>
      <c r="AZ322" s="105"/>
      <c r="BA322" s="105"/>
      <c r="BB322" s="105"/>
      <c r="BC322" s="105"/>
      <c r="BD322" s="105"/>
      <c r="BE322" s="105"/>
      <c r="BF322" s="105"/>
    </row>
    <row r="323" spans="1:58" ht="13.5" customHeight="1" x14ac:dyDescent="0.25">
      <c r="A323" s="105"/>
      <c r="B323" s="167"/>
      <c r="C323" s="167"/>
      <c r="D323" s="167"/>
      <c r="E323" s="105"/>
      <c r="F323" s="105"/>
      <c r="G323" s="105"/>
      <c r="H323" s="105"/>
      <c r="I323" s="105"/>
      <c r="J323" s="105"/>
      <c r="K323" s="105"/>
      <c r="L323" s="105"/>
      <c r="M323" s="105"/>
      <c r="N323" s="105"/>
      <c r="O323" s="105"/>
      <c r="P323" s="105"/>
      <c r="Q323" s="105"/>
      <c r="R323" s="105"/>
      <c r="S323" s="105"/>
      <c r="T323" s="105"/>
      <c r="U323" s="105"/>
      <c r="V323" s="105"/>
      <c r="W323" s="105"/>
      <c r="X323" s="105"/>
      <c r="Y323" s="105"/>
      <c r="Z323" s="105"/>
      <c r="AA323" s="105"/>
      <c r="AB323" s="105"/>
      <c r="AC323" s="105"/>
      <c r="AD323" s="105"/>
      <c r="AE323" s="105"/>
      <c r="AF323" s="105"/>
      <c r="AG323" s="105"/>
      <c r="AH323" s="105"/>
      <c r="AI323" s="105"/>
      <c r="AJ323" s="105"/>
      <c r="AK323" s="105"/>
      <c r="AL323" s="105"/>
      <c r="AM323" s="105"/>
      <c r="AN323" s="105"/>
      <c r="AO323" s="105"/>
      <c r="AP323" s="105"/>
      <c r="AQ323" s="105"/>
      <c r="AR323" s="105"/>
      <c r="AS323" s="105"/>
      <c r="AT323" s="105"/>
      <c r="AU323" s="105"/>
      <c r="AV323" s="105"/>
      <c r="AW323" s="105"/>
      <c r="AX323" s="105"/>
      <c r="AY323" s="105"/>
      <c r="AZ323" s="105"/>
      <c r="BA323" s="105"/>
      <c r="BB323" s="105"/>
      <c r="BC323" s="105"/>
      <c r="BD323" s="105"/>
      <c r="BE323" s="105"/>
      <c r="BF323" s="105"/>
    </row>
    <row r="324" spans="1:58" ht="13.5" customHeight="1" x14ac:dyDescent="0.25">
      <c r="A324" s="105"/>
      <c r="B324" s="167"/>
      <c r="C324" s="167"/>
      <c r="D324" s="167"/>
      <c r="E324" s="105"/>
      <c r="F324" s="105"/>
      <c r="G324" s="105"/>
      <c r="H324" s="105"/>
      <c r="I324" s="105"/>
      <c r="J324" s="105"/>
      <c r="K324" s="105"/>
      <c r="L324" s="105"/>
      <c r="M324" s="105"/>
      <c r="N324" s="105"/>
      <c r="O324" s="105"/>
      <c r="P324" s="105"/>
      <c r="Q324" s="105"/>
      <c r="R324" s="105"/>
      <c r="S324" s="105"/>
      <c r="T324" s="105"/>
      <c r="U324" s="105"/>
      <c r="V324" s="105"/>
      <c r="W324" s="105"/>
      <c r="X324" s="105"/>
      <c r="Y324" s="105"/>
      <c r="Z324" s="105"/>
      <c r="AA324" s="105"/>
      <c r="AB324" s="105"/>
      <c r="AC324" s="105"/>
      <c r="AD324" s="105"/>
      <c r="AE324" s="105"/>
      <c r="AF324" s="105"/>
      <c r="AG324" s="105"/>
      <c r="AH324" s="105"/>
      <c r="AI324" s="105"/>
      <c r="AJ324" s="105"/>
      <c r="AK324" s="105"/>
      <c r="AL324" s="105"/>
      <c r="AM324" s="105"/>
      <c r="AN324" s="105"/>
      <c r="AO324" s="105"/>
      <c r="AP324" s="105"/>
      <c r="AQ324" s="105"/>
      <c r="AR324" s="105"/>
      <c r="AS324" s="105"/>
      <c r="AT324" s="105"/>
      <c r="AU324" s="105"/>
      <c r="AV324" s="105"/>
      <c r="AW324" s="105"/>
      <c r="AX324" s="105"/>
      <c r="AY324" s="105"/>
      <c r="AZ324" s="105"/>
      <c r="BA324" s="105"/>
      <c r="BB324" s="105"/>
      <c r="BC324" s="105"/>
      <c r="BD324" s="105"/>
      <c r="BE324" s="105"/>
      <c r="BF324" s="105"/>
    </row>
    <row r="325" spans="1:58" ht="13.5" customHeight="1" x14ac:dyDescent="0.25">
      <c r="A325" s="105"/>
      <c r="B325" s="167"/>
      <c r="C325" s="167"/>
      <c r="D325" s="167"/>
      <c r="E325" s="105"/>
      <c r="F325" s="105"/>
      <c r="G325" s="105"/>
      <c r="H325" s="105"/>
      <c r="I325" s="105"/>
      <c r="J325" s="105"/>
      <c r="K325" s="105"/>
      <c r="L325" s="105"/>
      <c r="M325" s="105"/>
      <c r="N325" s="105"/>
      <c r="O325" s="105"/>
      <c r="P325" s="105"/>
      <c r="Q325" s="105"/>
      <c r="R325" s="105"/>
      <c r="S325" s="105"/>
      <c r="T325" s="105"/>
      <c r="U325" s="105"/>
      <c r="V325" s="105"/>
      <c r="W325" s="105"/>
      <c r="X325" s="105"/>
      <c r="Y325" s="105"/>
      <c r="Z325" s="105"/>
      <c r="AA325" s="105"/>
      <c r="AB325" s="105"/>
      <c r="AC325" s="105"/>
      <c r="AD325" s="105"/>
      <c r="AE325" s="105"/>
      <c r="AF325" s="105"/>
      <c r="AG325" s="105"/>
      <c r="AH325" s="105"/>
      <c r="AI325" s="105"/>
      <c r="AJ325" s="105"/>
      <c r="AK325" s="105"/>
      <c r="AL325" s="105"/>
      <c r="AM325" s="105"/>
      <c r="AN325" s="105"/>
      <c r="AO325" s="105"/>
      <c r="AP325" s="105"/>
      <c r="AQ325" s="105"/>
      <c r="AR325" s="105"/>
      <c r="AS325" s="105"/>
      <c r="AT325" s="105"/>
      <c r="AU325" s="105"/>
      <c r="AV325" s="105"/>
      <c r="AW325" s="105"/>
      <c r="AX325" s="105"/>
      <c r="AY325" s="105"/>
      <c r="AZ325" s="105"/>
      <c r="BA325" s="105"/>
      <c r="BB325" s="105"/>
      <c r="BC325" s="105"/>
      <c r="BD325" s="105"/>
      <c r="BE325" s="105"/>
      <c r="BF325" s="105"/>
    </row>
    <row r="326" spans="1:58" ht="13.5" customHeight="1" x14ac:dyDescent="0.25">
      <c r="A326" s="105"/>
      <c r="B326" s="167"/>
      <c r="C326" s="167"/>
      <c r="D326" s="167"/>
      <c r="E326" s="105"/>
      <c r="F326" s="105"/>
      <c r="G326" s="105"/>
      <c r="H326" s="105"/>
      <c r="I326" s="105"/>
      <c r="J326" s="105"/>
      <c r="K326" s="105"/>
      <c r="L326" s="105"/>
      <c r="M326" s="105"/>
      <c r="N326" s="105"/>
      <c r="O326" s="105"/>
      <c r="P326" s="105"/>
      <c r="Q326" s="105"/>
      <c r="R326" s="105"/>
      <c r="S326" s="105"/>
      <c r="T326" s="105"/>
      <c r="U326" s="105"/>
      <c r="V326" s="105"/>
      <c r="W326" s="105"/>
      <c r="X326" s="105"/>
      <c r="Y326" s="105"/>
      <c r="Z326" s="105"/>
      <c r="AA326" s="105"/>
      <c r="AB326" s="105"/>
      <c r="AC326" s="105"/>
      <c r="AD326" s="105"/>
      <c r="AE326" s="105"/>
      <c r="AF326" s="105"/>
      <c r="AG326" s="105"/>
      <c r="AH326" s="105"/>
      <c r="AI326" s="105"/>
      <c r="AJ326" s="105"/>
      <c r="AK326" s="105"/>
      <c r="AL326" s="105"/>
      <c r="AM326" s="105"/>
      <c r="AN326" s="105"/>
      <c r="AO326" s="105"/>
      <c r="AP326" s="105"/>
      <c r="AQ326" s="105"/>
      <c r="AR326" s="105"/>
      <c r="AS326" s="105"/>
      <c r="AT326" s="105"/>
      <c r="AU326" s="105"/>
      <c r="AV326" s="105"/>
      <c r="AW326" s="105"/>
      <c r="AX326" s="105"/>
      <c r="AY326" s="105"/>
      <c r="AZ326" s="105"/>
      <c r="BA326" s="105"/>
      <c r="BB326" s="105"/>
      <c r="BC326" s="105"/>
      <c r="BD326" s="105"/>
      <c r="BE326" s="105"/>
      <c r="BF326" s="105"/>
    </row>
    <row r="327" spans="1:58" ht="13.5" customHeight="1" x14ac:dyDescent="0.25">
      <c r="A327" s="105"/>
      <c r="B327" s="167"/>
      <c r="C327" s="167"/>
      <c r="D327" s="167"/>
      <c r="E327" s="105"/>
      <c r="F327" s="105"/>
      <c r="G327" s="105"/>
      <c r="H327" s="105"/>
      <c r="I327" s="105"/>
      <c r="J327" s="105"/>
      <c r="K327" s="105"/>
      <c r="L327" s="105"/>
      <c r="M327" s="105"/>
      <c r="N327" s="105"/>
      <c r="O327" s="105"/>
      <c r="P327" s="105"/>
      <c r="Q327" s="105"/>
      <c r="R327" s="105"/>
      <c r="S327" s="105"/>
      <c r="T327" s="105"/>
      <c r="U327" s="105"/>
      <c r="V327" s="105"/>
      <c r="W327" s="105"/>
      <c r="X327" s="105"/>
      <c r="Y327" s="105"/>
      <c r="Z327" s="105"/>
      <c r="AA327" s="105"/>
      <c r="AB327" s="105"/>
      <c r="AC327" s="105"/>
      <c r="AD327" s="105"/>
      <c r="AE327" s="105"/>
      <c r="AF327" s="105"/>
      <c r="AG327" s="105"/>
      <c r="AH327" s="105"/>
      <c r="AI327" s="105"/>
      <c r="AJ327" s="105"/>
      <c r="AK327" s="105"/>
      <c r="AL327" s="105"/>
      <c r="AM327" s="105"/>
      <c r="AN327" s="105"/>
      <c r="AO327" s="105"/>
      <c r="AP327" s="105"/>
      <c r="AQ327" s="105"/>
      <c r="AR327" s="105"/>
      <c r="AS327" s="105"/>
      <c r="AT327" s="105"/>
      <c r="AU327" s="105"/>
      <c r="AV327" s="105"/>
      <c r="AW327" s="105"/>
      <c r="AX327" s="105"/>
      <c r="AY327" s="105"/>
      <c r="AZ327" s="105"/>
      <c r="BA327" s="105"/>
      <c r="BB327" s="105"/>
      <c r="BC327" s="105"/>
      <c r="BD327" s="105"/>
      <c r="BE327" s="105"/>
      <c r="BF327" s="105"/>
    </row>
    <row r="328" spans="1:58" ht="13.5" customHeight="1" x14ac:dyDescent="0.25">
      <c r="A328" s="105"/>
      <c r="B328" s="167"/>
      <c r="C328" s="167"/>
      <c r="D328" s="167"/>
      <c r="E328" s="105"/>
      <c r="F328" s="105"/>
      <c r="G328" s="105"/>
      <c r="H328" s="105"/>
      <c r="I328" s="105"/>
      <c r="J328" s="105"/>
      <c r="K328" s="105"/>
      <c r="L328" s="105"/>
      <c r="M328" s="105"/>
      <c r="N328" s="105"/>
      <c r="O328" s="105"/>
      <c r="P328" s="105"/>
      <c r="Q328" s="105"/>
      <c r="R328" s="105"/>
      <c r="S328" s="105"/>
      <c r="T328" s="105"/>
      <c r="U328" s="105"/>
      <c r="V328" s="105"/>
      <c r="W328" s="105"/>
      <c r="X328" s="105"/>
      <c r="Y328" s="105"/>
      <c r="Z328" s="105"/>
      <c r="AA328" s="105"/>
      <c r="AB328" s="105"/>
      <c r="AC328" s="105"/>
      <c r="AD328" s="105"/>
      <c r="AE328" s="105"/>
      <c r="AF328" s="105"/>
      <c r="AG328" s="105"/>
      <c r="AH328" s="105"/>
      <c r="AI328" s="105"/>
      <c r="AJ328" s="105"/>
      <c r="AK328" s="105"/>
      <c r="AL328" s="105"/>
      <c r="AM328" s="105"/>
      <c r="AN328" s="105"/>
      <c r="AO328" s="105"/>
      <c r="AP328" s="105"/>
      <c r="AQ328" s="105"/>
      <c r="AR328" s="105"/>
      <c r="AS328" s="105"/>
      <c r="AT328" s="105"/>
      <c r="AU328" s="105"/>
      <c r="AV328" s="105"/>
      <c r="AW328" s="105"/>
      <c r="AX328" s="105"/>
      <c r="AY328" s="105"/>
      <c r="AZ328" s="105"/>
      <c r="BA328" s="105"/>
      <c r="BB328" s="105"/>
      <c r="BC328" s="105"/>
      <c r="BD328" s="105"/>
      <c r="BE328" s="105"/>
      <c r="BF328" s="105"/>
    </row>
    <row r="329" spans="1:58" ht="13.5" customHeight="1" x14ac:dyDescent="0.25">
      <c r="A329" s="105"/>
      <c r="B329" s="167"/>
      <c r="C329" s="167"/>
      <c r="D329" s="167"/>
      <c r="E329" s="105"/>
      <c r="F329" s="105"/>
      <c r="G329" s="105"/>
      <c r="H329" s="105"/>
      <c r="I329" s="105"/>
      <c r="J329" s="105"/>
      <c r="K329" s="105"/>
      <c r="L329" s="105"/>
      <c r="M329" s="105"/>
      <c r="N329" s="105"/>
      <c r="O329" s="105"/>
      <c r="P329" s="105"/>
      <c r="Q329" s="105"/>
      <c r="R329" s="105"/>
      <c r="S329" s="105"/>
      <c r="T329" s="105"/>
      <c r="U329" s="105"/>
      <c r="V329" s="105"/>
      <c r="W329" s="105"/>
      <c r="X329" s="105"/>
      <c r="Y329" s="105"/>
      <c r="Z329" s="105"/>
      <c r="AA329" s="105"/>
      <c r="AB329" s="105"/>
      <c r="AC329" s="105"/>
      <c r="AD329" s="105"/>
      <c r="AE329" s="105"/>
      <c r="AF329" s="105"/>
      <c r="AG329" s="105"/>
      <c r="AH329" s="105"/>
      <c r="AI329" s="105"/>
      <c r="AJ329" s="105"/>
      <c r="AK329" s="105"/>
      <c r="AL329" s="105"/>
      <c r="AM329" s="105"/>
      <c r="AN329" s="105"/>
      <c r="AO329" s="105"/>
      <c r="AP329" s="105"/>
      <c r="AQ329" s="105"/>
      <c r="AR329" s="105"/>
      <c r="AS329" s="105"/>
      <c r="AT329" s="105"/>
      <c r="AU329" s="105"/>
      <c r="AV329" s="105"/>
      <c r="AW329" s="105"/>
      <c r="AX329" s="105"/>
      <c r="AY329" s="105"/>
      <c r="AZ329" s="105"/>
      <c r="BA329" s="105"/>
      <c r="BB329" s="105"/>
      <c r="BC329" s="105"/>
      <c r="BD329" s="105"/>
      <c r="BE329" s="105"/>
      <c r="BF329" s="105"/>
    </row>
    <row r="330" spans="1:58" ht="13.5" customHeight="1" x14ac:dyDescent="0.25">
      <c r="A330" s="105"/>
      <c r="B330" s="167"/>
      <c r="C330" s="167"/>
      <c r="D330" s="167"/>
      <c r="E330" s="105"/>
      <c r="F330" s="105"/>
      <c r="G330" s="105"/>
      <c r="H330" s="105"/>
      <c r="I330" s="105"/>
      <c r="J330" s="105"/>
      <c r="K330" s="105"/>
      <c r="L330" s="105"/>
      <c r="M330" s="105"/>
      <c r="N330" s="105"/>
      <c r="O330" s="105"/>
      <c r="P330" s="105"/>
      <c r="Q330" s="105"/>
      <c r="R330" s="105"/>
      <c r="S330" s="105"/>
      <c r="T330" s="105"/>
      <c r="U330" s="105"/>
      <c r="V330" s="105"/>
      <c r="W330" s="105"/>
      <c r="X330" s="105"/>
      <c r="Y330" s="105"/>
      <c r="Z330" s="105"/>
      <c r="AA330" s="105"/>
      <c r="AB330" s="105"/>
      <c r="AC330" s="105"/>
      <c r="AD330" s="105"/>
      <c r="AE330" s="105"/>
      <c r="AF330" s="105"/>
      <c r="AG330" s="105"/>
      <c r="AH330" s="105"/>
      <c r="AI330" s="105"/>
      <c r="AJ330" s="105"/>
      <c r="AK330" s="105"/>
      <c r="AL330" s="105"/>
      <c r="AM330" s="105"/>
      <c r="AN330" s="105"/>
      <c r="AO330" s="105"/>
      <c r="AP330" s="105"/>
      <c r="AQ330" s="105"/>
      <c r="AR330" s="105"/>
      <c r="AS330" s="105"/>
      <c r="AT330" s="105"/>
      <c r="AU330" s="105"/>
      <c r="AV330" s="105"/>
      <c r="AW330" s="105"/>
      <c r="AX330" s="105"/>
      <c r="AY330" s="105"/>
      <c r="AZ330" s="105"/>
      <c r="BA330" s="105"/>
      <c r="BB330" s="105"/>
      <c r="BC330" s="105"/>
      <c r="BD330" s="105"/>
      <c r="BE330" s="105"/>
      <c r="BF330" s="105"/>
    </row>
    <row r="331" spans="1:58" ht="13.5" customHeight="1" x14ac:dyDescent="0.25">
      <c r="A331" s="105"/>
      <c r="B331" s="167"/>
      <c r="C331" s="167"/>
      <c r="D331" s="167"/>
      <c r="E331" s="105"/>
      <c r="F331" s="105"/>
      <c r="G331" s="105"/>
      <c r="H331" s="105"/>
      <c r="I331" s="105"/>
      <c r="J331" s="105"/>
      <c r="K331" s="105"/>
      <c r="L331" s="105"/>
      <c r="M331" s="105"/>
      <c r="N331" s="105"/>
      <c r="O331" s="105"/>
      <c r="P331" s="105"/>
      <c r="Q331" s="105"/>
      <c r="R331" s="105"/>
      <c r="S331" s="105"/>
      <c r="T331" s="105"/>
      <c r="U331" s="105"/>
      <c r="V331" s="105"/>
      <c r="W331" s="105"/>
      <c r="X331" s="105"/>
      <c r="Y331" s="105"/>
      <c r="Z331" s="105"/>
      <c r="AA331" s="105"/>
      <c r="AB331" s="105"/>
      <c r="AC331" s="105"/>
      <c r="AD331" s="105"/>
      <c r="AE331" s="105"/>
      <c r="AF331" s="105"/>
      <c r="AG331" s="105"/>
      <c r="AH331" s="105"/>
      <c r="AI331" s="105"/>
      <c r="AJ331" s="105"/>
      <c r="AK331" s="105"/>
      <c r="AL331" s="105"/>
      <c r="AM331" s="105"/>
      <c r="AN331" s="105"/>
      <c r="AO331" s="105"/>
      <c r="AP331" s="105"/>
      <c r="AQ331" s="105"/>
      <c r="AR331" s="105"/>
      <c r="AS331" s="105"/>
      <c r="AT331" s="105"/>
      <c r="AU331" s="105"/>
      <c r="AV331" s="105"/>
      <c r="AW331" s="105"/>
      <c r="AX331" s="105"/>
      <c r="AY331" s="105"/>
      <c r="AZ331" s="105"/>
      <c r="BA331" s="105"/>
      <c r="BB331" s="105"/>
      <c r="BC331" s="105"/>
      <c r="BD331" s="105"/>
      <c r="BE331" s="105"/>
      <c r="BF331" s="105"/>
    </row>
    <row r="332" spans="1:58" ht="13.5" customHeight="1" x14ac:dyDescent="0.25">
      <c r="A332" s="105"/>
      <c r="B332" s="167"/>
      <c r="C332" s="167"/>
      <c r="D332" s="167"/>
      <c r="E332" s="105"/>
      <c r="F332" s="105"/>
      <c r="G332" s="105"/>
      <c r="H332" s="105"/>
      <c r="I332" s="105"/>
      <c r="J332" s="105"/>
      <c r="K332" s="105"/>
      <c r="L332" s="105"/>
      <c r="M332" s="105"/>
      <c r="N332" s="105"/>
      <c r="O332" s="105"/>
      <c r="P332" s="105"/>
      <c r="Q332" s="105"/>
      <c r="R332" s="105"/>
      <c r="S332" s="105"/>
      <c r="T332" s="105"/>
      <c r="U332" s="105"/>
      <c r="V332" s="105"/>
      <c r="W332" s="105"/>
      <c r="X332" s="105"/>
      <c r="Y332" s="105"/>
      <c r="Z332" s="105"/>
      <c r="AA332" s="105"/>
      <c r="AB332" s="105"/>
      <c r="AC332" s="105"/>
      <c r="AD332" s="105"/>
      <c r="AE332" s="105"/>
      <c r="AF332" s="105"/>
      <c r="AG332" s="105"/>
      <c r="AH332" s="105"/>
      <c r="AI332" s="105"/>
      <c r="AJ332" s="105"/>
      <c r="AK332" s="105"/>
      <c r="AL332" s="105"/>
      <c r="AM332" s="105"/>
      <c r="AN332" s="105"/>
      <c r="AO332" s="105"/>
      <c r="AP332" s="105"/>
      <c r="AQ332" s="105"/>
      <c r="AR332" s="105"/>
      <c r="AS332" s="105"/>
      <c r="AT332" s="105"/>
      <c r="AU332" s="105"/>
      <c r="AV332" s="105"/>
      <c r="AW332" s="105"/>
      <c r="AX332" s="105"/>
      <c r="AY332" s="105"/>
      <c r="AZ332" s="105"/>
      <c r="BA332" s="105"/>
      <c r="BB332" s="105"/>
      <c r="BC332" s="105"/>
      <c r="BD332" s="105"/>
      <c r="BE332" s="105"/>
      <c r="BF332" s="105"/>
    </row>
    <row r="333" spans="1:58" ht="13.5" customHeight="1" x14ac:dyDescent="0.25">
      <c r="A333" s="105"/>
      <c r="B333" s="167"/>
      <c r="C333" s="167"/>
      <c r="D333" s="167"/>
      <c r="E333" s="105"/>
      <c r="F333" s="105"/>
      <c r="G333" s="105"/>
      <c r="H333" s="105"/>
      <c r="I333" s="105"/>
      <c r="J333" s="105"/>
      <c r="K333" s="105"/>
      <c r="L333" s="105"/>
      <c r="M333" s="105"/>
      <c r="N333" s="105"/>
      <c r="O333" s="105"/>
      <c r="P333" s="105"/>
      <c r="Q333" s="105"/>
      <c r="R333" s="105"/>
      <c r="S333" s="105"/>
      <c r="T333" s="105"/>
      <c r="U333" s="105"/>
      <c r="V333" s="105"/>
      <c r="W333" s="105"/>
      <c r="X333" s="105"/>
      <c r="Y333" s="105"/>
      <c r="Z333" s="105"/>
      <c r="AA333" s="105"/>
      <c r="AB333" s="105"/>
      <c r="AC333" s="105"/>
      <c r="AD333" s="105"/>
      <c r="AE333" s="105"/>
      <c r="AF333" s="105"/>
      <c r="AG333" s="105"/>
      <c r="AH333" s="105"/>
      <c r="AI333" s="105"/>
      <c r="AJ333" s="105"/>
      <c r="AK333" s="105"/>
      <c r="AL333" s="105"/>
      <c r="AM333" s="105"/>
      <c r="AN333" s="105"/>
      <c r="AO333" s="105"/>
      <c r="AP333" s="105"/>
      <c r="AQ333" s="105"/>
      <c r="AR333" s="105"/>
      <c r="AS333" s="105"/>
      <c r="AT333" s="105"/>
      <c r="AU333" s="105"/>
      <c r="AV333" s="105"/>
      <c r="AW333" s="105"/>
      <c r="AX333" s="105"/>
      <c r="AY333" s="105"/>
      <c r="AZ333" s="105"/>
      <c r="BA333" s="105"/>
      <c r="BB333" s="105"/>
      <c r="BC333" s="105"/>
      <c r="BD333" s="105"/>
      <c r="BE333" s="105"/>
      <c r="BF333" s="105"/>
    </row>
    <row r="334" spans="1:58" ht="13.5" customHeight="1" x14ac:dyDescent="0.25">
      <c r="A334" s="105"/>
      <c r="B334" s="167"/>
      <c r="C334" s="167"/>
      <c r="D334" s="167"/>
      <c r="E334" s="105"/>
      <c r="F334" s="105"/>
      <c r="G334" s="105"/>
      <c r="H334" s="105"/>
      <c r="I334" s="105"/>
      <c r="J334" s="105"/>
      <c r="K334" s="105"/>
      <c r="L334" s="105"/>
      <c r="M334" s="105"/>
      <c r="N334" s="105"/>
      <c r="O334" s="105"/>
      <c r="P334" s="105"/>
      <c r="Q334" s="105"/>
      <c r="R334" s="105"/>
      <c r="S334" s="105"/>
      <c r="T334" s="105"/>
      <c r="U334" s="105"/>
      <c r="V334" s="105"/>
      <c r="W334" s="105"/>
      <c r="X334" s="105"/>
      <c r="Y334" s="105"/>
      <c r="Z334" s="105"/>
      <c r="AA334" s="105"/>
      <c r="AB334" s="105"/>
      <c r="AC334" s="105"/>
      <c r="AD334" s="105"/>
      <c r="AE334" s="105"/>
      <c r="AF334" s="105"/>
      <c r="AG334" s="105"/>
      <c r="AH334" s="105"/>
      <c r="AI334" s="105"/>
      <c r="AJ334" s="105"/>
      <c r="AK334" s="105"/>
      <c r="AL334" s="105"/>
      <c r="AM334" s="105"/>
      <c r="AN334" s="105"/>
      <c r="AO334" s="105"/>
      <c r="AP334" s="105"/>
      <c r="AQ334" s="105"/>
      <c r="AR334" s="105"/>
      <c r="AS334" s="105"/>
      <c r="AT334" s="105"/>
      <c r="AU334" s="105"/>
      <c r="AV334" s="105"/>
      <c r="AW334" s="105"/>
      <c r="AX334" s="105"/>
      <c r="AY334" s="105"/>
      <c r="AZ334" s="105"/>
      <c r="BA334" s="105"/>
      <c r="BB334" s="105"/>
      <c r="BC334" s="105"/>
      <c r="BD334" s="105"/>
      <c r="BE334" s="105"/>
      <c r="BF334" s="105"/>
    </row>
    <row r="335" spans="1:58" ht="13.5" customHeight="1" x14ac:dyDescent="0.25">
      <c r="A335" s="105"/>
      <c r="B335" s="167"/>
      <c r="C335" s="167"/>
      <c r="D335" s="167"/>
      <c r="E335" s="105"/>
      <c r="F335" s="105"/>
      <c r="G335" s="105"/>
      <c r="H335" s="105"/>
      <c r="I335" s="105"/>
      <c r="J335" s="105"/>
      <c r="K335" s="105"/>
      <c r="L335" s="105"/>
      <c r="M335" s="105"/>
      <c r="N335" s="105"/>
      <c r="O335" s="105"/>
      <c r="P335" s="105"/>
      <c r="Q335" s="105"/>
      <c r="R335" s="105"/>
      <c r="S335" s="105"/>
      <c r="T335" s="105"/>
      <c r="U335" s="105"/>
      <c r="V335" s="105"/>
      <c r="W335" s="105"/>
      <c r="X335" s="105"/>
      <c r="Y335" s="105"/>
      <c r="Z335" s="105"/>
      <c r="AA335" s="105"/>
      <c r="AB335" s="105"/>
      <c r="AC335" s="105"/>
      <c r="AD335" s="105"/>
      <c r="AE335" s="105"/>
      <c r="AF335" s="105"/>
      <c r="AG335" s="105"/>
      <c r="AH335" s="105"/>
      <c r="AI335" s="105"/>
      <c r="AJ335" s="105"/>
      <c r="AK335" s="105"/>
      <c r="AL335" s="105"/>
      <c r="AM335" s="105"/>
      <c r="AN335" s="105"/>
      <c r="AO335" s="105"/>
      <c r="AP335" s="105"/>
      <c r="AQ335" s="105"/>
      <c r="AR335" s="105"/>
      <c r="AS335" s="105"/>
      <c r="AT335" s="105"/>
      <c r="AU335" s="105"/>
      <c r="AV335" s="105"/>
      <c r="AW335" s="105"/>
      <c r="AX335" s="105"/>
      <c r="AY335" s="105"/>
      <c r="AZ335" s="105"/>
      <c r="BA335" s="105"/>
      <c r="BB335" s="105"/>
      <c r="BC335" s="105"/>
      <c r="BD335" s="105"/>
      <c r="BE335" s="105"/>
      <c r="BF335" s="105"/>
    </row>
    <row r="336" spans="1:58" ht="13.5" customHeight="1" x14ac:dyDescent="0.25">
      <c r="A336" s="105"/>
      <c r="B336" s="167"/>
      <c r="C336" s="167"/>
      <c r="D336" s="167"/>
      <c r="E336" s="105"/>
      <c r="F336" s="105"/>
      <c r="G336" s="105"/>
      <c r="H336" s="105"/>
      <c r="I336" s="105"/>
      <c r="J336" s="105"/>
      <c r="K336" s="105"/>
      <c r="L336" s="105"/>
      <c r="M336" s="105"/>
      <c r="N336" s="105"/>
      <c r="O336" s="105"/>
      <c r="P336" s="105"/>
      <c r="Q336" s="105"/>
      <c r="R336" s="105"/>
      <c r="S336" s="105"/>
      <c r="T336" s="105"/>
      <c r="U336" s="105"/>
      <c r="V336" s="105"/>
      <c r="W336" s="105"/>
      <c r="X336" s="105"/>
      <c r="Y336" s="105"/>
      <c r="Z336" s="105"/>
      <c r="AA336" s="105"/>
      <c r="AB336" s="105"/>
      <c r="AC336" s="105"/>
      <c r="AD336" s="105"/>
      <c r="AE336" s="105"/>
      <c r="AF336" s="105"/>
      <c r="AG336" s="105"/>
      <c r="AH336" s="105"/>
      <c r="AI336" s="105"/>
      <c r="AJ336" s="105"/>
      <c r="AK336" s="105"/>
      <c r="AL336" s="105"/>
      <c r="AM336" s="105"/>
      <c r="AN336" s="105"/>
      <c r="AO336" s="105"/>
      <c r="AP336" s="105"/>
      <c r="AQ336" s="105"/>
      <c r="AR336" s="105"/>
      <c r="AS336" s="105"/>
      <c r="AT336" s="105"/>
      <c r="AU336" s="105"/>
      <c r="AV336" s="105"/>
      <c r="AW336" s="105"/>
      <c r="AX336" s="105"/>
      <c r="AY336" s="105"/>
      <c r="AZ336" s="105"/>
      <c r="BA336" s="105"/>
      <c r="BB336" s="105"/>
      <c r="BC336" s="105"/>
      <c r="BD336" s="105"/>
      <c r="BE336" s="105"/>
      <c r="BF336" s="105"/>
    </row>
    <row r="337" spans="1:58" ht="13.5" customHeight="1" x14ac:dyDescent="0.25">
      <c r="A337" s="105"/>
      <c r="B337" s="167"/>
      <c r="C337" s="167"/>
      <c r="D337" s="167"/>
      <c r="E337" s="105"/>
      <c r="F337" s="105"/>
      <c r="G337" s="105"/>
      <c r="H337" s="105"/>
      <c r="I337" s="105"/>
      <c r="J337" s="105"/>
      <c r="K337" s="105"/>
      <c r="L337" s="105"/>
      <c r="M337" s="105"/>
      <c r="N337" s="105"/>
      <c r="O337" s="105"/>
      <c r="P337" s="105"/>
      <c r="Q337" s="105"/>
      <c r="R337" s="105"/>
      <c r="S337" s="105"/>
      <c r="T337" s="105"/>
      <c r="U337" s="105"/>
      <c r="V337" s="105"/>
      <c r="W337" s="105"/>
      <c r="X337" s="105"/>
      <c r="Y337" s="105"/>
      <c r="Z337" s="105"/>
      <c r="AA337" s="105"/>
      <c r="AB337" s="105"/>
      <c r="AC337" s="105"/>
      <c r="AD337" s="105"/>
      <c r="AE337" s="105"/>
      <c r="AF337" s="105"/>
      <c r="AG337" s="105"/>
      <c r="AH337" s="105"/>
      <c r="AI337" s="105"/>
      <c r="AJ337" s="105"/>
      <c r="AK337" s="105"/>
      <c r="AL337" s="105"/>
      <c r="AM337" s="105"/>
      <c r="AN337" s="105"/>
      <c r="AO337" s="105"/>
      <c r="AP337" s="105"/>
      <c r="AQ337" s="105"/>
      <c r="AR337" s="105"/>
      <c r="AS337" s="105"/>
      <c r="AT337" s="105"/>
      <c r="AU337" s="105"/>
      <c r="AV337" s="105"/>
      <c r="AW337" s="105"/>
      <c r="AX337" s="105"/>
      <c r="AY337" s="105"/>
      <c r="AZ337" s="105"/>
      <c r="BA337" s="105"/>
      <c r="BB337" s="105"/>
      <c r="BC337" s="105"/>
      <c r="BD337" s="105"/>
      <c r="BE337" s="105"/>
      <c r="BF337" s="105"/>
    </row>
    <row r="338" spans="1:58" ht="13.5" customHeight="1" x14ac:dyDescent="0.25">
      <c r="A338" s="105"/>
      <c r="B338" s="167"/>
      <c r="C338" s="167"/>
      <c r="D338" s="167"/>
      <c r="E338" s="105"/>
      <c r="F338" s="105"/>
      <c r="G338" s="105"/>
      <c r="H338" s="105"/>
      <c r="I338" s="105"/>
      <c r="J338" s="105"/>
      <c r="K338" s="105"/>
      <c r="L338" s="105"/>
      <c r="M338" s="105"/>
      <c r="N338" s="105"/>
      <c r="O338" s="105"/>
      <c r="P338" s="105"/>
      <c r="Q338" s="105"/>
      <c r="R338" s="105"/>
      <c r="S338" s="105"/>
      <c r="T338" s="105"/>
      <c r="U338" s="105"/>
      <c r="V338" s="105"/>
      <c r="W338" s="105"/>
      <c r="X338" s="105"/>
      <c r="Y338" s="105"/>
      <c r="Z338" s="105"/>
      <c r="AA338" s="105"/>
      <c r="AB338" s="105"/>
      <c r="AC338" s="105"/>
      <c r="AD338" s="105"/>
      <c r="AE338" s="105"/>
      <c r="AF338" s="105"/>
      <c r="AG338" s="105"/>
      <c r="AH338" s="105"/>
      <c r="AI338" s="105"/>
      <c r="AJ338" s="105"/>
      <c r="AK338" s="105"/>
      <c r="AL338" s="105"/>
      <c r="AM338" s="105"/>
      <c r="AN338" s="105"/>
      <c r="AO338" s="105"/>
      <c r="AP338" s="105"/>
      <c r="AQ338" s="105"/>
      <c r="AR338" s="105"/>
      <c r="AS338" s="105"/>
      <c r="AT338" s="105"/>
      <c r="AU338" s="105"/>
      <c r="AV338" s="105"/>
      <c r="AW338" s="105"/>
      <c r="AX338" s="105"/>
      <c r="AY338" s="105"/>
      <c r="AZ338" s="105"/>
      <c r="BA338" s="105"/>
      <c r="BB338" s="105"/>
      <c r="BC338" s="105"/>
      <c r="BD338" s="105"/>
      <c r="BE338" s="105"/>
      <c r="BF338" s="105"/>
    </row>
    <row r="339" spans="1:58" ht="13.5" customHeight="1" x14ac:dyDescent="0.25">
      <c r="A339" s="105"/>
      <c r="B339" s="167"/>
      <c r="C339" s="167"/>
      <c r="D339" s="167"/>
      <c r="E339" s="105"/>
      <c r="F339" s="105"/>
      <c r="G339" s="105"/>
      <c r="H339" s="105"/>
      <c r="I339" s="105"/>
      <c r="J339" s="105"/>
      <c r="K339" s="105"/>
      <c r="L339" s="105"/>
      <c r="M339" s="105"/>
      <c r="N339" s="105"/>
      <c r="O339" s="105"/>
      <c r="P339" s="105"/>
      <c r="Q339" s="105"/>
      <c r="R339" s="105"/>
      <c r="S339" s="105"/>
      <c r="T339" s="105"/>
      <c r="U339" s="105"/>
      <c r="V339" s="105"/>
      <c r="W339" s="105"/>
      <c r="X339" s="105"/>
      <c r="Y339" s="105"/>
      <c r="Z339" s="105"/>
      <c r="AA339" s="105"/>
      <c r="AB339" s="105"/>
      <c r="AC339" s="105"/>
      <c r="AD339" s="105"/>
      <c r="AE339" s="105"/>
      <c r="AF339" s="105"/>
      <c r="AG339" s="105"/>
      <c r="AH339" s="105"/>
      <c r="AI339" s="105"/>
      <c r="AJ339" s="105"/>
      <c r="AK339" s="105"/>
      <c r="AL339" s="105"/>
      <c r="AM339" s="105"/>
      <c r="AN339" s="105"/>
      <c r="AO339" s="105"/>
      <c r="AP339" s="105"/>
      <c r="AQ339" s="105"/>
      <c r="AR339" s="105"/>
      <c r="AS339" s="105"/>
      <c r="AT339" s="105"/>
      <c r="AU339" s="105"/>
      <c r="AV339" s="105"/>
      <c r="AW339" s="105"/>
      <c r="AX339" s="105"/>
      <c r="AY339" s="105"/>
      <c r="AZ339" s="105"/>
      <c r="BA339" s="105"/>
      <c r="BB339" s="105"/>
      <c r="BC339" s="105"/>
      <c r="BD339" s="105"/>
      <c r="BE339" s="105"/>
      <c r="BF339" s="105"/>
    </row>
    <row r="340" spans="1:58" ht="13.5" customHeight="1" x14ac:dyDescent="0.25">
      <c r="A340" s="105"/>
      <c r="B340" s="167"/>
      <c r="C340" s="167"/>
      <c r="D340" s="167"/>
      <c r="E340" s="105"/>
      <c r="F340" s="105"/>
      <c r="G340" s="105"/>
      <c r="H340" s="105"/>
      <c r="I340" s="105"/>
      <c r="J340" s="105"/>
      <c r="K340" s="105"/>
      <c r="L340" s="105"/>
      <c r="M340" s="105"/>
      <c r="N340" s="105"/>
      <c r="O340" s="105"/>
      <c r="P340" s="105"/>
      <c r="Q340" s="105"/>
      <c r="R340" s="105"/>
      <c r="S340" s="105"/>
      <c r="T340" s="105"/>
      <c r="U340" s="105"/>
      <c r="V340" s="105"/>
      <c r="W340" s="105"/>
      <c r="X340" s="105"/>
      <c r="Y340" s="105"/>
      <c r="Z340" s="105"/>
      <c r="AA340" s="105"/>
      <c r="AB340" s="105"/>
      <c r="AC340" s="105"/>
      <c r="AD340" s="105"/>
      <c r="AE340" s="105"/>
      <c r="AF340" s="105"/>
      <c r="AG340" s="105"/>
      <c r="AH340" s="105"/>
      <c r="AI340" s="105"/>
      <c r="AJ340" s="105"/>
      <c r="AK340" s="105"/>
      <c r="AL340" s="105"/>
      <c r="AM340" s="105"/>
      <c r="AN340" s="105"/>
      <c r="AO340" s="105"/>
      <c r="AP340" s="105"/>
      <c r="AQ340" s="105"/>
      <c r="AR340" s="105"/>
      <c r="AS340" s="105"/>
      <c r="AT340" s="105"/>
      <c r="AU340" s="105"/>
      <c r="AV340" s="105"/>
      <c r="AW340" s="105"/>
      <c r="AX340" s="105"/>
      <c r="AY340" s="105"/>
      <c r="AZ340" s="105"/>
      <c r="BA340" s="105"/>
      <c r="BB340" s="105"/>
      <c r="BC340" s="105"/>
      <c r="BD340" s="105"/>
      <c r="BE340" s="105"/>
      <c r="BF340" s="105"/>
    </row>
    <row r="341" spans="1:58" ht="13.5" customHeight="1" x14ac:dyDescent="0.25">
      <c r="A341" s="105"/>
      <c r="B341" s="167"/>
      <c r="C341" s="167"/>
      <c r="D341" s="167"/>
      <c r="E341" s="105"/>
      <c r="F341" s="105"/>
      <c r="G341" s="105"/>
      <c r="H341" s="105"/>
      <c r="I341" s="105"/>
      <c r="J341" s="105"/>
      <c r="K341" s="105"/>
      <c r="L341" s="105"/>
      <c r="M341" s="105"/>
      <c r="N341" s="105"/>
      <c r="O341" s="105"/>
      <c r="P341" s="105"/>
      <c r="Q341" s="105"/>
      <c r="R341" s="105"/>
      <c r="S341" s="105"/>
      <c r="T341" s="105"/>
      <c r="U341" s="105"/>
      <c r="V341" s="105"/>
      <c r="W341" s="105"/>
      <c r="X341" s="105"/>
      <c r="Y341" s="105"/>
      <c r="Z341" s="105"/>
      <c r="AA341" s="105"/>
      <c r="AB341" s="105"/>
      <c r="AC341" s="105"/>
      <c r="AD341" s="105"/>
      <c r="AE341" s="105"/>
      <c r="AF341" s="105"/>
      <c r="AG341" s="105"/>
      <c r="AH341" s="105"/>
      <c r="AI341" s="105"/>
      <c r="AJ341" s="105"/>
      <c r="AK341" s="105"/>
      <c r="AL341" s="105"/>
      <c r="AM341" s="105"/>
      <c r="AN341" s="105"/>
      <c r="AO341" s="105"/>
      <c r="AP341" s="105"/>
      <c r="AQ341" s="105"/>
      <c r="AR341" s="105"/>
      <c r="AS341" s="105"/>
      <c r="AT341" s="105"/>
      <c r="AU341" s="105"/>
      <c r="AV341" s="105"/>
      <c r="AW341" s="105"/>
      <c r="AX341" s="105"/>
      <c r="AY341" s="105"/>
      <c r="AZ341" s="105"/>
      <c r="BA341" s="105"/>
      <c r="BB341" s="105"/>
      <c r="BC341" s="105"/>
      <c r="BD341" s="105"/>
      <c r="BE341" s="105"/>
      <c r="BF341" s="105"/>
    </row>
    <row r="342" spans="1:58" ht="13.5" customHeight="1" x14ac:dyDescent="0.25">
      <c r="A342" s="105"/>
      <c r="B342" s="167"/>
      <c r="C342" s="167"/>
      <c r="D342" s="167"/>
      <c r="E342" s="105"/>
      <c r="F342" s="105"/>
      <c r="G342" s="105"/>
      <c r="H342" s="105"/>
      <c r="I342" s="105"/>
      <c r="J342" s="105"/>
      <c r="K342" s="105"/>
      <c r="L342" s="105"/>
      <c r="M342" s="105"/>
      <c r="N342" s="105"/>
      <c r="O342" s="105"/>
      <c r="P342" s="105"/>
      <c r="Q342" s="105"/>
      <c r="R342" s="105"/>
      <c r="S342" s="105"/>
      <c r="T342" s="105"/>
      <c r="U342" s="105"/>
      <c r="V342" s="105"/>
      <c r="W342" s="105"/>
      <c r="X342" s="105"/>
      <c r="Y342" s="105"/>
      <c r="Z342" s="105"/>
      <c r="AA342" s="105"/>
      <c r="AB342" s="105"/>
      <c r="AC342" s="105"/>
      <c r="AD342" s="105"/>
      <c r="AE342" s="105"/>
      <c r="AF342" s="105"/>
      <c r="AG342" s="105"/>
      <c r="AH342" s="105"/>
      <c r="AI342" s="105"/>
      <c r="AJ342" s="105"/>
      <c r="AK342" s="105"/>
      <c r="AL342" s="105"/>
      <c r="AM342" s="105"/>
      <c r="AN342" s="105"/>
      <c r="AO342" s="105"/>
      <c r="AP342" s="105"/>
      <c r="AQ342" s="105"/>
      <c r="AR342" s="105"/>
      <c r="AS342" s="105"/>
      <c r="AT342" s="105"/>
      <c r="AU342" s="105"/>
      <c r="AV342" s="105"/>
      <c r="AW342" s="105"/>
      <c r="AX342" s="105"/>
      <c r="AY342" s="105"/>
      <c r="AZ342" s="105"/>
      <c r="BA342" s="105"/>
      <c r="BB342" s="105"/>
      <c r="BC342" s="105"/>
      <c r="BD342" s="105"/>
      <c r="BE342" s="105"/>
      <c r="BF342" s="105"/>
    </row>
    <row r="343" spans="1:58" ht="13.5" customHeight="1" x14ac:dyDescent="0.25">
      <c r="A343" s="105"/>
      <c r="B343" s="167"/>
      <c r="C343" s="167"/>
      <c r="D343" s="167"/>
      <c r="E343" s="105"/>
      <c r="F343" s="105"/>
      <c r="G343" s="105"/>
      <c r="H343" s="105"/>
      <c r="I343" s="105"/>
      <c r="J343" s="105"/>
      <c r="K343" s="105"/>
      <c r="L343" s="105"/>
      <c r="M343" s="105"/>
      <c r="N343" s="105"/>
      <c r="O343" s="105"/>
      <c r="P343" s="105"/>
      <c r="Q343" s="105"/>
      <c r="R343" s="105"/>
      <c r="S343" s="105"/>
      <c r="T343" s="105"/>
      <c r="U343" s="105"/>
      <c r="V343" s="105"/>
      <c r="W343" s="105"/>
      <c r="X343" s="105"/>
      <c r="Y343" s="105"/>
      <c r="Z343" s="105"/>
      <c r="AA343" s="105"/>
      <c r="AB343" s="105"/>
      <c r="AC343" s="105"/>
      <c r="AD343" s="105"/>
      <c r="AE343" s="105"/>
      <c r="AF343" s="105"/>
      <c r="AG343" s="105"/>
      <c r="AH343" s="105"/>
      <c r="AI343" s="105"/>
      <c r="AJ343" s="105"/>
      <c r="AK343" s="105"/>
      <c r="AL343" s="105"/>
      <c r="AM343" s="105"/>
      <c r="AN343" s="105"/>
      <c r="AO343" s="105"/>
      <c r="AP343" s="105"/>
      <c r="AQ343" s="105"/>
      <c r="AR343" s="105"/>
      <c r="AS343" s="105"/>
      <c r="AT343" s="105"/>
      <c r="AU343" s="105"/>
      <c r="AV343" s="105"/>
      <c r="AW343" s="105"/>
      <c r="AX343" s="105"/>
      <c r="AY343" s="105"/>
      <c r="AZ343" s="105"/>
      <c r="BA343" s="105"/>
      <c r="BB343" s="105"/>
      <c r="BC343" s="105"/>
      <c r="BD343" s="105"/>
      <c r="BE343" s="105"/>
      <c r="BF343" s="105"/>
    </row>
    <row r="344" spans="1:58" ht="13.5" customHeight="1" x14ac:dyDescent="0.25">
      <c r="A344" s="105"/>
      <c r="B344" s="167"/>
      <c r="C344" s="167"/>
      <c r="D344" s="167"/>
      <c r="E344" s="105"/>
      <c r="F344" s="105"/>
      <c r="G344" s="105"/>
      <c r="H344" s="105"/>
      <c r="I344" s="105"/>
      <c r="J344" s="105"/>
      <c r="K344" s="105"/>
      <c r="L344" s="105"/>
      <c r="M344" s="105"/>
      <c r="N344" s="105"/>
      <c r="O344" s="105"/>
      <c r="P344" s="105"/>
      <c r="Q344" s="105"/>
      <c r="R344" s="105"/>
      <c r="S344" s="105"/>
      <c r="T344" s="105"/>
      <c r="U344" s="105"/>
      <c r="V344" s="105"/>
      <c r="W344" s="105"/>
      <c r="X344" s="105"/>
      <c r="Y344" s="105"/>
      <c r="Z344" s="105"/>
      <c r="AA344" s="105"/>
      <c r="AB344" s="105"/>
      <c r="AC344" s="105"/>
      <c r="AD344" s="105"/>
      <c r="AE344" s="105"/>
      <c r="AF344" s="105"/>
      <c r="AG344" s="105"/>
      <c r="AH344" s="105"/>
      <c r="AI344" s="105"/>
      <c r="AJ344" s="105"/>
      <c r="AK344" s="105"/>
      <c r="AL344" s="105"/>
      <c r="AM344" s="105"/>
      <c r="AN344" s="105"/>
      <c r="AO344" s="105"/>
      <c r="AP344" s="105"/>
      <c r="AQ344" s="105"/>
      <c r="AR344" s="105"/>
      <c r="AS344" s="105"/>
      <c r="AT344" s="105"/>
      <c r="AU344" s="105"/>
      <c r="AV344" s="105"/>
      <c r="AW344" s="105"/>
      <c r="AX344" s="105"/>
      <c r="AY344" s="105"/>
      <c r="AZ344" s="105"/>
      <c r="BA344" s="105"/>
      <c r="BB344" s="105"/>
      <c r="BC344" s="105"/>
      <c r="BD344" s="105"/>
      <c r="BE344" s="105"/>
      <c r="BF344" s="105"/>
    </row>
    <row r="345" spans="1:58" ht="13.5" customHeight="1" x14ac:dyDescent="0.25">
      <c r="A345" s="105"/>
      <c r="B345" s="167"/>
      <c r="C345" s="167"/>
      <c r="D345" s="167"/>
      <c r="E345" s="105"/>
      <c r="F345" s="105"/>
      <c r="G345" s="105"/>
      <c r="H345" s="105"/>
      <c r="I345" s="105"/>
      <c r="J345" s="105"/>
      <c r="K345" s="105"/>
      <c r="L345" s="105"/>
      <c r="M345" s="105"/>
      <c r="N345" s="105"/>
      <c r="O345" s="105"/>
      <c r="P345" s="105"/>
      <c r="Q345" s="105"/>
      <c r="R345" s="105"/>
      <c r="S345" s="105"/>
      <c r="T345" s="105"/>
      <c r="U345" s="105"/>
      <c r="V345" s="105"/>
      <c r="W345" s="105"/>
      <c r="X345" s="105"/>
      <c r="Y345" s="105"/>
      <c r="Z345" s="105"/>
      <c r="AA345" s="105"/>
      <c r="AB345" s="105"/>
      <c r="AC345" s="105"/>
      <c r="AD345" s="105"/>
      <c r="AE345" s="105"/>
      <c r="AF345" s="105"/>
      <c r="AG345" s="105"/>
      <c r="AH345" s="105"/>
      <c r="AI345" s="105"/>
      <c r="AJ345" s="105"/>
      <c r="AK345" s="105"/>
      <c r="AL345" s="105"/>
      <c r="AM345" s="105"/>
      <c r="AN345" s="105"/>
      <c r="AO345" s="105"/>
      <c r="AP345" s="105"/>
      <c r="AQ345" s="105"/>
      <c r="AR345" s="105"/>
      <c r="AS345" s="105"/>
      <c r="AT345" s="105"/>
      <c r="AU345" s="105"/>
      <c r="AV345" s="105"/>
      <c r="AW345" s="105"/>
      <c r="AX345" s="105"/>
      <c r="AY345" s="105"/>
      <c r="AZ345" s="105"/>
      <c r="BA345" s="105"/>
      <c r="BB345" s="105"/>
      <c r="BC345" s="105"/>
      <c r="BD345" s="105"/>
      <c r="BE345" s="105"/>
      <c r="BF345" s="105"/>
    </row>
    <row r="346" spans="1:58" ht="13.5" customHeight="1" x14ac:dyDescent="0.25">
      <c r="A346" s="105"/>
      <c r="B346" s="167"/>
      <c r="C346" s="167"/>
      <c r="D346" s="167"/>
      <c r="E346" s="105"/>
      <c r="F346" s="105"/>
      <c r="G346" s="105"/>
      <c r="H346" s="105"/>
      <c r="I346" s="105"/>
      <c r="J346" s="105"/>
      <c r="K346" s="105"/>
      <c r="L346" s="105"/>
      <c r="M346" s="105"/>
      <c r="N346" s="105"/>
      <c r="O346" s="105"/>
      <c r="P346" s="105"/>
      <c r="Q346" s="105"/>
      <c r="R346" s="105"/>
      <c r="S346" s="105"/>
      <c r="T346" s="105"/>
      <c r="U346" s="105"/>
      <c r="V346" s="105"/>
      <c r="W346" s="105"/>
      <c r="X346" s="105"/>
      <c r="Y346" s="105"/>
      <c r="Z346" s="105"/>
      <c r="AA346" s="105"/>
      <c r="AB346" s="105"/>
      <c r="AC346" s="105"/>
      <c r="AD346" s="105"/>
      <c r="AE346" s="105"/>
      <c r="AF346" s="105"/>
      <c r="AG346" s="105"/>
      <c r="AH346" s="105"/>
      <c r="AI346" s="105"/>
      <c r="AJ346" s="105"/>
      <c r="AK346" s="105"/>
      <c r="AL346" s="105"/>
      <c r="AM346" s="105"/>
      <c r="AN346" s="105"/>
      <c r="AO346" s="105"/>
      <c r="AP346" s="105"/>
      <c r="AQ346" s="105"/>
      <c r="AR346" s="105"/>
      <c r="AS346" s="105"/>
      <c r="AT346" s="105"/>
      <c r="AU346" s="105"/>
      <c r="AV346" s="105"/>
      <c r="AW346" s="105"/>
      <c r="AX346" s="105"/>
      <c r="AY346" s="105"/>
      <c r="AZ346" s="105"/>
      <c r="BA346" s="105"/>
      <c r="BB346" s="105"/>
      <c r="BC346" s="105"/>
      <c r="BD346" s="105"/>
      <c r="BE346" s="105"/>
      <c r="BF346" s="105"/>
    </row>
    <row r="347" spans="1:58" ht="13.5" customHeight="1" x14ac:dyDescent="0.25">
      <c r="A347" s="105"/>
      <c r="B347" s="167"/>
      <c r="C347" s="167"/>
      <c r="D347" s="167"/>
      <c r="E347" s="105"/>
      <c r="F347" s="105"/>
      <c r="G347" s="105"/>
      <c r="H347" s="105"/>
      <c r="I347" s="105"/>
      <c r="J347" s="105"/>
      <c r="K347" s="105"/>
      <c r="L347" s="105"/>
      <c r="M347" s="105"/>
      <c r="N347" s="105"/>
      <c r="O347" s="105"/>
      <c r="P347" s="105"/>
      <c r="Q347" s="105"/>
      <c r="R347" s="105"/>
      <c r="S347" s="105"/>
      <c r="T347" s="105"/>
      <c r="U347" s="105"/>
      <c r="V347" s="105"/>
      <c r="W347" s="105"/>
      <c r="X347" s="105"/>
      <c r="Y347" s="105"/>
      <c r="Z347" s="105"/>
      <c r="AA347" s="105"/>
      <c r="AB347" s="105"/>
      <c r="AC347" s="105"/>
      <c r="AD347" s="105"/>
      <c r="AE347" s="105"/>
      <c r="AF347" s="105"/>
      <c r="AG347" s="105"/>
      <c r="AH347" s="105"/>
      <c r="AI347" s="105"/>
      <c r="AJ347" s="105"/>
      <c r="AK347" s="105"/>
      <c r="AL347" s="105"/>
      <c r="AM347" s="105"/>
      <c r="AN347" s="105"/>
      <c r="AO347" s="105"/>
      <c r="AP347" s="105"/>
      <c r="AQ347" s="105"/>
      <c r="AR347" s="105"/>
      <c r="AS347" s="105"/>
      <c r="AT347" s="105"/>
      <c r="AU347" s="105"/>
      <c r="AV347" s="105"/>
      <c r="AW347" s="105"/>
      <c r="AX347" s="105"/>
      <c r="AY347" s="105"/>
      <c r="AZ347" s="105"/>
      <c r="BA347" s="105"/>
      <c r="BB347" s="105"/>
      <c r="BC347" s="105"/>
      <c r="BD347" s="105"/>
      <c r="BE347" s="105"/>
      <c r="BF347" s="105"/>
    </row>
    <row r="348" spans="1:58" ht="13.5" customHeight="1" x14ac:dyDescent="0.25">
      <c r="A348" s="105"/>
      <c r="B348" s="167"/>
      <c r="C348" s="167"/>
      <c r="D348" s="167"/>
      <c r="E348" s="105"/>
      <c r="F348" s="105"/>
      <c r="G348" s="105"/>
      <c r="H348" s="105"/>
      <c r="I348" s="105"/>
      <c r="J348" s="105"/>
      <c r="K348" s="105"/>
      <c r="L348" s="105"/>
      <c r="M348" s="105"/>
      <c r="N348" s="105"/>
      <c r="O348" s="105"/>
      <c r="P348" s="105"/>
      <c r="Q348" s="105"/>
      <c r="R348" s="105"/>
      <c r="S348" s="105"/>
      <c r="T348" s="105"/>
      <c r="U348" s="105"/>
      <c r="V348" s="105"/>
      <c r="W348" s="105"/>
      <c r="X348" s="105"/>
      <c r="Y348" s="105"/>
      <c r="Z348" s="105"/>
      <c r="AA348" s="105"/>
      <c r="AB348" s="105"/>
      <c r="AC348" s="105"/>
      <c r="AD348" s="105"/>
      <c r="AE348" s="105"/>
      <c r="AF348" s="105"/>
      <c r="AG348" s="105"/>
      <c r="AH348" s="105"/>
      <c r="AI348" s="105"/>
      <c r="AJ348" s="105"/>
      <c r="AK348" s="105"/>
      <c r="AL348" s="105"/>
      <c r="AM348" s="105"/>
      <c r="AN348" s="105"/>
      <c r="AO348" s="105"/>
      <c r="AP348" s="105"/>
      <c r="AQ348" s="105"/>
      <c r="AR348" s="105"/>
      <c r="AS348" s="105"/>
      <c r="AT348" s="105"/>
      <c r="AU348" s="105"/>
      <c r="AV348" s="105"/>
      <c r="AW348" s="105"/>
      <c r="AX348" s="105"/>
      <c r="AY348" s="105"/>
      <c r="AZ348" s="105"/>
      <c r="BA348" s="105"/>
      <c r="BB348" s="105"/>
      <c r="BC348" s="105"/>
      <c r="BD348" s="105"/>
      <c r="BE348" s="105"/>
      <c r="BF348" s="105"/>
    </row>
    <row r="349" spans="1:58" ht="13.5" customHeight="1" x14ac:dyDescent="0.25">
      <c r="A349" s="105"/>
      <c r="B349" s="167"/>
      <c r="C349" s="167"/>
      <c r="D349" s="167"/>
      <c r="E349" s="105"/>
      <c r="F349" s="105"/>
      <c r="G349" s="105"/>
      <c r="H349" s="105"/>
      <c r="I349" s="105"/>
      <c r="J349" s="105"/>
      <c r="K349" s="105"/>
      <c r="L349" s="105"/>
      <c r="M349" s="105"/>
      <c r="N349" s="105"/>
      <c r="O349" s="105"/>
      <c r="P349" s="105"/>
      <c r="Q349" s="105"/>
      <c r="R349" s="105"/>
      <c r="S349" s="105"/>
      <c r="T349" s="105"/>
      <c r="U349" s="105"/>
      <c r="V349" s="105"/>
      <c r="W349" s="105"/>
      <c r="X349" s="105"/>
      <c r="Y349" s="105"/>
      <c r="Z349" s="105"/>
      <c r="AA349" s="105"/>
      <c r="AB349" s="105"/>
      <c r="AC349" s="105"/>
      <c r="AD349" s="105"/>
      <c r="AE349" s="105"/>
      <c r="AF349" s="105"/>
      <c r="AG349" s="105"/>
      <c r="AH349" s="105"/>
      <c r="AI349" s="105"/>
      <c r="AJ349" s="105"/>
      <c r="AK349" s="105"/>
      <c r="AL349" s="105"/>
      <c r="AM349" s="105"/>
      <c r="AN349" s="105"/>
      <c r="AO349" s="105"/>
      <c r="AP349" s="105"/>
      <c r="AQ349" s="105"/>
      <c r="AR349" s="105"/>
      <c r="AS349" s="105"/>
      <c r="AT349" s="105"/>
      <c r="AU349" s="105"/>
      <c r="AV349" s="105"/>
      <c r="AW349" s="105"/>
      <c r="AX349" s="105"/>
      <c r="AY349" s="105"/>
      <c r="AZ349" s="105"/>
      <c r="BA349" s="105"/>
      <c r="BB349" s="105"/>
      <c r="BC349" s="105"/>
      <c r="BD349" s="105"/>
      <c r="BE349" s="105"/>
      <c r="BF349" s="105"/>
    </row>
    <row r="350" spans="1:58" ht="13.5" customHeight="1" x14ac:dyDescent="0.25">
      <c r="A350" s="105"/>
      <c r="B350" s="167"/>
      <c r="C350" s="167"/>
      <c r="D350" s="167"/>
      <c r="E350" s="105"/>
      <c r="F350" s="105"/>
      <c r="G350" s="105"/>
      <c r="H350" s="105"/>
      <c r="I350" s="105"/>
      <c r="J350" s="105"/>
      <c r="K350" s="105"/>
      <c r="L350" s="105"/>
      <c r="M350" s="105"/>
      <c r="N350" s="105"/>
      <c r="O350" s="105"/>
      <c r="P350" s="105"/>
      <c r="Q350" s="105"/>
      <c r="R350" s="105"/>
      <c r="S350" s="105"/>
      <c r="T350" s="105"/>
      <c r="U350" s="105"/>
      <c r="V350" s="105"/>
      <c r="W350" s="105"/>
      <c r="X350" s="105"/>
      <c r="Y350" s="105"/>
      <c r="Z350" s="105"/>
      <c r="AA350" s="105"/>
      <c r="AB350" s="105"/>
      <c r="AC350" s="105"/>
      <c r="AD350" s="105"/>
      <c r="AE350" s="105"/>
      <c r="AF350" s="105"/>
      <c r="AG350" s="105"/>
      <c r="AH350" s="105"/>
      <c r="AI350" s="105"/>
      <c r="AJ350" s="105"/>
      <c r="AK350" s="105"/>
      <c r="AL350" s="105"/>
      <c r="AM350" s="105"/>
      <c r="AN350" s="105"/>
      <c r="AO350" s="105"/>
      <c r="AP350" s="105"/>
      <c r="AQ350" s="105"/>
      <c r="AR350" s="105"/>
      <c r="AS350" s="105"/>
      <c r="AT350" s="105"/>
      <c r="AU350" s="105"/>
      <c r="AV350" s="105"/>
      <c r="AW350" s="105"/>
      <c r="AX350" s="105"/>
      <c r="AY350" s="105"/>
      <c r="AZ350" s="105"/>
      <c r="BA350" s="105"/>
      <c r="BB350" s="105"/>
      <c r="BC350" s="105"/>
      <c r="BD350" s="105"/>
      <c r="BE350" s="105"/>
      <c r="BF350" s="105"/>
    </row>
    <row r="351" spans="1:58" ht="13.5" customHeight="1" x14ac:dyDescent="0.25">
      <c r="A351" s="105"/>
      <c r="B351" s="167"/>
      <c r="C351" s="167"/>
      <c r="D351" s="167"/>
      <c r="E351" s="105"/>
      <c r="F351" s="105"/>
      <c r="G351" s="105"/>
      <c r="H351" s="105"/>
      <c r="I351" s="105"/>
      <c r="J351" s="105"/>
      <c r="K351" s="105"/>
      <c r="L351" s="105"/>
      <c r="M351" s="105"/>
      <c r="N351" s="105"/>
      <c r="O351" s="105"/>
      <c r="P351" s="105"/>
      <c r="Q351" s="105"/>
      <c r="R351" s="105"/>
      <c r="S351" s="105"/>
      <c r="T351" s="105"/>
      <c r="U351" s="105"/>
      <c r="V351" s="105"/>
      <c r="W351" s="105"/>
      <c r="X351" s="105"/>
      <c r="Y351" s="105"/>
      <c r="Z351" s="105"/>
      <c r="AA351" s="105"/>
      <c r="AB351" s="105"/>
      <c r="AC351" s="105"/>
      <c r="AD351" s="105"/>
      <c r="AE351" s="105"/>
      <c r="AF351" s="105"/>
      <c r="AG351" s="105"/>
      <c r="AH351" s="105"/>
      <c r="AI351" s="105"/>
      <c r="AJ351" s="105"/>
      <c r="AK351" s="105"/>
      <c r="AL351" s="105"/>
      <c r="AM351" s="105"/>
      <c r="AN351" s="105"/>
      <c r="AO351" s="105"/>
      <c r="AP351" s="105"/>
      <c r="AQ351" s="105"/>
      <c r="AR351" s="105"/>
      <c r="AS351" s="105"/>
      <c r="AT351" s="105"/>
      <c r="AU351" s="105"/>
      <c r="AV351" s="105"/>
      <c r="AW351" s="105"/>
      <c r="AX351" s="105"/>
      <c r="AY351" s="105"/>
      <c r="AZ351" s="105"/>
      <c r="BA351" s="105"/>
      <c r="BB351" s="105"/>
      <c r="BC351" s="105"/>
      <c r="BD351" s="105"/>
      <c r="BE351" s="105"/>
      <c r="BF351" s="105"/>
    </row>
    <row r="352" spans="1:58" ht="13.5" customHeight="1" x14ac:dyDescent="0.25">
      <c r="A352" s="105"/>
      <c r="B352" s="167"/>
      <c r="C352" s="167"/>
      <c r="D352" s="167"/>
      <c r="E352" s="105"/>
      <c r="F352" s="105"/>
      <c r="G352" s="105"/>
      <c r="H352" s="105"/>
      <c r="I352" s="105"/>
      <c r="J352" s="105"/>
      <c r="K352" s="105"/>
      <c r="L352" s="105"/>
      <c r="M352" s="105"/>
      <c r="N352" s="105"/>
      <c r="O352" s="105"/>
      <c r="P352" s="105"/>
      <c r="Q352" s="105"/>
      <c r="R352" s="105"/>
      <c r="S352" s="105"/>
      <c r="T352" s="105"/>
      <c r="U352" s="105"/>
      <c r="V352" s="105"/>
      <c r="W352" s="105"/>
      <c r="X352" s="105"/>
      <c r="Y352" s="105"/>
      <c r="Z352" s="105"/>
      <c r="AA352" s="105"/>
      <c r="AB352" s="105"/>
      <c r="AC352" s="105"/>
      <c r="AD352" s="105"/>
      <c r="AE352" s="105"/>
      <c r="AF352" s="105"/>
      <c r="AG352" s="105"/>
      <c r="AH352" s="105"/>
      <c r="AI352" s="105"/>
      <c r="AJ352" s="105"/>
      <c r="AK352" s="105"/>
      <c r="AL352" s="105"/>
      <c r="AM352" s="105"/>
      <c r="AN352" s="105"/>
      <c r="AO352" s="105"/>
      <c r="AP352" s="105"/>
      <c r="AQ352" s="105"/>
      <c r="AR352" s="105"/>
      <c r="AS352" s="105"/>
      <c r="AT352" s="105"/>
      <c r="AU352" s="105"/>
      <c r="AV352" s="105"/>
      <c r="AW352" s="105"/>
      <c r="AX352" s="105"/>
      <c r="AY352" s="105"/>
      <c r="AZ352" s="105"/>
      <c r="BA352" s="105"/>
      <c r="BB352" s="105"/>
      <c r="BC352" s="105"/>
      <c r="BD352" s="105"/>
      <c r="BE352" s="105"/>
      <c r="BF352" s="105"/>
    </row>
    <row r="353" spans="1:58" ht="13.5" customHeight="1" x14ac:dyDescent="0.25">
      <c r="A353" s="105"/>
      <c r="B353" s="167"/>
      <c r="C353" s="167"/>
      <c r="D353" s="167"/>
      <c r="E353" s="105"/>
      <c r="F353" s="105"/>
      <c r="G353" s="105"/>
      <c r="H353" s="105"/>
      <c r="I353" s="105"/>
      <c r="J353" s="105"/>
      <c r="K353" s="105"/>
      <c r="L353" s="105"/>
      <c r="M353" s="105"/>
      <c r="N353" s="105"/>
      <c r="O353" s="105"/>
      <c r="P353" s="105"/>
      <c r="Q353" s="105"/>
      <c r="R353" s="105"/>
      <c r="S353" s="105"/>
      <c r="T353" s="105"/>
      <c r="U353" s="105"/>
      <c r="V353" s="105"/>
      <c r="W353" s="105"/>
      <c r="X353" s="105"/>
      <c r="Y353" s="105"/>
      <c r="Z353" s="105"/>
      <c r="AA353" s="105"/>
      <c r="AB353" s="105"/>
      <c r="AC353" s="105"/>
      <c r="AD353" s="105"/>
      <c r="AE353" s="105"/>
      <c r="AF353" s="105"/>
      <c r="AG353" s="105"/>
      <c r="AH353" s="105"/>
      <c r="AI353" s="105"/>
      <c r="AJ353" s="105"/>
      <c r="AK353" s="105"/>
      <c r="AL353" s="105"/>
      <c r="AM353" s="105"/>
      <c r="AN353" s="105"/>
      <c r="AO353" s="105"/>
      <c r="AP353" s="105"/>
      <c r="AQ353" s="105"/>
      <c r="AR353" s="105"/>
      <c r="AS353" s="105"/>
      <c r="AT353" s="105"/>
      <c r="AU353" s="105"/>
      <c r="AV353" s="105"/>
      <c r="AW353" s="105"/>
      <c r="AX353" s="105"/>
      <c r="AY353" s="105"/>
      <c r="AZ353" s="105"/>
      <c r="BA353" s="105"/>
      <c r="BB353" s="105"/>
      <c r="BC353" s="105"/>
      <c r="BD353" s="105"/>
      <c r="BE353" s="105"/>
      <c r="BF353" s="105"/>
    </row>
    <row r="354" spans="1:58" ht="13.5" customHeight="1" x14ac:dyDescent="0.25">
      <c r="A354" s="105"/>
      <c r="B354" s="167"/>
      <c r="C354" s="167"/>
      <c r="D354" s="167"/>
      <c r="E354" s="105"/>
      <c r="F354" s="105"/>
      <c r="G354" s="105"/>
      <c r="H354" s="105"/>
      <c r="I354" s="105"/>
      <c r="J354" s="105"/>
      <c r="K354" s="105"/>
      <c r="L354" s="105"/>
      <c r="M354" s="105"/>
      <c r="N354" s="105"/>
      <c r="O354" s="105"/>
      <c r="P354" s="105"/>
      <c r="Q354" s="105"/>
      <c r="R354" s="105"/>
      <c r="S354" s="105"/>
      <c r="T354" s="105"/>
      <c r="U354" s="105"/>
      <c r="V354" s="105"/>
      <c r="W354" s="105"/>
      <c r="X354" s="105"/>
      <c r="Y354" s="105"/>
      <c r="Z354" s="105"/>
      <c r="AA354" s="105"/>
      <c r="AB354" s="105"/>
      <c r="AC354" s="105"/>
      <c r="AD354" s="105"/>
      <c r="AE354" s="105"/>
      <c r="AF354" s="105"/>
      <c r="AG354" s="105"/>
      <c r="AH354" s="105"/>
      <c r="AI354" s="105"/>
      <c r="AJ354" s="105"/>
      <c r="AK354" s="105"/>
      <c r="AL354" s="105"/>
      <c r="AM354" s="105"/>
      <c r="AN354" s="105"/>
      <c r="AO354" s="105"/>
      <c r="AP354" s="105"/>
      <c r="AQ354" s="105"/>
      <c r="AR354" s="105"/>
      <c r="AS354" s="105"/>
      <c r="AT354" s="105"/>
      <c r="AU354" s="105"/>
      <c r="AV354" s="105"/>
      <c r="AW354" s="105"/>
      <c r="AX354" s="105"/>
      <c r="AY354" s="105"/>
      <c r="AZ354" s="105"/>
      <c r="BA354" s="105"/>
      <c r="BB354" s="105"/>
      <c r="BC354" s="105"/>
      <c r="BD354" s="105"/>
      <c r="BE354" s="105"/>
      <c r="BF354" s="105"/>
    </row>
    <row r="355" spans="1:58" ht="13.5" customHeight="1" x14ac:dyDescent="0.25">
      <c r="A355" s="105"/>
      <c r="B355" s="167"/>
      <c r="C355" s="167"/>
      <c r="D355" s="167"/>
      <c r="E355" s="105"/>
      <c r="F355" s="105"/>
      <c r="G355" s="105"/>
      <c r="H355" s="105"/>
      <c r="I355" s="105"/>
      <c r="J355" s="105"/>
      <c r="K355" s="105"/>
      <c r="L355" s="105"/>
      <c r="M355" s="105"/>
      <c r="N355" s="105"/>
      <c r="O355" s="105"/>
      <c r="P355" s="105"/>
      <c r="Q355" s="105"/>
      <c r="R355" s="105"/>
      <c r="S355" s="105"/>
      <c r="T355" s="105"/>
      <c r="U355" s="105"/>
      <c r="V355" s="105"/>
      <c r="W355" s="105"/>
      <c r="X355" s="105"/>
      <c r="Y355" s="105"/>
      <c r="Z355" s="105"/>
      <c r="AA355" s="105"/>
      <c r="AB355" s="105"/>
      <c r="AC355" s="105"/>
      <c r="AD355" s="105"/>
      <c r="AE355" s="105"/>
      <c r="AF355" s="105"/>
      <c r="AG355" s="105"/>
      <c r="AH355" s="105"/>
      <c r="AI355" s="105"/>
      <c r="AJ355" s="105"/>
      <c r="AK355" s="105"/>
      <c r="AL355" s="105"/>
      <c r="AM355" s="105"/>
      <c r="AN355" s="105"/>
      <c r="AO355" s="105"/>
      <c r="AP355" s="105"/>
      <c r="AQ355" s="105"/>
      <c r="AR355" s="105"/>
      <c r="AS355" s="105"/>
      <c r="AT355" s="105"/>
      <c r="AU355" s="105"/>
      <c r="AV355" s="105"/>
      <c r="AW355" s="105"/>
      <c r="AX355" s="105"/>
      <c r="AY355" s="105"/>
      <c r="AZ355" s="105"/>
      <c r="BA355" s="105"/>
      <c r="BB355" s="105"/>
      <c r="BC355" s="105"/>
      <c r="BD355" s="105"/>
      <c r="BE355" s="105"/>
      <c r="BF355" s="105"/>
    </row>
    <row r="356" spans="1:58" ht="13.5" customHeight="1" x14ac:dyDescent="0.25">
      <c r="A356" s="105"/>
      <c r="B356" s="167"/>
      <c r="C356" s="167"/>
      <c r="D356" s="167"/>
      <c r="E356" s="105"/>
      <c r="F356" s="105"/>
      <c r="G356" s="105"/>
      <c r="H356" s="105"/>
      <c r="I356" s="105"/>
      <c r="J356" s="105"/>
      <c r="K356" s="105"/>
      <c r="L356" s="105"/>
      <c r="M356" s="105"/>
      <c r="N356" s="105"/>
      <c r="O356" s="105"/>
      <c r="P356" s="105"/>
      <c r="Q356" s="105"/>
      <c r="R356" s="105"/>
      <c r="S356" s="105"/>
      <c r="T356" s="105"/>
      <c r="U356" s="105"/>
      <c r="V356" s="105"/>
      <c r="W356" s="105"/>
      <c r="X356" s="105"/>
      <c r="Y356" s="105"/>
      <c r="Z356" s="105"/>
      <c r="AA356" s="105"/>
      <c r="AB356" s="105"/>
      <c r="AC356" s="105"/>
      <c r="AD356" s="105"/>
      <c r="AE356" s="105"/>
      <c r="AF356" s="105"/>
      <c r="AG356" s="105"/>
      <c r="AH356" s="105"/>
      <c r="AI356" s="105"/>
      <c r="AJ356" s="105"/>
      <c r="AK356" s="105"/>
      <c r="AL356" s="105"/>
      <c r="AM356" s="105"/>
      <c r="AN356" s="105"/>
      <c r="AO356" s="105"/>
      <c r="AP356" s="105"/>
      <c r="AQ356" s="105"/>
      <c r="AR356" s="105"/>
      <c r="AS356" s="105"/>
      <c r="AT356" s="105"/>
      <c r="AU356" s="105"/>
      <c r="AV356" s="105"/>
      <c r="AW356" s="105"/>
      <c r="AX356" s="105"/>
      <c r="AY356" s="105"/>
      <c r="AZ356" s="105"/>
      <c r="BA356" s="105"/>
      <c r="BB356" s="105"/>
      <c r="BC356" s="105"/>
      <c r="BD356" s="105"/>
      <c r="BE356" s="105"/>
      <c r="BF356" s="105"/>
    </row>
    <row r="357" spans="1:58" ht="13.5" customHeight="1" x14ac:dyDescent="0.25">
      <c r="A357" s="105"/>
      <c r="B357" s="167"/>
      <c r="C357" s="167"/>
      <c r="D357" s="167"/>
      <c r="E357" s="105"/>
      <c r="F357" s="105"/>
      <c r="G357" s="105"/>
      <c r="H357" s="105"/>
      <c r="I357" s="105"/>
      <c r="J357" s="105"/>
      <c r="K357" s="105"/>
      <c r="L357" s="105"/>
      <c r="M357" s="105"/>
      <c r="N357" s="105"/>
      <c r="O357" s="105"/>
      <c r="P357" s="105"/>
      <c r="Q357" s="105"/>
      <c r="R357" s="105"/>
      <c r="S357" s="105"/>
      <c r="T357" s="105"/>
      <c r="U357" s="105"/>
      <c r="V357" s="105"/>
      <c r="W357" s="105"/>
      <c r="X357" s="105"/>
      <c r="Y357" s="105"/>
      <c r="Z357" s="105"/>
      <c r="AA357" s="105"/>
      <c r="AB357" s="105"/>
      <c r="AC357" s="105"/>
      <c r="AD357" s="105"/>
      <c r="AE357" s="105"/>
      <c r="AF357" s="105"/>
      <c r="AG357" s="105"/>
      <c r="AH357" s="105"/>
      <c r="AI357" s="105"/>
      <c r="AJ357" s="105"/>
      <c r="AK357" s="105"/>
      <c r="AL357" s="105"/>
      <c r="AM357" s="105"/>
      <c r="AN357" s="105"/>
      <c r="AO357" s="105"/>
      <c r="AP357" s="105"/>
      <c r="AQ357" s="105"/>
      <c r="AR357" s="105"/>
      <c r="AS357" s="105"/>
      <c r="AT357" s="105"/>
      <c r="AU357" s="105"/>
      <c r="AV357" s="105"/>
      <c r="AW357" s="105"/>
      <c r="AX357" s="105"/>
      <c r="AY357" s="105"/>
      <c r="AZ357" s="105"/>
      <c r="BA357" s="105"/>
      <c r="BB357" s="105"/>
      <c r="BC357" s="105"/>
      <c r="BD357" s="105"/>
      <c r="BE357" s="105"/>
      <c r="BF357" s="105"/>
    </row>
    <row r="358" spans="1:58" ht="13.5" customHeight="1" x14ac:dyDescent="0.25">
      <c r="A358" s="105"/>
      <c r="B358" s="167"/>
      <c r="C358" s="167"/>
      <c r="D358" s="167"/>
      <c r="E358" s="105"/>
      <c r="F358" s="105"/>
      <c r="G358" s="105"/>
      <c r="H358" s="105"/>
      <c r="I358" s="105"/>
      <c r="J358" s="105"/>
      <c r="K358" s="105"/>
      <c r="L358" s="105"/>
      <c r="M358" s="105"/>
      <c r="N358" s="105"/>
      <c r="O358" s="105"/>
      <c r="P358" s="105"/>
      <c r="Q358" s="105"/>
      <c r="R358" s="105"/>
      <c r="S358" s="105"/>
      <c r="T358" s="105"/>
      <c r="U358" s="105"/>
      <c r="V358" s="105"/>
      <c r="W358" s="105"/>
      <c r="X358" s="105"/>
      <c r="Y358" s="105"/>
      <c r="Z358" s="105"/>
      <c r="AA358" s="105"/>
      <c r="AB358" s="105"/>
      <c r="AC358" s="105"/>
      <c r="AD358" s="105"/>
      <c r="AE358" s="105"/>
      <c r="AF358" s="105"/>
      <c r="AG358" s="105"/>
      <c r="AH358" s="105"/>
      <c r="AI358" s="105"/>
      <c r="AJ358" s="105"/>
      <c r="AK358" s="105"/>
      <c r="AL358" s="105"/>
      <c r="AM358" s="105"/>
      <c r="AN358" s="105"/>
      <c r="AO358" s="105"/>
      <c r="AP358" s="105"/>
      <c r="AQ358" s="105"/>
      <c r="AR358" s="105"/>
      <c r="AS358" s="105"/>
      <c r="AT358" s="105"/>
      <c r="AU358" s="105"/>
      <c r="AV358" s="105"/>
      <c r="AW358" s="105"/>
      <c r="AX358" s="105"/>
      <c r="AY358" s="105"/>
      <c r="AZ358" s="105"/>
      <c r="BA358" s="105"/>
      <c r="BB358" s="105"/>
      <c r="BC358" s="105"/>
      <c r="BD358" s="105"/>
      <c r="BE358" s="105"/>
      <c r="BF358" s="105"/>
    </row>
    <row r="359" spans="1:58" ht="13.5" customHeight="1" x14ac:dyDescent="0.25">
      <c r="A359" s="105"/>
      <c r="B359" s="167"/>
      <c r="C359" s="167"/>
      <c r="D359" s="167"/>
      <c r="E359" s="105"/>
      <c r="F359" s="105"/>
      <c r="G359" s="105"/>
      <c r="H359" s="105"/>
      <c r="I359" s="105"/>
      <c r="J359" s="105"/>
      <c r="K359" s="105"/>
      <c r="L359" s="105"/>
      <c r="M359" s="105"/>
      <c r="N359" s="105"/>
      <c r="O359" s="105"/>
      <c r="P359" s="105"/>
      <c r="Q359" s="105"/>
      <c r="R359" s="105"/>
      <c r="S359" s="105"/>
      <c r="T359" s="105"/>
      <c r="U359" s="105"/>
      <c r="V359" s="105"/>
      <c r="W359" s="105"/>
      <c r="X359" s="105"/>
      <c r="Y359" s="105"/>
      <c r="Z359" s="105"/>
      <c r="AA359" s="105"/>
      <c r="AB359" s="105"/>
      <c r="AC359" s="105"/>
      <c r="AD359" s="105"/>
      <c r="AE359" s="105"/>
      <c r="AF359" s="105"/>
      <c r="AG359" s="105"/>
      <c r="AH359" s="105"/>
      <c r="AI359" s="105"/>
      <c r="AJ359" s="105"/>
      <c r="AK359" s="105"/>
      <c r="AL359" s="105"/>
      <c r="AM359" s="105"/>
      <c r="AN359" s="105"/>
      <c r="AO359" s="105"/>
      <c r="AP359" s="105"/>
      <c r="AQ359" s="105"/>
      <c r="AR359" s="105"/>
      <c r="AS359" s="105"/>
      <c r="AT359" s="105"/>
      <c r="AU359" s="105"/>
      <c r="AV359" s="105"/>
      <c r="AW359" s="105"/>
      <c r="AX359" s="105"/>
      <c r="AY359" s="105"/>
      <c r="AZ359" s="105"/>
      <c r="BA359" s="105"/>
      <c r="BB359" s="105"/>
      <c r="BC359" s="105"/>
      <c r="BD359" s="105"/>
      <c r="BE359" s="105"/>
      <c r="BF359" s="105"/>
    </row>
    <row r="360" spans="1:58" ht="13.5" customHeight="1" x14ac:dyDescent="0.25">
      <c r="A360" s="105"/>
      <c r="B360" s="167"/>
      <c r="C360" s="167"/>
      <c r="D360" s="167"/>
      <c r="E360" s="105"/>
      <c r="F360" s="105"/>
      <c r="G360" s="105"/>
      <c r="H360" s="105"/>
      <c r="I360" s="105"/>
      <c r="J360" s="105"/>
      <c r="K360" s="105"/>
      <c r="L360" s="105"/>
      <c r="M360" s="105"/>
      <c r="N360" s="105"/>
      <c r="O360" s="105"/>
      <c r="P360" s="105"/>
      <c r="Q360" s="105"/>
      <c r="R360" s="105"/>
      <c r="S360" s="105"/>
      <c r="T360" s="105"/>
      <c r="U360" s="105"/>
      <c r="V360" s="105"/>
      <c r="W360" s="105"/>
      <c r="X360" s="105"/>
      <c r="Y360" s="105"/>
      <c r="Z360" s="105"/>
      <c r="AA360" s="105"/>
      <c r="AB360" s="105"/>
      <c r="AC360" s="105"/>
      <c r="AD360" s="105"/>
      <c r="AE360" s="105"/>
      <c r="AF360" s="105"/>
      <c r="AG360" s="105"/>
      <c r="AH360" s="105"/>
      <c r="AI360" s="105"/>
      <c r="AJ360" s="105"/>
      <c r="AK360" s="105"/>
      <c r="AL360" s="105"/>
      <c r="AM360" s="105"/>
      <c r="AN360" s="105"/>
      <c r="AO360" s="105"/>
      <c r="AP360" s="105"/>
      <c r="AQ360" s="105"/>
      <c r="AR360" s="105"/>
      <c r="AS360" s="105"/>
      <c r="AT360" s="105"/>
      <c r="AU360" s="105"/>
      <c r="AV360" s="105"/>
      <c r="AW360" s="105"/>
      <c r="AX360" s="105"/>
      <c r="AY360" s="105"/>
      <c r="AZ360" s="105"/>
      <c r="BA360" s="105"/>
      <c r="BB360" s="105"/>
      <c r="BC360" s="105"/>
      <c r="BD360" s="105"/>
      <c r="BE360" s="105"/>
      <c r="BF360" s="105"/>
    </row>
    <row r="361" spans="1:58" ht="13.5" customHeight="1" x14ac:dyDescent="0.25">
      <c r="A361" s="105"/>
      <c r="B361" s="167"/>
      <c r="C361" s="167"/>
      <c r="D361" s="167"/>
      <c r="E361" s="105"/>
      <c r="F361" s="105"/>
      <c r="G361" s="105"/>
      <c r="H361" s="105"/>
      <c r="I361" s="105"/>
      <c r="J361" s="105"/>
      <c r="K361" s="105"/>
      <c r="L361" s="105"/>
      <c r="M361" s="105"/>
      <c r="N361" s="105"/>
      <c r="O361" s="105"/>
      <c r="P361" s="105"/>
      <c r="Q361" s="105"/>
      <c r="R361" s="105"/>
      <c r="S361" s="105"/>
      <c r="T361" s="105"/>
      <c r="U361" s="105"/>
      <c r="V361" s="105"/>
      <c r="W361" s="105"/>
      <c r="X361" s="105"/>
      <c r="Y361" s="105"/>
      <c r="Z361" s="105"/>
      <c r="AA361" s="105"/>
      <c r="AB361" s="105"/>
      <c r="AC361" s="105"/>
      <c r="AD361" s="105"/>
      <c r="AE361" s="105"/>
      <c r="AF361" s="105"/>
      <c r="AG361" s="105"/>
      <c r="AH361" s="105"/>
      <c r="AI361" s="105"/>
      <c r="AJ361" s="105"/>
      <c r="AK361" s="105"/>
      <c r="AL361" s="105"/>
      <c r="AM361" s="105"/>
      <c r="AN361" s="105"/>
      <c r="AO361" s="105"/>
      <c r="AP361" s="105"/>
      <c r="AQ361" s="105"/>
      <c r="AR361" s="105"/>
      <c r="AS361" s="105"/>
      <c r="AT361" s="105"/>
      <c r="AU361" s="105"/>
      <c r="AV361" s="105"/>
      <c r="AW361" s="105"/>
      <c r="AX361" s="105"/>
      <c r="AY361" s="105"/>
      <c r="AZ361" s="105"/>
      <c r="BA361" s="105"/>
      <c r="BB361" s="105"/>
      <c r="BC361" s="105"/>
      <c r="BD361" s="105"/>
      <c r="BE361" s="105"/>
      <c r="BF361" s="105"/>
    </row>
    <row r="362" spans="1:58" ht="13.5" customHeight="1" x14ac:dyDescent="0.25">
      <c r="A362" s="105"/>
      <c r="B362" s="167"/>
      <c r="C362" s="167"/>
      <c r="D362" s="167"/>
      <c r="E362" s="105"/>
      <c r="F362" s="105"/>
      <c r="G362" s="105"/>
      <c r="H362" s="105"/>
      <c r="I362" s="105"/>
      <c r="J362" s="105"/>
      <c r="K362" s="105"/>
      <c r="L362" s="105"/>
      <c r="M362" s="105"/>
      <c r="N362" s="105"/>
      <c r="O362" s="105"/>
      <c r="P362" s="105"/>
      <c r="Q362" s="105"/>
      <c r="R362" s="105"/>
      <c r="S362" s="105"/>
      <c r="T362" s="105"/>
      <c r="U362" s="105"/>
      <c r="V362" s="105"/>
      <c r="W362" s="105"/>
      <c r="X362" s="105"/>
      <c r="Y362" s="105"/>
      <c r="Z362" s="105"/>
      <c r="AA362" s="105"/>
      <c r="AB362" s="105"/>
      <c r="AC362" s="105"/>
      <c r="AD362" s="105"/>
      <c r="AE362" s="105"/>
      <c r="AF362" s="105"/>
      <c r="AG362" s="105"/>
      <c r="AH362" s="105"/>
      <c r="AI362" s="105"/>
      <c r="AJ362" s="105"/>
      <c r="AK362" s="105"/>
      <c r="AL362" s="105"/>
      <c r="AM362" s="105"/>
      <c r="AN362" s="105"/>
      <c r="AO362" s="105"/>
      <c r="AP362" s="105"/>
      <c r="AQ362" s="105"/>
      <c r="AR362" s="105"/>
      <c r="AS362" s="105"/>
      <c r="AT362" s="105"/>
      <c r="AU362" s="105"/>
      <c r="AV362" s="105"/>
      <c r="AW362" s="105"/>
      <c r="AX362" s="105"/>
      <c r="AY362" s="105"/>
      <c r="AZ362" s="105"/>
      <c r="BA362" s="105"/>
      <c r="BB362" s="105"/>
      <c r="BC362" s="105"/>
      <c r="BD362" s="105"/>
      <c r="BE362" s="105"/>
      <c r="BF362" s="105"/>
    </row>
    <row r="363" spans="1:58" ht="13.5" customHeight="1" x14ac:dyDescent="0.25">
      <c r="A363" s="105"/>
      <c r="B363" s="167"/>
      <c r="C363" s="167"/>
      <c r="D363" s="167"/>
      <c r="E363" s="105"/>
      <c r="F363" s="105"/>
      <c r="G363" s="105"/>
      <c r="H363" s="105"/>
      <c r="I363" s="105"/>
      <c r="J363" s="105"/>
      <c r="K363" s="105"/>
      <c r="L363" s="105"/>
      <c r="M363" s="105"/>
      <c r="N363" s="105"/>
      <c r="O363" s="105"/>
      <c r="P363" s="105"/>
      <c r="Q363" s="105"/>
      <c r="R363" s="105"/>
      <c r="S363" s="105"/>
      <c r="T363" s="105"/>
      <c r="U363" s="105"/>
      <c r="V363" s="105"/>
      <c r="W363" s="105"/>
      <c r="X363" s="105"/>
      <c r="Y363" s="105"/>
      <c r="Z363" s="105"/>
      <c r="AA363" s="105"/>
      <c r="AB363" s="105"/>
      <c r="AC363" s="105"/>
      <c r="AD363" s="105"/>
      <c r="AE363" s="105"/>
      <c r="AF363" s="105"/>
      <c r="AG363" s="105"/>
      <c r="AH363" s="105"/>
      <c r="AI363" s="105"/>
      <c r="AJ363" s="105"/>
      <c r="AK363" s="105"/>
      <c r="AL363" s="105"/>
      <c r="AM363" s="105"/>
      <c r="AN363" s="105"/>
      <c r="AO363" s="105"/>
      <c r="AP363" s="105"/>
      <c r="AQ363" s="105"/>
      <c r="AR363" s="105"/>
      <c r="AS363" s="105"/>
      <c r="AT363" s="105"/>
      <c r="AU363" s="105"/>
      <c r="AV363" s="105"/>
      <c r="AW363" s="105"/>
      <c r="AX363" s="105"/>
      <c r="AY363" s="105"/>
      <c r="AZ363" s="105"/>
      <c r="BA363" s="105"/>
      <c r="BB363" s="105"/>
      <c r="BC363" s="105"/>
      <c r="BD363" s="105"/>
      <c r="BE363" s="105"/>
      <c r="BF363" s="105"/>
    </row>
    <row r="364" spans="1:58" ht="13.5" customHeight="1" x14ac:dyDescent="0.25">
      <c r="A364" s="105"/>
      <c r="B364" s="167"/>
      <c r="C364" s="167"/>
      <c r="D364" s="167"/>
      <c r="E364" s="105"/>
      <c r="F364" s="105"/>
      <c r="G364" s="105"/>
      <c r="H364" s="105"/>
      <c r="I364" s="105"/>
      <c r="J364" s="105"/>
      <c r="K364" s="105"/>
      <c r="L364" s="105"/>
      <c r="M364" s="105"/>
      <c r="N364" s="105"/>
      <c r="O364" s="105"/>
      <c r="P364" s="105"/>
      <c r="Q364" s="105"/>
      <c r="R364" s="105"/>
      <c r="S364" s="105"/>
      <c r="T364" s="105"/>
      <c r="U364" s="105"/>
      <c r="V364" s="105"/>
      <c r="W364" s="105"/>
      <c r="X364" s="105"/>
      <c r="Y364" s="105"/>
      <c r="Z364" s="105"/>
      <c r="AA364" s="105"/>
      <c r="AB364" s="105"/>
      <c r="AC364" s="105"/>
      <c r="AD364" s="105"/>
      <c r="AE364" s="105"/>
      <c r="AF364" s="105"/>
      <c r="AG364" s="105"/>
      <c r="AH364" s="105"/>
      <c r="AI364" s="105"/>
      <c r="AJ364" s="105"/>
      <c r="AK364" s="105"/>
      <c r="AL364" s="105"/>
      <c r="AM364" s="105"/>
      <c r="AN364" s="105"/>
      <c r="AO364" s="105"/>
      <c r="AP364" s="105"/>
      <c r="AQ364" s="105"/>
      <c r="AR364" s="105"/>
      <c r="AS364" s="105"/>
      <c r="AT364" s="105"/>
      <c r="AU364" s="105"/>
      <c r="AV364" s="105"/>
      <c r="AW364" s="105"/>
      <c r="AX364" s="105"/>
      <c r="AY364" s="105"/>
      <c r="AZ364" s="105"/>
      <c r="BA364" s="105"/>
      <c r="BB364" s="105"/>
      <c r="BC364" s="105"/>
      <c r="BD364" s="105"/>
      <c r="BE364" s="105"/>
      <c r="BF364" s="105"/>
    </row>
    <row r="365" spans="1:58" ht="13.5" customHeight="1" x14ac:dyDescent="0.25">
      <c r="A365" s="105"/>
      <c r="B365" s="167"/>
      <c r="C365" s="167"/>
      <c r="D365" s="167"/>
      <c r="E365" s="105"/>
      <c r="F365" s="105"/>
      <c r="G365" s="105"/>
      <c r="H365" s="105"/>
      <c r="I365" s="105"/>
      <c r="J365" s="105"/>
      <c r="K365" s="105"/>
      <c r="L365" s="105"/>
      <c r="M365" s="105"/>
      <c r="N365" s="105"/>
      <c r="O365" s="105"/>
      <c r="P365" s="105"/>
      <c r="Q365" s="105"/>
      <c r="R365" s="105"/>
      <c r="S365" s="105"/>
      <c r="T365" s="105"/>
      <c r="U365" s="105"/>
      <c r="V365" s="105"/>
      <c r="W365" s="105"/>
      <c r="X365" s="105"/>
      <c r="Y365" s="105"/>
      <c r="Z365" s="105"/>
      <c r="AA365" s="105"/>
      <c r="AB365" s="105"/>
      <c r="AC365" s="105"/>
      <c r="AD365" s="105"/>
      <c r="AE365" s="105"/>
      <c r="AF365" s="105"/>
      <c r="AG365" s="105"/>
      <c r="AH365" s="105"/>
      <c r="AI365" s="105"/>
      <c r="AJ365" s="105"/>
      <c r="AK365" s="105"/>
      <c r="AL365" s="105"/>
      <c r="AM365" s="105"/>
      <c r="AN365" s="105"/>
      <c r="AO365" s="105"/>
      <c r="AP365" s="105"/>
      <c r="AQ365" s="105"/>
      <c r="AR365" s="105"/>
      <c r="AS365" s="105"/>
      <c r="AT365" s="105"/>
      <c r="AU365" s="105"/>
      <c r="AV365" s="105"/>
      <c r="AW365" s="105"/>
      <c r="AX365" s="105"/>
      <c r="AY365" s="105"/>
      <c r="AZ365" s="105"/>
      <c r="BA365" s="105"/>
      <c r="BB365" s="105"/>
      <c r="BC365" s="105"/>
      <c r="BD365" s="105"/>
      <c r="BE365" s="105"/>
      <c r="BF365" s="105"/>
    </row>
    <row r="366" spans="1:58" ht="13.5" customHeight="1" x14ac:dyDescent="0.25">
      <c r="A366" s="105"/>
      <c r="B366" s="167"/>
      <c r="C366" s="167"/>
      <c r="D366" s="167"/>
      <c r="E366" s="105"/>
      <c r="F366" s="105"/>
      <c r="G366" s="105"/>
      <c r="H366" s="105"/>
      <c r="I366" s="105"/>
      <c r="J366" s="105"/>
      <c r="K366" s="105"/>
      <c r="L366" s="105"/>
      <c r="M366" s="105"/>
      <c r="N366" s="105"/>
      <c r="O366" s="105"/>
      <c r="P366" s="105"/>
      <c r="Q366" s="105"/>
      <c r="R366" s="105"/>
      <c r="S366" s="105"/>
      <c r="T366" s="105"/>
      <c r="U366" s="105"/>
      <c r="V366" s="105"/>
      <c r="W366" s="105"/>
      <c r="X366" s="105"/>
      <c r="Y366" s="105"/>
      <c r="Z366" s="105"/>
      <c r="AA366" s="105"/>
      <c r="AB366" s="105"/>
      <c r="AC366" s="105"/>
      <c r="AD366" s="105"/>
      <c r="AE366" s="105"/>
      <c r="AF366" s="105"/>
      <c r="AG366" s="105"/>
      <c r="AH366" s="105"/>
      <c r="AI366" s="105"/>
      <c r="AJ366" s="105"/>
      <c r="AK366" s="105"/>
      <c r="AL366" s="105"/>
      <c r="AM366" s="105"/>
      <c r="AN366" s="105"/>
      <c r="AO366" s="105"/>
      <c r="AP366" s="105"/>
      <c r="AQ366" s="105"/>
      <c r="AR366" s="105"/>
      <c r="AS366" s="105"/>
      <c r="AT366" s="105"/>
      <c r="AU366" s="105"/>
      <c r="AV366" s="105"/>
      <c r="AW366" s="105"/>
      <c r="AX366" s="105"/>
      <c r="AY366" s="105"/>
      <c r="AZ366" s="105"/>
      <c r="BA366" s="105"/>
      <c r="BB366" s="105"/>
      <c r="BC366" s="105"/>
      <c r="BD366" s="105"/>
      <c r="BE366" s="105"/>
      <c r="BF366" s="105"/>
    </row>
    <row r="367" spans="1:58" ht="13.5" customHeight="1" x14ac:dyDescent="0.25">
      <c r="A367" s="105"/>
      <c r="B367" s="167"/>
      <c r="C367" s="167"/>
      <c r="D367" s="167"/>
      <c r="E367" s="105"/>
      <c r="F367" s="105"/>
      <c r="G367" s="105"/>
      <c r="H367" s="105"/>
      <c r="I367" s="105"/>
      <c r="J367" s="105"/>
      <c r="K367" s="105"/>
      <c r="L367" s="105"/>
      <c r="M367" s="105"/>
      <c r="N367" s="105"/>
      <c r="O367" s="105"/>
      <c r="P367" s="105"/>
      <c r="Q367" s="105"/>
      <c r="R367" s="105"/>
      <c r="S367" s="105"/>
      <c r="T367" s="105"/>
      <c r="U367" s="105"/>
      <c r="V367" s="105"/>
      <c r="W367" s="105"/>
      <c r="X367" s="105"/>
      <c r="Y367" s="105"/>
      <c r="Z367" s="105"/>
      <c r="AA367" s="105"/>
      <c r="AB367" s="105"/>
      <c r="AC367" s="105"/>
      <c r="AD367" s="105"/>
      <c r="AE367" s="105"/>
      <c r="AF367" s="105"/>
      <c r="AG367" s="105"/>
      <c r="AH367" s="105"/>
      <c r="AI367" s="105"/>
      <c r="AJ367" s="105"/>
      <c r="AK367" s="105"/>
      <c r="AL367" s="105"/>
      <c r="AM367" s="105"/>
      <c r="AN367" s="105"/>
      <c r="AO367" s="105"/>
      <c r="AP367" s="105"/>
      <c r="AQ367" s="105"/>
      <c r="AR367" s="105"/>
      <c r="AS367" s="105"/>
      <c r="AT367" s="105"/>
      <c r="AU367" s="105"/>
      <c r="AV367" s="105"/>
      <c r="AW367" s="105"/>
      <c r="AX367" s="105"/>
      <c r="AY367" s="105"/>
      <c r="AZ367" s="105"/>
      <c r="BA367" s="105"/>
      <c r="BB367" s="105"/>
      <c r="BC367" s="105"/>
      <c r="BD367" s="105"/>
      <c r="BE367" s="105"/>
      <c r="BF367" s="105"/>
    </row>
    <row r="368" spans="1:58" ht="13.5" customHeight="1" x14ac:dyDescent="0.25">
      <c r="A368" s="105"/>
      <c r="B368" s="167"/>
      <c r="C368" s="167"/>
      <c r="D368" s="167"/>
      <c r="E368" s="105"/>
      <c r="F368" s="105"/>
      <c r="G368" s="105"/>
      <c r="H368" s="105"/>
      <c r="I368" s="105"/>
      <c r="J368" s="105"/>
      <c r="K368" s="105"/>
      <c r="L368" s="105"/>
      <c r="M368" s="105"/>
      <c r="N368" s="105"/>
      <c r="O368" s="105"/>
      <c r="P368" s="105"/>
      <c r="Q368" s="105"/>
      <c r="R368" s="105"/>
      <c r="S368" s="105"/>
      <c r="T368" s="105"/>
      <c r="U368" s="105"/>
      <c r="V368" s="105"/>
      <c r="W368" s="105"/>
      <c r="X368" s="105"/>
      <c r="Y368" s="105"/>
      <c r="Z368" s="105"/>
      <c r="AA368" s="105"/>
      <c r="AB368" s="105"/>
      <c r="AC368" s="105"/>
      <c r="AD368" s="105"/>
      <c r="AE368" s="105"/>
      <c r="AF368" s="105"/>
      <c r="AG368" s="105"/>
      <c r="AH368" s="105"/>
      <c r="AI368" s="105"/>
      <c r="AJ368" s="105"/>
      <c r="AK368" s="105"/>
      <c r="AL368" s="105"/>
      <c r="AM368" s="105"/>
      <c r="AN368" s="105"/>
      <c r="AO368" s="105"/>
      <c r="AP368" s="105"/>
      <c r="AQ368" s="105"/>
      <c r="AR368" s="105"/>
      <c r="AS368" s="105"/>
      <c r="AT368" s="105"/>
      <c r="AU368" s="105"/>
      <c r="AV368" s="105"/>
      <c r="AW368" s="105"/>
      <c r="AX368" s="105"/>
      <c r="AY368" s="105"/>
      <c r="AZ368" s="105"/>
      <c r="BA368" s="105"/>
      <c r="BB368" s="105"/>
      <c r="BC368" s="105"/>
      <c r="BD368" s="105"/>
      <c r="BE368" s="105"/>
      <c r="BF368" s="105"/>
    </row>
    <row r="369" spans="1:58" ht="13.5" customHeight="1" x14ac:dyDescent="0.25">
      <c r="A369" s="105"/>
      <c r="B369" s="167"/>
      <c r="C369" s="167"/>
      <c r="D369" s="167"/>
      <c r="E369" s="105"/>
      <c r="F369" s="105"/>
      <c r="G369" s="105"/>
      <c r="H369" s="105"/>
      <c r="I369" s="105"/>
      <c r="J369" s="105"/>
      <c r="K369" s="105"/>
      <c r="L369" s="105"/>
      <c r="M369" s="105"/>
      <c r="N369" s="105"/>
      <c r="O369" s="105"/>
      <c r="P369" s="105"/>
      <c r="Q369" s="105"/>
      <c r="R369" s="105"/>
      <c r="S369" s="105"/>
      <c r="T369" s="105"/>
      <c r="U369" s="105"/>
      <c r="V369" s="105"/>
      <c r="W369" s="105"/>
      <c r="X369" s="105"/>
      <c r="Y369" s="105"/>
      <c r="Z369" s="105"/>
      <c r="AA369" s="105"/>
      <c r="AB369" s="105"/>
      <c r="AC369" s="105"/>
      <c r="AD369" s="105"/>
      <c r="AE369" s="105"/>
      <c r="AF369" s="105"/>
      <c r="AG369" s="105"/>
      <c r="AH369" s="105"/>
      <c r="AI369" s="105"/>
      <c r="AJ369" s="105"/>
      <c r="AK369" s="105"/>
      <c r="AL369" s="105"/>
      <c r="AM369" s="105"/>
      <c r="AN369" s="105"/>
      <c r="AO369" s="105"/>
      <c r="AP369" s="105"/>
      <c r="AQ369" s="105"/>
      <c r="AR369" s="105"/>
      <c r="AS369" s="105"/>
      <c r="AT369" s="105"/>
      <c r="AU369" s="105"/>
      <c r="AV369" s="105"/>
      <c r="AW369" s="105"/>
      <c r="AX369" s="105"/>
      <c r="AY369" s="105"/>
      <c r="AZ369" s="105"/>
      <c r="BA369" s="105"/>
      <c r="BB369" s="105"/>
      <c r="BC369" s="105"/>
      <c r="BD369" s="105"/>
      <c r="BE369" s="105"/>
      <c r="BF369" s="105"/>
    </row>
    <row r="370" spans="1:58" ht="13.5" customHeight="1" x14ac:dyDescent="0.25">
      <c r="A370" s="105"/>
      <c r="B370" s="167"/>
      <c r="C370" s="167"/>
      <c r="D370" s="167"/>
      <c r="E370" s="105"/>
      <c r="F370" s="105"/>
      <c r="G370" s="105"/>
      <c r="H370" s="105"/>
      <c r="I370" s="105"/>
      <c r="J370" s="105"/>
      <c r="K370" s="105"/>
      <c r="L370" s="105"/>
      <c r="M370" s="105"/>
      <c r="N370" s="105"/>
      <c r="O370" s="105"/>
      <c r="P370" s="105"/>
      <c r="Q370" s="105"/>
      <c r="R370" s="105"/>
      <c r="S370" s="105"/>
      <c r="T370" s="105"/>
      <c r="U370" s="105"/>
      <c r="V370" s="105"/>
      <c r="W370" s="105"/>
      <c r="X370" s="105"/>
      <c r="Y370" s="105"/>
      <c r="Z370" s="105"/>
      <c r="AA370" s="105"/>
      <c r="AB370" s="105"/>
      <c r="AC370" s="105"/>
      <c r="AD370" s="105"/>
      <c r="AE370" s="105"/>
      <c r="AF370" s="105"/>
      <c r="AG370" s="105"/>
      <c r="AH370" s="105"/>
      <c r="AI370" s="105"/>
      <c r="AJ370" s="105"/>
      <c r="AK370" s="105"/>
      <c r="AL370" s="105"/>
      <c r="AM370" s="105"/>
      <c r="AN370" s="105"/>
      <c r="AO370" s="105"/>
      <c r="AP370" s="105"/>
      <c r="AQ370" s="105"/>
      <c r="AR370" s="105"/>
      <c r="AS370" s="105"/>
      <c r="AT370" s="105"/>
      <c r="AU370" s="105"/>
      <c r="AV370" s="105"/>
      <c r="AW370" s="105"/>
      <c r="AX370" s="105"/>
      <c r="AY370" s="105"/>
      <c r="AZ370" s="105"/>
      <c r="BA370" s="105"/>
      <c r="BB370" s="105"/>
      <c r="BC370" s="105"/>
      <c r="BD370" s="105"/>
      <c r="BE370" s="105"/>
      <c r="BF370" s="105"/>
    </row>
    <row r="371" spans="1:58" ht="13.5" customHeight="1" x14ac:dyDescent="0.25">
      <c r="A371" s="105"/>
      <c r="B371" s="167"/>
      <c r="C371" s="167"/>
      <c r="D371" s="167"/>
      <c r="E371" s="105"/>
      <c r="F371" s="105"/>
      <c r="G371" s="105"/>
      <c r="H371" s="105"/>
      <c r="I371" s="105"/>
      <c r="J371" s="105"/>
      <c r="K371" s="105"/>
      <c r="L371" s="105"/>
      <c r="M371" s="105"/>
      <c r="N371" s="105"/>
      <c r="O371" s="105"/>
      <c r="P371" s="105"/>
      <c r="Q371" s="105"/>
      <c r="R371" s="105"/>
      <c r="S371" s="105"/>
      <c r="T371" s="105"/>
      <c r="U371" s="105"/>
      <c r="V371" s="105"/>
      <c r="W371" s="105"/>
      <c r="X371" s="105"/>
      <c r="Y371" s="105"/>
      <c r="Z371" s="105"/>
      <c r="AA371" s="105"/>
      <c r="AB371" s="105"/>
      <c r="AC371" s="105"/>
      <c r="AD371" s="105"/>
      <c r="AE371" s="105"/>
      <c r="AF371" s="105"/>
      <c r="AG371" s="105"/>
      <c r="AH371" s="105"/>
      <c r="AI371" s="105"/>
      <c r="AJ371" s="105"/>
      <c r="AK371" s="105"/>
      <c r="AL371" s="105"/>
      <c r="AM371" s="105"/>
      <c r="AN371" s="105"/>
      <c r="AO371" s="105"/>
      <c r="AP371" s="105"/>
      <c r="AQ371" s="105"/>
      <c r="AR371" s="105"/>
      <c r="AS371" s="105"/>
      <c r="AT371" s="105"/>
      <c r="AU371" s="105"/>
      <c r="AV371" s="105"/>
      <c r="AW371" s="105"/>
      <c r="AX371" s="105"/>
      <c r="AY371" s="105"/>
      <c r="AZ371" s="105"/>
      <c r="BA371" s="105"/>
      <c r="BB371" s="105"/>
      <c r="BC371" s="105"/>
      <c r="BD371" s="105"/>
      <c r="BE371" s="105"/>
      <c r="BF371" s="105"/>
    </row>
    <row r="372" spans="1:58" ht="13.5" customHeight="1" x14ac:dyDescent="0.25">
      <c r="A372" s="105"/>
      <c r="B372" s="167"/>
      <c r="C372" s="167"/>
      <c r="D372" s="167"/>
      <c r="E372" s="105"/>
      <c r="F372" s="105"/>
      <c r="G372" s="105"/>
      <c r="H372" s="105"/>
      <c r="I372" s="105"/>
      <c r="J372" s="105"/>
      <c r="K372" s="105"/>
      <c r="L372" s="105"/>
      <c r="M372" s="105"/>
      <c r="N372" s="105"/>
      <c r="O372" s="105"/>
      <c r="P372" s="105"/>
      <c r="Q372" s="105"/>
      <c r="R372" s="105"/>
      <c r="S372" s="105"/>
      <c r="T372" s="105"/>
      <c r="U372" s="105"/>
      <c r="V372" s="105"/>
      <c r="W372" s="105"/>
      <c r="X372" s="105"/>
      <c r="Y372" s="105"/>
      <c r="Z372" s="105"/>
      <c r="AA372" s="105"/>
      <c r="AB372" s="105"/>
      <c r="AC372" s="105"/>
      <c r="AD372" s="105"/>
      <c r="AE372" s="105"/>
      <c r="AF372" s="105"/>
      <c r="AG372" s="105"/>
      <c r="AH372" s="105"/>
      <c r="AI372" s="105"/>
      <c r="AJ372" s="105"/>
      <c r="AK372" s="105"/>
      <c r="AL372" s="105"/>
      <c r="AM372" s="105"/>
      <c r="AN372" s="105"/>
      <c r="AO372" s="105"/>
      <c r="AP372" s="105"/>
      <c r="AQ372" s="105"/>
      <c r="AR372" s="105"/>
      <c r="AS372" s="105"/>
      <c r="AT372" s="105"/>
      <c r="AU372" s="105"/>
      <c r="AV372" s="105"/>
      <c r="AW372" s="105"/>
      <c r="AX372" s="105"/>
      <c r="AY372" s="105"/>
      <c r="AZ372" s="105"/>
      <c r="BA372" s="105"/>
      <c r="BB372" s="105"/>
      <c r="BC372" s="105"/>
      <c r="BD372" s="105"/>
      <c r="BE372" s="105"/>
      <c r="BF372" s="105"/>
    </row>
    <row r="373" spans="1:58" ht="13.5" customHeight="1" x14ac:dyDescent="0.25">
      <c r="A373" s="105"/>
      <c r="B373" s="167"/>
      <c r="C373" s="167"/>
      <c r="D373" s="167"/>
      <c r="E373" s="105"/>
      <c r="F373" s="105"/>
      <c r="G373" s="105"/>
      <c r="H373" s="105"/>
      <c r="I373" s="105"/>
      <c r="J373" s="105"/>
      <c r="K373" s="105"/>
      <c r="L373" s="105"/>
      <c r="M373" s="105"/>
      <c r="N373" s="105"/>
      <c r="O373" s="105"/>
      <c r="P373" s="105"/>
      <c r="Q373" s="105"/>
      <c r="R373" s="105"/>
      <c r="S373" s="105"/>
      <c r="T373" s="105"/>
      <c r="U373" s="105"/>
      <c r="V373" s="105"/>
      <c r="W373" s="105"/>
      <c r="X373" s="105"/>
      <c r="Y373" s="105"/>
      <c r="Z373" s="105"/>
      <c r="AA373" s="105"/>
      <c r="AB373" s="105"/>
      <c r="AC373" s="105"/>
      <c r="AD373" s="105"/>
      <c r="AE373" s="105"/>
      <c r="AF373" s="105"/>
      <c r="AG373" s="105"/>
      <c r="AH373" s="105"/>
      <c r="AI373" s="105"/>
      <c r="AJ373" s="105"/>
      <c r="AK373" s="105"/>
      <c r="AL373" s="105"/>
      <c r="AM373" s="105"/>
      <c r="AN373" s="105"/>
      <c r="AO373" s="105"/>
      <c r="AP373" s="105"/>
      <c r="AQ373" s="105"/>
      <c r="AR373" s="105"/>
      <c r="AS373" s="105"/>
      <c r="AT373" s="105"/>
      <c r="AU373" s="105"/>
      <c r="AV373" s="105"/>
      <c r="AW373" s="105"/>
      <c r="AX373" s="105"/>
      <c r="AY373" s="105"/>
      <c r="AZ373" s="105"/>
      <c r="BA373" s="105"/>
      <c r="BB373" s="105"/>
      <c r="BC373" s="105"/>
      <c r="BD373" s="105"/>
      <c r="BE373" s="105"/>
      <c r="BF373" s="105"/>
    </row>
    <row r="374" spans="1:58" ht="13.5" customHeight="1" x14ac:dyDescent="0.25">
      <c r="A374" s="105"/>
      <c r="B374" s="167"/>
      <c r="C374" s="167"/>
      <c r="D374" s="167"/>
      <c r="E374" s="105"/>
      <c r="F374" s="105"/>
      <c r="G374" s="105"/>
      <c r="H374" s="105"/>
      <c r="I374" s="105"/>
      <c r="J374" s="105"/>
      <c r="K374" s="105"/>
      <c r="L374" s="105"/>
      <c r="M374" s="105"/>
      <c r="N374" s="105"/>
      <c r="O374" s="105"/>
      <c r="P374" s="105"/>
      <c r="Q374" s="105"/>
      <c r="R374" s="105"/>
      <c r="S374" s="105"/>
      <c r="T374" s="105"/>
      <c r="U374" s="105"/>
      <c r="V374" s="105"/>
      <c r="W374" s="105"/>
      <c r="X374" s="105"/>
      <c r="Y374" s="105"/>
      <c r="Z374" s="105"/>
      <c r="AA374" s="105"/>
      <c r="AB374" s="105"/>
      <c r="AC374" s="105"/>
      <c r="AD374" s="105"/>
      <c r="AE374" s="105"/>
      <c r="AF374" s="105"/>
      <c r="AG374" s="105"/>
      <c r="AH374" s="105"/>
      <c r="AI374" s="105"/>
      <c r="AJ374" s="105"/>
      <c r="AK374" s="105"/>
      <c r="AL374" s="105"/>
      <c r="AM374" s="105"/>
      <c r="AN374" s="105"/>
      <c r="AO374" s="105"/>
      <c r="AP374" s="105"/>
      <c r="AQ374" s="105"/>
      <c r="AR374" s="105"/>
      <c r="AS374" s="105"/>
      <c r="AT374" s="105"/>
      <c r="AU374" s="105"/>
      <c r="AV374" s="105"/>
      <c r="AW374" s="105"/>
      <c r="AX374" s="105"/>
      <c r="AY374" s="105"/>
      <c r="AZ374" s="105"/>
      <c r="BA374" s="105"/>
      <c r="BB374" s="105"/>
      <c r="BC374" s="105"/>
      <c r="BD374" s="105"/>
      <c r="BE374" s="105"/>
      <c r="BF374" s="105"/>
    </row>
    <row r="375" spans="1:58" ht="13.5" customHeight="1" x14ac:dyDescent="0.25">
      <c r="A375" s="105"/>
      <c r="B375" s="167"/>
      <c r="C375" s="167"/>
      <c r="D375" s="167"/>
      <c r="E375" s="105"/>
      <c r="F375" s="105"/>
      <c r="G375" s="105"/>
      <c r="H375" s="105"/>
      <c r="I375" s="105"/>
      <c r="J375" s="105"/>
      <c r="K375" s="105"/>
      <c r="L375" s="105"/>
      <c r="M375" s="105"/>
      <c r="N375" s="105"/>
      <c r="O375" s="105"/>
      <c r="P375" s="105"/>
      <c r="Q375" s="105"/>
      <c r="R375" s="105"/>
      <c r="S375" s="105"/>
      <c r="T375" s="105"/>
      <c r="U375" s="105"/>
      <c r="V375" s="105"/>
      <c r="W375" s="105"/>
      <c r="X375" s="105"/>
      <c r="Y375" s="105"/>
      <c r="Z375" s="105"/>
      <c r="AA375" s="105"/>
      <c r="AB375" s="105"/>
      <c r="AC375" s="105"/>
      <c r="AD375" s="105"/>
      <c r="AE375" s="105"/>
      <c r="AF375" s="105"/>
      <c r="AG375" s="105"/>
      <c r="AH375" s="105"/>
      <c r="AI375" s="105"/>
      <c r="AJ375" s="105"/>
      <c r="AK375" s="105"/>
      <c r="AL375" s="105"/>
      <c r="AM375" s="105"/>
      <c r="AN375" s="105"/>
      <c r="AO375" s="105"/>
      <c r="AP375" s="105"/>
      <c r="AQ375" s="105"/>
      <c r="AR375" s="105"/>
      <c r="AS375" s="105"/>
      <c r="AT375" s="105"/>
      <c r="AU375" s="105"/>
      <c r="AV375" s="105"/>
      <c r="AW375" s="105"/>
      <c r="AX375" s="105"/>
      <c r="AY375" s="105"/>
      <c r="AZ375" s="105"/>
      <c r="BA375" s="105"/>
      <c r="BB375" s="105"/>
      <c r="BC375" s="105"/>
      <c r="BD375" s="105"/>
      <c r="BE375" s="105"/>
      <c r="BF375" s="105"/>
    </row>
    <row r="376" spans="1:58" ht="13.5" customHeight="1" x14ac:dyDescent="0.25">
      <c r="A376" s="105"/>
      <c r="B376" s="167"/>
      <c r="C376" s="167"/>
      <c r="D376" s="167"/>
      <c r="E376" s="105"/>
      <c r="F376" s="105"/>
      <c r="G376" s="105"/>
      <c r="H376" s="105"/>
      <c r="I376" s="105"/>
      <c r="J376" s="105"/>
      <c r="K376" s="105"/>
      <c r="L376" s="105"/>
      <c r="M376" s="105"/>
      <c r="N376" s="105"/>
      <c r="O376" s="105"/>
      <c r="P376" s="105"/>
      <c r="Q376" s="105"/>
      <c r="R376" s="105"/>
      <c r="S376" s="105"/>
      <c r="T376" s="105"/>
      <c r="U376" s="105"/>
      <c r="V376" s="105"/>
      <c r="W376" s="105"/>
      <c r="X376" s="105"/>
      <c r="Y376" s="105"/>
      <c r="Z376" s="105"/>
      <c r="AA376" s="105"/>
      <c r="AB376" s="105"/>
      <c r="AC376" s="105"/>
      <c r="AD376" s="105"/>
      <c r="AE376" s="105"/>
      <c r="AF376" s="105"/>
      <c r="AG376" s="105"/>
      <c r="AH376" s="105"/>
      <c r="AI376" s="105"/>
      <c r="AJ376" s="105"/>
      <c r="AK376" s="105"/>
      <c r="AL376" s="105"/>
      <c r="AM376" s="105"/>
      <c r="AN376" s="105"/>
      <c r="AO376" s="105"/>
      <c r="AP376" s="105"/>
      <c r="AQ376" s="105"/>
      <c r="AR376" s="105"/>
      <c r="AS376" s="105"/>
      <c r="AT376" s="105"/>
      <c r="AU376" s="105"/>
      <c r="AV376" s="105"/>
      <c r="AW376" s="105"/>
      <c r="AX376" s="105"/>
      <c r="AY376" s="105"/>
      <c r="AZ376" s="105"/>
      <c r="BA376" s="105"/>
      <c r="BB376" s="105"/>
      <c r="BC376" s="105"/>
      <c r="BD376" s="105"/>
      <c r="BE376" s="105"/>
      <c r="BF376" s="105"/>
    </row>
    <row r="377" spans="1:58" ht="13.5" customHeight="1" x14ac:dyDescent="0.25">
      <c r="A377" s="105"/>
      <c r="B377" s="167"/>
      <c r="C377" s="167"/>
      <c r="D377" s="167"/>
      <c r="E377" s="105"/>
      <c r="F377" s="105"/>
      <c r="G377" s="105"/>
      <c r="H377" s="105"/>
      <c r="I377" s="105"/>
      <c r="J377" s="105"/>
      <c r="K377" s="105"/>
      <c r="L377" s="105"/>
      <c r="M377" s="105"/>
      <c r="N377" s="105"/>
      <c r="O377" s="105"/>
      <c r="P377" s="105"/>
      <c r="Q377" s="105"/>
      <c r="R377" s="105"/>
      <c r="S377" s="105"/>
      <c r="T377" s="105"/>
      <c r="U377" s="105"/>
      <c r="V377" s="105"/>
      <c r="W377" s="105"/>
      <c r="X377" s="105"/>
      <c r="Y377" s="105"/>
      <c r="Z377" s="105"/>
      <c r="AA377" s="105"/>
      <c r="AB377" s="105"/>
      <c r="AC377" s="105"/>
      <c r="AD377" s="105"/>
      <c r="AE377" s="105"/>
      <c r="AF377" s="105"/>
      <c r="AG377" s="105"/>
      <c r="AH377" s="105"/>
      <c r="AI377" s="105"/>
      <c r="AJ377" s="105"/>
      <c r="AK377" s="105"/>
      <c r="AL377" s="105"/>
      <c r="AM377" s="105"/>
      <c r="AN377" s="105"/>
      <c r="AO377" s="105"/>
      <c r="AP377" s="105"/>
      <c r="AQ377" s="105"/>
      <c r="AR377" s="105"/>
      <c r="AS377" s="105"/>
      <c r="AT377" s="105"/>
      <c r="AU377" s="105"/>
      <c r="AV377" s="105"/>
      <c r="AW377" s="105"/>
      <c r="AX377" s="105"/>
      <c r="AY377" s="105"/>
      <c r="AZ377" s="105"/>
      <c r="BA377" s="105"/>
      <c r="BB377" s="105"/>
      <c r="BC377" s="105"/>
      <c r="BD377" s="105"/>
      <c r="BE377" s="105"/>
      <c r="BF377" s="105"/>
    </row>
    <row r="378" spans="1:58" ht="13.5" customHeight="1" x14ac:dyDescent="0.25">
      <c r="A378" s="105"/>
      <c r="B378" s="167"/>
      <c r="C378" s="167"/>
      <c r="D378" s="167"/>
      <c r="E378" s="105"/>
      <c r="F378" s="105"/>
      <c r="G378" s="105"/>
      <c r="H378" s="105"/>
      <c r="I378" s="105"/>
      <c r="J378" s="105"/>
      <c r="K378" s="105"/>
      <c r="L378" s="105"/>
      <c r="M378" s="105"/>
      <c r="N378" s="105"/>
      <c r="O378" s="105"/>
      <c r="P378" s="105"/>
      <c r="Q378" s="105"/>
      <c r="R378" s="105"/>
      <c r="S378" s="105"/>
      <c r="T378" s="105"/>
      <c r="U378" s="105"/>
      <c r="V378" s="105"/>
      <c r="W378" s="105"/>
      <c r="X378" s="105"/>
      <c r="Y378" s="105"/>
      <c r="Z378" s="105"/>
      <c r="AA378" s="105"/>
      <c r="AB378" s="105"/>
      <c r="AC378" s="105"/>
      <c r="AD378" s="105"/>
      <c r="AE378" s="105"/>
      <c r="AF378" s="105"/>
      <c r="AG378" s="105"/>
      <c r="AH378" s="105"/>
      <c r="AI378" s="105"/>
      <c r="AJ378" s="105"/>
      <c r="AK378" s="105"/>
      <c r="AL378" s="105"/>
      <c r="AM378" s="105"/>
      <c r="AN378" s="105"/>
      <c r="AO378" s="105"/>
      <c r="AP378" s="105"/>
      <c r="AQ378" s="105"/>
      <c r="AR378" s="105"/>
      <c r="AS378" s="105"/>
      <c r="AT378" s="105"/>
      <c r="AU378" s="105"/>
      <c r="AV378" s="105"/>
      <c r="AW378" s="105"/>
      <c r="AX378" s="105"/>
      <c r="AY378" s="105"/>
      <c r="AZ378" s="105"/>
      <c r="BA378" s="105"/>
      <c r="BB378" s="105"/>
      <c r="BC378" s="105"/>
      <c r="BD378" s="105"/>
      <c r="BE378" s="105"/>
      <c r="BF378" s="105"/>
    </row>
    <row r="379" spans="1:58" ht="13.5" customHeight="1" x14ac:dyDescent="0.25">
      <c r="A379" s="105"/>
      <c r="B379" s="167"/>
      <c r="C379" s="167"/>
      <c r="D379" s="167"/>
      <c r="E379" s="105"/>
      <c r="F379" s="105"/>
      <c r="G379" s="105"/>
      <c r="H379" s="105"/>
      <c r="I379" s="105"/>
      <c r="J379" s="105"/>
      <c r="K379" s="105"/>
      <c r="L379" s="105"/>
      <c r="M379" s="105"/>
      <c r="N379" s="105"/>
      <c r="O379" s="105"/>
      <c r="P379" s="105"/>
      <c r="Q379" s="105"/>
      <c r="R379" s="105"/>
      <c r="S379" s="105"/>
      <c r="T379" s="105"/>
      <c r="U379" s="105"/>
      <c r="V379" s="105"/>
      <c r="W379" s="105"/>
      <c r="X379" s="105"/>
      <c r="Y379" s="105"/>
      <c r="Z379" s="105"/>
      <c r="AA379" s="105"/>
      <c r="AB379" s="105"/>
      <c r="AC379" s="105"/>
      <c r="AD379" s="105"/>
      <c r="AE379" s="105"/>
      <c r="AF379" s="105"/>
      <c r="AG379" s="105"/>
      <c r="AH379" s="105"/>
      <c r="AI379" s="105"/>
      <c r="AJ379" s="105"/>
      <c r="AK379" s="105"/>
      <c r="AL379" s="105"/>
      <c r="AM379" s="105"/>
      <c r="AN379" s="105"/>
      <c r="AO379" s="105"/>
      <c r="AP379" s="105"/>
      <c r="AQ379" s="105"/>
      <c r="AR379" s="105"/>
      <c r="AS379" s="105"/>
      <c r="AT379" s="105"/>
      <c r="AU379" s="105"/>
      <c r="AV379" s="105"/>
      <c r="AW379" s="105"/>
      <c r="AX379" s="105"/>
      <c r="AY379" s="105"/>
      <c r="AZ379" s="105"/>
      <c r="BA379" s="105"/>
      <c r="BB379" s="105"/>
      <c r="BC379" s="105"/>
      <c r="BD379" s="105"/>
      <c r="BE379" s="105"/>
      <c r="BF379" s="105"/>
    </row>
    <row r="380" spans="1:58" ht="13.5" customHeight="1" x14ac:dyDescent="0.25">
      <c r="A380" s="105"/>
      <c r="B380" s="167"/>
      <c r="C380" s="167"/>
      <c r="D380" s="167"/>
      <c r="E380" s="105"/>
      <c r="F380" s="105"/>
      <c r="G380" s="105"/>
      <c r="H380" s="105"/>
      <c r="I380" s="105"/>
      <c r="J380" s="105"/>
      <c r="K380" s="105"/>
      <c r="L380" s="105"/>
      <c r="M380" s="105"/>
      <c r="N380" s="105"/>
      <c r="O380" s="105"/>
      <c r="P380" s="105"/>
      <c r="Q380" s="105"/>
      <c r="R380" s="105"/>
      <c r="S380" s="105"/>
      <c r="T380" s="105"/>
      <c r="U380" s="105"/>
      <c r="V380" s="105"/>
      <c r="W380" s="105"/>
      <c r="X380" s="105"/>
      <c r="Y380" s="105"/>
      <c r="Z380" s="105"/>
      <c r="AA380" s="105"/>
      <c r="AB380" s="105"/>
      <c r="AC380" s="105"/>
      <c r="AD380" s="105"/>
      <c r="AE380" s="105"/>
      <c r="AF380" s="105"/>
      <c r="AG380" s="105"/>
      <c r="AH380" s="105"/>
      <c r="AI380" s="105"/>
      <c r="AJ380" s="105"/>
      <c r="AK380" s="105"/>
      <c r="AL380" s="105"/>
      <c r="AM380" s="105"/>
      <c r="AN380" s="105"/>
      <c r="AO380" s="105"/>
      <c r="AP380" s="105"/>
      <c r="AQ380" s="105"/>
      <c r="AR380" s="105"/>
      <c r="AS380" s="105"/>
      <c r="AT380" s="105"/>
      <c r="AU380" s="105"/>
      <c r="AV380" s="105"/>
      <c r="AW380" s="105"/>
      <c r="AX380" s="105"/>
      <c r="AY380" s="105"/>
      <c r="AZ380" s="105"/>
      <c r="BA380" s="105"/>
      <c r="BB380" s="105"/>
      <c r="BC380" s="105"/>
      <c r="BD380" s="105"/>
      <c r="BE380" s="105"/>
      <c r="BF380" s="105"/>
    </row>
    <row r="381" spans="1:58" ht="13.5" customHeight="1" x14ac:dyDescent="0.25">
      <c r="A381" s="105"/>
      <c r="B381" s="167"/>
      <c r="C381" s="167"/>
      <c r="D381" s="167"/>
      <c r="E381" s="105"/>
      <c r="F381" s="105"/>
      <c r="G381" s="105"/>
      <c r="H381" s="105"/>
      <c r="I381" s="105"/>
      <c r="J381" s="105"/>
      <c r="K381" s="105"/>
      <c r="L381" s="105"/>
      <c r="M381" s="105"/>
      <c r="N381" s="105"/>
      <c r="O381" s="105"/>
      <c r="P381" s="105"/>
      <c r="Q381" s="105"/>
      <c r="R381" s="105"/>
      <c r="S381" s="105"/>
      <c r="T381" s="105"/>
      <c r="U381" s="105"/>
      <c r="V381" s="105"/>
      <c r="W381" s="105"/>
      <c r="X381" s="105"/>
      <c r="Y381" s="105"/>
      <c r="Z381" s="105"/>
      <c r="AA381" s="105"/>
      <c r="AB381" s="105"/>
      <c r="AC381" s="105"/>
      <c r="AD381" s="105"/>
      <c r="AE381" s="105"/>
      <c r="AF381" s="105"/>
      <c r="AG381" s="105"/>
      <c r="AH381" s="105"/>
      <c r="AI381" s="105"/>
      <c r="AJ381" s="105"/>
      <c r="AK381" s="105"/>
      <c r="AL381" s="105"/>
      <c r="AM381" s="105"/>
      <c r="AN381" s="105"/>
      <c r="AO381" s="105"/>
      <c r="AP381" s="105"/>
      <c r="AQ381" s="105"/>
      <c r="AR381" s="105"/>
      <c r="AS381" s="105"/>
      <c r="AT381" s="105"/>
      <c r="AU381" s="105"/>
      <c r="AV381" s="105"/>
      <c r="AW381" s="105"/>
      <c r="AX381" s="105"/>
      <c r="AY381" s="105"/>
      <c r="AZ381" s="105"/>
      <c r="BA381" s="105"/>
      <c r="BB381" s="105"/>
      <c r="BC381" s="105"/>
      <c r="BD381" s="105"/>
      <c r="BE381" s="105"/>
      <c r="BF381" s="105"/>
    </row>
    <row r="382" spans="1:58" ht="13.5" customHeight="1" x14ac:dyDescent="0.25">
      <c r="A382" s="105"/>
      <c r="B382" s="167"/>
      <c r="C382" s="167"/>
      <c r="D382" s="167"/>
      <c r="E382" s="105"/>
      <c r="F382" s="105"/>
      <c r="G382" s="105"/>
      <c r="H382" s="105"/>
      <c r="I382" s="105"/>
      <c r="J382" s="105"/>
      <c r="K382" s="105"/>
      <c r="L382" s="105"/>
      <c r="M382" s="105"/>
      <c r="N382" s="105"/>
      <c r="O382" s="105"/>
      <c r="P382" s="105"/>
      <c r="Q382" s="105"/>
      <c r="R382" s="105"/>
      <c r="S382" s="105"/>
      <c r="T382" s="105"/>
      <c r="U382" s="105"/>
      <c r="V382" s="105"/>
      <c r="W382" s="105"/>
      <c r="X382" s="105"/>
      <c r="Y382" s="105"/>
      <c r="Z382" s="105"/>
      <c r="AA382" s="105"/>
      <c r="AB382" s="105"/>
      <c r="AC382" s="105"/>
      <c r="AD382" s="105"/>
      <c r="AE382" s="105"/>
      <c r="AF382" s="105"/>
      <c r="AG382" s="105"/>
      <c r="AH382" s="105"/>
      <c r="AI382" s="105"/>
      <c r="AJ382" s="105"/>
      <c r="AK382" s="105"/>
      <c r="AL382" s="105"/>
      <c r="AM382" s="105"/>
      <c r="AN382" s="105"/>
      <c r="AO382" s="105"/>
      <c r="AP382" s="105"/>
      <c r="AQ382" s="105"/>
      <c r="AR382" s="105"/>
      <c r="AS382" s="105"/>
      <c r="AT382" s="105"/>
      <c r="AU382" s="105"/>
      <c r="AV382" s="105"/>
      <c r="AW382" s="105"/>
      <c r="AX382" s="105"/>
      <c r="AY382" s="105"/>
      <c r="AZ382" s="105"/>
      <c r="BA382" s="105"/>
      <c r="BB382" s="105"/>
      <c r="BC382" s="105"/>
      <c r="BD382" s="105"/>
      <c r="BE382" s="105"/>
      <c r="BF382" s="105"/>
    </row>
    <row r="383" spans="1:58" ht="13.5" customHeight="1" x14ac:dyDescent="0.25">
      <c r="A383" s="105"/>
      <c r="B383" s="167"/>
      <c r="C383" s="167"/>
      <c r="D383" s="167"/>
      <c r="E383" s="105"/>
      <c r="F383" s="105"/>
      <c r="G383" s="105"/>
      <c r="H383" s="105"/>
      <c r="I383" s="105"/>
      <c r="J383" s="105"/>
      <c r="K383" s="105"/>
      <c r="L383" s="105"/>
      <c r="M383" s="105"/>
      <c r="N383" s="105"/>
      <c r="O383" s="105"/>
      <c r="P383" s="105"/>
      <c r="Q383" s="105"/>
      <c r="R383" s="105"/>
      <c r="S383" s="105"/>
      <c r="T383" s="105"/>
      <c r="U383" s="105"/>
      <c r="V383" s="105"/>
      <c r="W383" s="105"/>
      <c r="X383" s="105"/>
      <c r="Y383" s="105"/>
      <c r="Z383" s="105"/>
      <c r="AA383" s="105"/>
      <c r="AB383" s="105"/>
      <c r="AC383" s="105"/>
      <c r="AD383" s="105"/>
      <c r="AE383" s="105"/>
      <c r="AF383" s="105"/>
      <c r="AG383" s="105"/>
      <c r="AH383" s="105"/>
      <c r="AI383" s="105"/>
      <c r="AJ383" s="105"/>
      <c r="AK383" s="105"/>
      <c r="AL383" s="105"/>
      <c r="AM383" s="105"/>
      <c r="AN383" s="105"/>
      <c r="AO383" s="105"/>
      <c r="AP383" s="105"/>
      <c r="AQ383" s="105"/>
      <c r="AR383" s="105"/>
      <c r="AS383" s="105"/>
      <c r="AT383" s="105"/>
      <c r="AU383" s="105"/>
      <c r="AV383" s="105"/>
      <c r="AW383" s="105"/>
      <c r="AX383" s="105"/>
      <c r="AY383" s="105"/>
      <c r="AZ383" s="105"/>
      <c r="BA383" s="105"/>
      <c r="BB383" s="105"/>
      <c r="BC383" s="105"/>
      <c r="BD383" s="105"/>
      <c r="BE383" s="105"/>
      <c r="BF383" s="105"/>
    </row>
    <row r="384" spans="1:58" ht="13.5" customHeight="1" x14ac:dyDescent="0.25">
      <c r="A384" s="105"/>
      <c r="B384" s="167"/>
      <c r="C384" s="167"/>
      <c r="D384" s="167"/>
      <c r="E384" s="105"/>
      <c r="F384" s="105"/>
      <c r="G384" s="105"/>
      <c r="H384" s="105"/>
      <c r="I384" s="105"/>
      <c r="J384" s="105"/>
      <c r="K384" s="105"/>
      <c r="L384" s="105"/>
      <c r="M384" s="105"/>
      <c r="N384" s="105"/>
      <c r="O384" s="105"/>
      <c r="P384" s="105"/>
      <c r="Q384" s="105"/>
      <c r="R384" s="105"/>
      <c r="S384" s="105"/>
      <c r="T384" s="105"/>
      <c r="U384" s="105"/>
      <c r="V384" s="105"/>
      <c r="W384" s="105"/>
      <c r="X384" s="105"/>
      <c r="Y384" s="105"/>
      <c r="Z384" s="105"/>
      <c r="AA384" s="105"/>
      <c r="AB384" s="105"/>
      <c r="AC384" s="105"/>
      <c r="AD384" s="105"/>
      <c r="AE384" s="105"/>
      <c r="AF384" s="105"/>
      <c r="AG384" s="105"/>
      <c r="AH384" s="105"/>
      <c r="AI384" s="105"/>
      <c r="AJ384" s="105"/>
      <c r="AK384" s="105"/>
      <c r="AL384" s="105"/>
      <c r="AM384" s="105"/>
      <c r="AN384" s="105"/>
      <c r="AO384" s="105"/>
      <c r="AP384" s="105"/>
      <c r="AQ384" s="105"/>
      <c r="AR384" s="105"/>
      <c r="AS384" s="105"/>
      <c r="AT384" s="105"/>
      <c r="AU384" s="105"/>
      <c r="AV384" s="105"/>
      <c r="AW384" s="105"/>
      <c r="AX384" s="105"/>
      <c r="AY384" s="105"/>
      <c r="AZ384" s="105"/>
      <c r="BA384" s="105"/>
      <c r="BB384" s="105"/>
      <c r="BC384" s="105"/>
      <c r="BD384" s="105"/>
      <c r="BE384" s="105"/>
      <c r="BF384" s="105"/>
    </row>
    <row r="385" spans="1:58" ht="13.5" customHeight="1" x14ac:dyDescent="0.25">
      <c r="A385" s="105"/>
      <c r="B385" s="167"/>
      <c r="C385" s="167"/>
      <c r="D385" s="167"/>
      <c r="E385" s="105"/>
      <c r="F385" s="105"/>
      <c r="G385" s="105"/>
      <c r="H385" s="105"/>
      <c r="I385" s="105"/>
      <c r="J385" s="105"/>
      <c r="K385" s="105"/>
      <c r="L385" s="105"/>
      <c r="M385" s="105"/>
      <c r="N385" s="105"/>
      <c r="O385" s="105"/>
      <c r="P385" s="105"/>
      <c r="Q385" s="105"/>
      <c r="R385" s="105"/>
      <c r="S385" s="105"/>
      <c r="T385" s="105"/>
      <c r="U385" s="105"/>
      <c r="V385" s="105"/>
      <c r="W385" s="105"/>
      <c r="X385" s="105"/>
      <c r="Y385" s="105"/>
      <c r="Z385" s="105"/>
      <c r="AA385" s="105"/>
      <c r="AB385" s="105"/>
      <c r="AC385" s="105"/>
      <c r="AD385" s="105"/>
      <c r="AE385" s="105"/>
      <c r="AF385" s="105"/>
      <c r="AG385" s="105"/>
      <c r="AH385" s="105"/>
      <c r="AI385" s="105"/>
      <c r="AJ385" s="105"/>
      <c r="AK385" s="105"/>
      <c r="AL385" s="105"/>
      <c r="AM385" s="105"/>
      <c r="AN385" s="105"/>
      <c r="AO385" s="105"/>
      <c r="AP385" s="105"/>
      <c r="AQ385" s="105"/>
      <c r="AR385" s="105"/>
      <c r="AS385" s="105"/>
      <c r="AT385" s="105"/>
      <c r="AU385" s="105"/>
      <c r="AV385" s="105"/>
      <c r="AW385" s="105"/>
      <c r="AX385" s="105"/>
      <c r="AY385" s="105"/>
      <c r="AZ385" s="105"/>
      <c r="BA385" s="105"/>
      <c r="BB385" s="105"/>
      <c r="BC385" s="105"/>
      <c r="BD385" s="105"/>
      <c r="BE385" s="105"/>
      <c r="BF385" s="105"/>
    </row>
    <row r="386" spans="1:58" ht="13.5" customHeight="1" x14ac:dyDescent="0.25">
      <c r="A386" s="105"/>
      <c r="B386" s="167"/>
      <c r="C386" s="167"/>
      <c r="D386" s="167"/>
      <c r="E386" s="105"/>
      <c r="F386" s="105"/>
      <c r="G386" s="105"/>
      <c r="H386" s="105"/>
      <c r="I386" s="105"/>
      <c r="J386" s="105"/>
      <c r="K386" s="105"/>
      <c r="L386" s="105"/>
      <c r="M386" s="105"/>
      <c r="N386" s="105"/>
      <c r="O386" s="105"/>
      <c r="P386" s="105"/>
      <c r="Q386" s="105"/>
      <c r="R386" s="105"/>
      <c r="S386" s="105"/>
      <c r="T386" s="105"/>
      <c r="U386" s="105"/>
      <c r="V386" s="105"/>
      <c r="W386" s="105"/>
      <c r="X386" s="105"/>
      <c r="Y386" s="105"/>
      <c r="Z386" s="105"/>
      <c r="AA386" s="105"/>
      <c r="AB386" s="105"/>
      <c r="AC386" s="105"/>
      <c r="AD386" s="105"/>
      <c r="AE386" s="105"/>
      <c r="AF386" s="105"/>
      <c r="AG386" s="105"/>
      <c r="AH386" s="105"/>
      <c r="AI386" s="105"/>
      <c r="AJ386" s="105"/>
      <c r="AK386" s="105"/>
      <c r="AL386" s="105"/>
      <c r="AM386" s="105"/>
      <c r="AN386" s="105"/>
      <c r="AO386" s="105"/>
      <c r="AP386" s="105"/>
      <c r="AQ386" s="105"/>
      <c r="AR386" s="105"/>
      <c r="AS386" s="105"/>
      <c r="AT386" s="105"/>
      <c r="AU386" s="105"/>
      <c r="AV386" s="105"/>
      <c r="AW386" s="105"/>
      <c r="AX386" s="105"/>
      <c r="AY386" s="105"/>
      <c r="AZ386" s="105"/>
      <c r="BA386" s="105"/>
      <c r="BB386" s="105"/>
      <c r="BC386" s="105"/>
      <c r="BD386" s="105"/>
      <c r="BE386" s="105"/>
      <c r="BF386" s="105"/>
    </row>
    <row r="387" spans="1:58" ht="13.5" customHeight="1" x14ac:dyDescent="0.25">
      <c r="A387" s="105"/>
      <c r="B387" s="167"/>
      <c r="C387" s="167"/>
      <c r="D387" s="167"/>
      <c r="E387" s="105"/>
      <c r="F387" s="105"/>
      <c r="G387" s="105"/>
      <c r="H387" s="105"/>
      <c r="I387" s="105"/>
      <c r="J387" s="105"/>
      <c r="K387" s="105"/>
      <c r="L387" s="105"/>
      <c r="M387" s="105"/>
      <c r="N387" s="105"/>
      <c r="O387" s="105"/>
      <c r="P387" s="105"/>
      <c r="Q387" s="105"/>
      <c r="R387" s="105"/>
      <c r="S387" s="105"/>
      <c r="T387" s="105"/>
      <c r="U387" s="105"/>
      <c r="V387" s="105"/>
      <c r="W387" s="105"/>
      <c r="X387" s="105"/>
      <c r="Y387" s="105"/>
      <c r="Z387" s="105"/>
      <c r="AA387" s="105"/>
      <c r="AB387" s="105"/>
      <c r="AC387" s="105"/>
      <c r="AD387" s="105"/>
      <c r="AE387" s="105"/>
      <c r="AF387" s="105"/>
      <c r="AG387" s="105"/>
      <c r="AH387" s="105"/>
      <c r="AI387" s="105"/>
      <c r="AJ387" s="105"/>
      <c r="AK387" s="105"/>
      <c r="AL387" s="105"/>
      <c r="AM387" s="105"/>
      <c r="AN387" s="105"/>
      <c r="AO387" s="105"/>
      <c r="AP387" s="105"/>
      <c r="AQ387" s="105"/>
      <c r="AR387" s="105"/>
      <c r="AS387" s="105"/>
      <c r="AT387" s="105"/>
      <c r="AU387" s="105"/>
      <c r="AV387" s="105"/>
      <c r="AW387" s="105"/>
      <c r="AX387" s="105"/>
      <c r="AY387" s="105"/>
      <c r="AZ387" s="105"/>
      <c r="BA387" s="105"/>
      <c r="BB387" s="105"/>
      <c r="BC387" s="105"/>
      <c r="BD387" s="105"/>
      <c r="BE387" s="105"/>
      <c r="BF387" s="105"/>
    </row>
    <row r="388" spans="1:58" ht="13.5" customHeight="1" x14ac:dyDescent="0.25">
      <c r="A388" s="105"/>
      <c r="B388" s="167"/>
      <c r="C388" s="167"/>
      <c r="D388" s="167"/>
      <c r="E388" s="105"/>
      <c r="F388" s="105"/>
      <c r="G388" s="105"/>
      <c r="H388" s="105"/>
      <c r="I388" s="105"/>
      <c r="J388" s="105"/>
      <c r="K388" s="105"/>
      <c r="L388" s="105"/>
      <c r="M388" s="105"/>
      <c r="N388" s="105"/>
      <c r="O388" s="105"/>
      <c r="P388" s="105"/>
      <c r="Q388" s="105"/>
      <c r="R388" s="105"/>
      <c r="S388" s="105"/>
      <c r="T388" s="105"/>
      <c r="U388" s="105"/>
      <c r="V388" s="105"/>
      <c r="W388" s="105"/>
      <c r="X388" s="105"/>
      <c r="Y388" s="105"/>
      <c r="Z388" s="105"/>
      <c r="AA388" s="105"/>
      <c r="AB388" s="105"/>
      <c r="AC388" s="105"/>
      <c r="AD388" s="105"/>
      <c r="AE388" s="105"/>
      <c r="AF388" s="105"/>
      <c r="AG388" s="105"/>
      <c r="AH388" s="105"/>
      <c r="AI388" s="105"/>
      <c r="AJ388" s="105"/>
      <c r="AK388" s="105"/>
      <c r="AL388" s="105"/>
      <c r="AM388" s="105"/>
      <c r="AN388" s="105"/>
      <c r="AO388" s="105"/>
      <c r="AP388" s="105"/>
      <c r="AQ388" s="105"/>
      <c r="AR388" s="105"/>
      <c r="AS388" s="105"/>
      <c r="AT388" s="105"/>
      <c r="AU388" s="105"/>
      <c r="AV388" s="105"/>
      <c r="AW388" s="105"/>
      <c r="AX388" s="105"/>
      <c r="AY388" s="105"/>
      <c r="AZ388" s="105"/>
      <c r="BA388" s="105"/>
      <c r="BB388" s="105"/>
      <c r="BC388" s="105"/>
      <c r="BD388" s="105"/>
      <c r="BE388" s="105"/>
      <c r="BF388" s="105"/>
    </row>
    <row r="389" spans="1:58" ht="13.5" customHeight="1" x14ac:dyDescent="0.25">
      <c r="A389" s="105"/>
      <c r="B389" s="167"/>
      <c r="C389" s="167"/>
      <c r="D389" s="167"/>
      <c r="E389" s="105"/>
      <c r="F389" s="105"/>
      <c r="G389" s="105"/>
      <c r="H389" s="105"/>
      <c r="I389" s="105"/>
      <c r="J389" s="105"/>
      <c r="K389" s="105"/>
      <c r="L389" s="105"/>
      <c r="M389" s="105"/>
      <c r="N389" s="105"/>
      <c r="O389" s="105"/>
      <c r="P389" s="105"/>
      <c r="Q389" s="105"/>
      <c r="R389" s="105"/>
      <c r="S389" s="105"/>
      <c r="T389" s="105"/>
      <c r="U389" s="105"/>
      <c r="V389" s="105"/>
      <c r="W389" s="105"/>
      <c r="X389" s="105"/>
      <c r="Y389" s="105"/>
      <c r="Z389" s="105"/>
      <c r="AA389" s="105"/>
      <c r="AB389" s="105"/>
      <c r="AC389" s="105"/>
      <c r="AD389" s="105"/>
      <c r="AE389" s="105"/>
      <c r="AF389" s="105"/>
      <c r="AG389" s="105"/>
      <c r="AH389" s="105"/>
      <c r="AI389" s="105"/>
      <c r="AJ389" s="105"/>
      <c r="AK389" s="105"/>
      <c r="AL389" s="105"/>
      <c r="AM389" s="105"/>
      <c r="AN389" s="105"/>
      <c r="AO389" s="105"/>
      <c r="AP389" s="105"/>
      <c r="AQ389" s="105"/>
      <c r="AR389" s="105"/>
      <c r="AS389" s="105"/>
      <c r="AT389" s="105"/>
      <c r="AU389" s="105"/>
      <c r="AV389" s="105"/>
      <c r="AW389" s="105"/>
      <c r="AX389" s="105"/>
      <c r="AY389" s="105"/>
      <c r="AZ389" s="105"/>
      <c r="BA389" s="105"/>
      <c r="BB389" s="105"/>
      <c r="BC389" s="105"/>
      <c r="BD389" s="105"/>
      <c r="BE389" s="105"/>
      <c r="BF389" s="105"/>
    </row>
    <row r="390" spans="1:58" ht="13.5" customHeight="1" x14ac:dyDescent="0.25">
      <c r="A390" s="105"/>
      <c r="B390" s="167"/>
      <c r="C390" s="167"/>
      <c r="D390" s="167"/>
      <c r="E390" s="105"/>
      <c r="F390" s="105"/>
      <c r="G390" s="105"/>
      <c r="H390" s="105"/>
      <c r="I390" s="105"/>
      <c r="J390" s="105"/>
      <c r="K390" s="105"/>
      <c r="L390" s="105"/>
      <c r="M390" s="105"/>
      <c r="N390" s="105"/>
      <c r="O390" s="105"/>
      <c r="P390" s="105"/>
      <c r="Q390" s="105"/>
      <c r="R390" s="105"/>
      <c r="S390" s="105"/>
      <c r="T390" s="105"/>
      <c r="U390" s="105"/>
      <c r="V390" s="105"/>
      <c r="W390" s="105"/>
      <c r="X390" s="105"/>
      <c r="Y390" s="105"/>
      <c r="Z390" s="105"/>
      <c r="AA390" s="105"/>
      <c r="AB390" s="105"/>
      <c r="AC390" s="105"/>
      <c r="AD390" s="105"/>
      <c r="AE390" s="105"/>
      <c r="AF390" s="105"/>
      <c r="AG390" s="105"/>
      <c r="AH390" s="105"/>
      <c r="AI390" s="105"/>
      <c r="AJ390" s="105"/>
      <c r="AK390" s="105"/>
      <c r="AL390" s="105"/>
      <c r="AM390" s="105"/>
      <c r="AN390" s="105"/>
      <c r="AO390" s="105"/>
      <c r="AP390" s="105"/>
      <c r="AQ390" s="105"/>
      <c r="AR390" s="105"/>
      <c r="AS390" s="105"/>
      <c r="AT390" s="105"/>
      <c r="AU390" s="105"/>
      <c r="AV390" s="105"/>
      <c r="AW390" s="105"/>
      <c r="AX390" s="105"/>
      <c r="AY390" s="105"/>
      <c r="AZ390" s="105"/>
      <c r="BA390" s="105"/>
      <c r="BB390" s="105"/>
      <c r="BC390" s="105"/>
      <c r="BD390" s="105"/>
      <c r="BE390" s="105"/>
      <c r="BF390" s="105"/>
    </row>
    <row r="391" spans="1:58" ht="13.5" customHeight="1" x14ac:dyDescent="0.25">
      <c r="A391" s="105"/>
      <c r="B391" s="167"/>
      <c r="C391" s="167"/>
      <c r="D391" s="167"/>
      <c r="E391" s="105"/>
      <c r="F391" s="105"/>
      <c r="G391" s="105"/>
      <c r="H391" s="105"/>
      <c r="I391" s="105"/>
      <c r="J391" s="105"/>
      <c r="K391" s="105"/>
      <c r="L391" s="105"/>
      <c r="M391" s="105"/>
      <c r="N391" s="105"/>
      <c r="O391" s="105"/>
      <c r="P391" s="105"/>
      <c r="Q391" s="105"/>
      <c r="R391" s="105"/>
      <c r="S391" s="105"/>
      <c r="T391" s="105"/>
      <c r="U391" s="105"/>
      <c r="V391" s="105"/>
      <c r="W391" s="105"/>
      <c r="X391" s="105"/>
      <c r="Y391" s="105"/>
      <c r="Z391" s="105"/>
      <c r="AA391" s="105"/>
      <c r="AB391" s="105"/>
      <c r="AC391" s="105"/>
      <c r="AD391" s="105"/>
      <c r="AE391" s="105"/>
      <c r="AF391" s="105"/>
      <c r="AG391" s="105"/>
      <c r="AH391" s="105"/>
      <c r="AI391" s="105"/>
      <c r="AJ391" s="105"/>
      <c r="AK391" s="105"/>
      <c r="AL391" s="105"/>
      <c r="AM391" s="105"/>
      <c r="AN391" s="105"/>
      <c r="AO391" s="105"/>
      <c r="AP391" s="105"/>
      <c r="AQ391" s="105"/>
      <c r="AR391" s="105"/>
      <c r="AS391" s="105"/>
      <c r="AT391" s="105"/>
      <c r="AU391" s="105"/>
      <c r="AV391" s="105"/>
      <c r="AW391" s="105"/>
      <c r="AX391" s="105"/>
      <c r="AY391" s="105"/>
      <c r="AZ391" s="105"/>
      <c r="BA391" s="105"/>
      <c r="BB391" s="105"/>
      <c r="BC391" s="105"/>
      <c r="BD391" s="105"/>
      <c r="BE391" s="105"/>
      <c r="BF391" s="105"/>
    </row>
    <row r="392" spans="1:58" ht="13.5" customHeight="1" x14ac:dyDescent="0.25">
      <c r="A392" s="105"/>
      <c r="B392" s="167"/>
      <c r="C392" s="167"/>
      <c r="D392" s="167"/>
      <c r="E392" s="105"/>
      <c r="F392" s="105"/>
      <c r="G392" s="105"/>
      <c r="H392" s="105"/>
      <c r="I392" s="105"/>
      <c r="J392" s="105"/>
      <c r="K392" s="105"/>
      <c r="L392" s="105"/>
      <c r="M392" s="105"/>
      <c r="N392" s="105"/>
      <c r="O392" s="105"/>
      <c r="P392" s="105"/>
      <c r="Q392" s="105"/>
      <c r="R392" s="105"/>
      <c r="S392" s="105"/>
      <c r="T392" s="105"/>
      <c r="U392" s="105"/>
      <c r="V392" s="105"/>
      <c r="W392" s="105"/>
      <c r="X392" s="105"/>
      <c r="Y392" s="105"/>
      <c r="Z392" s="105"/>
      <c r="AA392" s="105"/>
      <c r="AB392" s="105"/>
      <c r="AC392" s="105"/>
      <c r="AD392" s="105"/>
      <c r="AE392" s="105"/>
      <c r="AF392" s="105"/>
      <c r="AG392" s="105"/>
      <c r="AH392" s="105"/>
      <c r="AI392" s="105"/>
      <c r="AJ392" s="105"/>
      <c r="AK392" s="105"/>
      <c r="AL392" s="105"/>
      <c r="AM392" s="105"/>
      <c r="AN392" s="105"/>
      <c r="AO392" s="105"/>
      <c r="AP392" s="105"/>
      <c r="AQ392" s="105"/>
      <c r="AR392" s="105"/>
      <c r="AS392" s="105"/>
      <c r="AT392" s="105"/>
      <c r="AU392" s="105"/>
      <c r="AV392" s="105"/>
      <c r="AW392" s="105"/>
      <c r="AX392" s="105"/>
      <c r="AY392" s="105"/>
      <c r="AZ392" s="105"/>
      <c r="BA392" s="105"/>
      <c r="BB392" s="105"/>
      <c r="BC392" s="105"/>
      <c r="BD392" s="105"/>
      <c r="BE392" s="105"/>
      <c r="BF392" s="105"/>
    </row>
    <row r="393" spans="1:58" ht="13.5" customHeight="1" x14ac:dyDescent="0.25">
      <c r="A393" s="105"/>
      <c r="B393" s="167"/>
      <c r="C393" s="167"/>
      <c r="D393" s="167"/>
      <c r="E393" s="105"/>
      <c r="F393" s="105"/>
      <c r="G393" s="105"/>
      <c r="H393" s="105"/>
      <c r="I393" s="105"/>
      <c r="J393" s="105"/>
      <c r="K393" s="105"/>
      <c r="L393" s="105"/>
      <c r="M393" s="105"/>
      <c r="N393" s="105"/>
      <c r="O393" s="105"/>
      <c r="P393" s="105"/>
      <c r="Q393" s="105"/>
      <c r="R393" s="105"/>
      <c r="S393" s="105"/>
      <c r="T393" s="105"/>
      <c r="U393" s="105"/>
      <c r="V393" s="105"/>
      <c r="W393" s="105"/>
      <c r="X393" s="105"/>
      <c r="Y393" s="105"/>
      <c r="Z393" s="105"/>
      <c r="AA393" s="105"/>
      <c r="AB393" s="105"/>
      <c r="AC393" s="105"/>
      <c r="AD393" s="105"/>
      <c r="AE393" s="105"/>
      <c r="AF393" s="105"/>
      <c r="AG393" s="105"/>
      <c r="AH393" s="105"/>
      <c r="AI393" s="105"/>
      <c r="AJ393" s="105"/>
      <c r="AK393" s="105"/>
      <c r="AL393" s="105"/>
      <c r="AM393" s="105"/>
      <c r="AN393" s="105"/>
      <c r="AO393" s="105"/>
      <c r="AP393" s="105"/>
      <c r="AQ393" s="105"/>
      <c r="AR393" s="105"/>
      <c r="AS393" s="105"/>
      <c r="AT393" s="105"/>
      <c r="AU393" s="105"/>
      <c r="AV393" s="105"/>
      <c r="AW393" s="105"/>
      <c r="AX393" s="105"/>
      <c r="AY393" s="105"/>
      <c r="AZ393" s="105"/>
      <c r="BA393" s="105"/>
      <c r="BB393" s="105"/>
      <c r="BC393" s="105"/>
      <c r="BD393" s="105"/>
      <c r="BE393" s="105"/>
      <c r="BF393" s="105"/>
    </row>
    <row r="394" spans="1:58" ht="13.5" customHeight="1" x14ac:dyDescent="0.25">
      <c r="A394" s="105"/>
      <c r="B394" s="167"/>
      <c r="C394" s="167"/>
      <c r="D394" s="167"/>
      <c r="E394" s="105"/>
      <c r="F394" s="105"/>
      <c r="G394" s="105"/>
      <c r="H394" s="105"/>
      <c r="I394" s="105"/>
      <c r="J394" s="105"/>
      <c r="K394" s="105"/>
      <c r="L394" s="105"/>
      <c r="M394" s="105"/>
      <c r="N394" s="105"/>
      <c r="O394" s="105"/>
      <c r="P394" s="105"/>
      <c r="Q394" s="105"/>
      <c r="R394" s="105"/>
      <c r="S394" s="105"/>
      <c r="T394" s="105"/>
      <c r="U394" s="105"/>
      <c r="V394" s="105"/>
      <c r="W394" s="105"/>
      <c r="X394" s="105"/>
      <c r="Y394" s="105"/>
      <c r="Z394" s="105"/>
      <c r="AA394" s="105"/>
      <c r="AB394" s="105"/>
      <c r="AC394" s="105"/>
      <c r="AD394" s="105"/>
      <c r="AE394" s="105"/>
      <c r="AF394" s="105"/>
      <c r="AG394" s="105"/>
      <c r="AH394" s="105"/>
      <c r="AI394" s="105"/>
      <c r="AJ394" s="105"/>
      <c r="AK394" s="105"/>
      <c r="AL394" s="105"/>
      <c r="AM394" s="105"/>
      <c r="AN394" s="105"/>
      <c r="AO394" s="105"/>
      <c r="AP394" s="105"/>
      <c r="AQ394" s="105"/>
      <c r="AR394" s="105"/>
      <c r="AS394" s="105"/>
      <c r="AT394" s="105"/>
      <c r="AU394" s="105"/>
      <c r="AV394" s="105"/>
      <c r="AW394" s="105"/>
      <c r="AX394" s="105"/>
      <c r="AY394" s="105"/>
      <c r="AZ394" s="105"/>
      <c r="BA394" s="105"/>
      <c r="BB394" s="105"/>
      <c r="BC394" s="105"/>
      <c r="BD394" s="105"/>
      <c r="BE394" s="105"/>
      <c r="BF394" s="105"/>
    </row>
    <row r="395" spans="1:58" ht="13.5" customHeight="1" x14ac:dyDescent="0.25">
      <c r="A395" s="105"/>
      <c r="B395" s="167"/>
      <c r="C395" s="167"/>
      <c r="D395" s="167"/>
      <c r="E395" s="105"/>
      <c r="F395" s="105"/>
      <c r="G395" s="105"/>
      <c r="H395" s="105"/>
      <c r="I395" s="105"/>
      <c r="J395" s="105"/>
      <c r="K395" s="105"/>
      <c r="L395" s="105"/>
      <c r="M395" s="105"/>
      <c r="N395" s="105"/>
      <c r="O395" s="105"/>
      <c r="P395" s="105"/>
      <c r="Q395" s="105"/>
      <c r="R395" s="105"/>
      <c r="S395" s="105"/>
      <c r="T395" s="105"/>
      <c r="U395" s="105"/>
      <c r="V395" s="105"/>
      <c r="W395" s="105"/>
      <c r="X395" s="105"/>
      <c r="Y395" s="105"/>
      <c r="Z395" s="105"/>
      <c r="AA395" s="105"/>
      <c r="AB395" s="105"/>
      <c r="AC395" s="105"/>
      <c r="AD395" s="105"/>
      <c r="AE395" s="105"/>
      <c r="AF395" s="105"/>
      <c r="AG395" s="105"/>
      <c r="AH395" s="105"/>
      <c r="AI395" s="105"/>
      <c r="AJ395" s="105"/>
      <c r="AK395" s="105"/>
      <c r="AL395" s="105"/>
      <c r="AM395" s="105"/>
      <c r="AN395" s="105"/>
      <c r="AO395" s="105"/>
      <c r="AP395" s="105"/>
      <c r="AQ395" s="105"/>
      <c r="AR395" s="105"/>
      <c r="AS395" s="105"/>
      <c r="AT395" s="105"/>
      <c r="AU395" s="105"/>
      <c r="AV395" s="105"/>
      <c r="AW395" s="105"/>
      <c r="AX395" s="105"/>
      <c r="AY395" s="105"/>
      <c r="AZ395" s="105"/>
      <c r="BA395" s="105"/>
      <c r="BB395" s="105"/>
      <c r="BC395" s="105"/>
      <c r="BD395" s="105"/>
      <c r="BE395" s="105"/>
      <c r="BF395" s="105"/>
    </row>
    <row r="396" spans="1:58" ht="13.5" customHeight="1" x14ac:dyDescent="0.25">
      <c r="A396" s="105"/>
      <c r="B396" s="167"/>
      <c r="C396" s="167"/>
      <c r="D396" s="167"/>
      <c r="E396" s="105"/>
      <c r="F396" s="105"/>
      <c r="G396" s="105"/>
      <c r="H396" s="105"/>
      <c r="I396" s="105"/>
      <c r="J396" s="105"/>
      <c r="K396" s="105"/>
      <c r="L396" s="105"/>
      <c r="M396" s="105"/>
      <c r="N396" s="105"/>
      <c r="O396" s="105"/>
      <c r="P396" s="105"/>
      <c r="Q396" s="105"/>
      <c r="R396" s="105"/>
      <c r="S396" s="105"/>
      <c r="T396" s="105"/>
      <c r="U396" s="105"/>
      <c r="V396" s="105"/>
      <c r="W396" s="105"/>
      <c r="X396" s="105"/>
      <c r="Y396" s="105"/>
      <c r="Z396" s="105"/>
      <c r="AA396" s="105"/>
      <c r="AB396" s="105"/>
      <c r="AC396" s="105"/>
      <c r="AD396" s="105"/>
      <c r="AE396" s="105"/>
      <c r="AF396" s="105"/>
      <c r="AG396" s="105"/>
      <c r="AH396" s="105"/>
      <c r="AI396" s="105"/>
      <c r="AJ396" s="105"/>
      <c r="AK396" s="105"/>
      <c r="AL396" s="105"/>
      <c r="AM396" s="105"/>
      <c r="AN396" s="105"/>
      <c r="AO396" s="105"/>
      <c r="AP396" s="105"/>
      <c r="AQ396" s="105"/>
      <c r="AR396" s="105"/>
      <c r="AS396" s="105"/>
      <c r="AT396" s="105"/>
      <c r="AU396" s="105"/>
      <c r="AV396" s="105"/>
      <c r="AW396" s="105"/>
      <c r="AX396" s="105"/>
      <c r="AY396" s="105"/>
      <c r="AZ396" s="105"/>
      <c r="BA396" s="105"/>
      <c r="BB396" s="105"/>
      <c r="BC396" s="105"/>
      <c r="BD396" s="105"/>
      <c r="BE396" s="105"/>
      <c r="BF396" s="105"/>
    </row>
    <row r="397" spans="1:58" ht="13.5" customHeight="1" x14ac:dyDescent="0.25">
      <c r="A397" s="105"/>
      <c r="B397" s="167"/>
      <c r="C397" s="167"/>
      <c r="D397" s="167"/>
      <c r="E397" s="105"/>
      <c r="F397" s="105"/>
      <c r="G397" s="105"/>
      <c r="H397" s="105"/>
      <c r="I397" s="105"/>
      <c r="J397" s="105"/>
      <c r="K397" s="105"/>
      <c r="L397" s="105"/>
      <c r="M397" s="105"/>
      <c r="N397" s="105"/>
      <c r="O397" s="105"/>
      <c r="P397" s="105"/>
      <c r="Q397" s="105"/>
      <c r="R397" s="105"/>
      <c r="S397" s="105"/>
      <c r="T397" s="105"/>
      <c r="U397" s="105"/>
      <c r="V397" s="105"/>
      <c r="W397" s="105"/>
      <c r="X397" s="105"/>
      <c r="Y397" s="105"/>
      <c r="Z397" s="105"/>
      <c r="AA397" s="105"/>
      <c r="AB397" s="105"/>
      <c r="AC397" s="105"/>
      <c r="AD397" s="105"/>
      <c r="AE397" s="105"/>
      <c r="AF397" s="105"/>
      <c r="AG397" s="105"/>
      <c r="AH397" s="105"/>
      <c r="AI397" s="105"/>
      <c r="AJ397" s="105"/>
      <c r="AK397" s="105"/>
      <c r="AL397" s="105"/>
      <c r="AM397" s="105"/>
      <c r="AN397" s="105"/>
      <c r="AO397" s="105"/>
      <c r="AP397" s="105"/>
      <c r="AQ397" s="105"/>
      <c r="AR397" s="105"/>
      <c r="AS397" s="105"/>
      <c r="AT397" s="105"/>
      <c r="AU397" s="105"/>
      <c r="AV397" s="105"/>
      <c r="AW397" s="105"/>
      <c r="AX397" s="105"/>
      <c r="AY397" s="105"/>
      <c r="AZ397" s="105"/>
      <c r="BA397" s="105"/>
      <c r="BB397" s="105"/>
      <c r="BC397" s="105"/>
      <c r="BD397" s="105"/>
      <c r="BE397" s="105"/>
      <c r="BF397" s="105"/>
    </row>
    <row r="398" spans="1:58" ht="13.5" customHeight="1" x14ac:dyDescent="0.25">
      <c r="A398" s="105"/>
      <c r="B398" s="167"/>
      <c r="C398" s="167"/>
      <c r="D398" s="167"/>
      <c r="E398" s="105"/>
      <c r="F398" s="105"/>
      <c r="G398" s="105"/>
      <c r="H398" s="105"/>
      <c r="I398" s="105"/>
      <c r="J398" s="105"/>
      <c r="K398" s="105"/>
      <c r="L398" s="105"/>
      <c r="M398" s="105"/>
      <c r="N398" s="105"/>
      <c r="O398" s="105"/>
      <c r="P398" s="105"/>
      <c r="Q398" s="105"/>
      <c r="R398" s="105"/>
      <c r="S398" s="105"/>
      <c r="T398" s="105"/>
      <c r="U398" s="105"/>
      <c r="V398" s="105"/>
      <c r="W398" s="105"/>
      <c r="X398" s="105"/>
      <c r="Y398" s="105"/>
      <c r="Z398" s="105"/>
      <c r="AA398" s="105"/>
      <c r="AB398" s="105"/>
      <c r="AC398" s="105"/>
      <c r="AD398" s="105"/>
      <c r="AE398" s="105"/>
      <c r="AF398" s="105"/>
      <c r="AG398" s="105"/>
      <c r="AH398" s="105"/>
      <c r="AI398" s="105"/>
      <c r="AJ398" s="105"/>
      <c r="AK398" s="105"/>
      <c r="AL398" s="105"/>
      <c r="AM398" s="105"/>
      <c r="AN398" s="105"/>
      <c r="AO398" s="105"/>
      <c r="AP398" s="105"/>
      <c r="AQ398" s="105"/>
      <c r="AR398" s="105"/>
      <c r="AS398" s="105"/>
      <c r="AT398" s="105"/>
      <c r="AU398" s="105"/>
      <c r="AV398" s="105"/>
      <c r="AW398" s="105"/>
      <c r="AX398" s="105"/>
      <c r="AY398" s="105"/>
      <c r="AZ398" s="105"/>
      <c r="BA398" s="105"/>
      <c r="BB398" s="105"/>
      <c r="BC398" s="105"/>
      <c r="BD398" s="105"/>
      <c r="BE398" s="105"/>
      <c r="BF398" s="105"/>
    </row>
    <row r="399" spans="1:58" ht="13.5" customHeight="1" x14ac:dyDescent="0.25">
      <c r="A399" s="105"/>
      <c r="B399" s="167"/>
      <c r="C399" s="167"/>
      <c r="D399" s="167"/>
      <c r="E399" s="105"/>
      <c r="F399" s="105"/>
      <c r="G399" s="105"/>
      <c r="H399" s="105"/>
      <c r="I399" s="105"/>
      <c r="J399" s="105"/>
      <c r="K399" s="105"/>
      <c r="L399" s="105"/>
      <c r="M399" s="105"/>
      <c r="N399" s="105"/>
      <c r="O399" s="105"/>
      <c r="P399" s="105"/>
      <c r="Q399" s="105"/>
      <c r="R399" s="105"/>
      <c r="S399" s="105"/>
      <c r="T399" s="105"/>
      <c r="U399" s="105"/>
      <c r="V399" s="105"/>
      <c r="W399" s="105"/>
      <c r="X399" s="105"/>
      <c r="Y399" s="105"/>
      <c r="Z399" s="105"/>
      <c r="AA399" s="105"/>
      <c r="AB399" s="105"/>
      <c r="AC399" s="105"/>
      <c r="AD399" s="105"/>
      <c r="AE399" s="105"/>
      <c r="AF399" s="105"/>
      <c r="AG399" s="105"/>
      <c r="AH399" s="105"/>
      <c r="AI399" s="105"/>
      <c r="AJ399" s="105"/>
      <c r="AK399" s="105"/>
      <c r="AL399" s="105"/>
      <c r="AM399" s="105"/>
      <c r="AN399" s="105"/>
      <c r="AO399" s="105"/>
      <c r="AP399" s="105"/>
      <c r="AQ399" s="105"/>
      <c r="AR399" s="105"/>
      <c r="AS399" s="105"/>
      <c r="AT399" s="105"/>
      <c r="AU399" s="105"/>
      <c r="AV399" s="105"/>
      <c r="AW399" s="105"/>
      <c r="AX399" s="105"/>
      <c r="AY399" s="105"/>
      <c r="AZ399" s="105"/>
      <c r="BA399" s="105"/>
      <c r="BB399" s="105"/>
      <c r="BC399" s="105"/>
      <c r="BD399" s="105"/>
      <c r="BE399" s="105"/>
      <c r="BF399" s="105"/>
    </row>
    <row r="400" spans="1:58" ht="13.5" customHeight="1" x14ac:dyDescent="0.25">
      <c r="A400" s="105"/>
      <c r="B400" s="167"/>
      <c r="C400" s="167"/>
      <c r="D400" s="167"/>
      <c r="E400" s="105"/>
      <c r="F400" s="105"/>
      <c r="G400" s="105"/>
      <c r="H400" s="105"/>
      <c r="I400" s="105"/>
      <c r="J400" s="105"/>
      <c r="K400" s="105"/>
      <c r="L400" s="105"/>
      <c r="M400" s="105"/>
      <c r="N400" s="105"/>
      <c r="O400" s="105"/>
      <c r="P400" s="105"/>
      <c r="Q400" s="105"/>
      <c r="R400" s="105"/>
      <c r="S400" s="105"/>
      <c r="T400" s="105"/>
      <c r="U400" s="105"/>
      <c r="V400" s="105"/>
      <c r="W400" s="105"/>
      <c r="X400" s="105"/>
      <c r="Y400" s="105"/>
      <c r="Z400" s="105"/>
      <c r="AA400" s="105"/>
      <c r="AB400" s="105"/>
      <c r="AC400" s="105"/>
      <c r="AD400" s="105"/>
      <c r="AE400" s="105"/>
      <c r="AF400" s="105"/>
      <c r="AG400" s="105"/>
      <c r="AH400" s="105"/>
      <c r="AI400" s="105"/>
      <c r="AJ400" s="105"/>
      <c r="AK400" s="105"/>
      <c r="AL400" s="105"/>
      <c r="AM400" s="105"/>
      <c r="AN400" s="105"/>
      <c r="AO400" s="105"/>
      <c r="AP400" s="105"/>
      <c r="AQ400" s="105"/>
      <c r="AR400" s="105"/>
      <c r="AS400" s="105"/>
      <c r="AT400" s="105"/>
      <c r="AU400" s="105"/>
      <c r="AV400" s="105"/>
      <c r="AW400" s="105"/>
      <c r="AX400" s="105"/>
      <c r="AY400" s="105"/>
      <c r="AZ400" s="105"/>
      <c r="BA400" s="105"/>
      <c r="BB400" s="105"/>
      <c r="BC400" s="105"/>
      <c r="BD400" s="105"/>
      <c r="BE400" s="105"/>
      <c r="BF400" s="105"/>
    </row>
    <row r="401" spans="1:58" ht="13.5" customHeight="1" x14ac:dyDescent="0.25">
      <c r="A401" s="105"/>
      <c r="B401" s="167"/>
      <c r="C401" s="167"/>
      <c r="D401" s="167"/>
      <c r="E401" s="105"/>
      <c r="F401" s="105"/>
      <c r="G401" s="105"/>
      <c r="H401" s="105"/>
      <c r="I401" s="105"/>
      <c r="J401" s="105"/>
      <c r="K401" s="105"/>
      <c r="L401" s="105"/>
      <c r="M401" s="105"/>
      <c r="N401" s="105"/>
      <c r="O401" s="105"/>
      <c r="P401" s="105"/>
      <c r="Q401" s="105"/>
      <c r="R401" s="105"/>
      <c r="S401" s="105"/>
      <c r="T401" s="105"/>
      <c r="U401" s="105"/>
      <c r="V401" s="105"/>
      <c r="W401" s="105"/>
      <c r="X401" s="105"/>
      <c r="Y401" s="105"/>
      <c r="Z401" s="105"/>
      <c r="AA401" s="105"/>
      <c r="AB401" s="105"/>
      <c r="AC401" s="105"/>
      <c r="AD401" s="105"/>
      <c r="AE401" s="105"/>
      <c r="AF401" s="105"/>
      <c r="AG401" s="105"/>
      <c r="AH401" s="105"/>
      <c r="AI401" s="105"/>
      <c r="AJ401" s="105"/>
      <c r="AK401" s="105"/>
      <c r="AL401" s="105"/>
      <c r="AM401" s="105"/>
      <c r="AN401" s="105"/>
      <c r="AO401" s="105"/>
      <c r="AP401" s="105"/>
      <c r="AQ401" s="105"/>
      <c r="AR401" s="105"/>
      <c r="AS401" s="105"/>
      <c r="AT401" s="105"/>
      <c r="AU401" s="105"/>
      <c r="AV401" s="105"/>
      <c r="AW401" s="105"/>
      <c r="AX401" s="105"/>
      <c r="AY401" s="105"/>
      <c r="AZ401" s="105"/>
      <c r="BA401" s="105"/>
      <c r="BB401" s="105"/>
      <c r="BC401" s="105"/>
      <c r="BD401" s="105"/>
      <c r="BE401" s="105"/>
      <c r="BF401" s="105"/>
    </row>
    <row r="402" spans="1:58" ht="13.5" customHeight="1" x14ac:dyDescent="0.25">
      <c r="A402" s="105"/>
      <c r="B402" s="167"/>
      <c r="C402" s="167"/>
      <c r="D402" s="167"/>
      <c r="E402" s="105"/>
      <c r="F402" s="105"/>
      <c r="G402" s="105"/>
      <c r="H402" s="105"/>
      <c r="I402" s="105"/>
      <c r="J402" s="105"/>
      <c r="K402" s="105"/>
      <c r="L402" s="105"/>
      <c r="M402" s="105"/>
      <c r="N402" s="105"/>
      <c r="O402" s="105"/>
      <c r="P402" s="105"/>
      <c r="Q402" s="105"/>
      <c r="R402" s="105"/>
      <c r="S402" s="105"/>
      <c r="T402" s="105"/>
      <c r="U402" s="105"/>
      <c r="V402" s="105"/>
      <c r="W402" s="105"/>
      <c r="X402" s="105"/>
      <c r="Y402" s="105"/>
      <c r="Z402" s="105"/>
      <c r="AA402" s="105"/>
      <c r="AB402" s="105"/>
      <c r="AC402" s="105"/>
      <c r="AD402" s="105"/>
      <c r="AE402" s="105"/>
      <c r="AF402" s="105"/>
      <c r="AG402" s="105"/>
      <c r="AH402" s="105"/>
      <c r="AI402" s="105"/>
      <c r="AJ402" s="105"/>
      <c r="AK402" s="105"/>
      <c r="AL402" s="105"/>
      <c r="AM402" s="105"/>
      <c r="AN402" s="105"/>
      <c r="AO402" s="105"/>
      <c r="AP402" s="105"/>
      <c r="AQ402" s="105"/>
      <c r="AR402" s="105"/>
      <c r="AS402" s="105"/>
      <c r="AT402" s="105"/>
      <c r="AU402" s="105"/>
      <c r="AV402" s="105"/>
      <c r="AW402" s="105"/>
      <c r="AX402" s="105"/>
      <c r="AY402" s="105"/>
      <c r="AZ402" s="105"/>
      <c r="BA402" s="105"/>
      <c r="BB402" s="105"/>
      <c r="BC402" s="105"/>
      <c r="BD402" s="105"/>
      <c r="BE402" s="105"/>
      <c r="BF402" s="105"/>
    </row>
    <row r="403" spans="1:58" ht="13.5" customHeight="1" x14ac:dyDescent="0.25">
      <c r="A403" s="105"/>
      <c r="B403" s="167"/>
      <c r="C403" s="167"/>
      <c r="D403" s="167"/>
      <c r="E403" s="105"/>
      <c r="F403" s="105"/>
      <c r="G403" s="105"/>
      <c r="H403" s="105"/>
      <c r="I403" s="105"/>
      <c r="J403" s="105"/>
      <c r="K403" s="105"/>
      <c r="L403" s="105"/>
      <c r="M403" s="105"/>
      <c r="N403" s="105"/>
      <c r="O403" s="105"/>
      <c r="P403" s="105"/>
      <c r="Q403" s="105"/>
      <c r="R403" s="105"/>
      <c r="S403" s="105"/>
      <c r="T403" s="105"/>
      <c r="U403" s="105"/>
      <c r="V403" s="105"/>
      <c r="W403" s="105"/>
      <c r="X403" s="105"/>
      <c r="Y403" s="105"/>
      <c r="Z403" s="105"/>
      <c r="AA403" s="105"/>
      <c r="AB403" s="105"/>
      <c r="AC403" s="105"/>
      <c r="AD403" s="105"/>
      <c r="AE403" s="105"/>
      <c r="AF403" s="105"/>
      <c r="AG403" s="105"/>
      <c r="AH403" s="105"/>
      <c r="AI403" s="105"/>
      <c r="AJ403" s="105"/>
      <c r="AK403" s="105"/>
      <c r="AL403" s="105"/>
      <c r="AM403" s="105"/>
      <c r="AN403" s="105"/>
      <c r="AO403" s="105"/>
      <c r="AP403" s="105"/>
      <c r="AQ403" s="105"/>
      <c r="AR403" s="105"/>
      <c r="AS403" s="105"/>
      <c r="AT403" s="105"/>
      <c r="AU403" s="105"/>
      <c r="AV403" s="105"/>
      <c r="AW403" s="105"/>
      <c r="AX403" s="105"/>
      <c r="AY403" s="105"/>
      <c r="AZ403" s="105"/>
      <c r="BA403" s="105"/>
      <c r="BB403" s="105"/>
      <c r="BC403" s="105"/>
      <c r="BD403" s="105"/>
      <c r="BE403" s="105"/>
      <c r="BF403" s="105"/>
    </row>
    <row r="404" spans="1:58" ht="13.5" customHeight="1" x14ac:dyDescent="0.25">
      <c r="A404" s="105"/>
      <c r="B404" s="167"/>
      <c r="C404" s="167"/>
      <c r="D404" s="167"/>
      <c r="E404" s="105"/>
      <c r="F404" s="105"/>
      <c r="G404" s="105"/>
      <c r="H404" s="105"/>
      <c r="I404" s="105"/>
      <c r="J404" s="105"/>
      <c r="K404" s="105"/>
      <c r="L404" s="105"/>
      <c r="M404" s="105"/>
      <c r="N404" s="105"/>
      <c r="O404" s="105"/>
      <c r="P404" s="105"/>
      <c r="Q404" s="105"/>
      <c r="R404" s="105"/>
      <c r="S404" s="105"/>
      <c r="T404" s="105"/>
      <c r="U404" s="105"/>
      <c r="V404" s="105"/>
      <c r="W404" s="105"/>
      <c r="X404" s="105"/>
      <c r="Y404" s="105"/>
      <c r="Z404" s="105"/>
      <c r="AA404" s="105"/>
      <c r="AB404" s="105"/>
      <c r="AC404" s="105"/>
      <c r="AD404" s="105"/>
      <c r="AE404" s="105"/>
      <c r="AF404" s="105"/>
      <c r="AG404" s="105"/>
      <c r="AH404" s="105"/>
      <c r="AI404" s="105"/>
      <c r="AJ404" s="105"/>
      <c r="AK404" s="105"/>
      <c r="AL404" s="105"/>
      <c r="AM404" s="105"/>
      <c r="AN404" s="105"/>
      <c r="AO404" s="105"/>
      <c r="AP404" s="105"/>
      <c r="AQ404" s="105"/>
      <c r="AR404" s="105"/>
      <c r="AS404" s="105"/>
      <c r="AT404" s="105"/>
      <c r="AU404" s="105"/>
      <c r="AV404" s="105"/>
      <c r="AW404" s="105"/>
      <c r="AX404" s="105"/>
      <c r="AY404" s="105"/>
      <c r="AZ404" s="105"/>
      <c r="BA404" s="105"/>
      <c r="BB404" s="105"/>
      <c r="BC404" s="105"/>
      <c r="BD404" s="105"/>
      <c r="BE404" s="105"/>
      <c r="BF404" s="105"/>
    </row>
    <row r="405" spans="1:58" ht="13.5" customHeight="1" x14ac:dyDescent="0.25">
      <c r="A405" s="105"/>
      <c r="B405" s="167"/>
      <c r="C405" s="167"/>
      <c r="D405" s="167"/>
      <c r="E405" s="105"/>
      <c r="F405" s="105"/>
      <c r="G405" s="105"/>
      <c r="H405" s="105"/>
      <c r="I405" s="105"/>
      <c r="J405" s="105"/>
      <c r="K405" s="105"/>
      <c r="L405" s="105"/>
      <c r="M405" s="105"/>
      <c r="N405" s="105"/>
      <c r="O405" s="105"/>
      <c r="P405" s="105"/>
      <c r="Q405" s="105"/>
      <c r="R405" s="105"/>
      <c r="S405" s="105"/>
      <c r="T405" s="105"/>
      <c r="U405" s="105"/>
      <c r="V405" s="105"/>
      <c r="W405" s="105"/>
      <c r="X405" s="105"/>
      <c r="Y405" s="105"/>
      <c r="Z405" s="105"/>
      <c r="AA405" s="105"/>
      <c r="AB405" s="105"/>
      <c r="AC405" s="105"/>
      <c r="AD405" s="105"/>
      <c r="AE405" s="105"/>
      <c r="AF405" s="105"/>
      <c r="AG405" s="105"/>
      <c r="AH405" s="105"/>
      <c r="AI405" s="105"/>
      <c r="AJ405" s="105"/>
      <c r="AK405" s="105"/>
      <c r="AL405" s="105"/>
      <c r="AM405" s="105"/>
      <c r="AN405" s="105"/>
      <c r="AO405" s="105"/>
      <c r="AP405" s="105"/>
      <c r="AQ405" s="105"/>
      <c r="AR405" s="105"/>
      <c r="AS405" s="105"/>
      <c r="AT405" s="105"/>
      <c r="AU405" s="105"/>
      <c r="AV405" s="105"/>
      <c r="AW405" s="105"/>
      <c r="AX405" s="105"/>
      <c r="AY405" s="105"/>
      <c r="AZ405" s="105"/>
      <c r="BA405" s="105"/>
      <c r="BB405" s="105"/>
      <c r="BC405" s="105"/>
      <c r="BD405" s="105"/>
      <c r="BE405" s="105"/>
      <c r="BF405" s="105"/>
    </row>
    <row r="406" spans="1:58" ht="13.5" customHeight="1" x14ac:dyDescent="0.25">
      <c r="A406" s="105"/>
      <c r="B406" s="167"/>
      <c r="C406" s="167"/>
      <c r="D406" s="167"/>
      <c r="E406" s="105"/>
      <c r="F406" s="105"/>
      <c r="G406" s="105"/>
      <c r="H406" s="105"/>
      <c r="I406" s="105"/>
      <c r="J406" s="105"/>
      <c r="K406" s="105"/>
      <c r="L406" s="105"/>
      <c r="M406" s="105"/>
      <c r="N406" s="105"/>
      <c r="O406" s="105"/>
      <c r="P406" s="105"/>
      <c r="Q406" s="105"/>
      <c r="R406" s="105"/>
      <c r="S406" s="105"/>
      <c r="T406" s="105"/>
      <c r="U406" s="105"/>
      <c r="V406" s="105"/>
      <c r="W406" s="105"/>
      <c r="X406" s="105"/>
      <c r="Y406" s="105"/>
      <c r="Z406" s="105"/>
      <c r="AA406" s="105"/>
      <c r="AB406" s="105"/>
      <c r="AC406" s="105"/>
      <c r="AD406" s="105"/>
      <c r="AE406" s="105"/>
      <c r="AF406" s="105"/>
      <c r="AG406" s="105"/>
      <c r="AH406" s="105"/>
      <c r="AI406" s="105"/>
      <c r="AJ406" s="105"/>
      <c r="AK406" s="105"/>
      <c r="AL406" s="105"/>
      <c r="AM406" s="105"/>
      <c r="AN406" s="105"/>
      <c r="AO406" s="105"/>
      <c r="AP406" s="105"/>
      <c r="AQ406" s="105"/>
      <c r="AR406" s="105"/>
      <c r="AS406" s="105"/>
      <c r="AT406" s="105"/>
      <c r="AU406" s="105"/>
      <c r="AV406" s="105"/>
      <c r="AW406" s="105"/>
      <c r="AX406" s="105"/>
      <c r="AY406" s="105"/>
      <c r="AZ406" s="105"/>
      <c r="BA406" s="105"/>
      <c r="BB406" s="105"/>
      <c r="BC406" s="105"/>
      <c r="BD406" s="105"/>
      <c r="BE406" s="105"/>
      <c r="BF406" s="105"/>
    </row>
    <row r="407" spans="1:58" ht="13.5" customHeight="1" x14ac:dyDescent="0.25">
      <c r="A407" s="105"/>
      <c r="B407" s="167"/>
      <c r="C407" s="167"/>
      <c r="D407" s="167"/>
      <c r="E407" s="105"/>
      <c r="F407" s="105"/>
      <c r="G407" s="105"/>
      <c r="H407" s="105"/>
      <c r="I407" s="105"/>
      <c r="J407" s="105"/>
      <c r="K407" s="105"/>
      <c r="L407" s="105"/>
      <c r="M407" s="105"/>
      <c r="N407" s="105"/>
      <c r="O407" s="105"/>
      <c r="P407" s="105"/>
      <c r="Q407" s="105"/>
      <c r="R407" s="105"/>
      <c r="S407" s="105"/>
      <c r="T407" s="105"/>
      <c r="U407" s="105"/>
      <c r="V407" s="105"/>
      <c r="W407" s="105"/>
      <c r="X407" s="105"/>
      <c r="Y407" s="105"/>
      <c r="Z407" s="105"/>
      <c r="AA407" s="105"/>
      <c r="AB407" s="105"/>
      <c r="AC407" s="105"/>
      <c r="AD407" s="105"/>
      <c r="AE407" s="105"/>
      <c r="AF407" s="105"/>
      <c r="AG407" s="105"/>
      <c r="AH407" s="105"/>
      <c r="AI407" s="105"/>
      <c r="AJ407" s="105"/>
      <c r="AK407" s="105"/>
      <c r="AL407" s="105"/>
      <c r="AM407" s="105"/>
      <c r="AN407" s="105"/>
      <c r="AO407" s="105"/>
      <c r="AP407" s="105"/>
      <c r="AQ407" s="105"/>
      <c r="AR407" s="105"/>
      <c r="AS407" s="105"/>
      <c r="AT407" s="105"/>
      <c r="AU407" s="105"/>
      <c r="AV407" s="105"/>
      <c r="AW407" s="105"/>
      <c r="AX407" s="105"/>
      <c r="AY407" s="105"/>
      <c r="AZ407" s="105"/>
      <c r="BA407" s="105"/>
      <c r="BB407" s="105"/>
      <c r="BC407" s="105"/>
      <c r="BD407" s="105"/>
      <c r="BE407" s="105"/>
      <c r="BF407" s="105"/>
    </row>
    <row r="408" spans="1:58" ht="13.5" customHeight="1" x14ac:dyDescent="0.25">
      <c r="A408" s="105"/>
      <c r="B408" s="167"/>
      <c r="C408" s="167"/>
      <c r="D408" s="167"/>
      <c r="E408" s="105"/>
      <c r="F408" s="105"/>
      <c r="G408" s="105"/>
      <c r="H408" s="105"/>
      <c r="I408" s="105"/>
      <c r="J408" s="105"/>
      <c r="K408" s="105"/>
      <c r="L408" s="105"/>
      <c r="M408" s="105"/>
      <c r="N408" s="105"/>
      <c r="O408" s="105"/>
      <c r="P408" s="105"/>
      <c r="Q408" s="105"/>
      <c r="R408" s="105"/>
      <c r="S408" s="105"/>
      <c r="T408" s="105"/>
      <c r="U408" s="105"/>
      <c r="V408" s="105"/>
      <c r="W408" s="105"/>
      <c r="X408" s="105"/>
      <c r="Y408" s="105"/>
      <c r="Z408" s="105"/>
      <c r="AA408" s="105"/>
      <c r="AB408" s="105"/>
      <c r="AC408" s="105"/>
      <c r="AD408" s="105"/>
      <c r="AE408" s="105"/>
      <c r="AF408" s="105"/>
      <c r="AG408" s="105"/>
      <c r="AH408" s="105"/>
      <c r="AI408" s="105"/>
      <c r="AJ408" s="105"/>
      <c r="AK408" s="105"/>
      <c r="AL408" s="105"/>
      <c r="AM408" s="105"/>
      <c r="AN408" s="105"/>
      <c r="AO408" s="105"/>
      <c r="AP408" s="105"/>
      <c r="AQ408" s="105"/>
      <c r="AR408" s="105"/>
      <c r="AS408" s="105"/>
      <c r="AT408" s="105"/>
      <c r="AU408" s="105"/>
      <c r="AV408" s="105"/>
      <c r="AW408" s="105"/>
      <c r="AX408" s="105"/>
      <c r="AY408" s="105"/>
      <c r="AZ408" s="105"/>
      <c r="BA408" s="105"/>
      <c r="BB408" s="105"/>
      <c r="BC408" s="105"/>
      <c r="BD408" s="105"/>
      <c r="BE408" s="105"/>
      <c r="BF408" s="105"/>
    </row>
    <row r="409" spans="1:58" ht="13.5" customHeight="1" x14ac:dyDescent="0.25">
      <c r="A409" s="105"/>
      <c r="B409" s="167"/>
      <c r="C409" s="167"/>
      <c r="D409" s="167"/>
      <c r="E409" s="105"/>
      <c r="F409" s="105"/>
      <c r="G409" s="105"/>
      <c r="H409" s="105"/>
      <c r="I409" s="105"/>
      <c r="J409" s="105"/>
      <c r="K409" s="105"/>
      <c r="L409" s="105"/>
      <c r="M409" s="105"/>
      <c r="N409" s="105"/>
      <c r="O409" s="105"/>
      <c r="P409" s="105"/>
      <c r="Q409" s="105"/>
      <c r="R409" s="105"/>
      <c r="S409" s="105"/>
      <c r="T409" s="105"/>
      <c r="U409" s="105"/>
      <c r="V409" s="105"/>
      <c r="W409" s="105"/>
      <c r="X409" s="105"/>
      <c r="Y409" s="105"/>
      <c r="Z409" s="105"/>
      <c r="AA409" s="105"/>
      <c r="AB409" s="105"/>
      <c r="AC409" s="105"/>
      <c r="AD409" s="105"/>
      <c r="AE409" s="105"/>
      <c r="AF409" s="105"/>
      <c r="AG409" s="105"/>
      <c r="AH409" s="105"/>
      <c r="AI409" s="105"/>
      <c r="AJ409" s="105"/>
      <c r="AK409" s="105"/>
      <c r="AL409" s="105"/>
      <c r="AM409" s="105"/>
      <c r="AN409" s="105"/>
      <c r="AO409" s="105"/>
      <c r="AP409" s="105"/>
      <c r="AQ409" s="105"/>
      <c r="AR409" s="105"/>
      <c r="AS409" s="105"/>
      <c r="AT409" s="105"/>
      <c r="AU409" s="105"/>
      <c r="AV409" s="105"/>
      <c r="AW409" s="105"/>
      <c r="AX409" s="105"/>
      <c r="AY409" s="105"/>
      <c r="AZ409" s="105"/>
      <c r="BA409" s="105"/>
      <c r="BB409" s="105"/>
      <c r="BC409" s="105"/>
      <c r="BD409" s="105"/>
      <c r="BE409" s="105"/>
      <c r="BF409" s="105"/>
    </row>
    <row r="410" spans="1:58" ht="13.5" customHeight="1" x14ac:dyDescent="0.25">
      <c r="A410" s="105"/>
      <c r="B410" s="167"/>
      <c r="C410" s="167"/>
      <c r="D410" s="167"/>
      <c r="E410" s="105"/>
      <c r="F410" s="105"/>
      <c r="G410" s="105"/>
      <c r="H410" s="105"/>
      <c r="I410" s="105"/>
      <c r="J410" s="105"/>
      <c r="K410" s="105"/>
      <c r="L410" s="105"/>
      <c r="M410" s="105"/>
      <c r="N410" s="105"/>
      <c r="O410" s="105"/>
      <c r="P410" s="105"/>
      <c r="Q410" s="105"/>
      <c r="R410" s="105"/>
      <c r="S410" s="105"/>
      <c r="T410" s="105"/>
      <c r="U410" s="105"/>
      <c r="V410" s="105"/>
      <c r="W410" s="105"/>
      <c r="X410" s="105"/>
      <c r="Y410" s="105"/>
      <c r="Z410" s="105"/>
      <c r="AA410" s="105"/>
      <c r="AB410" s="105"/>
      <c r="AC410" s="105"/>
      <c r="AD410" s="105"/>
      <c r="AE410" s="105"/>
      <c r="AF410" s="105"/>
      <c r="AG410" s="105"/>
      <c r="AH410" s="105"/>
      <c r="AI410" s="105"/>
      <c r="AJ410" s="105"/>
      <c r="AK410" s="105"/>
      <c r="AL410" s="105"/>
      <c r="AM410" s="105"/>
      <c r="AN410" s="105"/>
      <c r="AO410" s="105"/>
      <c r="AP410" s="105"/>
      <c r="AQ410" s="105"/>
      <c r="AR410" s="105"/>
      <c r="AS410" s="105"/>
      <c r="AT410" s="105"/>
      <c r="AU410" s="105"/>
      <c r="AV410" s="105"/>
      <c r="AW410" s="105"/>
      <c r="AX410" s="105"/>
      <c r="AY410" s="105"/>
      <c r="AZ410" s="105"/>
      <c r="BA410" s="105"/>
      <c r="BB410" s="105"/>
      <c r="BC410" s="105"/>
      <c r="BD410" s="105"/>
      <c r="BE410" s="105"/>
      <c r="BF410" s="105"/>
    </row>
    <row r="411" spans="1:58" ht="13.5" customHeight="1" x14ac:dyDescent="0.25">
      <c r="A411" s="105"/>
      <c r="B411" s="167"/>
      <c r="C411" s="167"/>
      <c r="D411" s="167"/>
      <c r="E411" s="105"/>
      <c r="F411" s="105"/>
      <c r="G411" s="105"/>
      <c r="H411" s="105"/>
      <c r="I411" s="105"/>
      <c r="J411" s="105"/>
      <c r="K411" s="105"/>
      <c r="L411" s="105"/>
      <c r="M411" s="105"/>
      <c r="N411" s="105"/>
      <c r="O411" s="105"/>
      <c r="P411" s="105"/>
      <c r="Q411" s="105"/>
      <c r="R411" s="105"/>
      <c r="S411" s="105"/>
      <c r="T411" s="105"/>
      <c r="U411" s="105"/>
      <c r="V411" s="105"/>
      <c r="W411" s="105"/>
      <c r="X411" s="105"/>
      <c r="Y411" s="105"/>
      <c r="Z411" s="105"/>
      <c r="AA411" s="105"/>
      <c r="AB411" s="105"/>
      <c r="AC411" s="105"/>
      <c r="AD411" s="105"/>
      <c r="AE411" s="105"/>
      <c r="AF411" s="105"/>
      <c r="AG411" s="105"/>
      <c r="AH411" s="105"/>
      <c r="AI411" s="105"/>
      <c r="AJ411" s="105"/>
      <c r="AK411" s="105"/>
      <c r="AL411" s="105"/>
      <c r="AM411" s="105"/>
      <c r="AN411" s="105"/>
      <c r="AO411" s="105"/>
      <c r="AP411" s="105"/>
      <c r="AQ411" s="105"/>
      <c r="AR411" s="105"/>
      <c r="AS411" s="105"/>
      <c r="AT411" s="105"/>
      <c r="AU411" s="105"/>
      <c r="AV411" s="105"/>
      <c r="AW411" s="105"/>
      <c r="AX411" s="105"/>
      <c r="AY411" s="105"/>
      <c r="AZ411" s="105"/>
      <c r="BA411" s="105"/>
      <c r="BB411" s="105"/>
      <c r="BC411" s="105"/>
      <c r="BD411" s="105"/>
      <c r="BE411" s="105"/>
      <c r="BF411" s="105"/>
    </row>
    <row r="412" spans="1:58" ht="13.5" customHeight="1" x14ac:dyDescent="0.25">
      <c r="A412" s="105"/>
      <c r="B412" s="167"/>
      <c r="C412" s="167"/>
      <c r="D412" s="167"/>
      <c r="E412" s="105"/>
      <c r="F412" s="105"/>
      <c r="G412" s="105"/>
      <c r="H412" s="105"/>
      <c r="I412" s="105"/>
      <c r="J412" s="105"/>
      <c r="K412" s="105"/>
      <c r="L412" s="105"/>
      <c r="M412" s="105"/>
      <c r="N412" s="105"/>
      <c r="O412" s="105"/>
      <c r="P412" s="105"/>
      <c r="Q412" s="105"/>
      <c r="R412" s="105"/>
      <c r="S412" s="105"/>
      <c r="T412" s="105"/>
      <c r="U412" s="105"/>
      <c r="V412" s="105"/>
      <c r="W412" s="105"/>
      <c r="X412" s="105"/>
      <c r="Y412" s="105"/>
      <c r="Z412" s="105"/>
      <c r="AA412" s="105"/>
      <c r="AB412" s="105"/>
      <c r="AC412" s="105"/>
      <c r="AD412" s="105"/>
      <c r="AE412" s="105"/>
      <c r="AF412" s="105"/>
      <c r="AG412" s="105"/>
      <c r="AH412" s="105"/>
      <c r="AI412" s="105"/>
      <c r="AJ412" s="105"/>
      <c r="AK412" s="105"/>
      <c r="AL412" s="105"/>
      <c r="AM412" s="105"/>
      <c r="AN412" s="105"/>
      <c r="AO412" s="105"/>
      <c r="AP412" s="105"/>
      <c r="AQ412" s="105"/>
      <c r="AR412" s="105"/>
      <c r="AS412" s="105"/>
      <c r="AT412" s="105"/>
      <c r="AU412" s="105"/>
      <c r="AV412" s="105"/>
      <c r="AW412" s="105"/>
      <c r="AX412" s="105"/>
      <c r="AY412" s="105"/>
      <c r="AZ412" s="105"/>
      <c r="BA412" s="105"/>
      <c r="BB412" s="105"/>
      <c r="BC412" s="105"/>
      <c r="BD412" s="105"/>
      <c r="BE412" s="105"/>
      <c r="BF412" s="105"/>
    </row>
    <row r="413" spans="1:58" ht="13.5" customHeight="1" x14ac:dyDescent="0.25">
      <c r="A413" s="105"/>
      <c r="B413" s="167"/>
      <c r="C413" s="167"/>
      <c r="D413" s="167"/>
      <c r="E413" s="105"/>
      <c r="F413" s="105"/>
      <c r="G413" s="105"/>
      <c r="H413" s="105"/>
      <c r="I413" s="105"/>
      <c r="J413" s="105"/>
      <c r="K413" s="105"/>
      <c r="L413" s="105"/>
      <c r="M413" s="105"/>
      <c r="N413" s="105"/>
      <c r="O413" s="105"/>
      <c r="P413" s="105"/>
      <c r="Q413" s="105"/>
      <c r="R413" s="105"/>
      <c r="S413" s="105"/>
      <c r="T413" s="105"/>
      <c r="U413" s="105"/>
      <c r="V413" s="105"/>
      <c r="W413" s="105"/>
      <c r="X413" s="105"/>
      <c r="Y413" s="105"/>
      <c r="Z413" s="105"/>
      <c r="AA413" s="105"/>
      <c r="AB413" s="105"/>
      <c r="AC413" s="105"/>
      <c r="AD413" s="105"/>
      <c r="AE413" s="105"/>
      <c r="AF413" s="105"/>
      <c r="AG413" s="105"/>
      <c r="AH413" s="105"/>
      <c r="AI413" s="105"/>
      <c r="AJ413" s="105"/>
      <c r="AK413" s="105"/>
      <c r="AL413" s="105"/>
      <c r="AM413" s="105"/>
      <c r="AN413" s="105"/>
      <c r="AO413" s="105"/>
      <c r="AP413" s="105"/>
      <c r="AQ413" s="105"/>
      <c r="AR413" s="105"/>
      <c r="AS413" s="105"/>
      <c r="AT413" s="105"/>
      <c r="AU413" s="105"/>
      <c r="AV413" s="105"/>
      <c r="AW413" s="105"/>
      <c r="AX413" s="105"/>
      <c r="AY413" s="105"/>
      <c r="AZ413" s="105"/>
      <c r="BA413" s="105"/>
      <c r="BB413" s="105"/>
      <c r="BC413" s="105"/>
      <c r="BD413" s="105"/>
      <c r="BE413" s="105"/>
      <c r="BF413" s="105"/>
    </row>
    <row r="414" spans="1:58" ht="13.5" customHeight="1" x14ac:dyDescent="0.25">
      <c r="A414" s="105"/>
      <c r="B414" s="167"/>
      <c r="C414" s="167"/>
      <c r="D414" s="167"/>
      <c r="E414" s="105"/>
      <c r="F414" s="105"/>
      <c r="G414" s="105"/>
      <c r="H414" s="105"/>
      <c r="I414" s="105"/>
      <c r="J414" s="105"/>
      <c r="K414" s="105"/>
      <c r="L414" s="105"/>
      <c r="M414" s="105"/>
      <c r="N414" s="105"/>
      <c r="O414" s="105"/>
      <c r="P414" s="105"/>
      <c r="Q414" s="105"/>
      <c r="R414" s="105"/>
      <c r="S414" s="105"/>
      <c r="T414" s="105"/>
      <c r="U414" s="105"/>
      <c r="V414" s="105"/>
      <c r="W414" s="105"/>
      <c r="X414" s="105"/>
      <c r="Y414" s="105"/>
      <c r="Z414" s="105"/>
      <c r="AA414" s="105"/>
      <c r="AB414" s="105"/>
      <c r="AC414" s="105"/>
      <c r="AD414" s="105"/>
      <c r="AE414" s="105"/>
      <c r="AF414" s="105"/>
      <c r="AG414" s="105"/>
      <c r="AH414" s="105"/>
      <c r="AI414" s="105"/>
      <c r="AJ414" s="105"/>
      <c r="AK414" s="105"/>
      <c r="AL414" s="105"/>
      <c r="AM414" s="105"/>
      <c r="AN414" s="105"/>
      <c r="AO414" s="105"/>
      <c r="AP414" s="105"/>
      <c r="AQ414" s="105"/>
      <c r="AR414" s="105"/>
      <c r="AS414" s="105"/>
      <c r="AT414" s="105"/>
      <c r="AU414" s="105"/>
      <c r="AV414" s="105"/>
      <c r="AW414" s="105"/>
      <c r="AX414" s="105"/>
      <c r="AY414" s="105"/>
      <c r="AZ414" s="105"/>
      <c r="BA414" s="105"/>
      <c r="BB414" s="105"/>
      <c r="BC414" s="105"/>
      <c r="BD414" s="105"/>
      <c r="BE414" s="105"/>
      <c r="BF414" s="105"/>
    </row>
    <row r="415" spans="1:58" ht="13.5" customHeight="1" x14ac:dyDescent="0.25">
      <c r="A415" s="105"/>
      <c r="B415" s="167"/>
      <c r="C415" s="167"/>
      <c r="D415" s="167"/>
      <c r="E415" s="105"/>
      <c r="F415" s="105"/>
      <c r="G415" s="105"/>
      <c r="H415" s="105"/>
      <c r="I415" s="105"/>
      <c r="J415" s="105"/>
      <c r="K415" s="105"/>
      <c r="L415" s="105"/>
      <c r="M415" s="105"/>
      <c r="N415" s="105"/>
      <c r="O415" s="105"/>
      <c r="P415" s="105"/>
      <c r="Q415" s="105"/>
      <c r="R415" s="105"/>
      <c r="S415" s="105"/>
      <c r="T415" s="105"/>
      <c r="U415" s="105"/>
      <c r="V415" s="105"/>
      <c r="W415" s="105"/>
      <c r="X415" s="105"/>
      <c r="Y415" s="105"/>
      <c r="Z415" s="105"/>
      <c r="AA415" s="105"/>
      <c r="AB415" s="105"/>
      <c r="AC415" s="105"/>
      <c r="AD415" s="105"/>
      <c r="AE415" s="105"/>
      <c r="AF415" s="105"/>
      <c r="AG415" s="105"/>
      <c r="AH415" s="105"/>
      <c r="AI415" s="105"/>
      <c r="AJ415" s="105"/>
      <c r="AK415" s="105"/>
      <c r="AL415" s="105"/>
      <c r="AM415" s="105"/>
      <c r="AN415" s="105"/>
      <c r="AO415" s="105"/>
      <c r="AP415" s="105"/>
      <c r="AQ415" s="105"/>
      <c r="AR415" s="105"/>
      <c r="AS415" s="105"/>
      <c r="AT415" s="105"/>
      <c r="AU415" s="105"/>
      <c r="AV415" s="105"/>
      <c r="AW415" s="105"/>
      <c r="AX415" s="105"/>
      <c r="AY415" s="105"/>
      <c r="AZ415" s="105"/>
      <c r="BA415" s="105"/>
      <c r="BB415" s="105"/>
      <c r="BC415" s="105"/>
      <c r="BD415" s="105"/>
      <c r="BE415" s="105"/>
      <c r="BF415" s="105"/>
    </row>
    <row r="416" spans="1:58" ht="13.5" customHeight="1" x14ac:dyDescent="0.25">
      <c r="A416" s="105"/>
      <c r="B416" s="167"/>
      <c r="C416" s="167"/>
      <c r="D416" s="167"/>
      <c r="E416" s="105"/>
      <c r="F416" s="105"/>
      <c r="G416" s="105"/>
      <c r="H416" s="105"/>
      <c r="I416" s="105"/>
      <c r="J416" s="105"/>
      <c r="K416" s="105"/>
      <c r="L416" s="105"/>
      <c r="M416" s="105"/>
      <c r="N416" s="105"/>
      <c r="O416" s="105"/>
      <c r="P416" s="105"/>
      <c r="Q416" s="105"/>
      <c r="R416" s="105"/>
      <c r="S416" s="105"/>
      <c r="T416" s="105"/>
      <c r="U416" s="105"/>
      <c r="V416" s="105"/>
      <c r="W416" s="105"/>
      <c r="X416" s="105"/>
      <c r="Y416" s="105"/>
      <c r="Z416" s="105"/>
      <c r="AA416" s="105"/>
      <c r="AB416" s="105"/>
      <c r="AC416" s="105"/>
      <c r="AD416" s="105"/>
      <c r="AE416" s="105"/>
      <c r="AF416" s="105"/>
      <c r="AG416" s="105"/>
      <c r="AH416" s="105"/>
      <c r="AI416" s="105"/>
      <c r="AJ416" s="105"/>
      <c r="AK416" s="105"/>
      <c r="AL416" s="105"/>
      <c r="AM416" s="105"/>
      <c r="AN416" s="105"/>
      <c r="AO416" s="105"/>
      <c r="AP416" s="105"/>
      <c r="AQ416" s="105"/>
      <c r="AR416" s="105"/>
      <c r="AS416" s="105"/>
      <c r="AT416" s="105"/>
      <c r="AU416" s="105"/>
      <c r="AV416" s="105"/>
      <c r="AW416" s="105"/>
      <c r="AX416" s="105"/>
      <c r="AY416" s="105"/>
      <c r="AZ416" s="105"/>
      <c r="BA416" s="105"/>
      <c r="BB416" s="105"/>
      <c r="BC416" s="105"/>
      <c r="BD416" s="105"/>
      <c r="BE416" s="105"/>
      <c r="BF416" s="105"/>
    </row>
    <row r="417" spans="1:58" ht="13.5" customHeight="1" x14ac:dyDescent="0.25">
      <c r="A417" s="105"/>
      <c r="B417" s="167"/>
      <c r="C417" s="167"/>
      <c r="D417" s="167"/>
      <c r="E417" s="105"/>
      <c r="F417" s="105"/>
      <c r="G417" s="105"/>
      <c r="H417" s="105"/>
      <c r="I417" s="105"/>
      <c r="J417" s="105"/>
      <c r="K417" s="105"/>
      <c r="L417" s="105"/>
      <c r="M417" s="105"/>
      <c r="N417" s="105"/>
      <c r="O417" s="105"/>
      <c r="P417" s="105"/>
      <c r="Q417" s="105"/>
      <c r="R417" s="105"/>
      <c r="S417" s="105"/>
      <c r="T417" s="105"/>
      <c r="U417" s="105"/>
      <c r="V417" s="105"/>
      <c r="W417" s="105"/>
      <c r="X417" s="105"/>
      <c r="Y417" s="105"/>
      <c r="Z417" s="105"/>
      <c r="AA417" s="105"/>
      <c r="AB417" s="105"/>
      <c r="AC417" s="105"/>
      <c r="AD417" s="105"/>
      <c r="AE417" s="105"/>
      <c r="AF417" s="105"/>
      <c r="AG417" s="105"/>
      <c r="AH417" s="105"/>
      <c r="AI417" s="105"/>
      <c r="AJ417" s="105"/>
      <c r="AK417" s="105"/>
      <c r="AL417" s="105"/>
      <c r="AM417" s="105"/>
      <c r="AN417" s="105"/>
      <c r="AO417" s="105"/>
      <c r="AP417" s="105"/>
      <c r="AQ417" s="105"/>
      <c r="AR417" s="105"/>
      <c r="AS417" s="105"/>
      <c r="AT417" s="105"/>
      <c r="AU417" s="105"/>
      <c r="AV417" s="105"/>
      <c r="AW417" s="105"/>
      <c r="AX417" s="105"/>
      <c r="AY417" s="105"/>
      <c r="AZ417" s="105"/>
      <c r="BA417" s="105"/>
      <c r="BB417" s="105"/>
      <c r="BC417" s="105"/>
      <c r="BD417" s="105"/>
      <c r="BE417" s="105"/>
      <c r="BF417" s="105"/>
    </row>
    <row r="418" spans="1:58" ht="13.5" customHeight="1" x14ac:dyDescent="0.25">
      <c r="A418" s="105"/>
      <c r="B418" s="167"/>
      <c r="C418" s="167"/>
      <c r="D418" s="167"/>
      <c r="E418" s="105"/>
      <c r="F418" s="105"/>
      <c r="G418" s="105"/>
      <c r="H418" s="105"/>
      <c r="I418" s="105"/>
      <c r="J418" s="105"/>
      <c r="K418" s="105"/>
      <c r="L418" s="105"/>
      <c r="M418" s="105"/>
      <c r="N418" s="105"/>
      <c r="O418" s="105"/>
      <c r="P418" s="105"/>
      <c r="Q418" s="105"/>
      <c r="R418" s="105"/>
      <c r="S418" s="105"/>
      <c r="T418" s="105"/>
      <c r="U418" s="105"/>
      <c r="V418" s="105"/>
      <c r="W418" s="105"/>
      <c r="X418" s="105"/>
      <c r="Y418" s="105"/>
      <c r="Z418" s="105"/>
      <c r="AA418" s="105"/>
      <c r="AB418" s="105"/>
      <c r="AC418" s="105"/>
      <c r="AD418" s="105"/>
      <c r="AE418" s="105"/>
      <c r="AF418" s="105"/>
      <c r="AG418" s="105"/>
      <c r="AH418" s="105"/>
      <c r="AI418" s="105"/>
      <c r="AJ418" s="105"/>
      <c r="AK418" s="105"/>
      <c r="AL418" s="105"/>
      <c r="AM418" s="105"/>
      <c r="AN418" s="105"/>
      <c r="AO418" s="105"/>
      <c r="AP418" s="105"/>
      <c r="AQ418" s="105"/>
      <c r="AR418" s="105"/>
      <c r="AS418" s="105"/>
      <c r="AT418" s="105"/>
      <c r="AU418" s="105"/>
      <c r="AV418" s="105"/>
      <c r="AW418" s="105"/>
      <c r="AX418" s="105"/>
      <c r="AY418" s="105"/>
      <c r="AZ418" s="105"/>
      <c r="BA418" s="105"/>
      <c r="BB418" s="105"/>
      <c r="BC418" s="105"/>
      <c r="BD418" s="105"/>
      <c r="BE418" s="105"/>
      <c r="BF418" s="105"/>
    </row>
    <row r="419" spans="1:58" ht="13.5" customHeight="1" x14ac:dyDescent="0.25">
      <c r="A419" s="105"/>
      <c r="B419" s="167"/>
      <c r="C419" s="167"/>
      <c r="D419" s="167"/>
      <c r="E419" s="105"/>
      <c r="F419" s="105"/>
      <c r="G419" s="105"/>
      <c r="H419" s="105"/>
      <c r="I419" s="105"/>
      <c r="J419" s="105"/>
      <c r="K419" s="105"/>
      <c r="L419" s="105"/>
      <c r="M419" s="105"/>
      <c r="N419" s="105"/>
      <c r="O419" s="105"/>
      <c r="P419" s="105"/>
      <c r="Q419" s="105"/>
      <c r="R419" s="105"/>
      <c r="S419" s="105"/>
      <c r="T419" s="105"/>
      <c r="U419" s="105"/>
      <c r="V419" s="105"/>
      <c r="W419" s="105"/>
      <c r="X419" s="105"/>
      <c r="Y419" s="105"/>
      <c r="Z419" s="105"/>
      <c r="AA419" s="105"/>
      <c r="AB419" s="105"/>
      <c r="AC419" s="105"/>
      <c r="AD419" s="105"/>
      <c r="AE419" s="105"/>
      <c r="AF419" s="105"/>
      <c r="AG419" s="105"/>
      <c r="AH419" s="105"/>
      <c r="AI419" s="105"/>
      <c r="AJ419" s="105"/>
      <c r="AK419" s="105"/>
      <c r="AL419" s="105"/>
      <c r="AM419" s="105"/>
      <c r="AN419" s="105"/>
      <c r="AO419" s="105"/>
      <c r="AP419" s="105"/>
      <c r="AQ419" s="105"/>
      <c r="AR419" s="105"/>
      <c r="AS419" s="105"/>
      <c r="AT419" s="105"/>
      <c r="AU419" s="105"/>
      <c r="AV419" s="105"/>
      <c r="AW419" s="105"/>
      <c r="AX419" s="105"/>
      <c r="AY419" s="105"/>
      <c r="AZ419" s="105"/>
      <c r="BA419" s="105"/>
      <c r="BB419" s="105"/>
      <c r="BC419" s="105"/>
      <c r="BD419" s="105"/>
      <c r="BE419" s="105"/>
      <c r="BF419" s="105"/>
    </row>
    <row r="420" spans="1:58" ht="13.5" customHeight="1" x14ac:dyDescent="0.25">
      <c r="A420" s="105"/>
      <c r="B420" s="167"/>
      <c r="C420" s="167"/>
      <c r="D420" s="167"/>
      <c r="E420" s="105"/>
      <c r="F420" s="105"/>
      <c r="G420" s="105"/>
      <c r="H420" s="105"/>
      <c r="I420" s="105"/>
      <c r="J420" s="105"/>
      <c r="K420" s="105"/>
      <c r="L420" s="105"/>
      <c r="M420" s="105"/>
      <c r="N420" s="105"/>
      <c r="O420" s="105"/>
      <c r="P420" s="105"/>
      <c r="Q420" s="105"/>
      <c r="R420" s="105"/>
      <c r="S420" s="105"/>
      <c r="T420" s="105"/>
      <c r="U420" s="105"/>
      <c r="V420" s="105"/>
      <c r="W420" s="105"/>
      <c r="X420" s="105"/>
      <c r="Y420" s="105"/>
      <c r="Z420" s="105"/>
      <c r="AA420" s="105"/>
      <c r="AB420" s="105"/>
      <c r="AC420" s="105"/>
      <c r="AD420" s="105"/>
      <c r="AE420" s="105"/>
      <c r="AF420" s="105"/>
      <c r="AG420" s="105"/>
      <c r="AH420" s="105"/>
      <c r="AI420" s="105"/>
      <c r="AJ420" s="105"/>
      <c r="AK420" s="105"/>
      <c r="AL420" s="105"/>
      <c r="AM420" s="105"/>
      <c r="AN420" s="105"/>
      <c r="AO420" s="105"/>
      <c r="AP420" s="105"/>
      <c r="AQ420" s="105"/>
      <c r="AR420" s="105"/>
      <c r="AS420" s="105"/>
      <c r="AT420" s="105"/>
      <c r="AU420" s="105"/>
      <c r="AV420" s="105"/>
      <c r="AW420" s="105"/>
      <c r="AX420" s="105"/>
      <c r="AY420" s="105"/>
      <c r="AZ420" s="105"/>
      <c r="BA420" s="105"/>
      <c r="BB420" s="105"/>
      <c r="BC420" s="105"/>
      <c r="BD420" s="105"/>
      <c r="BE420" s="105"/>
      <c r="BF420" s="105"/>
    </row>
    <row r="421" spans="1:58" ht="13.5" customHeight="1" x14ac:dyDescent="0.25">
      <c r="A421" s="105"/>
      <c r="B421" s="167"/>
      <c r="C421" s="167"/>
      <c r="D421" s="167"/>
      <c r="E421" s="105"/>
      <c r="F421" s="105"/>
      <c r="G421" s="105"/>
      <c r="H421" s="105"/>
      <c r="I421" s="105"/>
      <c r="J421" s="105"/>
      <c r="K421" s="105"/>
      <c r="L421" s="105"/>
      <c r="M421" s="105"/>
      <c r="N421" s="105"/>
      <c r="O421" s="105"/>
      <c r="P421" s="105"/>
      <c r="Q421" s="105"/>
      <c r="R421" s="105"/>
      <c r="S421" s="105"/>
      <c r="T421" s="105"/>
      <c r="U421" s="105"/>
      <c r="V421" s="105"/>
      <c r="W421" s="105"/>
      <c r="X421" s="105"/>
      <c r="Y421" s="105"/>
      <c r="Z421" s="105"/>
      <c r="AA421" s="105"/>
      <c r="AB421" s="105"/>
      <c r="AC421" s="105"/>
      <c r="AD421" s="105"/>
      <c r="AE421" s="105"/>
      <c r="AF421" s="105"/>
      <c r="AG421" s="105"/>
      <c r="AH421" s="105"/>
      <c r="AI421" s="105"/>
      <c r="AJ421" s="105"/>
      <c r="AK421" s="105"/>
      <c r="AL421" s="105"/>
      <c r="AM421" s="105"/>
      <c r="AN421" s="105"/>
      <c r="AO421" s="105"/>
      <c r="AP421" s="105"/>
      <c r="AQ421" s="105"/>
      <c r="AR421" s="105"/>
      <c r="AS421" s="105"/>
      <c r="AT421" s="105"/>
      <c r="AU421" s="105"/>
      <c r="AV421" s="105"/>
      <c r="AW421" s="105"/>
      <c r="AX421" s="105"/>
      <c r="AY421" s="105"/>
      <c r="AZ421" s="105"/>
      <c r="BA421" s="105"/>
      <c r="BB421" s="105"/>
      <c r="BC421" s="105"/>
      <c r="BD421" s="105"/>
      <c r="BE421" s="105"/>
      <c r="BF421" s="105"/>
    </row>
    <row r="422" spans="1:58" ht="13.5" customHeight="1" x14ac:dyDescent="0.25">
      <c r="A422" s="105"/>
      <c r="B422" s="167"/>
      <c r="C422" s="167"/>
      <c r="D422" s="167"/>
      <c r="E422" s="105"/>
      <c r="F422" s="105"/>
      <c r="G422" s="105"/>
      <c r="H422" s="105"/>
      <c r="I422" s="105"/>
      <c r="J422" s="105"/>
      <c r="K422" s="105"/>
      <c r="L422" s="105"/>
      <c r="M422" s="105"/>
      <c r="N422" s="105"/>
      <c r="O422" s="105"/>
      <c r="P422" s="105"/>
      <c r="Q422" s="105"/>
      <c r="R422" s="105"/>
      <c r="S422" s="105"/>
      <c r="T422" s="105"/>
      <c r="U422" s="105"/>
      <c r="V422" s="105"/>
      <c r="W422" s="105"/>
      <c r="X422" s="105"/>
      <c r="Y422" s="105"/>
      <c r="Z422" s="105"/>
      <c r="AA422" s="105"/>
      <c r="AB422" s="105"/>
      <c r="AC422" s="105"/>
      <c r="AD422" s="105"/>
      <c r="AE422" s="105"/>
      <c r="AF422" s="105"/>
      <c r="AG422" s="105"/>
      <c r="AH422" s="105"/>
      <c r="AI422" s="105"/>
      <c r="AJ422" s="105"/>
      <c r="AK422" s="105"/>
      <c r="AL422" s="105"/>
      <c r="AM422" s="105"/>
      <c r="AN422" s="105"/>
      <c r="AO422" s="105"/>
      <c r="AP422" s="105"/>
      <c r="AQ422" s="105"/>
      <c r="AR422" s="105"/>
      <c r="AS422" s="105"/>
      <c r="AT422" s="105"/>
      <c r="AU422" s="105"/>
      <c r="AV422" s="105"/>
      <c r="AW422" s="105"/>
      <c r="AX422" s="105"/>
      <c r="AY422" s="105"/>
      <c r="AZ422" s="105"/>
      <c r="BA422" s="105"/>
      <c r="BB422" s="105"/>
      <c r="BC422" s="105"/>
      <c r="BD422" s="105"/>
      <c r="BE422" s="105"/>
      <c r="BF422" s="105"/>
    </row>
    <row r="423" spans="1:58" ht="13.5" customHeight="1" x14ac:dyDescent="0.25">
      <c r="A423" s="105"/>
      <c r="B423" s="167"/>
      <c r="C423" s="167"/>
      <c r="D423" s="167"/>
      <c r="E423" s="105"/>
      <c r="F423" s="105"/>
      <c r="G423" s="105"/>
      <c r="H423" s="105"/>
      <c r="I423" s="105"/>
      <c r="J423" s="105"/>
      <c r="K423" s="105"/>
      <c r="L423" s="105"/>
      <c r="M423" s="105"/>
      <c r="N423" s="105"/>
      <c r="O423" s="105"/>
      <c r="P423" s="105"/>
      <c r="Q423" s="105"/>
      <c r="R423" s="105"/>
      <c r="S423" s="105"/>
      <c r="T423" s="105"/>
      <c r="U423" s="105"/>
      <c r="V423" s="105"/>
      <c r="W423" s="105"/>
      <c r="X423" s="105"/>
      <c r="Y423" s="105"/>
      <c r="Z423" s="105"/>
      <c r="AA423" s="105"/>
      <c r="AB423" s="105"/>
      <c r="AC423" s="105"/>
      <c r="AD423" s="105"/>
      <c r="AE423" s="105"/>
      <c r="AF423" s="105"/>
      <c r="AG423" s="105"/>
      <c r="AH423" s="105"/>
      <c r="AI423" s="105"/>
      <c r="AJ423" s="105"/>
      <c r="AK423" s="105"/>
      <c r="AL423" s="105"/>
      <c r="AM423" s="105"/>
      <c r="AN423" s="105"/>
      <c r="AO423" s="105"/>
      <c r="AP423" s="105"/>
      <c r="AQ423" s="105"/>
      <c r="AR423" s="105"/>
      <c r="AS423" s="105"/>
      <c r="AT423" s="105"/>
      <c r="AU423" s="105"/>
      <c r="AV423" s="105"/>
      <c r="AW423" s="105"/>
      <c r="AX423" s="105"/>
      <c r="AY423" s="105"/>
      <c r="AZ423" s="105"/>
      <c r="BA423" s="105"/>
      <c r="BB423" s="105"/>
      <c r="BC423" s="105"/>
      <c r="BD423" s="105"/>
      <c r="BE423" s="105"/>
      <c r="BF423" s="105"/>
    </row>
    <row r="424" spans="1:58" ht="13.5" customHeight="1" x14ac:dyDescent="0.25">
      <c r="A424" s="105"/>
      <c r="B424" s="167"/>
      <c r="C424" s="167"/>
      <c r="D424" s="167"/>
      <c r="E424" s="105"/>
      <c r="F424" s="105"/>
      <c r="G424" s="105"/>
      <c r="H424" s="105"/>
      <c r="I424" s="105"/>
      <c r="J424" s="105"/>
      <c r="K424" s="105"/>
      <c r="L424" s="105"/>
      <c r="M424" s="105"/>
      <c r="N424" s="105"/>
      <c r="O424" s="105"/>
      <c r="P424" s="105"/>
      <c r="Q424" s="105"/>
      <c r="R424" s="105"/>
      <c r="S424" s="105"/>
      <c r="T424" s="105"/>
      <c r="U424" s="105"/>
      <c r="V424" s="105"/>
      <c r="W424" s="105"/>
      <c r="X424" s="105"/>
      <c r="Y424" s="105"/>
      <c r="Z424" s="105"/>
      <c r="AA424" s="105"/>
      <c r="AB424" s="105"/>
      <c r="AC424" s="105"/>
      <c r="AD424" s="105"/>
      <c r="AE424" s="105"/>
      <c r="AF424" s="105"/>
      <c r="AG424" s="105"/>
      <c r="AH424" s="105"/>
      <c r="AI424" s="105"/>
      <c r="AJ424" s="105"/>
      <c r="AK424" s="105"/>
      <c r="AL424" s="105"/>
      <c r="AM424" s="105"/>
      <c r="AN424" s="105"/>
      <c r="AO424" s="105"/>
      <c r="AP424" s="105"/>
      <c r="AQ424" s="105"/>
      <c r="AR424" s="105"/>
      <c r="AS424" s="105"/>
      <c r="AT424" s="105"/>
      <c r="AU424" s="105"/>
      <c r="AV424" s="105"/>
      <c r="AW424" s="105"/>
      <c r="AX424" s="105"/>
      <c r="AY424" s="105"/>
      <c r="AZ424" s="105"/>
      <c r="BA424" s="105"/>
      <c r="BB424" s="105"/>
      <c r="BC424" s="105"/>
      <c r="BD424" s="105"/>
      <c r="BE424" s="105"/>
      <c r="BF424" s="105"/>
    </row>
    <row r="425" spans="1:58" ht="13.5" customHeight="1" x14ac:dyDescent="0.25">
      <c r="A425" s="105"/>
      <c r="B425" s="167"/>
      <c r="C425" s="167"/>
      <c r="D425" s="167"/>
      <c r="E425" s="105"/>
      <c r="F425" s="105"/>
      <c r="G425" s="105"/>
      <c r="H425" s="105"/>
      <c r="I425" s="105"/>
      <c r="J425" s="105"/>
      <c r="K425" s="105"/>
      <c r="L425" s="105"/>
      <c r="M425" s="105"/>
      <c r="N425" s="105"/>
      <c r="O425" s="105"/>
      <c r="P425" s="105"/>
      <c r="Q425" s="105"/>
      <c r="R425" s="105"/>
      <c r="S425" s="105"/>
      <c r="T425" s="105"/>
      <c r="U425" s="105"/>
      <c r="V425" s="105"/>
      <c r="W425" s="105"/>
      <c r="X425" s="105"/>
      <c r="Y425" s="105"/>
      <c r="Z425" s="105"/>
      <c r="AA425" s="105"/>
      <c r="AB425" s="105"/>
      <c r="AC425" s="105"/>
      <c r="AD425" s="105"/>
      <c r="AE425" s="105"/>
      <c r="AF425" s="105"/>
      <c r="AG425" s="105"/>
      <c r="AH425" s="105"/>
      <c r="AI425" s="105"/>
      <c r="AJ425" s="105"/>
      <c r="AK425" s="105"/>
      <c r="AL425" s="105"/>
      <c r="AM425" s="105"/>
      <c r="AN425" s="105"/>
      <c r="AO425" s="105"/>
      <c r="AP425" s="105"/>
      <c r="AQ425" s="105"/>
      <c r="AR425" s="105"/>
      <c r="AS425" s="105"/>
      <c r="AT425" s="105"/>
      <c r="AU425" s="105"/>
      <c r="AV425" s="105"/>
      <c r="AW425" s="105"/>
      <c r="AX425" s="105"/>
      <c r="AY425" s="105"/>
      <c r="AZ425" s="105"/>
      <c r="BA425" s="105"/>
      <c r="BB425" s="105"/>
      <c r="BC425" s="105"/>
      <c r="BD425" s="105"/>
      <c r="BE425" s="105"/>
      <c r="BF425" s="105"/>
    </row>
    <row r="426" spans="1:58" ht="13.5" customHeight="1" x14ac:dyDescent="0.25">
      <c r="A426" s="105"/>
      <c r="B426" s="167"/>
      <c r="C426" s="167"/>
      <c r="D426" s="167"/>
      <c r="E426" s="105"/>
      <c r="F426" s="105"/>
      <c r="G426" s="105"/>
      <c r="H426" s="105"/>
      <c r="I426" s="105"/>
      <c r="J426" s="105"/>
      <c r="K426" s="105"/>
      <c r="L426" s="105"/>
      <c r="M426" s="105"/>
      <c r="N426" s="105"/>
      <c r="O426" s="105"/>
      <c r="P426" s="105"/>
      <c r="Q426" s="105"/>
      <c r="R426" s="105"/>
      <c r="S426" s="105"/>
      <c r="T426" s="105"/>
      <c r="U426" s="105"/>
      <c r="V426" s="105"/>
      <c r="W426" s="105"/>
      <c r="X426" s="105"/>
      <c r="Y426" s="105"/>
      <c r="Z426" s="105"/>
      <c r="AA426" s="105"/>
      <c r="AB426" s="105"/>
      <c r="AC426" s="105"/>
      <c r="AD426" s="105"/>
      <c r="AE426" s="105"/>
      <c r="AF426" s="105"/>
      <c r="AG426" s="105"/>
      <c r="AH426" s="105"/>
      <c r="AI426" s="105"/>
      <c r="AJ426" s="105"/>
      <c r="AK426" s="105"/>
      <c r="AL426" s="105"/>
      <c r="AM426" s="105"/>
      <c r="AN426" s="105"/>
      <c r="AO426" s="105"/>
      <c r="AP426" s="105"/>
      <c r="AQ426" s="105"/>
      <c r="AR426" s="105"/>
      <c r="AS426" s="105"/>
      <c r="AT426" s="105"/>
      <c r="AU426" s="105"/>
      <c r="AV426" s="105"/>
      <c r="AW426" s="105"/>
      <c r="AX426" s="105"/>
      <c r="AY426" s="105"/>
      <c r="AZ426" s="105"/>
      <c r="BA426" s="105"/>
      <c r="BB426" s="105"/>
      <c r="BC426" s="105"/>
      <c r="BD426" s="105"/>
      <c r="BE426" s="105"/>
      <c r="BF426" s="105"/>
    </row>
    <row r="427" spans="1:58" ht="13.5" customHeight="1" x14ac:dyDescent="0.25">
      <c r="A427" s="105"/>
      <c r="B427" s="167"/>
      <c r="C427" s="167"/>
      <c r="D427" s="167"/>
      <c r="E427" s="105"/>
      <c r="F427" s="105"/>
      <c r="G427" s="105"/>
      <c r="H427" s="105"/>
      <c r="I427" s="105"/>
      <c r="J427" s="105"/>
      <c r="K427" s="105"/>
      <c r="L427" s="105"/>
      <c r="M427" s="105"/>
      <c r="N427" s="105"/>
      <c r="O427" s="105"/>
      <c r="P427" s="105"/>
      <c r="Q427" s="105"/>
      <c r="R427" s="105"/>
      <c r="S427" s="105"/>
      <c r="T427" s="105"/>
      <c r="U427" s="105"/>
      <c r="V427" s="105"/>
      <c r="W427" s="105"/>
      <c r="X427" s="105"/>
      <c r="Y427" s="105"/>
      <c r="Z427" s="105"/>
      <c r="AA427" s="105"/>
      <c r="AB427" s="105"/>
      <c r="AC427" s="105"/>
      <c r="AD427" s="105"/>
      <c r="AE427" s="105"/>
      <c r="AF427" s="105"/>
      <c r="AG427" s="105"/>
      <c r="AH427" s="105"/>
      <c r="AI427" s="105"/>
      <c r="AJ427" s="105"/>
      <c r="AK427" s="105"/>
      <c r="AL427" s="105"/>
      <c r="AM427" s="105"/>
      <c r="AN427" s="105"/>
      <c r="AO427" s="105"/>
      <c r="AP427" s="105"/>
      <c r="AQ427" s="105"/>
      <c r="AR427" s="105"/>
      <c r="AS427" s="105"/>
      <c r="AT427" s="105"/>
      <c r="AU427" s="105"/>
      <c r="AV427" s="105"/>
      <c r="AW427" s="105"/>
      <c r="AX427" s="105"/>
      <c r="AY427" s="105"/>
      <c r="AZ427" s="105"/>
      <c r="BA427" s="105"/>
      <c r="BB427" s="105"/>
      <c r="BC427" s="105"/>
      <c r="BD427" s="105"/>
      <c r="BE427" s="105"/>
      <c r="BF427" s="105"/>
    </row>
    <row r="428" spans="1:58" ht="13.5" customHeight="1" x14ac:dyDescent="0.25">
      <c r="A428" s="105"/>
      <c r="B428" s="167"/>
      <c r="C428" s="167"/>
      <c r="D428" s="167"/>
      <c r="E428" s="105"/>
      <c r="F428" s="105"/>
      <c r="G428" s="105"/>
      <c r="H428" s="105"/>
      <c r="I428" s="105"/>
      <c r="J428" s="105"/>
      <c r="K428" s="105"/>
      <c r="L428" s="105"/>
      <c r="M428" s="105"/>
      <c r="N428" s="105"/>
      <c r="O428" s="105"/>
      <c r="P428" s="105"/>
      <c r="Q428" s="105"/>
      <c r="R428" s="105"/>
      <c r="S428" s="105"/>
      <c r="T428" s="105"/>
      <c r="U428" s="105"/>
      <c r="V428" s="105"/>
      <c r="W428" s="105"/>
      <c r="X428" s="105"/>
      <c r="Y428" s="105"/>
      <c r="Z428" s="105"/>
      <c r="AA428" s="105"/>
      <c r="AB428" s="105"/>
      <c r="AC428" s="105"/>
      <c r="AD428" s="105"/>
      <c r="AE428" s="105"/>
      <c r="AF428" s="105"/>
      <c r="AG428" s="105"/>
      <c r="AH428" s="105"/>
      <c r="AI428" s="105"/>
      <c r="AJ428" s="105"/>
      <c r="AK428" s="105"/>
      <c r="AL428" s="105"/>
      <c r="AM428" s="105"/>
      <c r="AN428" s="105"/>
      <c r="AO428" s="105"/>
      <c r="AP428" s="105"/>
      <c r="AQ428" s="105"/>
      <c r="AR428" s="105"/>
      <c r="AS428" s="105"/>
      <c r="AT428" s="105"/>
      <c r="AU428" s="105"/>
      <c r="AV428" s="105"/>
      <c r="AW428" s="105"/>
      <c r="AX428" s="105"/>
      <c r="AY428" s="105"/>
      <c r="AZ428" s="105"/>
      <c r="BA428" s="105"/>
      <c r="BB428" s="105"/>
      <c r="BC428" s="105"/>
      <c r="BD428" s="105"/>
      <c r="BE428" s="105"/>
      <c r="BF428" s="105"/>
    </row>
    <row r="429" spans="1:58" ht="13.5" customHeight="1" x14ac:dyDescent="0.25">
      <c r="A429" s="105"/>
      <c r="B429" s="167"/>
      <c r="C429" s="167"/>
      <c r="D429" s="167"/>
      <c r="E429" s="105"/>
      <c r="F429" s="105"/>
      <c r="G429" s="105"/>
      <c r="H429" s="105"/>
      <c r="I429" s="105"/>
      <c r="J429" s="105"/>
      <c r="K429" s="105"/>
      <c r="L429" s="105"/>
      <c r="M429" s="105"/>
      <c r="N429" s="105"/>
      <c r="O429" s="105"/>
      <c r="P429" s="105"/>
      <c r="Q429" s="105"/>
      <c r="R429" s="105"/>
      <c r="S429" s="105"/>
      <c r="T429" s="105"/>
      <c r="U429" s="105"/>
      <c r="V429" s="105"/>
      <c r="W429" s="105"/>
      <c r="X429" s="105"/>
      <c r="Y429" s="105"/>
      <c r="Z429" s="105"/>
      <c r="AA429" s="105"/>
      <c r="AB429" s="105"/>
      <c r="AC429" s="105"/>
      <c r="AD429" s="105"/>
      <c r="AE429" s="105"/>
      <c r="AF429" s="105"/>
      <c r="AG429" s="105"/>
      <c r="AH429" s="105"/>
      <c r="AI429" s="105"/>
      <c r="AJ429" s="105"/>
      <c r="AK429" s="105"/>
      <c r="AL429" s="105"/>
      <c r="AM429" s="105"/>
      <c r="AN429" s="105"/>
      <c r="AO429" s="105"/>
      <c r="AP429" s="105"/>
      <c r="AQ429" s="105"/>
      <c r="AR429" s="105"/>
      <c r="AS429" s="105"/>
      <c r="AT429" s="105"/>
      <c r="AU429" s="105"/>
      <c r="AV429" s="105"/>
      <c r="AW429" s="105"/>
      <c r="AX429" s="105"/>
      <c r="AY429" s="105"/>
      <c r="AZ429" s="105"/>
      <c r="BA429" s="105"/>
      <c r="BB429" s="105"/>
      <c r="BC429" s="105"/>
      <c r="BD429" s="105"/>
      <c r="BE429" s="105"/>
      <c r="BF429" s="105"/>
    </row>
    <row r="430" spans="1:58" ht="13.5" customHeight="1" x14ac:dyDescent="0.25">
      <c r="A430" s="105"/>
      <c r="B430" s="167"/>
      <c r="C430" s="167"/>
      <c r="D430" s="167"/>
      <c r="E430" s="105"/>
      <c r="F430" s="105"/>
      <c r="G430" s="105"/>
      <c r="H430" s="105"/>
      <c r="I430" s="105"/>
      <c r="J430" s="105"/>
      <c r="K430" s="105"/>
      <c r="L430" s="105"/>
      <c r="M430" s="105"/>
      <c r="N430" s="105"/>
      <c r="O430" s="105"/>
      <c r="P430" s="105"/>
      <c r="Q430" s="105"/>
      <c r="R430" s="105"/>
      <c r="S430" s="105"/>
      <c r="T430" s="105"/>
      <c r="U430" s="105"/>
      <c r="V430" s="105"/>
      <c r="W430" s="105"/>
      <c r="X430" s="105"/>
      <c r="Y430" s="105"/>
      <c r="Z430" s="105"/>
      <c r="AA430" s="105"/>
      <c r="AB430" s="105"/>
      <c r="AC430" s="105"/>
      <c r="AD430" s="105"/>
      <c r="AE430" s="105"/>
      <c r="AF430" s="105"/>
      <c r="AG430" s="105"/>
      <c r="AH430" s="105"/>
      <c r="AI430" s="105"/>
      <c r="AJ430" s="105"/>
      <c r="AK430" s="105"/>
      <c r="AL430" s="105"/>
      <c r="AM430" s="105"/>
      <c r="AN430" s="105"/>
      <c r="AO430" s="105"/>
      <c r="AP430" s="105"/>
      <c r="AQ430" s="105"/>
      <c r="AR430" s="105"/>
      <c r="AS430" s="105"/>
      <c r="AT430" s="105"/>
      <c r="AU430" s="105"/>
      <c r="AV430" s="105"/>
      <c r="AW430" s="105"/>
      <c r="AX430" s="105"/>
      <c r="AY430" s="105"/>
      <c r="AZ430" s="105"/>
      <c r="BA430" s="105"/>
      <c r="BB430" s="105"/>
      <c r="BC430" s="105"/>
      <c r="BD430" s="105"/>
      <c r="BE430" s="105"/>
      <c r="BF430" s="105"/>
    </row>
    <row r="431" spans="1:58" ht="13.5" customHeight="1" x14ac:dyDescent="0.25">
      <c r="A431" s="105"/>
      <c r="B431" s="167"/>
      <c r="C431" s="167"/>
      <c r="D431" s="167"/>
      <c r="E431" s="105"/>
      <c r="F431" s="105"/>
      <c r="G431" s="105"/>
      <c r="H431" s="105"/>
      <c r="I431" s="105"/>
      <c r="J431" s="105"/>
      <c r="K431" s="105"/>
      <c r="L431" s="105"/>
      <c r="M431" s="105"/>
      <c r="N431" s="105"/>
      <c r="O431" s="105"/>
      <c r="P431" s="105"/>
      <c r="Q431" s="105"/>
      <c r="R431" s="105"/>
      <c r="S431" s="105"/>
      <c r="T431" s="105"/>
      <c r="U431" s="105"/>
      <c r="V431" s="105"/>
      <c r="W431" s="105"/>
      <c r="X431" s="105"/>
      <c r="Y431" s="105"/>
      <c r="Z431" s="105"/>
      <c r="AA431" s="105"/>
      <c r="AB431" s="105"/>
      <c r="AC431" s="105"/>
      <c r="AD431" s="105"/>
      <c r="AE431" s="105"/>
      <c r="AF431" s="105"/>
      <c r="AG431" s="105"/>
      <c r="AH431" s="105"/>
      <c r="AI431" s="105"/>
      <c r="AJ431" s="105"/>
      <c r="AK431" s="105"/>
      <c r="AL431" s="105"/>
      <c r="AM431" s="105"/>
      <c r="AN431" s="105"/>
      <c r="AO431" s="105"/>
      <c r="AP431" s="105"/>
      <c r="AQ431" s="105"/>
      <c r="AR431" s="105"/>
      <c r="AS431" s="105"/>
      <c r="AT431" s="105"/>
      <c r="AU431" s="105"/>
      <c r="AV431" s="105"/>
      <c r="AW431" s="105"/>
      <c r="AX431" s="105"/>
      <c r="AY431" s="105"/>
      <c r="AZ431" s="105"/>
      <c r="BA431" s="105"/>
      <c r="BB431" s="105"/>
      <c r="BC431" s="105"/>
      <c r="BD431" s="105"/>
      <c r="BE431" s="105"/>
      <c r="BF431" s="105"/>
    </row>
    <row r="432" spans="1:58" ht="13.5" customHeight="1" x14ac:dyDescent="0.25">
      <c r="A432" s="105"/>
      <c r="B432" s="167"/>
      <c r="C432" s="167"/>
      <c r="D432" s="167"/>
      <c r="E432" s="105"/>
      <c r="F432" s="105"/>
      <c r="G432" s="105"/>
      <c r="H432" s="105"/>
      <c r="I432" s="105"/>
      <c r="J432" s="105"/>
      <c r="K432" s="105"/>
      <c r="L432" s="105"/>
      <c r="M432" s="105"/>
      <c r="N432" s="105"/>
      <c r="O432" s="105"/>
      <c r="P432" s="105"/>
      <c r="Q432" s="105"/>
      <c r="R432" s="105"/>
      <c r="S432" s="105"/>
      <c r="T432" s="105"/>
      <c r="U432" s="105"/>
      <c r="V432" s="105"/>
      <c r="W432" s="105"/>
      <c r="X432" s="105"/>
      <c r="Y432" s="105"/>
      <c r="Z432" s="105"/>
      <c r="AA432" s="105"/>
      <c r="AB432" s="105"/>
      <c r="AC432" s="105"/>
      <c r="AD432" s="105"/>
      <c r="AE432" s="105"/>
      <c r="AF432" s="105"/>
      <c r="AG432" s="105"/>
      <c r="AH432" s="105"/>
      <c r="AI432" s="105"/>
      <c r="AJ432" s="105"/>
      <c r="AK432" s="105"/>
      <c r="AL432" s="105"/>
      <c r="AM432" s="105"/>
      <c r="AN432" s="105"/>
      <c r="AO432" s="105"/>
      <c r="AP432" s="105"/>
      <c r="AQ432" s="105"/>
      <c r="AR432" s="105"/>
      <c r="AS432" s="105"/>
      <c r="AT432" s="105"/>
      <c r="AU432" s="105"/>
      <c r="AV432" s="105"/>
      <c r="AW432" s="105"/>
      <c r="AX432" s="105"/>
      <c r="AY432" s="105"/>
      <c r="AZ432" s="105"/>
      <c r="BA432" s="105"/>
      <c r="BB432" s="105"/>
      <c r="BC432" s="105"/>
      <c r="BD432" s="105"/>
      <c r="BE432" s="105"/>
      <c r="BF432" s="105"/>
    </row>
    <row r="433" spans="1:58" ht="13.5" customHeight="1" x14ac:dyDescent="0.25">
      <c r="A433" s="105"/>
      <c r="B433" s="167"/>
      <c r="C433" s="167"/>
      <c r="D433" s="167"/>
      <c r="E433" s="105"/>
      <c r="F433" s="105"/>
      <c r="G433" s="105"/>
      <c r="H433" s="105"/>
      <c r="I433" s="105"/>
      <c r="J433" s="105"/>
      <c r="K433" s="105"/>
      <c r="L433" s="105"/>
      <c r="M433" s="105"/>
      <c r="N433" s="105"/>
      <c r="O433" s="105"/>
      <c r="P433" s="105"/>
      <c r="Q433" s="105"/>
      <c r="R433" s="105"/>
      <c r="S433" s="105"/>
      <c r="T433" s="105"/>
      <c r="U433" s="105"/>
      <c r="V433" s="105"/>
      <c r="W433" s="105"/>
      <c r="X433" s="105"/>
      <c r="Y433" s="105"/>
      <c r="Z433" s="105"/>
      <c r="AA433" s="105"/>
      <c r="AB433" s="105"/>
      <c r="AC433" s="105"/>
      <c r="AD433" s="105"/>
      <c r="AE433" s="105"/>
      <c r="AF433" s="105"/>
      <c r="AG433" s="105"/>
      <c r="AH433" s="105"/>
      <c r="AI433" s="105"/>
      <c r="AJ433" s="105"/>
      <c r="AK433" s="105"/>
      <c r="AL433" s="105"/>
      <c r="AM433" s="105"/>
      <c r="AN433" s="105"/>
      <c r="AO433" s="105"/>
      <c r="AP433" s="105"/>
      <c r="AQ433" s="105"/>
      <c r="AR433" s="105"/>
      <c r="AS433" s="105"/>
      <c r="AT433" s="105"/>
      <c r="AU433" s="105"/>
      <c r="AV433" s="105"/>
      <c r="AW433" s="105"/>
      <c r="AX433" s="105"/>
      <c r="AY433" s="105"/>
      <c r="AZ433" s="105"/>
      <c r="BA433" s="105"/>
      <c r="BB433" s="105"/>
      <c r="BC433" s="105"/>
      <c r="BD433" s="105"/>
      <c r="BE433" s="105"/>
      <c r="BF433" s="105"/>
    </row>
    <row r="434" spans="1:58" ht="13.5" customHeight="1" x14ac:dyDescent="0.25">
      <c r="A434" s="105"/>
      <c r="B434" s="167"/>
      <c r="C434" s="167"/>
      <c r="D434" s="167"/>
      <c r="E434" s="105"/>
      <c r="F434" s="105"/>
      <c r="G434" s="105"/>
      <c r="H434" s="105"/>
      <c r="I434" s="105"/>
      <c r="J434" s="105"/>
      <c r="K434" s="105"/>
      <c r="L434" s="105"/>
      <c r="M434" s="105"/>
      <c r="N434" s="105"/>
      <c r="O434" s="105"/>
      <c r="P434" s="105"/>
      <c r="Q434" s="105"/>
      <c r="R434" s="105"/>
      <c r="S434" s="105"/>
      <c r="T434" s="105"/>
      <c r="U434" s="105"/>
      <c r="V434" s="105"/>
      <c r="W434" s="105"/>
      <c r="X434" s="105"/>
      <c r="Y434" s="105"/>
      <c r="Z434" s="105"/>
      <c r="AA434" s="105"/>
      <c r="AB434" s="105"/>
      <c r="AC434" s="105"/>
      <c r="AD434" s="105"/>
      <c r="AE434" s="105"/>
      <c r="AF434" s="105"/>
      <c r="AG434" s="105"/>
      <c r="AH434" s="105"/>
      <c r="AI434" s="105"/>
      <c r="AJ434" s="105"/>
      <c r="AK434" s="105"/>
      <c r="AL434" s="105"/>
      <c r="AM434" s="105"/>
      <c r="AN434" s="105"/>
      <c r="AO434" s="105"/>
      <c r="AP434" s="105"/>
      <c r="AQ434" s="105"/>
      <c r="AR434" s="105"/>
      <c r="AS434" s="105"/>
      <c r="AT434" s="105"/>
      <c r="AU434" s="105"/>
      <c r="AV434" s="105"/>
      <c r="AW434" s="105"/>
      <c r="AX434" s="105"/>
      <c r="AY434" s="105"/>
      <c r="AZ434" s="105"/>
      <c r="BA434" s="105"/>
      <c r="BB434" s="105"/>
      <c r="BC434" s="105"/>
      <c r="BD434" s="105"/>
      <c r="BE434" s="105"/>
      <c r="BF434" s="105"/>
    </row>
    <row r="435" spans="1:58" ht="13.5" customHeight="1" x14ac:dyDescent="0.25">
      <c r="A435" s="105"/>
      <c r="B435" s="167"/>
      <c r="C435" s="167"/>
      <c r="D435" s="167"/>
      <c r="E435" s="105"/>
      <c r="F435" s="105"/>
      <c r="G435" s="105"/>
      <c r="H435" s="105"/>
      <c r="I435" s="105"/>
      <c r="J435" s="105"/>
      <c r="K435" s="105"/>
      <c r="L435" s="105"/>
      <c r="M435" s="105"/>
      <c r="N435" s="105"/>
      <c r="O435" s="105"/>
      <c r="P435" s="105"/>
      <c r="Q435" s="105"/>
      <c r="R435" s="105"/>
      <c r="S435" s="105"/>
      <c r="T435" s="105"/>
      <c r="U435" s="105"/>
      <c r="V435" s="105"/>
      <c r="W435" s="105"/>
      <c r="X435" s="105"/>
      <c r="Y435" s="105"/>
      <c r="Z435" s="105"/>
      <c r="AA435" s="105"/>
      <c r="AB435" s="105"/>
      <c r="AC435" s="105"/>
      <c r="AD435" s="105"/>
      <c r="AE435" s="105"/>
      <c r="AF435" s="105"/>
      <c r="AG435" s="105"/>
      <c r="AH435" s="105"/>
      <c r="AI435" s="105"/>
      <c r="AJ435" s="105"/>
      <c r="AK435" s="105"/>
      <c r="AL435" s="105"/>
      <c r="AM435" s="105"/>
      <c r="AN435" s="105"/>
      <c r="AO435" s="105"/>
      <c r="AP435" s="105"/>
      <c r="AQ435" s="105"/>
      <c r="AR435" s="105"/>
      <c r="AS435" s="105"/>
      <c r="AT435" s="105"/>
      <c r="AU435" s="105"/>
      <c r="AV435" s="105"/>
      <c r="AW435" s="105"/>
      <c r="AX435" s="105"/>
      <c r="AY435" s="105"/>
      <c r="AZ435" s="105"/>
      <c r="BA435" s="105"/>
      <c r="BB435" s="105"/>
      <c r="BC435" s="105"/>
      <c r="BD435" s="105"/>
      <c r="BE435" s="105"/>
      <c r="BF435" s="105"/>
    </row>
    <row r="436" spans="1:58" ht="13.5" customHeight="1" x14ac:dyDescent="0.25">
      <c r="A436" s="105"/>
      <c r="B436" s="167"/>
      <c r="C436" s="167"/>
      <c r="D436" s="167"/>
      <c r="E436" s="105"/>
      <c r="F436" s="105"/>
      <c r="G436" s="105"/>
      <c r="H436" s="105"/>
      <c r="I436" s="105"/>
      <c r="J436" s="105"/>
      <c r="K436" s="105"/>
      <c r="L436" s="105"/>
      <c r="M436" s="105"/>
      <c r="N436" s="105"/>
      <c r="O436" s="105"/>
      <c r="P436" s="105"/>
      <c r="Q436" s="105"/>
      <c r="R436" s="105"/>
      <c r="S436" s="105"/>
      <c r="T436" s="105"/>
      <c r="U436" s="105"/>
      <c r="V436" s="105"/>
      <c r="W436" s="105"/>
      <c r="X436" s="105"/>
      <c r="Y436" s="105"/>
      <c r="Z436" s="105"/>
      <c r="AA436" s="105"/>
      <c r="AB436" s="105"/>
      <c r="AC436" s="105"/>
      <c r="AD436" s="105"/>
      <c r="AE436" s="105"/>
      <c r="AF436" s="105"/>
      <c r="AG436" s="105"/>
      <c r="AH436" s="105"/>
      <c r="AI436" s="105"/>
      <c r="AJ436" s="105"/>
      <c r="AK436" s="105"/>
      <c r="AL436" s="105"/>
      <c r="AM436" s="105"/>
      <c r="AN436" s="105"/>
      <c r="AO436" s="105"/>
      <c r="AP436" s="105"/>
      <c r="AQ436" s="105"/>
      <c r="AR436" s="105"/>
      <c r="AS436" s="105"/>
      <c r="AT436" s="105"/>
      <c r="AU436" s="105"/>
      <c r="AV436" s="105"/>
      <c r="AW436" s="105"/>
      <c r="AX436" s="105"/>
      <c r="AY436" s="105"/>
      <c r="AZ436" s="105"/>
      <c r="BA436" s="105"/>
      <c r="BB436" s="105"/>
      <c r="BC436" s="105"/>
      <c r="BD436" s="105"/>
      <c r="BE436" s="105"/>
      <c r="BF436" s="105"/>
    </row>
    <row r="437" spans="1:58" ht="13.5" customHeight="1" x14ac:dyDescent="0.25">
      <c r="A437" s="105"/>
      <c r="B437" s="167"/>
      <c r="C437" s="167"/>
      <c r="D437" s="167"/>
      <c r="E437" s="105"/>
      <c r="F437" s="105"/>
      <c r="G437" s="105"/>
      <c r="H437" s="105"/>
      <c r="I437" s="105"/>
      <c r="J437" s="105"/>
      <c r="K437" s="105"/>
      <c r="L437" s="105"/>
      <c r="M437" s="105"/>
      <c r="N437" s="105"/>
      <c r="O437" s="105"/>
      <c r="P437" s="105"/>
      <c r="Q437" s="105"/>
      <c r="R437" s="105"/>
      <c r="S437" s="105"/>
      <c r="T437" s="105"/>
      <c r="U437" s="105"/>
      <c r="V437" s="105"/>
      <c r="W437" s="105"/>
      <c r="X437" s="105"/>
      <c r="Y437" s="105"/>
      <c r="Z437" s="105"/>
      <c r="AA437" s="105"/>
      <c r="AB437" s="105"/>
      <c r="AC437" s="105"/>
      <c r="AD437" s="105"/>
      <c r="AE437" s="105"/>
      <c r="AF437" s="105"/>
      <c r="AG437" s="105"/>
      <c r="AH437" s="105"/>
      <c r="AI437" s="105"/>
      <c r="AJ437" s="105"/>
      <c r="AK437" s="105"/>
      <c r="AL437" s="105"/>
      <c r="AM437" s="105"/>
      <c r="AN437" s="105"/>
      <c r="AO437" s="105"/>
      <c r="AP437" s="105"/>
      <c r="AQ437" s="105"/>
      <c r="AR437" s="105"/>
      <c r="AS437" s="105"/>
      <c r="AT437" s="105"/>
      <c r="AU437" s="105"/>
      <c r="AV437" s="105"/>
      <c r="AW437" s="105"/>
      <c r="AX437" s="105"/>
      <c r="AY437" s="105"/>
      <c r="AZ437" s="105"/>
      <c r="BA437" s="105"/>
      <c r="BB437" s="105"/>
      <c r="BC437" s="105"/>
      <c r="BD437" s="105"/>
      <c r="BE437" s="105"/>
      <c r="BF437" s="105"/>
    </row>
    <row r="438" spans="1:58" ht="13.5" customHeight="1" x14ac:dyDescent="0.25">
      <c r="A438" s="105"/>
      <c r="B438" s="167"/>
      <c r="C438" s="167"/>
      <c r="D438" s="167"/>
      <c r="E438" s="105"/>
      <c r="F438" s="105"/>
      <c r="G438" s="105"/>
      <c r="H438" s="105"/>
      <c r="I438" s="105"/>
      <c r="J438" s="105"/>
      <c r="K438" s="105"/>
      <c r="L438" s="105"/>
      <c r="M438" s="105"/>
      <c r="N438" s="105"/>
      <c r="O438" s="105"/>
      <c r="P438" s="105"/>
      <c r="Q438" s="105"/>
      <c r="R438" s="105"/>
      <c r="S438" s="105"/>
      <c r="T438" s="105"/>
      <c r="U438" s="105"/>
      <c r="V438" s="105"/>
      <c r="W438" s="105"/>
      <c r="X438" s="105"/>
      <c r="Y438" s="105"/>
      <c r="Z438" s="105"/>
      <c r="AA438" s="105"/>
      <c r="AB438" s="105"/>
      <c r="AC438" s="105"/>
      <c r="AD438" s="105"/>
      <c r="AE438" s="105"/>
      <c r="AF438" s="105"/>
      <c r="AG438" s="105"/>
      <c r="AH438" s="105"/>
      <c r="AI438" s="105"/>
      <c r="AJ438" s="105"/>
      <c r="AK438" s="105"/>
      <c r="AL438" s="105"/>
      <c r="AM438" s="105"/>
      <c r="AN438" s="105"/>
      <c r="AO438" s="105"/>
      <c r="AP438" s="105"/>
      <c r="AQ438" s="105"/>
      <c r="AR438" s="105"/>
      <c r="AS438" s="105"/>
      <c r="AT438" s="105"/>
      <c r="AU438" s="105"/>
      <c r="AV438" s="105"/>
      <c r="AW438" s="105"/>
      <c r="AX438" s="105"/>
      <c r="AY438" s="105"/>
      <c r="AZ438" s="105"/>
      <c r="BA438" s="105"/>
      <c r="BB438" s="105"/>
      <c r="BC438" s="105"/>
      <c r="BD438" s="105"/>
      <c r="BE438" s="105"/>
      <c r="BF438" s="105"/>
    </row>
    <row r="439" spans="1:58" ht="13.5" customHeight="1" x14ac:dyDescent="0.25">
      <c r="A439" s="105"/>
      <c r="B439" s="167"/>
      <c r="C439" s="167"/>
      <c r="D439" s="167"/>
      <c r="E439" s="105"/>
      <c r="F439" s="105"/>
      <c r="G439" s="105"/>
      <c r="H439" s="105"/>
      <c r="I439" s="105"/>
      <c r="J439" s="105"/>
      <c r="K439" s="105"/>
      <c r="L439" s="105"/>
      <c r="M439" s="105"/>
      <c r="N439" s="105"/>
      <c r="O439" s="105"/>
      <c r="P439" s="105"/>
      <c r="Q439" s="105"/>
      <c r="R439" s="105"/>
      <c r="S439" s="105"/>
      <c r="T439" s="105"/>
      <c r="U439" s="105"/>
      <c r="V439" s="105"/>
      <c r="W439" s="105"/>
      <c r="X439" s="105"/>
      <c r="Y439" s="105"/>
      <c r="Z439" s="105"/>
      <c r="AA439" s="105"/>
      <c r="AB439" s="105"/>
      <c r="AC439" s="105"/>
      <c r="AD439" s="105"/>
      <c r="AE439" s="105"/>
      <c r="AF439" s="105"/>
      <c r="AG439" s="105"/>
      <c r="AH439" s="105"/>
      <c r="AI439" s="105"/>
      <c r="AJ439" s="105"/>
      <c r="AK439" s="105"/>
      <c r="AL439" s="105"/>
      <c r="AM439" s="105"/>
      <c r="AN439" s="105"/>
      <c r="AO439" s="105"/>
      <c r="AP439" s="105"/>
      <c r="AQ439" s="105"/>
      <c r="AR439" s="105"/>
      <c r="AS439" s="105"/>
      <c r="AT439" s="105"/>
      <c r="AU439" s="105"/>
      <c r="AV439" s="105"/>
      <c r="AW439" s="105"/>
      <c r="AX439" s="105"/>
      <c r="AY439" s="105"/>
      <c r="AZ439" s="105"/>
      <c r="BA439" s="105"/>
      <c r="BB439" s="105"/>
      <c r="BC439" s="105"/>
      <c r="BD439" s="105"/>
      <c r="BE439" s="105"/>
      <c r="BF439" s="105"/>
    </row>
    <row r="440" spans="1:58" ht="13.5" customHeight="1" x14ac:dyDescent="0.25">
      <c r="A440" s="105"/>
      <c r="B440" s="167"/>
      <c r="C440" s="167"/>
      <c r="D440" s="167"/>
      <c r="E440" s="105"/>
      <c r="F440" s="105"/>
      <c r="G440" s="105"/>
      <c r="H440" s="105"/>
      <c r="I440" s="105"/>
      <c r="J440" s="105"/>
      <c r="K440" s="105"/>
      <c r="L440" s="105"/>
      <c r="M440" s="105"/>
      <c r="N440" s="105"/>
      <c r="O440" s="105"/>
      <c r="P440" s="105"/>
      <c r="Q440" s="105"/>
      <c r="R440" s="105"/>
      <c r="S440" s="105"/>
      <c r="T440" s="105"/>
      <c r="U440" s="105"/>
      <c r="V440" s="105"/>
      <c r="W440" s="105"/>
      <c r="X440" s="105"/>
      <c r="Y440" s="105"/>
      <c r="Z440" s="105"/>
      <c r="AA440" s="105"/>
      <c r="AB440" s="105"/>
      <c r="AC440" s="105"/>
      <c r="AD440" s="105"/>
      <c r="AE440" s="105"/>
      <c r="AF440" s="105"/>
      <c r="AG440" s="105"/>
      <c r="AH440" s="105"/>
      <c r="AI440" s="105"/>
      <c r="AJ440" s="105"/>
      <c r="AK440" s="105"/>
      <c r="AL440" s="105"/>
      <c r="AM440" s="105"/>
      <c r="AN440" s="105"/>
      <c r="AO440" s="105"/>
      <c r="AP440" s="105"/>
      <c r="AQ440" s="105"/>
      <c r="AR440" s="105"/>
      <c r="AS440" s="105"/>
      <c r="AT440" s="105"/>
      <c r="AU440" s="105"/>
      <c r="AV440" s="105"/>
      <c r="AW440" s="105"/>
      <c r="AX440" s="105"/>
      <c r="AY440" s="105"/>
      <c r="AZ440" s="105"/>
      <c r="BA440" s="105"/>
      <c r="BB440" s="105"/>
      <c r="BC440" s="105"/>
      <c r="BD440" s="105"/>
      <c r="BE440" s="105"/>
      <c r="BF440" s="105"/>
    </row>
    <row r="441" spans="1:58" ht="13.5" customHeight="1" x14ac:dyDescent="0.25">
      <c r="A441" s="105"/>
      <c r="B441" s="167"/>
      <c r="C441" s="167"/>
      <c r="D441" s="167"/>
      <c r="E441" s="105"/>
      <c r="F441" s="105"/>
      <c r="G441" s="105"/>
      <c r="H441" s="105"/>
      <c r="I441" s="105"/>
      <c r="J441" s="105"/>
      <c r="K441" s="105"/>
      <c r="L441" s="105"/>
      <c r="M441" s="105"/>
      <c r="N441" s="105"/>
      <c r="O441" s="105"/>
      <c r="P441" s="105"/>
      <c r="Q441" s="105"/>
      <c r="R441" s="105"/>
      <c r="S441" s="105"/>
      <c r="T441" s="105"/>
      <c r="U441" s="105"/>
      <c r="V441" s="105"/>
      <c r="W441" s="105"/>
      <c r="X441" s="105"/>
      <c r="Y441" s="105"/>
      <c r="Z441" s="105"/>
      <c r="AA441" s="105"/>
      <c r="AB441" s="105"/>
      <c r="AC441" s="105"/>
      <c r="AD441" s="105"/>
      <c r="AE441" s="105"/>
      <c r="AF441" s="105"/>
      <c r="AG441" s="105"/>
      <c r="AH441" s="105"/>
      <c r="AI441" s="105"/>
      <c r="AJ441" s="105"/>
      <c r="AK441" s="105"/>
      <c r="AL441" s="105"/>
      <c r="AM441" s="105"/>
      <c r="AN441" s="105"/>
      <c r="AO441" s="105"/>
      <c r="AP441" s="105"/>
      <c r="AQ441" s="105"/>
      <c r="AR441" s="105"/>
      <c r="AS441" s="105"/>
      <c r="AT441" s="105"/>
      <c r="AU441" s="105"/>
      <c r="AV441" s="105"/>
      <c r="AW441" s="105"/>
      <c r="AX441" s="105"/>
      <c r="AY441" s="105"/>
      <c r="AZ441" s="105"/>
      <c r="BA441" s="105"/>
      <c r="BB441" s="105"/>
      <c r="BC441" s="105"/>
      <c r="BD441" s="105"/>
      <c r="BE441" s="105"/>
      <c r="BF441" s="105"/>
    </row>
    <row r="442" spans="1:58" ht="13.5" customHeight="1" x14ac:dyDescent="0.25">
      <c r="A442" s="105"/>
      <c r="B442" s="167"/>
      <c r="C442" s="167"/>
      <c r="D442" s="167"/>
      <c r="E442" s="105"/>
      <c r="F442" s="105"/>
      <c r="G442" s="105"/>
      <c r="H442" s="105"/>
      <c r="I442" s="105"/>
      <c r="J442" s="105"/>
      <c r="K442" s="105"/>
      <c r="L442" s="105"/>
      <c r="M442" s="105"/>
      <c r="N442" s="105"/>
      <c r="O442" s="105"/>
      <c r="P442" s="105"/>
      <c r="Q442" s="105"/>
      <c r="R442" s="105"/>
      <c r="S442" s="105"/>
      <c r="T442" s="105"/>
      <c r="U442" s="105"/>
      <c r="V442" s="105"/>
      <c r="W442" s="105"/>
      <c r="X442" s="105"/>
      <c r="Y442" s="105"/>
      <c r="Z442" s="105"/>
      <c r="AA442" s="105"/>
      <c r="AB442" s="105"/>
      <c r="AC442" s="105"/>
      <c r="AD442" s="105"/>
      <c r="AE442" s="105"/>
      <c r="AF442" s="105"/>
      <c r="AG442" s="105"/>
      <c r="AH442" s="105"/>
      <c r="AI442" s="105"/>
      <c r="AJ442" s="105"/>
      <c r="AK442" s="105"/>
      <c r="AL442" s="105"/>
      <c r="AM442" s="105"/>
      <c r="AN442" s="105"/>
      <c r="AO442" s="105"/>
      <c r="AP442" s="105"/>
      <c r="AQ442" s="105"/>
      <c r="AR442" s="105"/>
      <c r="AS442" s="105"/>
      <c r="AT442" s="105"/>
      <c r="AU442" s="105"/>
      <c r="AV442" s="105"/>
      <c r="AW442" s="105"/>
      <c r="AX442" s="105"/>
      <c r="AY442" s="105"/>
      <c r="AZ442" s="105"/>
      <c r="BA442" s="105"/>
      <c r="BB442" s="105"/>
      <c r="BC442" s="105"/>
      <c r="BD442" s="105"/>
      <c r="BE442" s="105"/>
      <c r="BF442" s="105"/>
    </row>
    <row r="443" spans="1:58" ht="13.5" customHeight="1" x14ac:dyDescent="0.25">
      <c r="A443" s="105"/>
      <c r="B443" s="167"/>
      <c r="C443" s="167"/>
      <c r="D443" s="167"/>
      <c r="E443" s="105"/>
      <c r="F443" s="105"/>
      <c r="G443" s="105"/>
      <c r="H443" s="105"/>
      <c r="I443" s="105"/>
      <c r="J443" s="105"/>
      <c r="K443" s="105"/>
      <c r="L443" s="105"/>
      <c r="M443" s="105"/>
      <c r="N443" s="105"/>
      <c r="O443" s="105"/>
      <c r="P443" s="105"/>
      <c r="Q443" s="105"/>
      <c r="R443" s="105"/>
      <c r="S443" s="105"/>
      <c r="T443" s="105"/>
      <c r="U443" s="105"/>
      <c r="V443" s="105"/>
      <c r="W443" s="105"/>
      <c r="X443" s="105"/>
      <c r="Y443" s="105"/>
      <c r="Z443" s="105"/>
      <c r="AA443" s="105"/>
      <c r="AB443" s="105"/>
      <c r="AC443" s="105"/>
      <c r="AD443" s="105"/>
      <c r="AE443" s="105"/>
      <c r="AF443" s="105"/>
      <c r="AG443" s="105"/>
      <c r="AH443" s="105"/>
      <c r="AI443" s="105"/>
      <c r="AJ443" s="105"/>
      <c r="AK443" s="105"/>
      <c r="AL443" s="105"/>
      <c r="AM443" s="105"/>
      <c r="AN443" s="105"/>
      <c r="AO443" s="105"/>
      <c r="AP443" s="105"/>
      <c r="AQ443" s="105"/>
      <c r="AR443" s="105"/>
      <c r="AS443" s="105"/>
      <c r="AT443" s="105"/>
      <c r="AU443" s="105"/>
      <c r="AV443" s="105"/>
      <c r="AW443" s="105"/>
      <c r="AX443" s="105"/>
      <c r="AY443" s="105"/>
      <c r="AZ443" s="105"/>
      <c r="BA443" s="105"/>
      <c r="BB443" s="105"/>
      <c r="BC443" s="105"/>
      <c r="BD443" s="105"/>
      <c r="BE443" s="105"/>
      <c r="BF443" s="105"/>
    </row>
    <row r="444" spans="1:58" ht="13.5" customHeight="1" x14ac:dyDescent="0.25">
      <c r="A444" s="105"/>
      <c r="B444" s="167"/>
      <c r="C444" s="167"/>
      <c r="D444" s="167"/>
      <c r="E444" s="105"/>
      <c r="F444" s="105"/>
      <c r="G444" s="105"/>
      <c r="H444" s="105"/>
      <c r="I444" s="105"/>
      <c r="J444" s="105"/>
      <c r="K444" s="105"/>
      <c r="L444" s="105"/>
      <c r="M444" s="105"/>
      <c r="N444" s="105"/>
      <c r="O444" s="105"/>
      <c r="P444" s="105"/>
      <c r="Q444" s="105"/>
      <c r="R444" s="105"/>
      <c r="S444" s="105"/>
      <c r="T444" s="105"/>
      <c r="U444" s="105"/>
      <c r="V444" s="105"/>
      <c r="W444" s="105"/>
      <c r="X444" s="105"/>
      <c r="Y444" s="105"/>
      <c r="Z444" s="105"/>
      <c r="AA444" s="105"/>
      <c r="AB444" s="105"/>
      <c r="AC444" s="105"/>
      <c r="AD444" s="105"/>
      <c r="AE444" s="105"/>
      <c r="AF444" s="105"/>
      <c r="AG444" s="105"/>
      <c r="AH444" s="105"/>
      <c r="AI444" s="105"/>
      <c r="AJ444" s="105"/>
      <c r="AK444" s="105"/>
      <c r="AL444" s="105"/>
      <c r="AM444" s="105"/>
      <c r="AN444" s="105"/>
      <c r="AO444" s="105"/>
      <c r="AP444" s="105"/>
      <c r="AQ444" s="105"/>
      <c r="AR444" s="105"/>
      <c r="AS444" s="105"/>
      <c r="AT444" s="105"/>
      <c r="AU444" s="105"/>
      <c r="AV444" s="105"/>
      <c r="AW444" s="105"/>
      <c r="AX444" s="105"/>
      <c r="AY444" s="105"/>
      <c r="AZ444" s="105"/>
      <c r="BA444" s="105"/>
      <c r="BB444" s="105"/>
      <c r="BC444" s="105"/>
      <c r="BD444" s="105"/>
      <c r="BE444" s="105"/>
      <c r="BF444" s="105"/>
    </row>
    <row r="445" spans="1:58" ht="13.5" customHeight="1" x14ac:dyDescent="0.25">
      <c r="A445" s="105"/>
      <c r="B445" s="167"/>
      <c r="C445" s="167"/>
      <c r="D445" s="167"/>
      <c r="E445" s="105"/>
      <c r="F445" s="105"/>
      <c r="G445" s="105"/>
      <c r="H445" s="105"/>
      <c r="I445" s="105"/>
      <c r="J445" s="105"/>
      <c r="K445" s="105"/>
      <c r="L445" s="105"/>
      <c r="M445" s="105"/>
      <c r="N445" s="105"/>
      <c r="O445" s="105"/>
      <c r="P445" s="105"/>
      <c r="Q445" s="105"/>
      <c r="R445" s="105"/>
      <c r="S445" s="105"/>
      <c r="T445" s="105"/>
      <c r="U445" s="105"/>
      <c r="V445" s="105"/>
      <c r="W445" s="105"/>
      <c r="X445" s="105"/>
      <c r="Y445" s="105"/>
      <c r="Z445" s="105"/>
      <c r="AA445" s="105"/>
      <c r="AB445" s="105"/>
      <c r="AC445" s="105"/>
      <c r="AD445" s="105"/>
      <c r="AE445" s="105"/>
      <c r="AF445" s="105"/>
      <c r="AG445" s="105"/>
      <c r="AH445" s="105"/>
      <c r="AI445" s="105"/>
      <c r="AJ445" s="105"/>
      <c r="AK445" s="105"/>
      <c r="AL445" s="105"/>
      <c r="AM445" s="105"/>
      <c r="AN445" s="105"/>
      <c r="AO445" s="105"/>
      <c r="AP445" s="105"/>
      <c r="AQ445" s="105"/>
      <c r="AR445" s="105"/>
      <c r="AS445" s="105"/>
      <c r="AT445" s="105"/>
      <c r="AU445" s="105"/>
      <c r="AV445" s="105"/>
      <c r="AW445" s="105"/>
      <c r="AX445" s="105"/>
      <c r="AY445" s="105"/>
      <c r="AZ445" s="105"/>
      <c r="BA445" s="105"/>
      <c r="BB445" s="105"/>
      <c r="BC445" s="105"/>
      <c r="BD445" s="105"/>
      <c r="BE445" s="105"/>
      <c r="BF445" s="105"/>
    </row>
    <row r="446" spans="1:58" ht="13.5" customHeight="1" x14ac:dyDescent="0.25">
      <c r="A446" s="105"/>
      <c r="B446" s="167"/>
      <c r="C446" s="167"/>
      <c r="D446" s="167"/>
      <c r="E446" s="105"/>
      <c r="F446" s="105"/>
      <c r="G446" s="105"/>
      <c r="H446" s="105"/>
      <c r="I446" s="105"/>
      <c r="J446" s="105"/>
      <c r="K446" s="105"/>
      <c r="L446" s="105"/>
      <c r="M446" s="105"/>
      <c r="N446" s="105"/>
      <c r="O446" s="105"/>
      <c r="P446" s="105"/>
      <c r="Q446" s="105"/>
      <c r="R446" s="105"/>
      <c r="S446" s="105"/>
      <c r="T446" s="105"/>
      <c r="U446" s="105"/>
      <c r="V446" s="105"/>
      <c r="W446" s="105"/>
      <c r="X446" s="105"/>
      <c r="Y446" s="105"/>
      <c r="Z446" s="105"/>
      <c r="AA446" s="105"/>
      <c r="AB446" s="105"/>
      <c r="AC446" s="105"/>
      <c r="AD446" s="105"/>
      <c r="AE446" s="105"/>
      <c r="AF446" s="105"/>
      <c r="AG446" s="105"/>
      <c r="AH446" s="105"/>
      <c r="AI446" s="105"/>
      <c r="AJ446" s="105"/>
      <c r="AK446" s="105"/>
      <c r="AL446" s="105"/>
      <c r="AM446" s="105"/>
      <c r="AN446" s="105"/>
      <c r="AO446" s="105"/>
      <c r="AP446" s="105"/>
      <c r="AQ446" s="105"/>
      <c r="AR446" s="105"/>
      <c r="AS446" s="105"/>
      <c r="AT446" s="105"/>
      <c r="AU446" s="105"/>
      <c r="AV446" s="105"/>
      <c r="AW446" s="105"/>
      <c r="AX446" s="105"/>
      <c r="AY446" s="105"/>
      <c r="AZ446" s="105"/>
      <c r="BA446" s="105"/>
      <c r="BB446" s="105"/>
      <c r="BC446" s="105"/>
      <c r="BD446" s="105"/>
      <c r="BE446" s="105"/>
      <c r="BF446" s="105"/>
    </row>
    <row r="447" spans="1:58" ht="13.5" customHeight="1" x14ac:dyDescent="0.25">
      <c r="A447" s="105"/>
      <c r="B447" s="167"/>
      <c r="C447" s="167"/>
      <c r="D447" s="167"/>
      <c r="E447" s="105"/>
      <c r="F447" s="105"/>
      <c r="G447" s="105"/>
      <c r="H447" s="105"/>
      <c r="I447" s="105"/>
      <c r="J447" s="105"/>
      <c r="K447" s="105"/>
      <c r="L447" s="105"/>
      <c r="M447" s="105"/>
      <c r="N447" s="105"/>
      <c r="O447" s="105"/>
      <c r="P447" s="105"/>
      <c r="Q447" s="105"/>
      <c r="R447" s="105"/>
      <c r="S447" s="105"/>
      <c r="T447" s="105"/>
      <c r="U447" s="105"/>
      <c r="V447" s="105"/>
      <c r="W447" s="105"/>
      <c r="X447" s="105"/>
      <c r="Y447" s="105"/>
      <c r="Z447" s="105"/>
      <c r="AA447" s="105"/>
      <c r="AB447" s="105"/>
      <c r="AC447" s="105"/>
      <c r="AD447" s="105"/>
      <c r="AE447" s="105"/>
      <c r="AF447" s="105"/>
      <c r="AG447" s="105"/>
      <c r="AH447" s="105"/>
      <c r="AI447" s="105"/>
      <c r="AJ447" s="105"/>
      <c r="AK447" s="105"/>
      <c r="AL447" s="105"/>
      <c r="AM447" s="105"/>
      <c r="AN447" s="105"/>
      <c r="AO447" s="105"/>
      <c r="AP447" s="105"/>
      <c r="AQ447" s="105"/>
      <c r="AR447" s="105"/>
      <c r="AS447" s="105"/>
      <c r="AT447" s="105"/>
      <c r="AU447" s="105"/>
      <c r="AV447" s="105"/>
      <c r="AW447" s="105"/>
      <c r="AX447" s="105"/>
      <c r="AY447" s="105"/>
      <c r="AZ447" s="105"/>
      <c r="BA447" s="105"/>
      <c r="BB447" s="105"/>
      <c r="BC447" s="105"/>
      <c r="BD447" s="105"/>
      <c r="BE447" s="105"/>
      <c r="BF447" s="105"/>
    </row>
    <row r="448" spans="1:58" ht="13.5" customHeight="1" x14ac:dyDescent="0.25">
      <c r="A448" s="105"/>
      <c r="B448" s="167"/>
      <c r="C448" s="167"/>
      <c r="D448" s="167"/>
      <c r="E448" s="105"/>
      <c r="F448" s="105"/>
      <c r="G448" s="105"/>
      <c r="H448" s="105"/>
      <c r="I448" s="105"/>
      <c r="J448" s="105"/>
      <c r="K448" s="105"/>
      <c r="L448" s="105"/>
      <c r="M448" s="105"/>
      <c r="N448" s="105"/>
      <c r="O448" s="105"/>
      <c r="P448" s="105"/>
      <c r="Q448" s="105"/>
      <c r="R448" s="105"/>
      <c r="S448" s="105"/>
      <c r="T448" s="105"/>
      <c r="U448" s="105"/>
      <c r="V448" s="105"/>
      <c r="W448" s="105"/>
      <c r="X448" s="105"/>
      <c r="Y448" s="105"/>
      <c r="Z448" s="105"/>
      <c r="AA448" s="105"/>
      <c r="AB448" s="105"/>
      <c r="AC448" s="105"/>
      <c r="AD448" s="105"/>
      <c r="AE448" s="105"/>
      <c r="AF448" s="105"/>
      <c r="AG448" s="105"/>
      <c r="AH448" s="105"/>
      <c r="AI448" s="105"/>
      <c r="AJ448" s="105"/>
      <c r="AK448" s="105"/>
      <c r="AL448" s="105"/>
      <c r="AM448" s="105"/>
      <c r="AN448" s="105"/>
      <c r="AO448" s="105"/>
      <c r="AP448" s="105"/>
      <c r="AQ448" s="105"/>
      <c r="AR448" s="105"/>
      <c r="AS448" s="105"/>
      <c r="AT448" s="105"/>
      <c r="AU448" s="105"/>
      <c r="AV448" s="105"/>
      <c r="AW448" s="105"/>
      <c r="AX448" s="105"/>
      <c r="AY448" s="105"/>
      <c r="AZ448" s="105"/>
      <c r="BA448" s="105"/>
      <c r="BB448" s="105"/>
      <c r="BC448" s="105"/>
      <c r="BD448" s="105"/>
      <c r="BE448" s="105"/>
      <c r="BF448" s="105"/>
    </row>
    <row r="449" spans="1:58" ht="13.5" customHeight="1" x14ac:dyDescent="0.25">
      <c r="A449" s="105"/>
      <c r="B449" s="167"/>
      <c r="C449" s="167"/>
      <c r="D449" s="167"/>
      <c r="E449" s="105"/>
      <c r="F449" s="105"/>
      <c r="G449" s="105"/>
      <c r="H449" s="105"/>
      <c r="I449" s="105"/>
      <c r="J449" s="105"/>
      <c r="K449" s="105"/>
      <c r="L449" s="105"/>
      <c r="M449" s="105"/>
      <c r="N449" s="105"/>
      <c r="O449" s="105"/>
      <c r="P449" s="105"/>
      <c r="Q449" s="105"/>
      <c r="R449" s="105"/>
      <c r="S449" s="105"/>
      <c r="T449" s="105"/>
      <c r="U449" s="105"/>
      <c r="V449" s="105"/>
      <c r="W449" s="105"/>
      <c r="X449" s="105"/>
      <c r="Y449" s="105"/>
      <c r="Z449" s="105"/>
      <c r="AA449" s="105"/>
      <c r="AB449" s="105"/>
      <c r="AC449" s="105"/>
      <c r="AD449" s="105"/>
      <c r="AE449" s="105"/>
      <c r="AF449" s="105"/>
      <c r="AG449" s="105"/>
      <c r="AH449" s="105"/>
      <c r="AI449" s="105"/>
      <c r="AJ449" s="105"/>
      <c r="AK449" s="105"/>
      <c r="AL449" s="105"/>
      <c r="AM449" s="105"/>
      <c r="AN449" s="105"/>
      <c r="AO449" s="105"/>
      <c r="AP449" s="105"/>
      <c r="AQ449" s="105"/>
      <c r="AR449" s="105"/>
      <c r="AS449" s="105"/>
      <c r="AT449" s="105"/>
      <c r="AU449" s="105"/>
      <c r="AV449" s="105"/>
      <c r="AW449" s="105"/>
      <c r="AX449" s="105"/>
      <c r="AY449" s="105"/>
      <c r="AZ449" s="105"/>
      <c r="BA449" s="105"/>
      <c r="BB449" s="105"/>
      <c r="BC449" s="105"/>
      <c r="BD449" s="105"/>
      <c r="BE449" s="105"/>
      <c r="BF449" s="105"/>
    </row>
    <row r="450" spans="1:58" ht="13.5" customHeight="1" x14ac:dyDescent="0.25">
      <c r="A450" s="105"/>
      <c r="B450" s="167"/>
      <c r="C450" s="167"/>
      <c r="D450" s="167"/>
      <c r="E450" s="105"/>
      <c r="F450" s="105"/>
      <c r="G450" s="105"/>
      <c r="H450" s="105"/>
      <c r="I450" s="105"/>
      <c r="J450" s="105"/>
      <c r="K450" s="105"/>
      <c r="L450" s="105"/>
      <c r="M450" s="105"/>
      <c r="N450" s="105"/>
      <c r="O450" s="105"/>
      <c r="P450" s="105"/>
      <c r="Q450" s="105"/>
      <c r="R450" s="105"/>
      <c r="S450" s="105"/>
      <c r="T450" s="105"/>
      <c r="U450" s="105"/>
      <c r="V450" s="105"/>
      <c r="W450" s="105"/>
      <c r="X450" s="105"/>
      <c r="Y450" s="105"/>
      <c r="Z450" s="105"/>
      <c r="AA450" s="105"/>
      <c r="AB450" s="105"/>
      <c r="AC450" s="105"/>
      <c r="AD450" s="105"/>
      <c r="AE450" s="105"/>
      <c r="AF450" s="105"/>
      <c r="AG450" s="105"/>
      <c r="AH450" s="105"/>
      <c r="AI450" s="105"/>
      <c r="AJ450" s="105"/>
      <c r="AK450" s="105"/>
      <c r="AL450" s="105"/>
      <c r="AM450" s="105"/>
      <c r="AN450" s="105"/>
      <c r="AO450" s="105"/>
      <c r="AP450" s="105"/>
      <c r="AQ450" s="105"/>
      <c r="AR450" s="105"/>
      <c r="AS450" s="105"/>
      <c r="AT450" s="105"/>
      <c r="AU450" s="105"/>
      <c r="AV450" s="105"/>
      <c r="AW450" s="105"/>
      <c r="AX450" s="105"/>
      <c r="AY450" s="105"/>
      <c r="AZ450" s="105"/>
      <c r="BA450" s="105"/>
      <c r="BB450" s="105"/>
      <c r="BC450" s="105"/>
      <c r="BD450" s="105"/>
      <c r="BE450" s="105"/>
      <c r="BF450" s="105"/>
    </row>
    <row r="451" spans="1:58" ht="13.5" customHeight="1" x14ac:dyDescent="0.25">
      <c r="A451" s="105"/>
      <c r="B451" s="167"/>
      <c r="C451" s="167"/>
      <c r="D451" s="167"/>
      <c r="E451" s="105"/>
      <c r="F451" s="105"/>
      <c r="G451" s="105"/>
      <c r="H451" s="105"/>
      <c r="I451" s="105"/>
      <c r="J451" s="105"/>
      <c r="K451" s="105"/>
      <c r="L451" s="105"/>
      <c r="M451" s="105"/>
      <c r="N451" s="105"/>
      <c r="O451" s="105"/>
      <c r="P451" s="105"/>
      <c r="Q451" s="105"/>
      <c r="R451" s="105"/>
      <c r="S451" s="105"/>
      <c r="T451" s="105"/>
      <c r="U451" s="105"/>
      <c r="V451" s="105"/>
      <c r="W451" s="105"/>
      <c r="X451" s="105"/>
      <c r="Y451" s="105"/>
      <c r="Z451" s="105"/>
      <c r="AA451" s="105"/>
      <c r="AB451" s="105"/>
      <c r="AC451" s="105"/>
      <c r="AD451" s="105"/>
      <c r="AE451" s="105"/>
      <c r="AF451" s="105"/>
      <c r="AG451" s="105"/>
      <c r="AH451" s="105"/>
      <c r="AI451" s="105"/>
      <c r="AJ451" s="105"/>
      <c r="AK451" s="105"/>
      <c r="AL451" s="105"/>
      <c r="AM451" s="105"/>
      <c r="AN451" s="105"/>
      <c r="AO451" s="105"/>
      <c r="AP451" s="105"/>
      <c r="AQ451" s="105"/>
      <c r="AR451" s="105"/>
      <c r="AS451" s="105"/>
      <c r="AT451" s="105"/>
      <c r="AU451" s="105"/>
      <c r="AV451" s="105"/>
      <c r="AW451" s="105"/>
      <c r="AX451" s="105"/>
      <c r="AY451" s="105"/>
      <c r="AZ451" s="105"/>
      <c r="BA451" s="105"/>
      <c r="BB451" s="105"/>
      <c r="BC451" s="105"/>
      <c r="BD451" s="105"/>
      <c r="BE451" s="105"/>
      <c r="BF451" s="105"/>
    </row>
    <row r="452" spans="1:58" ht="13.5" customHeight="1" x14ac:dyDescent="0.25">
      <c r="A452" s="105"/>
      <c r="B452" s="167"/>
      <c r="C452" s="167"/>
      <c r="D452" s="167"/>
      <c r="E452" s="105"/>
      <c r="F452" s="105"/>
      <c r="G452" s="105"/>
      <c r="H452" s="105"/>
      <c r="I452" s="105"/>
      <c r="J452" s="105"/>
      <c r="K452" s="105"/>
      <c r="L452" s="105"/>
      <c r="M452" s="105"/>
      <c r="N452" s="105"/>
      <c r="O452" s="105"/>
      <c r="P452" s="105"/>
      <c r="Q452" s="105"/>
      <c r="R452" s="105"/>
      <c r="S452" s="105"/>
      <c r="T452" s="105"/>
      <c r="U452" s="105"/>
      <c r="V452" s="105"/>
      <c r="W452" s="105"/>
      <c r="X452" s="105"/>
      <c r="Y452" s="105"/>
      <c r="Z452" s="105"/>
      <c r="AA452" s="105"/>
      <c r="AB452" s="105"/>
      <c r="AC452" s="105"/>
      <c r="AD452" s="105"/>
      <c r="AE452" s="105"/>
      <c r="AF452" s="105"/>
      <c r="AG452" s="105"/>
      <c r="AH452" s="105"/>
      <c r="AI452" s="105"/>
      <c r="AJ452" s="105"/>
      <c r="AK452" s="105"/>
      <c r="AL452" s="105"/>
      <c r="AM452" s="105"/>
      <c r="AN452" s="105"/>
      <c r="AO452" s="105"/>
      <c r="AP452" s="105"/>
      <c r="AQ452" s="105"/>
      <c r="AR452" s="105"/>
      <c r="AS452" s="105"/>
      <c r="AT452" s="105"/>
      <c r="AU452" s="105"/>
      <c r="AV452" s="105"/>
      <c r="AW452" s="105"/>
      <c r="AX452" s="105"/>
      <c r="AY452" s="105"/>
      <c r="AZ452" s="105"/>
      <c r="BA452" s="105"/>
      <c r="BB452" s="105"/>
      <c r="BC452" s="105"/>
      <c r="BD452" s="105"/>
      <c r="BE452" s="105"/>
      <c r="BF452" s="105"/>
    </row>
    <row r="453" spans="1:58" ht="13.5" customHeight="1" x14ac:dyDescent="0.25">
      <c r="A453" s="105"/>
      <c r="B453" s="167"/>
      <c r="C453" s="167"/>
      <c r="D453" s="167"/>
      <c r="E453" s="105"/>
      <c r="F453" s="105"/>
      <c r="G453" s="105"/>
      <c r="H453" s="105"/>
      <c r="I453" s="105"/>
      <c r="J453" s="105"/>
      <c r="K453" s="105"/>
      <c r="L453" s="105"/>
      <c r="M453" s="105"/>
      <c r="N453" s="105"/>
      <c r="O453" s="105"/>
      <c r="P453" s="105"/>
      <c r="Q453" s="105"/>
      <c r="R453" s="105"/>
      <c r="S453" s="105"/>
      <c r="T453" s="105"/>
      <c r="U453" s="105"/>
      <c r="V453" s="105"/>
      <c r="W453" s="105"/>
      <c r="X453" s="105"/>
      <c r="Y453" s="105"/>
      <c r="Z453" s="105"/>
      <c r="AA453" s="105"/>
      <c r="AB453" s="105"/>
      <c r="AC453" s="105"/>
      <c r="AD453" s="105"/>
      <c r="AE453" s="105"/>
      <c r="AF453" s="105"/>
      <c r="AG453" s="105"/>
      <c r="AH453" s="105"/>
      <c r="AI453" s="105"/>
      <c r="AJ453" s="105"/>
      <c r="AK453" s="105"/>
      <c r="AL453" s="105"/>
      <c r="AM453" s="105"/>
      <c r="AN453" s="105"/>
      <c r="AO453" s="105"/>
      <c r="AP453" s="105"/>
      <c r="AQ453" s="105"/>
      <c r="AR453" s="105"/>
      <c r="AS453" s="105"/>
      <c r="AT453" s="105"/>
      <c r="AU453" s="105"/>
      <c r="AV453" s="105"/>
      <c r="AW453" s="105"/>
      <c r="AX453" s="105"/>
      <c r="AY453" s="105"/>
      <c r="AZ453" s="105"/>
      <c r="BA453" s="105"/>
      <c r="BB453" s="105"/>
      <c r="BC453" s="105"/>
      <c r="BD453" s="105"/>
      <c r="BE453" s="105"/>
      <c r="BF453" s="105"/>
    </row>
    <row r="454" spans="1:58" ht="13.5" customHeight="1" x14ac:dyDescent="0.25">
      <c r="A454" s="105"/>
      <c r="B454" s="167"/>
      <c r="C454" s="167"/>
      <c r="D454" s="167"/>
      <c r="E454" s="105"/>
      <c r="F454" s="105"/>
      <c r="G454" s="105"/>
      <c r="H454" s="105"/>
      <c r="I454" s="105"/>
      <c r="J454" s="105"/>
      <c r="K454" s="105"/>
      <c r="L454" s="105"/>
      <c r="M454" s="105"/>
      <c r="N454" s="105"/>
      <c r="O454" s="105"/>
      <c r="P454" s="105"/>
      <c r="Q454" s="105"/>
      <c r="R454" s="105"/>
      <c r="S454" s="105"/>
      <c r="T454" s="105"/>
      <c r="U454" s="105"/>
      <c r="V454" s="105"/>
      <c r="W454" s="105"/>
      <c r="X454" s="105"/>
      <c r="Y454" s="105"/>
      <c r="Z454" s="105"/>
      <c r="AA454" s="105"/>
      <c r="AB454" s="105"/>
      <c r="AC454" s="105"/>
      <c r="AD454" s="105"/>
      <c r="AE454" s="105"/>
      <c r="AF454" s="105"/>
      <c r="AG454" s="105"/>
      <c r="AH454" s="105"/>
      <c r="AI454" s="105"/>
      <c r="AJ454" s="105"/>
      <c r="AK454" s="105"/>
      <c r="AL454" s="105"/>
      <c r="AM454" s="105"/>
      <c r="AN454" s="105"/>
      <c r="AO454" s="105"/>
      <c r="AP454" s="105"/>
      <c r="AQ454" s="105"/>
      <c r="AR454" s="105"/>
      <c r="AS454" s="105"/>
      <c r="AT454" s="105"/>
      <c r="AU454" s="105"/>
      <c r="AV454" s="105"/>
      <c r="AW454" s="105"/>
      <c r="AX454" s="105"/>
      <c r="AY454" s="105"/>
      <c r="AZ454" s="105"/>
      <c r="BA454" s="105"/>
      <c r="BB454" s="105"/>
      <c r="BC454" s="105"/>
      <c r="BD454" s="105"/>
      <c r="BE454" s="105"/>
      <c r="BF454" s="105"/>
    </row>
    <row r="455" spans="1:58" ht="13.5" customHeight="1" x14ac:dyDescent="0.25">
      <c r="A455" s="105"/>
      <c r="B455" s="167"/>
      <c r="C455" s="167"/>
      <c r="D455" s="167"/>
      <c r="E455" s="105"/>
      <c r="F455" s="105"/>
      <c r="G455" s="105"/>
      <c r="H455" s="105"/>
      <c r="I455" s="105"/>
      <c r="J455" s="105"/>
      <c r="K455" s="105"/>
      <c r="L455" s="105"/>
      <c r="M455" s="105"/>
      <c r="N455" s="105"/>
      <c r="O455" s="105"/>
      <c r="P455" s="105"/>
      <c r="Q455" s="105"/>
      <c r="R455" s="105"/>
      <c r="S455" s="105"/>
      <c r="T455" s="105"/>
      <c r="U455" s="105"/>
      <c r="V455" s="105"/>
      <c r="W455" s="105"/>
      <c r="X455" s="105"/>
      <c r="Y455" s="105"/>
      <c r="Z455" s="105"/>
      <c r="AA455" s="105"/>
      <c r="AB455" s="105"/>
      <c r="AC455" s="105"/>
      <c r="AD455" s="105"/>
      <c r="AE455" s="105"/>
      <c r="AF455" s="105"/>
      <c r="AG455" s="105"/>
      <c r="AH455" s="105"/>
      <c r="AI455" s="105"/>
      <c r="AJ455" s="105"/>
      <c r="AK455" s="105"/>
      <c r="AL455" s="105"/>
      <c r="AM455" s="105"/>
      <c r="AN455" s="105"/>
      <c r="AO455" s="105"/>
      <c r="AP455" s="105"/>
      <c r="AQ455" s="105"/>
      <c r="AR455" s="105"/>
      <c r="AS455" s="105"/>
      <c r="AT455" s="105"/>
      <c r="AU455" s="105"/>
      <c r="AV455" s="105"/>
      <c r="AW455" s="105"/>
      <c r="AX455" s="105"/>
      <c r="AY455" s="105"/>
      <c r="AZ455" s="105"/>
      <c r="BA455" s="105"/>
      <c r="BB455" s="105"/>
      <c r="BC455" s="105"/>
      <c r="BD455" s="105"/>
      <c r="BE455" s="105"/>
      <c r="BF455" s="105"/>
    </row>
    <row r="456" spans="1:58" ht="13.5" customHeight="1" x14ac:dyDescent="0.25">
      <c r="A456" s="105"/>
      <c r="B456" s="167"/>
      <c r="C456" s="167"/>
      <c r="D456" s="167"/>
      <c r="E456" s="105"/>
      <c r="F456" s="105"/>
      <c r="G456" s="105"/>
      <c r="H456" s="105"/>
      <c r="I456" s="105"/>
      <c r="J456" s="105"/>
      <c r="K456" s="105"/>
      <c r="L456" s="105"/>
      <c r="M456" s="105"/>
      <c r="N456" s="105"/>
      <c r="O456" s="105"/>
      <c r="P456" s="105"/>
      <c r="Q456" s="105"/>
      <c r="R456" s="105"/>
      <c r="S456" s="105"/>
      <c r="T456" s="105"/>
      <c r="U456" s="105"/>
      <c r="V456" s="105"/>
      <c r="W456" s="105"/>
      <c r="X456" s="105"/>
      <c r="Y456" s="105"/>
      <c r="Z456" s="105"/>
      <c r="AA456" s="105"/>
      <c r="AB456" s="105"/>
      <c r="AC456" s="105"/>
      <c r="AD456" s="105"/>
      <c r="AE456" s="105"/>
      <c r="AF456" s="105"/>
      <c r="AG456" s="105"/>
      <c r="AH456" s="105"/>
      <c r="AI456" s="105"/>
      <c r="AJ456" s="105"/>
      <c r="AK456" s="105"/>
      <c r="AL456" s="105"/>
      <c r="AM456" s="105"/>
      <c r="AN456" s="105"/>
      <c r="AO456" s="105"/>
      <c r="AP456" s="105"/>
      <c r="AQ456" s="105"/>
      <c r="AR456" s="105"/>
      <c r="AS456" s="105"/>
      <c r="AT456" s="105"/>
      <c r="AU456" s="105"/>
      <c r="AV456" s="105"/>
      <c r="AW456" s="105"/>
      <c r="AX456" s="105"/>
      <c r="AY456" s="105"/>
      <c r="AZ456" s="105"/>
      <c r="BA456" s="105"/>
      <c r="BB456" s="105"/>
      <c r="BC456" s="105"/>
      <c r="BD456" s="105"/>
      <c r="BE456" s="105"/>
      <c r="BF456" s="105"/>
    </row>
    <row r="457" spans="1:58" ht="13.5" customHeight="1" x14ac:dyDescent="0.25">
      <c r="A457" s="105"/>
      <c r="B457" s="167"/>
      <c r="C457" s="167"/>
      <c r="D457" s="167"/>
      <c r="E457" s="105"/>
      <c r="F457" s="105"/>
      <c r="G457" s="105"/>
      <c r="H457" s="105"/>
      <c r="I457" s="105"/>
      <c r="J457" s="105"/>
      <c r="K457" s="105"/>
      <c r="L457" s="105"/>
      <c r="M457" s="105"/>
      <c r="N457" s="105"/>
      <c r="O457" s="105"/>
      <c r="P457" s="105"/>
      <c r="Q457" s="105"/>
      <c r="R457" s="105"/>
      <c r="S457" s="105"/>
      <c r="T457" s="105"/>
      <c r="U457" s="105"/>
      <c r="V457" s="105"/>
      <c r="W457" s="105"/>
      <c r="X457" s="105"/>
      <c r="Y457" s="105"/>
      <c r="Z457" s="105"/>
      <c r="AA457" s="105"/>
      <c r="AB457" s="105"/>
      <c r="AC457" s="105"/>
      <c r="AD457" s="105"/>
      <c r="AE457" s="105"/>
      <c r="AF457" s="105"/>
      <c r="AG457" s="105"/>
      <c r="AH457" s="105"/>
      <c r="AI457" s="105"/>
      <c r="AJ457" s="105"/>
      <c r="AK457" s="105"/>
      <c r="AL457" s="105"/>
      <c r="AM457" s="105"/>
      <c r="AN457" s="105"/>
      <c r="AO457" s="105"/>
      <c r="AP457" s="105"/>
      <c r="AQ457" s="105"/>
      <c r="AR457" s="105"/>
      <c r="AS457" s="105"/>
      <c r="AT457" s="105"/>
      <c r="AU457" s="105"/>
      <c r="AV457" s="105"/>
      <c r="AW457" s="105"/>
      <c r="AX457" s="105"/>
      <c r="AY457" s="105"/>
      <c r="AZ457" s="105"/>
      <c r="BA457" s="105"/>
      <c r="BB457" s="105"/>
      <c r="BC457" s="105"/>
      <c r="BD457" s="105"/>
      <c r="BE457" s="105"/>
      <c r="BF457" s="105"/>
    </row>
    <row r="458" spans="1:58" ht="13.5" customHeight="1" x14ac:dyDescent="0.25">
      <c r="A458" s="105"/>
      <c r="B458" s="167"/>
      <c r="C458" s="167"/>
      <c r="D458" s="167"/>
      <c r="E458" s="105"/>
      <c r="F458" s="105"/>
      <c r="G458" s="105"/>
      <c r="H458" s="105"/>
      <c r="I458" s="105"/>
      <c r="J458" s="105"/>
      <c r="K458" s="105"/>
      <c r="L458" s="105"/>
      <c r="M458" s="105"/>
      <c r="N458" s="105"/>
      <c r="O458" s="105"/>
      <c r="P458" s="105"/>
      <c r="Q458" s="105"/>
      <c r="R458" s="105"/>
      <c r="S458" s="105"/>
      <c r="T458" s="105"/>
      <c r="U458" s="105"/>
      <c r="V458" s="105"/>
      <c r="W458" s="105"/>
      <c r="X458" s="105"/>
      <c r="Y458" s="105"/>
      <c r="Z458" s="105"/>
      <c r="AA458" s="105"/>
      <c r="AB458" s="105"/>
      <c r="AC458" s="105"/>
      <c r="AD458" s="105"/>
      <c r="AE458" s="105"/>
      <c r="AF458" s="105"/>
      <c r="AG458" s="105"/>
      <c r="AH458" s="105"/>
      <c r="AI458" s="105"/>
      <c r="AJ458" s="105"/>
      <c r="AK458" s="105"/>
      <c r="AL458" s="105"/>
      <c r="AM458" s="105"/>
      <c r="AN458" s="105"/>
      <c r="AO458" s="105"/>
      <c r="AP458" s="105"/>
      <c r="AQ458" s="105"/>
      <c r="AR458" s="105"/>
      <c r="AS458" s="105"/>
      <c r="AT458" s="105"/>
      <c r="AU458" s="105"/>
      <c r="AV458" s="105"/>
      <c r="AW458" s="105"/>
      <c r="AX458" s="105"/>
      <c r="AY458" s="105"/>
      <c r="AZ458" s="105"/>
      <c r="BA458" s="105"/>
      <c r="BB458" s="105"/>
      <c r="BC458" s="105"/>
      <c r="BD458" s="105"/>
      <c r="BE458" s="105"/>
      <c r="BF458" s="105"/>
    </row>
    <row r="459" spans="1:58" ht="13.5" customHeight="1" x14ac:dyDescent="0.25">
      <c r="A459" s="105"/>
      <c r="B459" s="167"/>
      <c r="C459" s="167"/>
      <c r="D459" s="167"/>
      <c r="E459" s="105"/>
      <c r="F459" s="105"/>
      <c r="G459" s="105"/>
      <c r="H459" s="105"/>
      <c r="I459" s="105"/>
      <c r="J459" s="105"/>
      <c r="K459" s="105"/>
      <c r="L459" s="105"/>
      <c r="M459" s="105"/>
      <c r="N459" s="105"/>
      <c r="O459" s="105"/>
      <c r="P459" s="105"/>
      <c r="Q459" s="105"/>
      <c r="R459" s="105"/>
      <c r="S459" s="105"/>
      <c r="T459" s="105"/>
      <c r="U459" s="105"/>
      <c r="V459" s="105"/>
      <c r="W459" s="105"/>
      <c r="X459" s="105"/>
      <c r="Y459" s="105"/>
      <c r="Z459" s="105"/>
      <c r="AA459" s="105"/>
      <c r="AB459" s="105"/>
      <c r="AC459" s="105"/>
      <c r="AD459" s="105"/>
      <c r="AE459" s="105"/>
      <c r="AF459" s="105"/>
      <c r="AG459" s="105"/>
      <c r="AH459" s="105"/>
      <c r="AI459" s="105"/>
      <c r="AJ459" s="105"/>
      <c r="AK459" s="105"/>
      <c r="AL459" s="105"/>
      <c r="AM459" s="105"/>
      <c r="AN459" s="105"/>
      <c r="AO459" s="105"/>
      <c r="AP459" s="105"/>
      <c r="AQ459" s="105"/>
      <c r="AR459" s="105"/>
      <c r="AS459" s="105"/>
      <c r="AT459" s="105"/>
      <c r="AU459" s="105"/>
      <c r="AV459" s="105"/>
      <c r="AW459" s="105"/>
      <c r="AX459" s="105"/>
      <c r="AY459" s="105"/>
      <c r="AZ459" s="105"/>
      <c r="BA459" s="105"/>
      <c r="BB459" s="105"/>
      <c r="BC459" s="105"/>
      <c r="BD459" s="105"/>
      <c r="BE459" s="105"/>
      <c r="BF459" s="105"/>
    </row>
    <row r="460" spans="1:58" ht="13.5" customHeight="1" x14ac:dyDescent="0.25">
      <c r="A460" s="105"/>
      <c r="B460" s="167"/>
      <c r="C460" s="167"/>
      <c r="D460" s="167"/>
      <c r="E460" s="105"/>
      <c r="F460" s="105"/>
      <c r="G460" s="105"/>
      <c r="H460" s="105"/>
      <c r="I460" s="105"/>
      <c r="J460" s="105"/>
      <c r="K460" s="105"/>
      <c r="L460" s="105"/>
      <c r="M460" s="105"/>
      <c r="N460" s="105"/>
      <c r="O460" s="105"/>
      <c r="P460" s="105"/>
      <c r="Q460" s="105"/>
      <c r="R460" s="105"/>
      <c r="S460" s="105"/>
      <c r="T460" s="105"/>
      <c r="U460" s="105"/>
      <c r="V460" s="105"/>
      <c r="W460" s="105"/>
      <c r="X460" s="105"/>
      <c r="Y460" s="105"/>
      <c r="Z460" s="105"/>
      <c r="AA460" s="105"/>
      <c r="AB460" s="105"/>
      <c r="AC460" s="105"/>
      <c r="AD460" s="105"/>
      <c r="AE460" s="105"/>
      <c r="AF460" s="105"/>
      <c r="AG460" s="105"/>
      <c r="AH460" s="105"/>
      <c r="AI460" s="105"/>
      <c r="AJ460" s="105"/>
      <c r="AK460" s="105"/>
      <c r="AL460" s="105"/>
      <c r="AM460" s="105"/>
      <c r="AN460" s="105"/>
      <c r="AO460" s="105"/>
      <c r="AP460" s="105"/>
      <c r="AQ460" s="105"/>
      <c r="AR460" s="105"/>
      <c r="AS460" s="105"/>
      <c r="AT460" s="105"/>
      <c r="AU460" s="105"/>
      <c r="AV460" s="105"/>
      <c r="AW460" s="105"/>
      <c r="AX460" s="105"/>
      <c r="AY460" s="105"/>
      <c r="AZ460" s="105"/>
      <c r="BA460" s="105"/>
      <c r="BB460" s="105"/>
      <c r="BC460" s="105"/>
      <c r="BD460" s="105"/>
      <c r="BE460" s="105"/>
      <c r="BF460" s="105"/>
    </row>
    <row r="461" spans="1:58" ht="13.5" customHeight="1" x14ac:dyDescent="0.25">
      <c r="A461" s="105"/>
      <c r="B461" s="167"/>
      <c r="C461" s="167"/>
      <c r="D461" s="167"/>
      <c r="E461" s="105"/>
      <c r="F461" s="105"/>
      <c r="G461" s="105"/>
      <c r="H461" s="105"/>
      <c r="I461" s="105"/>
      <c r="J461" s="105"/>
      <c r="K461" s="105"/>
      <c r="L461" s="105"/>
      <c r="M461" s="105"/>
      <c r="N461" s="105"/>
      <c r="O461" s="105"/>
      <c r="P461" s="105"/>
      <c r="Q461" s="105"/>
      <c r="R461" s="105"/>
      <c r="S461" s="105"/>
      <c r="T461" s="105"/>
      <c r="U461" s="105"/>
      <c r="V461" s="105"/>
      <c r="W461" s="105"/>
      <c r="X461" s="105"/>
      <c r="Y461" s="105"/>
      <c r="Z461" s="105"/>
      <c r="AA461" s="105"/>
      <c r="AB461" s="105"/>
      <c r="AC461" s="105"/>
      <c r="AD461" s="105"/>
      <c r="AE461" s="105"/>
      <c r="AF461" s="105"/>
      <c r="AG461" s="105"/>
      <c r="AH461" s="105"/>
      <c r="AI461" s="105"/>
      <c r="AJ461" s="105"/>
      <c r="AK461" s="105"/>
      <c r="AL461" s="105"/>
      <c r="AM461" s="105"/>
      <c r="AN461" s="105"/>
      <c r="AO461" s="105"/>
      <c r="AP461" s="105"/>
      <c r="AQ461" s="105"/>
      <c r="AR461" s="105"/>
      <c r="AS461" s="105"/>
      <c r="AT461" s="105"/>
      <c r="AU461" s="105"/>
      <c r="AV461" s="105"/>
      <c r="AW461" s="105"/>
      <c r="AX461" s="105"/>
      <c r="AY461" s="105"/>
      <c r="AZ461" s="105"/>
      <c r="BA461" s="105"/>
      <c r="BB461" s="105"/>
      <c r="BC461" s="105"/>
      <c r="BD461" s="105"/>
      <c r="BE461" s="105"/>
      <c r="BF461" s="105"/>
    </row>
    <row r="462" spans="1:58" ht="13.5" customHeight="1" x14ac:dyDescent="0.25">
      <c r="A462" s="105"/>
      <c r="B462" s="167"/>
      <c r="C462" s="167"/>
      <c r="D462" s="167"/>
      <c r="E462" s="105"/>
      <c r="F462" s="105"/>
      <c r="G462" s="105"/>
      <c r="H462" s="105"/>
      <c r="I462" s="105"/>
      <c r="J462" s="105"/>
      <c r="K462" s="105"/>
      <c r="L462" s="105"/>
      <c r="M462" s="105"/>
      <c r="N462" s="105"/>
      <c r="O462" s="105"/>
      <c r="P462" s="105"/>
      <c r="Q462" s="105"/>
      <c r="R462" s="105"/>
      <c r="S462" s="105"/>
      <c r="T462" s="105"/>
      <c r="U462" s="105"/>
      <c r="V462" s="105"/>
      <c r="W462" s="105"/>
      <c r="X462" s="105"/>
      <c r="Y462" s="105"/>
      <c r="Z462" s="105"/>
      <c r="AA462" s="105"/>
      <c r="AB462" s="105"/>
      <c r="AC462" s="105"/>
      <c r="AD462" s="105"/>
      <c r="AE462" s="105"/>
      <c r="AF462" s="105"/>
      <c r="AG462" s="105"/>
      <c r="AH462" s="105"/>
      <c r="AI462" s="105"/>
      <c r="AJ462" s="105"/>
      <c r="AK462" s="105"/>
      <c r="AL462" s="105"/>
      <c r="AM462" s="105"/>
      <c r="AN462" s="105"/>
      <c r="AO462" s="105"/>
      <c r="AP462" s="105"/>
      <c r="AQ462" s="105"/>
      <c r="AR462" s="105"/>
      <c r="AS462" s="105"/>
      <c r="AT462" s="105"/>
      <c r="AU462" s="105"/>
      <c r="AV462" s="105"/>
      <c r="AW462" s="105"/>
      <c r="AX462" s="105"/>
      <c r="AY462" s="105"/>
      <c r="AZ462" s="105"/>
      <c r="BA462" s="105"/>
      <c r="BB462" s="105"/>
      <c r="BC462" s="105"/>
      <c r="BD462" s="105"/>
      <c r="BE462" s="105"/>
      <c r="BF462" s="105"/>
    </row>
    <row r="463" spans="1:58" ht="13.5" customHeight="1" x14ac:dyDescent="0.25">
      <c r="A463" s="105"/>
      <c r="B463" s="167"/>
      <c r="C463" s="167"/>
      <c r="D463" s="167"/>
      <c r="E463" s="105"/>
      <c r="F463" s="105"/>
      <c r="G463" s="105"/>
      <c r="H463" s="105"/>
      <c r="I463" s="105"/>
      <c r="J463" s="105"/>
      <c r="K463" s="105"/>
      <c r="L463" s="105"/>
      <c r="M463" s="105"/>
      <c r="N463" s="105"/>
      <c r="O463" s="105"/>
      <c r="P463" s="105"/>
      <c r="Q463" s="105"/>
      <c r="R463" s="105"/>
      <c r="S463" s="105"/>
      <c r="T463" s="105"/>
      <c r="U463" s="105"/>
      <c r="V463" s="105"/>
      <c r="W463" s="105"/>
      <c r="X463" s="105"/>
      <c r="Y463" s="105"/>
      <c r="Z463" s="105"/>
      <c r="AA463" s="105"/>
      <c r="AB463" s="105"/>
      <c r="AC463" s="105"/>
      <c r="AD463" s="105"/>
      <c r="AE463" s="105"/>
      <c r="AF463" s="105"/>
      <c r="AG463" s="105"/>
      <c r="AH463" s="105"/>
      <c r="AI463" s="105"/>
      <c r="AJ463" s="105"/>
      <c r="AK463" s="105"/>
      <c r="AL463" s="105"/>
      <c r="AM463" s="105"/>
      <c r="AN463" s="105"/>
      <c r="AO463" s="105"/>
      <c r="AP463" s="105"/>
      <c r="AQ463" s="105"/>
      <c r="AR463" s="105"/>
      <c r="AS463" s="105"/>
      <c r="AT463" s="105"/>
      <c r="AU463" s="105"/>
      <c r="AV463" s="105"/>
      <c r="AW463" s="105"/>
      <c r="AX463" s="105"/>
      <c r="AY463" s="105"/>
      <c r="AZ463" s="105"/>
      <c r="BA463" s="105"/>
      <c r="BB463" s="105"/>
      <c r="BC463" s="105"/>
      <c r="BD463" s="105"/>
      <c r="BE463" s="105"/>
      <c r="BF463" s="105"/>
    </row>
    <row r="464" spans="1:58" ht="13.5" customHeight="1" x14ac:dyDescent="0.25">
      <c r="A464" s="105"/>
      <c r="B464" s="167"/>
      <c r="C464" s="167"/>
      <c r="D464" s="167"/>
      <c r="E464" s="105"/>
      <c r="F464" s="105"/>
      <c r="G464" s="105"/>
      <c r="H464" s="105"/>
      <c r="I464" s="105"/>
      <c r="J464" s="105"/>
      <c r="K464" s="105"/>
      <c r="L464" s="105"/>
      <c r="M464" s="105"/>
      <c r="N464" s="105"/>
      <c r="O464" s="105"/>
      <c r="P464" s="105"/>
      <c r="Q464" s="105"/>
      <c r="R464" s="105"/>
      <c r="S464" s="105"/>
      <c r="T464" s="105"/>
      <c r="U464" s="105"/>
      <c r="V464" s="105"/>
      <c r="W464" s="105"/>
      <c r="X464" s="105"/>
      <c r="Y464" s="105"/>
      <c r="Z464" s="105"/>
      <c r="AA464" s="105"/>
      <c r="AB464" s="105"/>
      <c r="AC464" s="105"/>
      <c r="AD464" s="105"/>
      <c r="AE464" s="105"/>
      <c r="AF464" s="105"/>
      <c r="AG464" s="105"/>
      <c r="AH464" s="105"/>
      <c r="AI464" s="105"/>
      <c r="AJ464" s="105"/>
      <c r="AK464" s="105"/>
      <c r="AL464" s="105"/>
      <c r="AM464" s="105"/>
      <c r="AN464" s="105"/>
      <c r="AO464" s="105"/>
      <c r="AP464" s="105"/>
      <c r="AQ464" s="105"/>
      <c r="AR464" s="105"/>
      <c r="AS464" s="105"/>
      <c r="AT464" s="105"/>
      <c r="AU464" s="105"/>
      <c r="AV464" s="105"/>
      <c r="AW464" s="105"/>
      <c r="AX464" s="105"/>
      <c r="AY464" s="105"/>
      <c r="AZ464" s="105"/>
      <c r="BA464" s="105"/>
      <c r="BB464" s="105"/>
      <c r="BC464" s="105"/>
      <c r="BD464" s="105"/>
      <c r="BE464" s="105"/>
      <c r="BF464" s="105"/>
    </row>
    <row r="465" spans="1:58" ht="13.5" customHeight="1" x14ac:dyDescent="0.25">
      <c r="A465" s="105"/>
      <c r="B465" s="167"/>
      <c r="C465" s="167"/>
      <c r="D465" s="167"/>
      <c r="E465" s="105"/>
      <c r="F465" s="105"/>
      <c r="G465" s="105"/>
      <c r="H465" s="105"/>
      <c r="I465" s="105"/>
      <c r="J465" s="105"/>
      <c r="K465" s="105"/>
      <c r="L465" s="105"/>
      <c r="M465" s="105"/>
      <c r="N465" s="105"/>
      <c r="O465" s="105"/>
      <c r="P465" s="105"/>
      <c r="Q465" s="105"/>
      <c r="R465" s="105"/>
      <c r="S465" s="105"/>
      <c r="T465" s="105"/>
      <c r="U465" s="105"/>
      <c r="V465" s="105"/>
      <c r="W465" s="105"/>
      <c r="X465" s="105"/>
      <c r="Y465" s="105"/>
      <c r="Z465" s="105"/>
      <c r="AA465" s="105"/>
      <c r="AB465" s="105"/>
      <c r="AC465" s="105"/>
      <c r="AD465" s="105"/>
      <c r="AE465" s="105"/>
      <c r="AF465" s="105"/>
      <c r="AG465" s="105"/>
      <c r="AH465" s="105"/>
      <c r="AI465" s="105"/>
      <c r="AJ465" s="105"/>
      <c r="AK465" s="105"/>
      <c r="AL465" s="105"/>
      <c r="AM465" s="105"/>
      <c r="AN465" s="105"/>
      <c r="AO465" s="105"/>
      <c r="AP465" s="105"/>
      <c r="AQ465" s="105"/>
      <c r="AR465" s="105"/>
      <c r="AS465" s="105"/>
      <c r="AT465" s="105"/>
      <c r="AU465" s="105"/>
      <c r="AV465" s="105"/>
      <c r="AW465" s="105"/>
      <c r="AX465" s="105"/>
      <c r="AY465" s="105"/>
      <c r="AZ465" s="105"/>
      <c r="BA465" s="105"/>
      <c r="BB465" s="105"/>
      <c r="BC465" s="105"/>
      <c r="BD465" s="105"/>
      <c r="BE465" s="105"/>
      <c r="BF465" s="105"/>
    </row>
    <row r="466" spans="1:58" ht="13.5" customHeight="1" x14ac:dyDescent="0.25">
      <c r="A466" s="105"/>
      <c r="B466" s="167"/>
      <c r="C466" s="167"/>
      <c r="D466" s="167"/>
      <c r="E466" s="105"/>
      <c r="F466" s="105"/>
      <c r="G466" s="105"/>
      <c r="H466" s="105"/>
      <c r="I466" s="105"/>
      <c r="J466" s="105"/>
      <c r="K466" s="105"/>
      <c r="L466" s="105"/>
      <c r="M466" s="105"/>
      <c r="N466" s="105"/>
      <c r="O466" s="105"/>
      <c r="P466" s="105"/>
      <c r="Q466" s="105"/>
      <c r="R466" s="105"/>
      <c r="S466" s="105"/>
      <c r="T466" s="105"/>
      <c r="U466" s="105"/>
      <c r="V466" s="105"/>
      <c r="W466" s="105"/>
      <c r="X466" s="105"/>
      <c r="Y466" s="105"/>
      <c r="Z466" s="105"/>
      <c r="AA466" s="105"/>
      <c r="AB466" s="105"/>
      <c r="AC466" s="105"/>
      <c r="AD466" s="105"/>
      <c r="AE466" s="105"/>
      <c r="AF466" s="105"/>
      <c r="AG466" s="105"/>
      <c r="AH466" s="105"/>
      <c r="AI466" s="105"/>
      <c r="AJ466" s="105"/>
      <c r="AK466" s="105"/>
      <c r="AL466" s="105"/>
      <c r="AM466" s="105"/>
      <c r="AN466" s="105"/>
      <c r="AO466" s="105"/>
      <c r="AP466" s="105"/>
      <c r="AQ466" s="105"/>
      <c r="AR466" s="105"/>
      <c r="AS466" s="105"/>
      <c r="AT466" s="105"/>
      <c r="AU466" s="105"/>
      <c r="AV466" s="105"/>
      <c r="AW466" s="105"/>
      <c r="AX466" s="105"/>
      <c r="AY466" s="105"/>
      <c r="AZ466" s="105"/>
      <c r="BA466" s="105"/>
      <c r="BB466" s="105"/>
      <c r="BC466" s="105"/>
      <c r="BD466" s="105"/>
      <c r="BE466" s="105"/>
      <c r="BF466" s="105"/>
    </row>
    <row r="467" spans="1:58" ht="13.5" customHeight="1" x14ac:dyDescent="0.25">
      <c r="A467" s="105"/>
      <c r="B467" s="167"/>
      <c r="C467" s="167"/>
      <c r="D467" s="167"/>
      <c r="E467" s="105"/>
      <c r="F467" s="105"/>
      <c r="G467" s="105"/>
      <c r="H467" s="105"/>
      <c r="I467" s="105"/>
      <c r="J467" s="105"/>
      <c r="K467" s="105"/>
      <c r="L467" s="105"/>
      <c r="M467" s="105"/>
      <c r="N467" s="105"/>
      <c r="O467" s="105"/>
      <c r="P467" s="105"/>
      <c r="Q467" s="105"/>
      <c r="R467" s="105"/>
      <c r="S467" s="105"/>
      <c r="T467" s="105"/>
      <c r="U467" s="105"/>
      <c r="V467" s="105"/>
      <c r="W467" s="105"/>
      <c r="X467" s="105"/>
      <c r="Y467" s="105"/>
      <c r="Z467" s="105"/>
      <c r="AA467" s="105"/>
      <c r="AB467" s="105"/>
      <c r="AC467" s="105"/>
      <c r="AD467" s="105"/>
      <c r="AE467" s="105"/>
      <c r="AF467" s="105"/>
      <c r="AG467" s="105"/>
      <c r="AH467" s="105"/>
      <c r="AI467" s="105"/>
      <c r="AJ467" s="105"/>
      <c r="AK467" s="105"/>
      <c r="AL467" s="105"/>
      <c r="AM467" s="105"/>
      <c r="AN467" s="105"/>
      <c r="AO467" s="105"/>
      <c r="AP467" s="105"/>
      <c r="AQ467" s="105"/>
      <c r="AR467" s="105"/>
      <c r="AS467" s="105"/>
      <c r="AT467" s="105"/>
      <c r="AU467" s="105"/>
      <c r="AV467" s="105"/>
      <c r="AW467" s="105"/>
      <c r="AX467" s="105"/>
      <c r="AY467" s="105"/>
      <c r="AZ467" s="105"/>
      <c r="BA467" s="105"/>
      <c r="BB467" s="105"/>
      <c r="BC467" s="105"/>
      <c r="BD467" s="105"/>
      <c r="BE467" s="105"/>
      <c r="BF467" s="105"/>
    </row>
    <row r="468" spans="1:58" ht="13.5" customHeight="1" x14ac:dyDescent="0.25">
      <c r="A468" s="105"/>
      <c r="B468" s="167"/>
      <c r="C468" s="167"/>
      <c r="D468" s="167"/>
      <c r="E468" s="105"/>
      <c r="F468" s="105"/>
      <c r="G468" s="105"/>
      <c r="H468" s="105"/>
      <c r="I468" s="105"/>
      <c r="J468" s="105"/>
      <c r="K468" s="105"/>
      <c r="L468" s="105"/>
      <c r="M468" s="105"/>
      <c r="N468" s="105"/>
      <c r="O468" s="105"/>
      <c r="P468" s="105"/>
      <c r="Q468" s="105"/>
      <c r="R468" s="105"/>
      <c r="S468" s="105"/>
      <c r="T468" s="105"/>
      <c r="U468" s="105"/>
      <c r="V468" s="105"/>
      <c r="W468" s="105"/>
      <c r="X468" s="105"/>
      <c r="Y468" s="105"/>
      <c r="Z468" s="105"/>
      <c r="AA468" s="105"/>
      <c r="AB468" s="105"/>
      <c r="AC468" s="105"/>
      <c r="AD468" s="105"/>
      <c r="AE468" s="105"/>
      <c r="AF468" s="105"/>
      <c r="AG468" s="105"/>
      <c r="AH468" s="105"/>
      <c r="AI468" s="105"/>
      <c r="AJ468" s="105"/>
      <c r="AK468" s="105"/>
      <c r="AL468" s="105"/>
      <c r="AM468" s="105"/>
      <c r="AN468" s="105"/>
      <c r="AO468" s="105"/>
      <c r="AP468" s="105"/>
      <c r="AQ468" s="105"/>
      <c r="AR468" s="105"/>
      <c r="AS468" s="105"/>
      <c r="AT468" s="105"/>
      <c r="AU468" s="105"/>
      <c r="AV468" s="105"/>
      <c r="AW468" s="105"/>
      <c r="AX468" s="105"/>
      <c r="AY468" s="105"/>
      <c r="AZ468" s="105"/>
      <c r="BA468" s="105"/>
      <c r="BB468" s="105"/>
      <c r="BC468" s="105"/>
      <c r="BD468" s="105"/>
      <c r="BE468" s="105"/>
      <c r="BF468" s="105"/>
    </row>
    <row r="469" spans="1:58" ht="13.5" customHeight="1" x14ac:dyDescent="0.25">
      <c r="A469" s="105"/>
      <c r="B469" s="167"/>
      <c r="C469" s="167"/>
      <c r="D469" s="167"/>
      <c r="E469" s="105"/>
      <c r="F469" s="105"/>
      <c r="G469" s="105"/>
      <c r="H469" s="105"/>
      <c r="I469" s="105"/>
      <c r="J469" s="105"/>
      <c r="K469" s="105"/>
      <c r="L469" s="105"/>
      <c r="M469" s="105"/>
      <c r="N469" s="105"/>
      <c r="O469" s="105"/>
      <c r="P469" s="105"/>
      <c r="Q469" s="105"/>
      <c r="R469" s="105"/>
      <c r="S469" s="105"/>
      <c r="T469" s="105"/>
      <c r="U469" s="105"/>
      <c r="V469" s="105"/>
      <c r="W469" s="105"/>
      <c r="X469" s="105"/>
      <c r="Y469" s="105"/>
      <c r="Z469" s="105"/>
      <c r="AA469" s="105"/>
      <c r="AB469" s="105"/>
      <c r="AC469" s="105"/>
      <c r="AD469" s="105"/>
      <c r="AE469" s="105"/>
      <c r="AF469" s="105"/>
      <c r="AG469" s="105"/>
      <c r="AH469" s="105"/>
      <c r="AI469" s="105"/>
      <c r="AJ469" s="105"/>
      <c r="AK469" s="105"/>
      <c r="AL469" s="105"/>
      <c r="AM469" s="105"/>
      <c r="AN469" s="105"/>
      <c r="AO469" s="105"/>
      <c r="AP469" s="105"/>
      <c r="AQ469" s="105"/>
      <c r="AR469" s="105"/>
      <c r="AS469" s="105"/>
      <c r="AT469" s="105"/>
      <c r="AU469" s="105"/>
      <c r="AV469" s="105"/>
      <c r="AW469" s="105"/>
      <c r="AX469" s="105"/>
      <c r="AY469" s="105"/>
      <c r="AZ469" s="105"/>
      <c r="BA469" s="105"/>
      <c r="BB469" s="105"/>
      <c r="BC469" s="105"/>
      <c r="BD469" s="105"/>
      <c r="BE469" s="105"/>
      <c r="BF469" s="105"/>
    </row>
    <row r="470" spans="1:58" ht="13.5" customHeight="1" x14ac:dyDescent="0.25">
      <c r="A470" s="105"/>
      <c r="B470" s="167"/>
      <c r="C470" s="167"/>
      <c r="D470" s="167"/>
      <c r="E470" s="105"/>
      <c r="F470" s="105"/>
      <c r="G470" s="105"/>
      <c r="H470" s="105"/>
      <c r="I470" s="105"/>
      <c r="J470" s="105"/>
      <c r="K470" s="105"/>
      <c r="L470" s="105"/>
      <c r="M470" s="105"/>
      <c r="N470" s="105"/>
      <c r="O470" s="105"/>
      <c r="P470" s="105"/>
      <c r="Q470" s="105"/>
      <c r="R470" s="105"/>
      <c r="S470" s="105"/>
      <c r="T470" s="105"/>
      <c r="U470" s="105"/>
      <c r="V470" s="105"/>
      <c r="W470" s="105"/>
      <c r="X470" s="105"/>
      <c r="Y470" s="105"/>
      <c r="Z470" s="105"/>
      <c r="AA470" s="105"/>
      <c r="AB470" s="105"/>
      <c r="AC470" s="105"/>
      <c r="AD470" s="105"/>
      <c r="AE470" s="105"/>
      <c r="AF470" s="105"/>
      <c r="AG470" s="105"/>
      <c r="AH470" s="105"/>
      <c r="AI470" s="105"/>
      <c r="AJ470" s="105"/>
      <c r="AK470" s="105"/>
      <c r="AL470" s="105"/>
      <c r="AM470" s="105"/>
      <c r="AN470" s="105"/>
      <c r="AO470" s="105"/>
      <c r="AP470" s="105"/>
      <c r="AQ470" s="105"/>
      <c r="AR470" s="105"/>
      <c r="AS470" s="105"/>
      <c r="AT470" s="105"/>
      <c r="AU470" s="105"/>
      <c r="AV470" s="105"/>
      <c r="AW470" s="105"/>
      <c r="AX470" s="105"/>
      <c r="AY470" s="105"/>
      <c r="AZ470" s="105"/>
      <c r="BA470" s="105"/>
      <c r="BB470" s="105"/>
      <c r="BC470" s="105"/>
      <c r="BD470" s="105"/>
      <c r="BE470" s="105"/>
      <c r="BF470" s="105"/>
    </row>
    <row r="471" spans="1:58" ht="13.5" customHeight="1" x14ac:dyDescent="0.25">
      <c r="A471" s="105"/>
      <c r="B471" s="167"/>
      <c r="C471" s="167"/>
      <c r="D471" s="167"/>
      <c r="E471" s="105"/>
      <c r="F471" s="105"/>
      <c r="G471" s="105"/>
      <c r="H471" s="105"/>
      <c r="I471" s="105"/>
      <c r="J471" s="105"/>
      <c r="K471" s="105"/>
      <c r="L471" s="105"/>
      <c r="M471" s="105"/>
      <c r="N471" s="105"/>
      <c r="O471" s="105"/>
      <c r="P471" s="105"/>
      <c r="Q471" s="105"/>
      <c r="R471" s="105"/>
      <c r="S471" s="105"/>
      <c r="T471" s="105"/>
      <c r="U471" s="105"/>
      <c r="V471" s="105"/>
      <c r="W471" s="105"/>
      <c r="X471" s="105"/>
      <c r="Y471" s="105"/>
      <c r="Z471" s="105"/>
      <c r="AA471" s="105"/>
      <c r="AB471" s="105"/>
      <c r="AC471" s="105"/>
      <c r="AD471" s="105"/>
      <c r="AE471" s="105"/>
      <c r="AF471" s="105"/>
      <c r="AG471" s="105"/>
      <c r="AH471" s="105"/>
      <c r="AI471" s="105"/>
      <c r="AJ471" s="105"/>
      <c r="AK471" s="105"/>
      <c r="AL471" s="105"/>
      <c r="AM471" s="105"/>
      <c r="AN471" s="105"/>
      <c r="AO471" s="105"/>
      <c r="AP471" s="105"/>
      <c r="AQ471" s="105"/>
      <c r="AR471" s="105"/>
      <c r="AS471" s="105"/>
      <c r="AT471" s="105"/>
      <c r="AU471" s="105"/>
      <c r="AV471" s="105"/>
      <c r="AW471" s="105"/>
      <c r="AX471" s="105"/>
      <c r="AY471" s="105"/>
      <c r="AZ471" s="105"/>
      <c r="BA471" s="105"/>
      <c r="BB471" s="105"/>
      <c r="BC471" s="105"/>
      <c r="BD471" s="105"/>
      <c r="BE471" s="105"/>
      <c r="BF471" s="105"/>
    </row>
    <row r="472" spans="1:58" ht="13.5" customHeight="1" x14ac:dyDescent="0.25">
      <c r="A472" s="105"/>
      <c r="B472" s="167"/>
      <c r="C472" s="167"/>
      <c r="D472" s="167"/>
      <c r="E472" s="105"/>
      <c r="F472" s="105"/>
      <c r="G472" s="105"/>
      <c r="H472" s="105"/>
      <c r="I472" s="105"/>
      <c r="J472" s="105"/>
      <c r="K472" s="105"/>
      <c r="L472" s="105"/>
      <c r="M472" s="105"/>
      <c r="N472" s="105"/>
      <c r="O472" s="105"/>
      <c r="P472" s="105"/>
      <c r="Q472" s="105"/>
      <c r="R472" s="105"/>
      <c r="S472" s="105"/>
      <c r="T472" s="105"/>
      <c r="U472" s="105"/>
      <c r="V472" s="105"/>
      <c r="W472" s="105"/>
      <c r="X472" s="105"/>
      <c r="Y472" s="105"/>
      <c r="Z472" s="105"/>
      <c r="AA472" s="105"/>
      <c r="AB472" s="105"/>
      <c r="AC472" s="105"/>
      <c r="AD472" s="105"/>
      <c r="AE472" s="105"/>
      <c r="AF472" s="105"/>
      <c r="AG472" s="105"/>
      <c r="AH472" s="105"/>
      <c r="AI472" s="105"/>
      <c r="AJ472" s="105"/>
      <c r="AK472" s="105"/>
      <c r="AL472" s="105"/>
      <c r="AM472" s="105"/>
      <c r="AN472" s="105"/>
      <c r="AO472" s="105"/>
      <c r="AP472" s="105"/>
      <c r="AQ472" s="105"/>
      <c r="AR472" s="105"/>
      <c r="AS472" s="105"/>
      <c r="AT472" s="105"/>
      <c r="AU472" s="105"/>
      <c r="AV472" s="105"/>
      <c r="AW472" s="105"/>
      <c r="AX472" s="105"/>
      <c r="AY472" s="105"/>
      <c r="AZ472" s="105"/>
      <c r="BA472" s="105"/>
      <c r="BB472" s="105"/>
      <c r="BC472" s="105"/>
      <c r="BD472" s="105"/>
      <c r="BE472" s="105"/>
      <c r="BF472" s="105"/>
    </row>
    <row r="473" spans="1:58" ht="13.5" customHeight="1" x14ac:dyDescent="0.25">
      <c r="A473" s="105"/>
      <c r="B473" s="167"/>
      <c r="C473" s="167"/>
      <c r="D473" s="167"/>
      <c r="E473" s="105"/>
      <c r="F473" s="105"/>
      <c r="G473" s="105"/>
      <c r="H473" s="105"/>
      <c r="I473" s="105"/>
      <c r="J473" s="105"/>
      <c r="K473" s="105"/>
      <c r="L473" s="105"/>
      <c r="M473" s="105"/>
      <c r="N473" s="105"/>
      <c r="O473" s="105"/>
      <c r="P473" s="105"/>
      <c r="Q473" s="105"/>
      <c r="R473" s="105"/>
      <c r="S473" s="105"/>
      <c r="T473" s="105"/>
      <c r="U473" s="105"/>
      <c r="V473" s="105"/>
      <c r="W473" s="105"/>
      <c r="X473" s="105"/>
      <c r="Y473" s="105"/>
      <c r="Z473" s="105"/>
      <c r="AA473" s="105"/>
      <c r="AB473" s="105"/>
      <c r="AC473" s="105"/>
      <c r="AD473" s="105"/>
      <c r="AE473" s="105"/>
      <c r="AF473" s="105"/>
      <c r="AG473" s="105"/>
      <c r="AH473" s="105"/>
      <c r="AI473" s="105"/>
      <c r="AJ473" s="105"/>
      <c r="AK473" s="105"/>
      <c r="AL473" s="105"/>
      <c r="AM473" s="105"/>
      <c r="AN473" s="105"/>
      <c r="AO473" s="105"/>
      <c r="AP473" s="105"/>
      <c r="AQ473" s="105"/>
      <c r="AR473" s="105"/>
      <c r="AS473" s="105"/>
      <c r="AT473" s="105"/>
      <c r="AU473" s="105"/>
      <c r="AV473" s="105"/>
      <c r="AW473" s="105"/>
      <c r="AX473" s="105"/>
      <c r="AY473" s="105"/>
      <c r="AZ473" s="105"/>
      <c r="BA473" s="105"/>
      <c r="BB473" s="105"/>
      <c r="BC473" s="105"/>
      <c r="BD473" s="105"/>
      <c r="BE473" s="105"/>
      <c r="BF473" s="105"/>
    </row>
    <row r="474" spans="1:58" ht="13.5" customHeight="1" x14ac:dyDescent="0.25">
      <c r="A474" s="105"/>
      <c r="B474" s="167"/>
      <c r="C474" s="167"/>
      <c r="D474" s="167"/>
      <c r="E474" s="105"/>
      <c r="F474" s="105"/>
      <c r="G474" s="105"/>
      <c r="H474" s="105"/>
      <c r="I474" s="105"/>
      <c r="J474" s="105"/>
      <c r="K474" s="105"/>
      <c r="L474" s="105"/>
      <c r="M474" s="105"/>
      <c r="N474" s="105"/>
      <c r="O474" s="105"/>
      <c r="P474" s="105"/>
      <c r="Q474" s="105"/>
      <c r="R474" s="105"/>
      <c r="S474" s="105"/>
      <c r="T474" s="105"/>
      <c r="U474" s="105"/>
      <c r="V474" s="105"/>
      <c r="W474" s="105"/>
      <c r="X474" s="105"/>
      <c r="Y474" s="105"/>
      <c r="Z474" s="105"/>
      <c r="AA474" s="105"/>
      <c r="AB474" s="105"/>
      <c r="AC474" s="105"/>
      <c r="AD474" s="105"/>
      <c r="AE474" s="105"/>
      <c r="AF474" s="105"/>
      <c r="AG474" s="105"/>
      <c r="AH474" s="105"/>
      <c r="AI474" s="105"/>
      <c r="AJ474" s="105"/>
      <c r="AK474" s="105"/>
      <c r="AL474" s="105"/>
      <c r="AM474" s="105"/>
      <c r="AN474" s="105"/>
      <c r="AO474" s="105"/>
      <c r="AP474" s="105"/>
      <c r="AQ474" s="105"/>
      <c r="AR474" s="105"/>
      <c r="AS474" s="105"/>
      <c r="AT474" s="105"/>
      <c r="AU474" s="105"/>
      <c r="AV474" s="105"/>
      <c r="AW474" s="105"/>
      <c r="AX474" s="105"/>
      <c r="AY474" s="105"/>
      <c r="AZ474" s="105"/>
      <c r="BA474" s="105"/>
      <c r="BB474" s="105"/>
      <c r="BC474" s="105"/>
      <c r="BD474" s="105"/>
      <c r="BE474" s="105"/>
      <c r="BF474" s="105"/>
    </row>
    <row r="475" spans="1:58" ht="13.5" customHeight="1" x14ac:dyDescent="0.25">
      <c r="A475" s="105"/>
      <c r="B475" s="167"/>
      <c r="C475" s="167"/>
      <c r="D475" s="167"/>
      <c r="E475" s="105"/>
      <c r="F475" s="105"/>
      <c r="G475" s="105"/>
      <c r="H475" s="105"/>
      <c r="I475" s="105"/>
      <c r="J475" s="105"/>
      <c r="K475" s="105"/>
      <c r="L475" s="105"/>
      <c r="M475" s="105"/>
      <c r="N475" s="105"/>
      <c r="O475" s="105"/>
      <c r="P475" s="105"/>
      <c r="Q475" s="105"/>
      <c r="R475" s="105"/>
      <c r="S475" s="105"/>
      <c r="T475" s="105"/>
      <c r="U475" s="105"/>
      <c r="V475" s="105"/>
      <c r="W475" s="105"/>
      <c r="X475" s="105"/>
      <c r="Y475" s="105"/>
      <c r="Z475" s="105"/>
      <c r="AA475" s="105"/>
      <c r="AB475" s="105"/>
      <c r="AC475" s="105"/>
      <c r="AD475" s="105"/>
      <c r="AE475" s="105"/>
      <c r="AF475" s="105"/>
      <c r="AG475" s="105"/>
      <c r="AH475" s="105"/>
      <c r="AI475" s="105"/>
      <c r="AJ475" s="105"/>
      <c r="AK475" s="105"/>
      <c r="AL475" s="105"/>
      <c r="AM475" s="105"/>
      <c r="AN475" s="105"/>
      <c r="AO475" s="105"/>
      <c r="AP475" s="105"/>
      <c r="AQ475" s="105"/>
      <c r="AR475" s="105"/>
      <c r="AS475" s="105"/>
      <c r="AT475" s="105"/>
      <c r="AU475" s="105"/>
      <c r="AV475" s="105"/>
      <c r="AW475" s="105"/>
      <c r="AX475" s="105"/>
      <c r="AY475" s="105"/>
      <c r="AZ475" s="105"/>
      <c r="BA475" s="105"/>
      <c r="BB475" s="105"/>
      <c r="BC475" s="105"/>
      <c r="BD475" s="105"/>
      <c r="BE475" s="105"/>
      <c r="BF475" s="105"/>
    </row>
    <row r="476" spans="1:58" ht="13.5" customHeight="1" x14ac:dyDescent="0.25">
      <c r="A476" s="105"/>
      <c r="B476" s="167"/>
      <c r="C476" s="167"/>
      <c r="D476" s="167"/>
      <c r="E476" s="105"/>
      <c r="F476" s="105"/>
      <c r="G476" s="105"/>
      <c r="H476" s="105"/>
      <c r="I476" s="105"/>
      <c r="J476" s="105"/>
      <c r="K476" s="105"/>
      <c r="L476" s="105"/>
      <c r="M476" s="105"/>
      <c r="N476" s="105"/>
      <c r="O476" s="105"/>
      <c r="P476" s="105"/>
      <c r="Q476" s="105"/>
      <c r="R476" s="105"/>
      <c r="S476" s="105"/>
      <c r="T476" s="105"/>
      <c r="U476" s="105"/>
      <c r="V476" s="105"/>
      <c r="W476" s="105"/>
      <c r="X476" s="105"/>
      <c r="Y476" s="105"/>
      <c r="Z476" s="105"/>
      <c r="AA476" s="105"/>
      <c r="AB476" s="105"/>
      <c r="AC476" s="105"/>
      <c r="AD476" s="105"/>
      <c r="AE476" s="105"/>
      <c r="AF476" s="105"/>
      <c r="AG476" s="105"/>
      <c r="AH476" s="105"/>
      <c r="AI476" s="105"/>
      <c r="AJ476" s="105"/>
      <c r="AK476" s="105"/>
      <c r="AL476" s="105"/>
      <c r="AM476" s="105"/>
      <c r="AN476" s="105"/>
      <c r="AO476" s="105"/>
      <c r="AP476" s="105"/>
      <c r="AQ476" s="105"/>
      <c r="AR476" s="105"/>
      <c r="AS476" s="105"/>
      <c r="AT476" s="105"/>
      <c r="AU476" s="105"/>
      <c r="AV476" s="105"/>
      <c r="AW476" s="105"/>
      <c r="AX476" s="105"/>
      <c r="AY476" s="105"/>
      <c r="AZ476" s="105"/>
      <c r="BA476" s="105"/>
      <c r="BB476" s="105"/>
      <c r="BC476" s="105"/>
      <c r="BD476" s="105"/>
      <c r="BE476" s="105"/>
      <c r="BF476" s="105"/>
    </row>
    <row r="477" spans="1:58" ht="13.5" customHeight="1" x14ac:dyDescent="0.25">
      <c r="A477" s="105"/>
      <c r="B477" s="167"/>
      <c r="C477" s="167"/>
      <c r="D477" s="167"/>
      <c r="E477" s="105"/>
      <c r="F477" s="105"/>
      <c r="G477" s="105"/>
      <c r="H477" s="105"/>
      <c r="I477" s="105"/>
      <c r="J477" s="105"/>
      <c r="K477" s="105"/>
      <c r="L477" s="105"/>
      <c r="M477" s="105"/>
      <c r="N477" s="105"/>
      <c r="O477" s="105"/>
      <c r="P477" s="105"/>
      <c r="Q477" s="105"/>
      <c r="R477" s="105"/>
      <c r="S477" s="105"/>
      <c r="T477" s="105"/>
      <c r="U477" s="105"/>
      <c r="V477" s="105"/>
      <c r="W477" s="105"/>
      <c r="X477" s="105"/>
      <c r="Y477" s="105"/>
      <c r="Z477" s="105"/>
      <c r="AA477" s="105"/>
      <c r="AB477" s="105"/>
      <c r="AC477" s="105"/>
      <c r="AD477" s="105"/>
      <c r="AE477" s="105"/>
      <c r="AF477" s="105"/>
      <c r="AG477" s="105"/>
      <c r="AH477" s="105"/>
      <c r="AI477" s="105"/>
      <c r="AJ477" s="105"/>
      <c r="AK477" s="105"/>
      <c r="AL477" s="105"/>
      <c r="AM477" s="105"/>
      <c r="AN477" s="105"/>
      <c r="AO477" s="105"/>
      <c r="AP477" s="105"/>
      <c r="AQ477" s="105"/>
      <c r="AR477" s="105"/>
      <c r="AS477" s="105"/>
      <c r="AT477" s="105"/>
      <c r="AU477" s="105"/>
      <c r="AV477" s="105"/>
      <c r="AW477" s="105"/>
      <c r="AX477" s="105"/>
      <c r="AY477" s="105"/>
      <c r="AZ477" s="105"/>
      <c r="BA477" s="105"/>
      <c r="BB477" s="105"/>
      <c r="BC477" s="105"/>
      <c r="BD477" s="105"/>
      <c r="BE477" s="105"/>
      <c r="BF477" s="105"/>
    </row>
    <row r="478" spans="1:58" ht="13.5" customHeight="1" x14ac:dyDescent="0.25">
      <c r="A478" s="105"/>
      <c r="B478" s="167"/>
      <c r="C478" s="167"/>
      <c r="D478" s="167"/>
      <c r="E478" s="105"/>
      <c r="F478" s="105"/>
      <c r="G478" s="105"/>
      <c r="H478" s="105"/>
      <c r="I478" s="105"/>
      <c r="J478" s="105"/>
      <c r="K478" s="105"/>
      <c r="L478" s="105"/>
      <c r="M478" s="105"/>
      <c r="N478" s="105"/>
      <c r="O478" s="105"/>
      <c r="P478" s="105"/>
      <c r="Q478" s="105"/>
      <c r="R478" s="105"/>
      <c r="S478" s="105"/>
      <c r="T478" s="105"/>
      <c r="U478" s="105"/>
      <c r="V478" s="105"/>
      <c r="W478" s="105"/>
      <c r="X478" s="105"/>
      <c r="Y478" s="105"/>
      <c r="Z478" s="105"/>
      <c r="AA478" s="105"/>
      <c r="AB478" s="105"/>
      <c r="AC478" s="105"/>
      <c r="AD478" s="105"/>
      <c r="AE478" s="105"/>
      <c r="AF478" s="105"/>
      <c r="AG478" s="105"/>
      <c r="AH478" s="105"/>
      <c r="AI478" s="105"/>
      <c r="AJ478" s="105"/>
      <c r="AK478" s="105"/>
      <c r="AL478" s="105"/>
      <c r="AM478" s="105"/>
      <c r="AN478" s="105"/>
      <c r="AO478" s="105"/>
      <c r="AP478" s="105"/>
      <c r="AQ478" s="105"/>
      <c r="AR478" s="105"/>
      <c r="AS478" s="105"/>
      <c r="AT478" s="105"/>
      <c r="AU478" s="105"/>
      <c r="AV478" s="105"/>
      <c r="AW478" s="105"/>
      <c r="AX478" s="105"/>
      <c r="AY478" s="105"/>
      <c r="AZ478" s="105"/>
      <c r="BA478" s="105"/>
      <c r="BB478" s="105"/>
      <c r="BC478" s="105"/>
      <c r="BD478" s="105"/>
      <c r="BE478" s="105"/>
      <c r="BF478" s="105"/>
    </row>
    <row r="479" spans="1:58" ht="13.5" customHeight="1" x14ac:dyDescent="0.25">
      <c r="A479" s="105"/>
      <c r="B479" s="167"/>
      <c r="C479" s="167"/>
      <c r="D479" s="167"/>
      <c r="E479" s="105"/>
      <c r="F479" s="105"/>
      <c r="G479" s="105"/>
      <c r="H479" s="105"/>
      <c r="I479" s="105"/>
      <c r="J479" s="105"/>
      <c r="K479" s="105"/>
      <c r="L479" s="105"/>
      <c r="M479" s="105"/>
      <c r="N479" s="105"/>
      <c r="O479" s="105"/>
      <c r="P479" s="105"/>
      <c r="Q479" s="105"/>
      <c r="R479" s="105"/>
      <c r="S479" s="105"/>
      <c r="T479" s="105"/>
      <c r="U479" s="105"/>
      <c r="V479" s="105"/>
      <c r="W479" s="105"/>
      <c r="X479" s="105"/>
      <c r="Y479" s="105"/>
      <c r="Z479" s="105"/>
      <c r="AA479" s="105"/>
      <c r="AB479" s="105"/>
      <c r="AC479" s="105"/>
      <c r="AD479" s="105"/>
      <c r="AE479" s="105"/>
      <c r="AF479" s="105"/>
      <c r="AG479" s="105"/>
      <c r="AH479" s="105"/>
      <c r="AI479" s="105"/>
      <c r="AJ479" s="105"/>
      <c r="AK479" s="105"/>
      <c r="AL479" s="105"/>
      <c r="AM479" s="105"/>
      <c r="AN479" s="105"/>
      <c r="AO479" s="105"/>
      <c r="AP479" s="105"/>
      <c r="AQ479" s="105"/>
      <c r="AR479" s="105"/>
      <c r="AS479" s="105"/>
      <c r="AT479" s="105"/>
      <c r="AU479" s="105"/>
      <c r="AV479" s="105"/>
      <c r="AW479" s="105"/>
      <c r="AX479" s="105"/>
      <c r="AY479" s="105"/>
      <c r="AZ479" s="105"/>
      <c r="BA479" s="105"/>
      <c r="BB479" s="105"/>
      <c r="BC479" s="105"/>
      <c r="BD479" s="105"/>
      <c r="BE479" s="105"/>
      <c r="BF479" s="105"/>
    </row>
    <row r="480" spans="1:58" ht="13.5" customHeight="1" x14ac:dyDescent="0.25">
      <c r="A480" s="105"/>
      <c r="B480" s="167"/>
      <c r="C480" s="167"/>
      <c r="D480" s="167"/>
      <c r="E480" s="105"/>
      <c r="F480" s="105"/>
      <c r="G480" s="105"/>
      <c r="H480" s="105"/>
      <c r="I480" s="105"/>
      <c r="J480" s="105"/>
      <c r="K480" s="105"/>
      <c r="L480" s="105"/>
      <c r="M480" s="105"/>
      <c r="N480" s="105"/>
      <c r="O480" s="105"/>
      <c r="P480" s="105"/>
      <c r="Q480" s="105"/>
      <c r="R480" s="105"/>
      <c r="S480" s="105"/>
      <c r="T480" s="105"/>
      <c r="U480" s="105"/>
      <c r="V480" s="105"/>
      <c r="W480" s="105"/>
      <c r="X480" s="105"/>
      <c r="Y480" s="105"/>
      <c r="Z480" s="105"/>
      <c r="AA480" s="105"/>
      <c r="AB480" s="105"/>
      <c r="AC480" s="105"/>
      <c r="AD480" s="105"/>
      <c r="AE480" s="105"/>
      <c r="AF480" s="105"/>
      <c r="AG480" s="105"/>
      <c r="AH480" s="105"/>
      <c r="AI480" s="105"/>
      <c r="AJ480" s="105"/>
      <c r="AK480" s="105"/>
      <c r="AL480" s="105"/>
      <c r="AM480" s="105"/>
      <c r="AN480" s="105"/>
      <c r="AO480" s="105"/>
      <c r="AP480" s="105"/>
      <c r="AQ480" s="105"/>
      <c r="AR480" s="105"/>
      <c r="AS480" s="105"/>
      <c r="AT480" s="105"/>
      <c r="AU480" s="105"/>
      <c r="AV480" s="105"/>
      <c r="AW480" s="105"/>
      <c r="AX480" s="105"/>
      <c r="AY480" s="105"/>
      <c r="AZ480" s="105"/>
      <c r="BA480" s="105"/>
      <c r="BB480" s="105"/>
      <c r="BC480" s="105"/>
      <c r="BD480" s="105"/>
      <c r="BE480" s="105"/>
      <c r="BF480" s="105"/>
    </row>
    <row r="481" spans="1:58" ht="13.5" customHeight="1" x14ac:dyDescent="0.25">
      <c r="A481" s="105"/>
      <c r="B481" s="167"/>
      <c r="C481" s="167"/>
      <c r="D481" s="167"/>
      <c r="E481" s="105"/>
      <c r="F481" s="105"/>
      <c r="G481" s="105"/>
      <c r="H481" s="105"/>
      <c r="I481" s="105"/>
      <c r="J481" s="105"/>
      <c r="K481" s="105"/>
      <c r="L481" s="105"/>
      <c r="M481" s="105"/>
      <c r="N481" s="105"/>
      <c r="O481" s="105"/>
      <c r="P481" s="105"/>
      <c r="Q481" s="105"/>
      <c r="R481" s="105"/>
      <c r="S481" s="105"/>
      <c r="T481" s="105"/>
      <c r="U481" s="105"/>
      <c r="V481" s="105"/>
      <c r="W481" s="105"/>
      <c r="X481" s="105"/>
      <c r="Y481" s="105"/>
      <c r="Z481" s="105"/>
      <c r="AA481" s="105"/>
      <c r="AB481" s="105"/>
      <c r="AC481" s="105"/>
      <c r="AD481" s="105"/>
      <c r="AE481" s="105"/>
      <c r="AF481" s="105"/>
      <c r="AG481" s="105"/>
      <c r="AH481" s="105"/>
      <c r="AI481" s="105"/>
      <c r="AJ481" s="105"/>
      <c r="AK481" s="105"/>
      <c r="AL481" s="105"/>
      <c r="AM481" s="105"/>
      <c r="AN481" s="105"/>
      <c r="AO481" s="105"/>
      <c r="AP481" s="105"/>
      <c r="AQ481" s="105"/>
      <c r="AR481" s="105"/>
      <c r="AS481" s="105"/>
      <c r="AT481" s="105"/>
      <c r="AU481" s="105"/>
      <c r="AV481" s="105"/>
      <c r="AW481" s="105"/>
      <c r="AX481" s="105"/>
      <c r="AY481" s="105"/>
      <c r="AZ481" s="105"/>
      <c r="BA481" s="105"/>
      <c r="BB481" s="105"/>
      <c r="BC481" s="105"/>
      <c r="BD481" s="105"/>
      <c r="BE481" s="105"/>
      <c r="BF481" s="105"/>
    </row>
    <row r="482" spans="1:58" ht="13.5" customHeight="1" x14ac:dyDescent="0.25">
      <c r="A482" s="105"/>
      <c r="B482" s="167"/>
      <c r="C482" s="167"/>
      <c r="D482" s="167"/>
      <c r="E482" s="105"/>
      <c r="F482" s="105"/>
      <c r="G482" s="105"/>
      <c r="H482" s="105"/>
      <c r="I482" s="105"/>
      <c r="J482" s="105"/>
      <c r="K482" s="105"/>
      <c r="L482" s="105"/>
      <c r="M482" s="105"/>
      <c r="N482" s="105"/>
      <c r="O482" s="105"/>
      <c r="P482" s="105"/>
      <c r="Q482" s="105"/>
      <c r="R482" s="105"/>
      <c r="S482" s="105"/>
      <c r="T482" s="105"/>
      <c r="U482" s="105"/>
      <c r="V482" s="105"/>
      <c r="W482" s="105"/>
      <c r="X482" s="105"/>
      <c r="Y482" s="105"/>
      <c r="Z482" s="105"/>
      <c r="AA482" s="105"/>
      <c r="AB482" s="105"/>
      <c r="AC482" s="105"/>
      <c r="AD482" s="105"/>
      <c r="AE482" s="105"/>
      <c r="AF482" s="105"/>
      <c r="AG482" s="105"/>
      <c r="AH482" s="105"/>
      <c r="AI482" s="105"/>
      <c r="AJ482" s="105"/>
      <c r="AK482" s="105"/>
      <c r="AL482" s="105"/>
      <c r="AM482" s="105"/>
      <c r="AN482" s="105"/>
      <c r="AO482" s="105"/>
      <c r="AP482" s="105"/>
      <c r="AQ482" s="105"/>
      <c r="AR482" s="105"/>
      <c r="AS482" s="105"/>
      <c r="AT482" s="105"/>
      <c r="AU482" s="105"/>
      <c r="AV482" s="105"/>
      <c r="AW482" s="105"/>
      <c r="AX482" s="105"/>
      <c r="AY482" s="105"/>
      <c r="AZ482" s="105"/>
      <c r="BA482" s="105"/>
      <c r="BB482" s="105"/>
      <c r="BC482" s="105"/>
      <c r="BD482" s="105"/>
      <c r="BE482" s="105"/>
      <c r="BF482" s="105"/>
    </row>
    <row r="483" spans="1:58" ht="13.5" customHeight="1" x14ac:dyDescent="0.25">
      <c r="A483" s="105"/>
      <c r="B483" s="167"/>
      <c r="C483" s="167"/>
      <c r="D483" s="167"/>
      <c r="E483" s="105"/>
      <c r="F483" s="105"/>
      <c r="G483" s="105"/>
      <c r="H483" s="105"/>
      <c r="I483" s="105"/>
      <c r="J483" s="105"/>
      <c r="K483" s="105"/>
      <c r="L483" s="105"/>
      <c r="M483" s="105"/>
      <c r="N483" s="105"/>
      <c r="O483" s="105"/>
      <c r="P483" s="105"/>
      <c r="Q483" s="105"/>
      <c r="R483" s="105"/>
      <c r="S483" s="105"/>
      <c r="T483" s="105"/>
      <c r="U483" s="105"/>
      <c r="V483" s="105"/>
      <c r="W483" s="105"/>
      <c r="X483" s="105"/>
      <c r="Y483" s="105"/>
      <c r="Z483" s="105"/>
      <c r="AA483" s="105"/>
      <c r="AB483" s="105"/>
      <c r="AC483" s="105"/>
      <c r="AD483" s="105"/>
      <c r="AE483" s="105"/>
      <c r="AF483" s="105"/>
      <c r="AG483" s="105"/>
      <c r="AH483" s="105"/>
      <c r="AI483" s="105"/>
      <c r="AJ483" s="105"/>
      <c r="AK483" s="105"/>
      <c r="AL483" s="105"/>
      <c r="AM483" s="105"/>
      <c r="AN483" s="105"/>
      <c r="AO483" s="105"/>
      <c r="AP483" s="105"/>
      <c r="AQ483" s="105"/>
      <c r="AR483" s="105"/>
      <c r="AS483" s="105"/>
      <c r="AT483" s="105"/>
      <c r="AU483" s="105"/>
      <c r="AV483" s="105"/>
      <c r="AW483" s="105"/>
      <c r="AX483" s="105"/>
      <c r="AY483" s="105"/>
      <c r="AZ483" s="105"/>
      <c r="BA483" s="105"/>
      <c r="BB483" s="105"/>
      <c r="BC483" s="105"/>
      <c r="BD483" s="105"/>
      <c r="BE483" s="105"/>
      <c r="BF483" s="105"/>
    </row>
    <row r="484" spans="1:58" ht="13.5" customHeight="1" x14ac:dyDescent="0.25">
      <c r="A484" s="105"/>
      <c r="B484" s="167"/>
      <c r="C484" s="167"/>
      <c r="D484" s="167"/>
      <c r="E484" s="105"/>
      <c r="F484" s="105"/>
      <c r="G484" s="105"/>
      <c r="H484" s="105"/>
      <c r="I484" s="105"/>
      <c r="J484" s="105"/>
      <c r="K484" s="105"/>
      <c r="L484" s="105"/>
      <c r="M484" s="105"/>
      <c r="N484" s="105"/>
      <c r="O484" s="105"/>
      <c r="P484" s="105"/>
      <c r="Q484" s="105"/>
      <c r="R484" s="105"/>
      <c r="S484" s="105"/>
      <c r="T484" s="105"/>
      <c r="U484" s="105"/>
      <c r="V484" s="105"/>
      <c r="W484" s="105"/>
      <c r="X484" s="105"/>
      <c r="Y484" s="105"/>
      <c r="Z484" s="105"/>
      <c r="AA484" s="105"/>
      <c r="AB484" s="105"/>
      <c r="AC484" s="105"/>
      <c r="AD484" s="105"/>
      <c r="AE484" s="105"/>
      <c r="AF484" s="105"/>
      <c r="AG484" s="105"/>
      <c r="AH484" s="105"/>
      <c r="AI484" s="105"/>
      <c r="AJ484" s="105"/>
      <c r="AK484" s="105"/>
      <c r="AL484" s="105"/>
      <c r="AM484" s="105"/>
      <c r="AN484" s="105"/>
      <c r="AO484" s="105"/>
      <c r="AP484" s="105"/>
      <c r="AQ484" s="105"/>
      <c r="AR484" s="105"/>
      <c r="AS484" s="105"/>
      <c r="AT484" s="105"/>
      <c r="AU484" s="105"/>
      <c r="AV484" s="105"/>
      <c r="AW484" s="105"/>
      <c r="AX484" s="105"/>
      <c r="AY484" s="105"/>
      <c r="AZ484" s="105"/>
      <c r="BA484" s="105"/>
      <c r="BB484" s="105"/>
      <c r="BC484" s="105"/>
      <c r="BD484" s="105"/>
      <c r="BE484" s="105"/>
      <c r="BF484" s="105"/>
    </row>
    <row r="485" spans="1:58" ht="13.5" customHeight="1" x14ac:dyDescent="0.25">
      <c r="A485" s="105"/>
      <c r="B485" s="167"/>
      <c r="C485" s="167"/>
      <c r="D485" s="167"/>
      <c r="E485" s="105"/>
      <c r="F485" s="105"/>
      <c r="G485" s="105"/>
      <c r="H485" s="105"/>
      <c r="I485" s="105"/>
      <c r="J485" s="105"/>
      <c r="K485" s="105"/>
      <c r="L485" s="105"/>
      <c r="M485" s="105"/>
      <c r="N485" s="105"/>
      <c r="O485" s="105"/>
      <c r="P485" s="105"/>
      <c r="Q485" s="105"/>
      <c r="R485" s="105"/>
      <c r="S485" s="105"/>
      <c r="T485" s="105"/>
      <c r="U485" s="105"/>
      <c r="V485" s="105"/>
      <c r="W485" s="105"/>
      <c r="X485" s="105"/>
      <c r="Y485" s="105"/>
      <c r="Z485" s="105"/>
      <c r="AA485" s="105"/>
      <c r="AB485" s="105"/>
      <c r="AC485" s="105"/>
      <c r="AD485" s="105"/>
      <c r="AE485" s="105"/>
      <c r="AF485" s="105"/>
      <c r="AG485" s="105"/>
      <c r="AH485" s="105"/>
      <c r="AI485" s="105"/>
      <c r="AJ485" s="105"/>
      <c r="AK485" s="105"/>
      <c r="AL485" s="105"/>
      <c r="AM485" s="105"/>
      <c r="AN485" s="105"/>
      <c r="AO485" s="105"/>
      <c r="AP485" s="105"/>
      <c r="AQ485" s="105"/>
      <c r="AR485" s="105"/>
      <c r="AS485" s="105"/>
      <c r="AT485" s="105"/>
      <c r="AU485" s="105"/>
      <c r="AV485" s="105"/>
      <c r="AW485" s="105"/>
      <c r="AX485" s="105"/>
      <c r="AY485" s="105"/>
      <c r="AZ485" s="105"/>
      <c r="BA485" s="105"/>
      <c r="BB485" s="105"/>
      <c r="BC485" s="105"/>
      <c r="BD485" s="105"/>
      <c r="BE485" s="105"/>
      <c r="BF485" s="105"/>
    </row>
    <row r="486" spans="1:58" ht="13.5" customHeight="1" x14ac:dyDescent="0.25">
      <c r="A486" s="105"/>
      <c r="B486" s="167"/>
      <c r="C486" s="167"/>
      <c r="D486" s="167"/>
      <c r="E486" s="105"/>
      <c r="F486" s="105"/>
      <c r="G486" s="105"/>
      <c r="H486" s="105"/>
      <c r="I486" s="105"/>
      <c r="J486" s="105"/>
      <c r="K486" s="105"/>
      <c r="L486" s="105"/>
      <c r="M486" s="105"/>
      <c r="N486" s="105"/>
      <c r="O486" s="105"/>
      <c r="P486" s="105"/>
      <c r="Q486" s="105"/>
      <c r="R486" s="105"/>
      <c r="S486" s="105"/>
      <c r="T486" s="105"/>
      <c r="U486" s="105"/>
      <c r="V486" s="105"/>
      <c r="W486" s="105"/>
      <c r="X486" s="105"/>
      <c r="Y486" s="105"/>
      <c r="Z486" s="105"/>
      <c r="AA486" s="105"/>
      <c r="AB486" s="105"/>
      <c r="AC486" s="105"/>
      <c r="AD486" s="105"/>
      <c r="AE486" s="105"/>
      <c r="AF486" s="105"/>
      <c r="AG486" s="105"/>
      <c r="AH486" s="105"/>
      <c r="AI486" s="105"/>
      <c r="AJ486" s="105"/>
      <c r="AK486" s="105"/>
      <c r="AL486" s="105"/>
      <c r="AM486" s="105"/>
      <c r="AN486" s="105"/>
      <c r="AO486" s="105"/>
      <c r="AP486" s="105"/>
      <c r="AQ486" s="105"/>
      <c r="AR486" s="105"/>
      <c r="AS486" s="105"/>
      <c r="AT486" s="105"/>
      <c r="AU486" s="105"/>
      <c r="AV486" s="105"/>
      <c r="AW486" s="105"/>
      <c r="AX486" s="105"/>
      <c r="AY486" s="105"/>
      <c r="AZ486" s="105"/>
      <c r="BA486" s="105"/>
      <c r="BB486" s="105"/>
      <c r="BC486" s="105"/>
      <c r="BD486" s="105"/>
      <c r="BE486" s="105"/>
      <c r="BF486" s="105"/>
    </row>
    <row r="487" spans="1:58" ht="13.5" customHeight="1" x14ac:dyDescent="0.25">
      <c r="A487" s="105"/>
      <c r="B487" s="167"/>
      <c r="C487" s="167"/>
      <c r="D487" s="167"/>
      <c r="E487" s="105"/>
      <c r="F487" s="105"/>
      <c r="G487" s="105"/>
      <c r="H487" s="105"/>
      <c r="I487" s="105"/>
      <c r="J487" s="105"/>
      <c r="K487" s="105"/>
      <c r="L487" s="105"/>
      <c r="M487" s="105"/>
      <c r="N487" s="105"/>
      <c r="O487" s="105"/>
      <c r="P487" s="105"/>
      <c r="Q487" s="105"/>
      <c r="R487" s="105"/>
      <c r="S487" s="105"/>
      <c r="T487" s="105"/>
      <c r="U487" s="105"/>
      <c r="V487" s="105"/>
      <c r="W487" s="105"/>
      <c r="X487" s="105"/>
      <c r="Y487" s="105"/>
      <c r="Z487" s="105"/>
      <c r="AA487" s="105"/>
      <c r="AB487" s="105"/>
      <c r="AC487" s="105"/>
      <c r="AD487" s="105"/>
      <c r="AE487" s="105"/>
      <c r="AF487" s="105"/>
      <c r="AG487" s="105"/>
      <c r="AH487" s="105"/>
      <c r="AI487" s="105"/>
      <c r="AJ487" s="105"/>
      <c r="AK487" s="105"/>
      <c r="AL487" s="105"/>
      <c r="AM487" s="105"/>
      <c r="AN487" s="105"/>
      <c r="AO487" s="105"/>
      <c r="AP487" s="105"/>
      <c r="AQ487" s="105"/>
      <c r="AR487" s="105"/>
      <c r="AS487" s="105"/>
      <c r="AT487" s="105"/>
      <c r="AU487" s="105"/>
      <c r="AV487" s="105"/>
      <c r="AW487" s="105"/>
      <c r="AX487" s="105"/>
      <c r="AY487" s="105"/>
      <c r="AZ487" s="105"/>
      <c r="BA487" s="105"/>
      <c r="BB487" s="105"/>
      <c r="BC487" s="105"/>
      <c r="BD487" s="105"/>
      <c r="BE487" s="105"/>
      <c r="BF487" s="105"/>
    </row>
    <row r="488" spans="1:58" ht="13.5" customHeight="1" x14ac:dyDescent="0.25">
      <c r="A488" s="105"/>
      <c r="B488" s="167"/>
      <c r="C488" s="167"/>
      <c r="D488" s="167"/>
      <c r="E488" s="105"/>
      <c r="F488" s="105"/>
      <c r="G488" s="105"/>
      <c r="H488" s="105"/>
      <c r="I488" s="105"/>
      <c r="J488" s="105"/>
      <c r="K488" s="105"/>
      <c r="L488" s="105"/>
      <c r="M488" s="105"/>
      <c r="N488" s="105"/>
      <c r="O488" s="105"/>
      <c r="P488" s="105"/>
      <c r="Q488" s="105"/>
      <c r="R488" s="105"/>
      <c r="S488" s="105"/>
      <c r="T488" s="105"/>
      <c r="U488" s="105"/>
      <c r="V488" s="105"/>
      <c r="W488" s="105"/>
      <c r="X488" s="105"/>
      <c r="Y488" s="105"/>
      <c r="Z488" s="105"/>
      <c r="AA488" s="105"/>
      <c r="AB488" s="105"/>
      <c r="AC488" s="105"/>
      <c r="AD488" s="105"/>
      <c r="AE488" s="105"/>
      <c r="AF488" s="105"/>
      <c r="AG488" s="105"/>
      <c r="AH488" s="105"/>
      <c r="AI488" s="105"/>
      <c r="AJ488" s="105"/>
      <c r="AK488" s="105"/>
      <c r="AL488" s="105"/>
      <c r="AM488" s="105"/>
      <c r="AN488" s="105"/>
      <c r="AO488" s="105"/>
      <c r="AP488" s="105"/>
      <c r="AQ488" s="105"/>
      <c r="AR488" s="105"/>
      <c r="AS488" s="105"/>
      <c r="AT488" s="105"/>
      <c r="AU488" s="105"/>
      <c r="AV488" s="105"/>
      <c r="AW488" s="105"/>
      <c r="AX488" s="105"/>
      <c r="AY488" s="105"/>
      <c r="AZ488" s="105"/>
      <c r="BA488" s="105"/>
      <c r="BB488" s="105"/>
      <c r="BC488" s="105"/>
      <c r="BD488" s="105"/>
      <c r="BE488" s="105"/>
      <c r="BF488" s="105"/>
    </row>
    <row r="489" spans="1:58" ht="13.5" customHeight="1" x14ac:dyDescent="0.25">
      <c r="A489" s="105"/>
      <c r="B489" s="167"/>
      <c r="C489" s="167"/>
      <c r="D489" s="167"/>
      <c r="E489" s="105"/>
      <c r="F489" s="105"/>
      <c r="G489" s="105"/>
      <c r="H489" s="105"/>
      <c r="I489" s="105"/>
      <c r="J489" s="105"/>
      <c r="K489" s="105"/>
      <c r="L489" s="105"/>
      <c r="M489" s="105"/>
      <c r="N489" s="105"/>
      <c r="O489" s="105"/>
      <c r="P489" s="105"/>
      <c r="Q489" s="105"/>
      <c r="R489" s="105"/>
      <c r="S489" s="105"/>
      <c r="T489" s="105"/>
      <c r="U489" s="105"/>
      <c r="V489" s="105"/>
      <c r="W489" s="105"/>
      <c r="X489" s="105"/>
      <c r="Y489" s="105"/>
      <c r="Z489" s="105"/>
      <c r="AA489" s="105"/>
      <c r="AB489" s="105"/>
      <c r="AC489" s="105"/>
      <c r="AD489" s="105"/>
      <c r="AE489" s="105"/>
      <c r="AF489" s="105"/>
      <c r="AG489" s="105"/>
      <c r="AH489" s="105"/>
      <c r="AI489" s="105"/>
      <c r="AJ489" s="105"/>
      <c r="AK489" s="105"/>
      <c r="AL489" s="105"/>
      <c r="AM489" s="105"/>
      <c r="AN489" s="105"/>
      <c r="AO489" s="105"/>
      <c r="AP489" s="105"/>
      <c r="AQ489" s="105"/>
      <c r="AR489" s="105"/>
      <c r="AS489" s="105"/>
      <c r="AT489" s="105"/>
      <c r="AU489" s="105"/>
      <c r="AV489" s="105"/>
      <c r="AW489" s="105"/>
      <c r="AX489" s="105"/>
      <c r="AY489" s="105"/>
      <c r="AZ489" s="105"/>
      <c r="BA489" s="105"/>
      <c r="BB489" s="105"/>
      <c r="BC489" s="105"/>
      <c r="BD489" s="105"/>
      <c r="BE489" s="105"/>
      <c r="BF489" s="105"/>
    </row>
    <row r="490" spans="1:58" ht="13.5" customHeight="1" x14ac:dyDescent="0.25">
      <c r="A490" s="105"/>
      <c r="B490" s="167"/>
      <c r="C490" s="167"/>
      <c r="D490" s="167"/>
      <c r="E490" s="105"/>
      <c r="F490" s="105"/>
      <c r="G490" s="105"/>
      <c r="H490" s="105"/>
      <c r="I490" s="105"/>
      <c r="J490" s="105"/>
      <c r="K490" s="105"/>
      <c r="L490" s="105"/>
      <c r="M490" s="105"/>
      <c r="N490" s="105"/>
      <c r="O490" s="105"/>
      <c r="P490" s="105"/>
      <c r="Q490" s="105"/>
      <c r="R490" s="105"/>
      <c r="S490" s="105"/>
      <c r="T490" s="105"/>
      <c r="U490" s="105"/>
      <c r="V490" s="105"/>
      <c r="W490" s="105"/>
      <c r="X490" s="105"/>
      <c r="Y490" s="105"/>
      <c r="Z490" s="105"/>
      <c r="AA490" s="105"/>
      <c r="AB490" s="105"/>
      <c r="AC490" s="105"/>
      <c r="AD490" s="105"/>
      <c r="AE490" s="105"/>
      <c r="AF490" s="105"/>
      <c r="AG490" s="105"/>
      <c r="AH490" s="105"/>
      <c r="AI490" s="105"/>
      <c r="AJ490" s="105"/>
      <c r="AK490" s="105"/>
      <c r="AL490" s="105"/>
      <c r="AM490" s="105"/>
      <c r="AN490" s="105"/>
      <c r="AO490" s="105"/>
      <c r="AP490" s="105"/>
      <c r="AQ490" s="105"/>
      <c r="AR490" s="105"/>
      <c r="AS490" s="105"/>
      <c r="AT490" s="105"/>
      <c r="AU490" s="105"/>
      <c r="AV490" s="105"/>
      <c r="AW490" s="105"/>
      <c r="AX490" s="105"/>
      <c r="AY490" s="105"/>
      <c r="AZ490" s="105"/>
      <c r="BA490" s="105"/>
      <c r="BB490" s="105"/>
      <c r="BC490" s="105"/>
      <c r="BD490" s="105"/>
      <c r="BE490" s="105"/>
      <c r="BF490" s="105"/>
    </row>
    <row r="491" spans="1:58" ht="13.5" customHeight="1" x14ac:dyDescent="0.25">
      <c r="A491" s="105"/>
      <c r="B491" s="167"/>
      <c r="C491" s="167"/>
      <c r="D491" s="167"/>
      <c r="E491" s="105"/>
      <c r="F491" s="105"/>
      <c r="G491" s="105"/>
      <c r="H491" s="105"/>
      <c r="I491" s="105"/>
      <c r="J491" s="105"/>
      <c r="K491" s="105"/>
      <c r="L491" s="105"/>
      <c r="M491" s="105"/>
      <c r="N491" s="105"/>
      <c r="O491" s="105"/>
      <c r="P491" s="105"/>
      <c r="Q491" s="105"/>
      <c r="R491" s="105"/>
      <c r="S491" s="105"/>
      <c r="T491" s="105"/>
      <c r="U491" s="105"/>
      <c r="V491" s="105"/>
      <c r="W491" s="105"/>
      <c r="X491" s="105"/>
      <c r="Y491" s="105"/>
      <c r="Z491" s="105"/>
      <c r="AA491" s="105"/>
      <c r="AB491" s="105"/>
      <c r="AC491" s="105"/>
      <c r="AD491" s="105"/>
      <c r="AE491" s="105"/>
      <c r="AF491" s="105"/>
      <c r="AG491" s="105"/>
      <c r="AH491" s="105"/>
      <c r="AI491" s="105"/>
      <c r="AJ491" s="105"/>
      <c r="AK491" s="105"/>
      <c r="AL491" s="105"/>
      <c r="AM491" s="105"/>
      <c r="AN491" s="105"/>
      <c r="AO491" s="105"/>
      <c r="AP491" s="105"/>
      <c r="AQ491" s="105"/>
      <c r="AR491" s="105"/>
      <c r="AS491" s="105"/>
      <c r="AT491" s="105"/>
      <c r="AU491" s="105"/>
      <c r="AV491" s="105"/>
      <c r="AW491" s="105"/>
      <c r="AX491" s="105"/>
      <c r="AY491" s="105"/>
      <c r="AZ491" s="105"/>
      <c r="BA491" s="105"/>
      <c r="BB491" s="105"/>
      <c r="BC491" s="105"/>
      <c r="BD491" s="105"/>
      <c r="BE491" s="105"/>
      <c r="BF491" s="105"/>
    </row>
    <row r="492" spans="1:58" ht="13.5" customHeight="1" x14ac:dyDescent="0.25">
      <c r="A492" s="105"/>
      <c r="B492" s="167"/>
      <c r="C492" s="167"/>
      <c r="D492" s="167"/>
      <c r="E492" s="105"/>
      <c r="F492" s="105"/>
      <c r="G492" s="105"/>
      <c r="H492" s="105"/>
      <c r="I492" s="105"/>
      <c r="J492" s="105"/>
      <c r="K492" s="105"/>
      <c r="L492" s="105"/>
      <c r="M492" s="105"/>
      <c r="N492" s="105"/>
      <c r="O492" s="105"/>
      <c r="P492" s="105"/>
      <c r="Q492" s="105"/>
      <c r="R492" s="105"/>
      <c r="S492" s="105"/>
      <c r="T492" s="105"/>
      <c r="U492" s="105"/>
      <c r="V492" s="105"/>
      <c r="W492" s="105"/>
      <c r="X492" s="105"/>
      <c r="Y492" s="105"/>
      <c r="Z492" s="105"/>
      <c r="AA492" s="105"/>
      <c r="AB492" s="105"/>
      <c r="AC492" s="105"/>
      <c r="AD492" s="105"/>
      <c r="AE492" s="105"/>
      <c r="AF492" s="105"/>
      <c r="AG492" s="105"/>
      <c r="AH492" s="105"/>
      <c r="AI492" s="105"/>
      <c r="AJ492" s="105"/>
      <c r="AK492" s="105"/>
      <c r="AL492" s="105"/>
      <c r="AM492" s="105"/>
      <c r="AN492" s="105"/>
      <c r="AO492" s="105"/>
      <c r="AP492" s="105"/>
      <c r="AQ492" s="105"/>
      <c r="AR492" s="105"/>
      <c r="AS492" s="105"/>
      <c r="AT492" s="105"/>
      <c r="AU492" s="105"/>
      <c r="AV492" s="105"/>
      <c r="AW492" s="105"/>
      <c r="AX492" s="105"/>
      <c r="AY492" s="105"/>
      <c r="AZ492" s="105"/>
      <c r="BA492" s="105"/>
      <c r="BB492" s="105"/>
      <c r="BC492" s="105"/>
      <c r="BD492" s="105"/>
      <c r="BE492" s="105"/>
      <c r="BF492" s="105"/>
    </row>
    <row r="493" spans="1:58" ht="13.5" customHeight="1" x14ac:dyDescent="0.25">
      <c r="A493" s="105"/>
      <c r="B493" s="167"/>
      <c r="C493" s="167"/>
      <c r="D493" s="167"/>
      <c r="E493" s="105"/>
      <c r="F493" s="105"/>
      <c r="G493" s="105"/>
      <c r="H493" s="105"/>
      <c r="I493" s="105"/>
      <c r="J493" s="105"/>
      <c r="K493" s="105"/>
      <c r="L493" s="105"/>
      <c r="M493" s="105"/>
      <c r="N493" s="105"/>
      <c r="O493" s="105"/>
      <c r="P493" s="105"/>
      <c r="Q493" s="105"/>
      <c r="R493" s="105"/>
      <c r="S493" s="105"/>
      <c r="T493" s="105"/>
      <c r="U493" s="105"/>
      <c r="V493" s="105"/>
      <c r="W493" s="105"/>
      <c r="X493" s="105"/>
      <c r="Y493" s="105"/>
      <c r="Z493" s="105"/>
      <c r="AA493" s="105"/>
      <c r="AB493" s="105"/>
      <c r="AC493" s="105"/>
      <c r="AD493" s="105"/>
      <c r="AE493" s="105"/>
      <c r="AF493" s="105"/>
      <c r="AG493" s="105"/>
      <c r="AH493" s="105"/>
      <c r="AI493" s="105"/>
      <c r="AJ493" s="105"/>
      <c r="AK493" s="105"/>
      <c r="AL493" s="105"/>
      <c r="AM493" s="105"/>
      <c r="AN493" s="105"/>
      <c r="AO493" s="105"/>
      <c r="AP493" s="105"/>
      <c r="AQ493" s="105"/>
      <c r="AR493" s="105"/>
      <c r="AS493" s="105"/>
      <c r="AT493" s="105"/>
      <c r="AU493" s="105"/>
      <c r="AV493" s="105"/>
      <c r="AW493" s="105"/>
      <c r="AX493" s="105"/>
      <c r="AY493" s="105"/>
      <c r="AZ493" s="105"/>
      <c r="BA493" s="105"/>
      <c r="BB493" s="105"/>
      <c r="BC493" s="105"/>
      <c r="BD493" s="105"/>
      <c r="BE493" s="105"/>
      <c r="BF493" s="105"/>
    </row>
    <row r="494" spans="1:58" ht="13.5" customHeight="1" x14ac:dyDescent="0.25">
      <c r="A494" s="105"/>
      <c r="B494" s="167"/>
      <c r="C494" s="167"/>
      <c r="D494" s="167"/>
      <c r="E494" s="105"/>
      <c r="F494" s="105"/>
      <c r="G494" s="105"/>
      <c r="H494" s="105"/>
      <c r="I494" s="105"/>
      <c r="J494" s="105"/>
      <c r="K494" s="105"/>
      <c r="L494" s="105"/>
      <c r="M494" s="105"/>
      <c r="N494" s="105"/>
      <c r="O494" s="105"/>
      <c r="P494" s="105"/>
      <c r="Q494" s="105"/>
      <c r="R494" s="105"/>
      <c r="S494" s="105"/>
      <c r="T494" s="105"/>
      <c r="U494" s="105"/>
      <c r="V494" s="105"/>
      <c r="W494" s="105"/>
      <c r="X494" s="105"/>
      <c r="Y494" s="105"/>
      <c r="Z494" s="105"/>
      <c r="AA494" s="105"/>
      <c r="AB494" s="105"/>
      <c r="AC494" s="105"/>
      <c r="AD494" s="105"/>
      <c r="AE494" s="105"/>
      <c r="AF494" s="105"/>
      <c r="AG494" s="105"/>
      <c r="AH494" s="105"/>
      <c r="AI494" s="105"/>
      <c r="AJ494" s="105"/>
      <c r="AK494" s="105"/>
      <c r="AL494" s="105"/>
      <c r="AM494" s="105"/>
      <c r="AN494" s="105"/>
      <c r="AO494" s="105"/>
      <c r="AP494" s="105"/>
      <c r="AQ494" s="105"/>
      <c r="AR494" s="105"/>
      <c r="AS494" s="105"/>
      <c r="AT494" s="105"/>
      <c r="AU494" s="105"/>
      <c r="AV494" s="105"/>
      <c r="AW494" s="105"/>
      <c r="AX494" s="105"/>
      <c r="AY494" s="105"/>
      <c r="AZ494" s="105"/>
      <c r="BA494" s="105"/>
      <c r="BB494" s="105"/>
      <c r="BC494" s="105"/>
      <c r="BD494" s="105"/>
      <c r="BE494" s="105"/>
      <c r="BF494" s="105"/>
    </row>
    <row r="495" spans="1:58" ht="13.5" customHeight="1" x14ac:dyDescent="0.25">
      <c r="A495" s="105"/>
      <c r="B495" s="167"/>
      <c r="C495" s="167"/>
      <c r="D495" s="167"/>
      <c r="E495" s="105"/>
      <c r="F495" s="105"/>
      <c r="G495" s="105"/>
      <c r="H495" s="105"/>
      <c r="I495" s="105"/>
      <c r="J495" s="105"/>
      <c r="K495" s="105"/>
      <c r="L495" s="105"/>
      <c r="M495" s="105"/>
      <c r="N495" s="105"/>
      <c r="O495" s="105"/>
      <c r="P495" s="105"/>
      <c r="Q495" s="105"/>
      <c r="R495" s="105"/>
      <c r="S495" s="105"/>
      <c r="T495" s="105"/>
      <c r="U495" s="105"/>
      <c r="V495" s="105"/>
      <c r="W495" s="105"/>
      <c r="X495" s="105"/>
      <c r="Y495" s="105"/>
      <c r="Z495" s="105"/>
      <c r="AA495" s="105"/>
      <c r="AB495" s="105"/>
      <c r="AC495" s="105"/>
      <c r="AD495" s="105"/>
      <c r="AE495" s="105"/>
      <c r="AF495" s="105"/>
      <c r="AG495" s="105"/>
      <c r="AH495" s="105"/>
      <c r="AI495" s="105"/>
      <c r="AJ495" s="105"/>
      <c r="AK495" s="105"/>
      <c r="AL495" s="105"/>
      <c r="AM495" s="105"/>
      <c r="AN495" s="105"/>
      <c r="AO495" s="105"/>
      <c r="AP495" s="105"/>
      <c r="AQ495" s="105"/>
      <c r="AR495" s="105"/>
      <c r="AS495" s="105"/>
      <c r="AT495" s="105"/>
      <c r="AU495" s="105"/>
      <c r="AV495" s="105"/>
      <c r="AW495" s="105"/>
      <c r="AX495" s="105"/>
      <c r="AY495" s="105"/>
      <c r="AZ495" s="105"/>
      <c r="BA495" s="105"/>
      <c r="BB495" s="105"/>
      <c r="BC495" s="105"/>
      <c r="BD495" s="105"/>
      <c r="BE495" s="105"/>
      <c r="BF495" s="105"/>
    </row>
    <row r="496" spans="1:58" ht="13.5" customHeight="1" x14ac:dyDescent="0.25">
      <c r="A496" s="105"/>
      <c r="B496" s="167"/>
      <c r="C496" s="167"/>
      <c r="D496" s="167"/>
      <c r="E496" s="105"/>
      <c r="F496" s="105"/>
      <c r="G496" s="105"/>
      <c r="H496" s="105"/>
      <c r="I496" s="105"/>
      <c r="J496" s="105"/>
      <c r="K496" s="105"/>
      <c r="L496" s="105"/>
      <c r="M496" s="105"/>
      <c r="N496" s="105"/>
      <c r="O496" s="105"/>
      <c r="P496" s="105"/>
      <c r="Q496" s="105"/>
      <c r="R496" s="105"/>
      <c r="S496" s="105"/>
      <c r="T496" s="105"/>
      <c r="U496" s="105"/>
      <c r="V496" s="105"/>
      <c r="W496" s="105"/>
      <c r="X496" s="105"/>
      <c r="Y496" s="105"/>
      <c r="Z496" s="105"/>
      <c r="AA496" s="105"/>
      <c r="AB496" s="105"/>
      <c r="AC496" s="105"/>
      <c r="AD496" s="105"/>
      <c r="AE496" s="105"/>
      <c r="AF496" s="105"/>
      <c r="AG496" s="105"/>
      <c r="AH496" s="105"/>
      <c r="AI496" s="105"/>
      <c r="AJ496" s="105"/>
      <c r="AK496" s="105"/>
      <c r="AL496" s="105"/>
      <c r="AM496" s="105"/>
      <c r="AN496" s="105"/>
      <c r="AO496" s="105"/>
      <c r="AP496" s="105"/>
      <c r="AQ496" s="105"/>
      <c r="AR496" s="105"/>
      <c r="AS496" s="105"/>
      <c r="AT496" s="105"/>
      <c r="AU496" s="105"/>
      <c r="AV496" s="105"/>
      <c r="AW496" s="105"/>
      <c r="AX496" s="105"/>
      <c r="AY496" s="105"/>
      <c r="AZ496" s="105"/>
      <c r="BA496" s="105"/>
      <c r="BB496" s="105"/>
      <c r="BC496" s="105"/>
      <c r="BD496" s="105"/>
      <c r="BE496" s="105"/>
      <c r="BF496" s="105"/>
    </row>
    <row r="497" spans="1:58" ht="13.5" customHeight="1" x14ac:dyDescent="0.25">
      <c r="A497" s="105"/>
      <c r="B497" s="167"/>
      <c r="C497" s="167"/>
      <c r="D497" s="167"/>
      <c r="E497" s="105"/>
      <c r="F497" s="105"/>
      <c r="G497" s="105"/>
      <c r="H497" s="105"/>
      <c r="I497" s="105"/>
      <c r="J497" s="105"/>
      <c r="K497" s="105"/>
      <c r="L497" s="105"/>
      <c r="M497" s="105"/>
      <c r="N497" s="105"/>
      <c r="O497" s="105"/>
      <c r="P497" s="105"/>
      <c r="Q497" s="105"/>
      <c r="R497" s="105"/>
      <c r="S497" s="105"/>
      <c r="T497" s="105"/>
      <c r="U497" s="105"/>
      <c r="V497" s="105"/>
      <c r="W497" s="105"/>
      <c r="X497" s="105"/>
      <c r="Y497" s="105"/>
      <c r="Z497" s="105"/>
      <c r="AA497" s="105"/>
      <c r="AB497" s="105"/>
      <c r="AC497" s="105"/>
      <c r="AD497" s="105"/>
      <c r="AE497" s="105"/>
      <c r="AF497" s="105"/>
      <c r="AG497" s="105"/>
      <c r="AH497" s="105"/>
      <c r="AI497" s="105"/>
      <c r="AJ497" s="105"/>
      <c r="AK497" s="105"/>
      <c r="AL497" s="105"/>
      <c r="AM497" s="105"/>
      <c r="AN497" s="105"/>
      <c r="AO497" s="105"/>
      <c r="AP497" s="105"/>
      <c r="AQ497" s="105"/>
      <c r="AR497" s="105"/>
      <c r="AS497" s="105"/>
      <c r="AT497" s="105"/>
      <c r="AU497" s="105"/>
      <c r="AV497" s="105"/>
      <c r="AW497" s="105"/>
      <c r="AX497" s="105"/>
      <c r="AY497" s="105"/>
      <c r="AZ497" s="105"/>
      <c r="BA497" s="105"/>
      <c r="BB497" s="105"/>
      <c r="BC497" s="105"/>
      <c r="BD497" s="105"/>
      <c r="BE497" s="105"/>
      <c r="BF497" s="105"/>
    </row>
    <row r="498" spans="1:58" ht="13.5" customHeight="1" x14ac:dyDescent="0.25">
      <c r="A498" s="105"/>
      <c r="B498" s="167"/>
      <c r="C498" s="167"/>
      <c r="D498" s="167"/>
      <c r="E498" s="105"/>
      <c r="F498" s="105"/>
      <c r="G498" s="105"/>
      <c r="H498" s="105"/>
      <c r="I498" s="105"/>
      <c r="J498" s="105"/>
      <c r="K498" s="105"/>
      <c r="L498" s="105"/>
      <c r="M498" s="105"/>
      <c r="N498" s="105"/>
      <c r="O498" s="105"/>
      <c r="P498" s="105"/>
      <c r="Q498" s="105"/>
      <c r="R498" s="105"/>
      <c r="S498" s="105"/>
      <c r="T498" s="105"/>
      <c r="U498" s="105"/>
      <c r="V498" s="105"/>
      <c r="W498" s="105"/>
      <c r="X498" s="105"/>
      <c r="Y498" s="105"/>
      <c r="Z498" s="105"/>
      <c r="AA498" s="105"/>
      <c r="AB498" s="105"/>
      <c r="AC498" s="105"/>
      <c r="AD498" s="105"/>
      <c r="AE498" s="105"/>
      <c r="AF498" s="105"/>
      <c r="AG498" s="105"/>
      <c r="AH498" s="105"/>
      <c r="AI498" s="105"/>
      <c r="AJ498" s="105"/>
      <c r="AK498" s="105"/>
      <c r="AL498" s="105"/>
      <c r="AM498" s="105"/>
      <c r="AN498" s="105"/>
      <c r="AO498" s="105"/>
      <c r="AP498" s="105"/>
      <c r="AQ498" s="105"/>
      <c r="AR498" s="105"/>
      <c r="AS498" s="105"/>
      <c r="AT498" s="105"/>
      <c r="AU498" s="105"/>
      <c r="AV498" s="105"/>
      <c r="AW498" s="105"/>
      <c r="AX498" s="105"/>
      <c r="AY498" s="105"/>
      <c r="AZ498" s="105"/>
      <c r="BA498" s="105"/>
      <c r="BB498" s="105"/>
      <c r="BC498" s="105"/>
      <c r="BD498" s="105"/>
      <c r="BE498" s="105"/>
      <c r="BF498" s="105"/>
    </row>
    <row r="499" spans="1:58" ht="13.5" customHeight="1" x14ac:dyDescent="0.25">
      <c r="A499" s="105"/>
      <c r="B499" s="167"/>
      <c r="C499" s="167"/>
      <c r="D499" s="167"/>
      <c r="E499" s="105"/>
      <c r="F499" s="105"/>
      <c r="G499" s="105"/>
      <c r="H499" s="105"/>
      <c r="I499" s="105"/>
      <c r="J499" s="105"/>
      <c r="K499" s="105"/>
      <c r="L499" s="105"/>
      <c r="M499" s="105"/>
      <c r="N499" s="105"/>
      <c r="O499" s="105"/>
      <c r="P499" s="105"/>
      <c r="Q499" s="105"/>
      <c r="R499" s="105"/>
      <c r="S499" s="105"/>
      <c r="T499" s="105"/>
      <c r="U499" s="105"/>
      <c r="V499" s="105"/>
      <c r="W499" s="105"/>
      <c r="X499" s="105"/>
      <c r="Y499" s="105"/>
      <c r="Z499" s="105"/>
      <c r="AA499" s="105"/>
      <c r="AB499" s="105"/>
      <c r="AC499" s="105"/>
      <c r="AD499" s="105"/>
      <c r="AE499" s="105"/>
      <c r="AF499" s="105"/>
      <c r="AG499" s="105"/>
      <c r="AH499" s="105"/>
      <c r="AI499" s="105"/>
      <c r="AJ499" s="105"/>
      <c r="AK499" s="105"/>
      <c r="AL499" s="105"/>
      <c r="AM499" s="105"/>
      <c r="AN499" s="105"/>
      <c r="AO499" s="105"/>
      <c r="AP499" s="105"/>
      <c r="AQ499" s="105"/>
      <c r="AR499" s="105"/>
      <c r="AS499" s="105"/>
      <c r="AT499" s="105"/>
      <c r="AU499" s="105"/>
      <c r="AV499" s="105"/>
      <c r="AW499" s="105"/>
      <c r="AX499" s="105"/>
      <c r="AY499" s="105"/>
      <c r="AZ499" s="105"/>
      <c r="BA499" s="105"/>
      <c r="BB499" s="105"/>
      <c r="BC499" s="105"/>
      <c r="BD499" s="105"/>
      <c r="BE499" s="105"/>
      <c r="BF499" s="105"/>
    </row>
    <row r="500" spans="1:58" ht="13.5" customHeight="1" x14ac:dyDescent="0.25">
      <c r="A500" s="105"/>
      <c r="B500" s="167"/>
      <c r="C500" s="167"/>
      <c r="D500" s="167"/>
      <c r="E500" s="105"/>
      <c r="F500" s="105"/>
      <c r="G500" s="105"/>
      <c r="H500" s="105"/>
      <c r="I500" s="105"/>
      <c r="J500" s="105"/>
      <c r="K500" s="105"/>
      <c r="L500" s="105"/>
      <c r="M500" s="105"/>
      <c r="N500" s="105"/>
      <c r="O500" s="105"/>
      <c r="P500" s="105"/>
      <c r="Q500" s="105"/>
      <c r="R500" s="105"/>
      <c r="S500" s="105"/>
      <c r="T500" s="105"/>
      <c r="U500" s="105"/>
      <c r="V500" s="105"/>
      <c r="W500" s="105"/>
      <c r="X500" s="105"/>
      <c r="Y500" s="105"/>
      <c r="Z500" s="105"/>
      <c r="AA500" s="105"/>
      <c r="AB500" s="105"/>
      <c r="AC500" s="105"/>
      <c r="AD500" s="105"/>
      <c r="AE500" s="105"/>
      <c r="AF500" s="105"/>
      <c r="AG500" s="105"/>
      <c r="AH500" s="105"/>
      <c r="AI500" s="105"/>
      <c r="AJ500" s="105"/>
      <c r="AK500" s="105"/>
      <c r="AL500" s="105"/>
      <c r="AM500" s="105"/>
      <c r="AN500" s="105"/>
      <c r="AO500" s="105"/>
      <c r="AP500" s="105"/>
      <c r="AQ500" s="105"/>
      <c r="AR500" s="105"/>
      <c r="AS500" s="105"/>
      <c r="AT500" s="105"/>
      <c r="AU500" s="105"/>
      <c r="AV500" s="105"/>
      <c r="AW500" s="105"/>
      <c r="AX500" s="105"/>
      <c r="AY500" s="105"/>
      <c r="AZ500" s="105"/>
      <c r="BA500" s="105"/>
      <c r="BB500" s="105"/>
      <c r="BC500" s="105"/>
      <c r="BD500" s="105"/>
      <c r="BE500" s="105"/>
      <c r="BF500" s="105"/>
    </row>
    <row r="501" spans="1:58" ht="13.5" customHeight="1" x14ac:dyDescent="0.25">
      <c r="A501" s="105"/>
      <c r="B501" s="167"/>
      <c r="C501" s="167"/>
      <c r="D501" s="167"/>
      <c r="E501" s="105"/>
      <c r="F501" s="105"/>
      <c r="G501" s="105"/>
      <c r="H501" s="105"/>
      <c r="I501" s="105"/>
      <c r="J501" s="105"/>
      <c r="K501" s="105"/>
      <c r="L501" s="105"/>
      <c r="M501" s="105"/>
      <c r="N501" s="105"/>
      <c r="O501" s="105"/>
      <c r="P501" s="105"/>
      <c r="Q501" s="105"/>
      <c r="R501" s="105"/>
      <c r="S501" s="105"/>
      <c r="T501" s="105"/>
      <c r="U501" s="105"/>
      <c r="V501" s="105"/>
      <c r="W501" s="105"/>
      <c r="X501" s="105"/>
      <c r="Y501" s="105"/>
      <c r="Z501" s="105"/>
      <c r="AA501" s="105"/>
      <c r="AB501" s="105"/>
      <c r="AC501" s="105"/>
      <c r="AD501" s="105"/>
      <c r="AE501" s="105"/>
      <c r="AF501" s="105"/>
      <c r="AG501" s="105"/>
      <c r="AH501" s="105"/>
      <c r="AI501" s="105"/>
      <c r="AJ501" s="105"/>
      <c r="AK501" s="105"/>
      <c r="AL501" s="105"/>
      <c r="AM501" s="105"/>
      <c r="AN501" s="105"/>
      <c r="AO501" s="105"/>
      <c r="AP501" s="105"/>
      <c r="AQ501" s="105"/>
      <c r="AR501" s="105"/>
      <c r="AS501" s="105"/>
      <c r="AT501" s="105"/>
      <c r="AU501" s="105"/>
      <c r="AV501" s="105"/>
      <c r="AW501" s="105"/>
      <c r="AX501" s="105"/>
      <c r="AY501" s="105"/>
      <c r="AZ501" s="105"/>
      <c r="BA501" s="105"/>
      <c r="BB501" s="105"/>
      <c r="BC501" s="105"/>
      <c r="BD501" s="105"/>
      <c r="BE501" s="105"/>
      <c r="BF501" s="105"/>
    </row>
    <row r="502" spans="1:58" ht="13.5" customHeight="1" x14ac:dyDescent="0.25">
      <c r="A502" s="105"/>
      <c r="B502" s="167"/>
      <c r="C502" s="167"/>
      <c r="D502" s="167"/>
      <c r="E502" s="105"/>
      <c r="F502" s="105"/>
      <c r="G502" s="105"/>
      <c r="H502" s="105"/>
      <c r="I502" s="105"/>
      <c r="J502" s="105"/>
      <c r="K502" s="105"/>
      <c r="L502" s="105"/>
      <c r="M502" s="105"/>
      <c r="N502" s="105"/>
      <c r="O502" s="105"/>
      <c r="P502" s="105"/>
      <c r="Q502" s="105"/>
      <c r="R502" s="105"/>
      <c r="S502" s="105"/>
      <c r="T502" s="105"/>
      <c r="U502" s="105"/>
      <c r="V502" s="105"/>
      <c r="W502" s="105"/>
      <c r="X502" s="105"/>
      <c r="Y502" s="105"/>
      <c r="Z502" s="105"/>
      <c r="AA502" s="105"/>
      <c r="AB502" s="105"/>
      <c r="AC502" s="105"/>
      <c r="AD502" s="105"/>
      <c r="AE502" s="105"/>
      <c r="AF502" s="105"/>
      <c r="AG502" s="105"/>
      <c r="AH502" s="105"/>
      <c r="AI502" s="105"/>
      <c r="AJ502" s="105"/>
      <c r="AK502" s="105"/>
      <c r="AL502" s="105"/>
      <c r="AM502" s="105"/>
      <c r="AN502" s="105"/>
      <c r="AO502" s="105"/>
      <c r="AP502" s="105"/>
      <c r="AQ502" s="105"/>
      <c r="AR502" s="105"/>
      <c r="AS502" s="105"/>
      <c r="AT502" s="105"/>
      <c r="AU502" s="105"/>
      <c r="AV502" s="105"/>
      <c r="AW502" s="105"/>
      <c r="AX502" s="105"/>
      <c r="AY502" s="105"/>
      <c r="AZ502" s="105"/>
      <c r="BA502" s="105"/>
      <c r="BB502" s="105"/>
      <c r="BC502" s="105"/>
      <c r="BD502" s="105"/>
      <c r="BE502" s="105"/>
      <c r="BF502" s="105"/>
    </row>
    <row r="503" spans="1:58" ht="13.5" customHeight="1" x14ac:dyDescent="0.25">
      <c r="A503" s="105"/>
      <c r="B503" s="167"/>
      <c r="C503" s="167"/>
      <c r="D503" s="167"/>
      <c r="E503" s="105"/>
      <c r="F503" s="105"/>
      <c r="G503" s="105"/>
      <c r="H503" s="105"/>
      <c r="I503" s="105"/>
      <c r="J503" s="105"/>
      <c r="K503" s="105"/>
      <c r="L503" s="105"/>
      <c r="M503" s="105"/>
      <c r="N503" s="105"/>
      <c r="O503" s="105"/>
      <c r="P503" s="105"/>
      <c r="Q503" s="105"/>
      <c r="R503" s="105"/>
      <c r="S503" s="105"/>
      <c r="T503" s="105"/>
      <c r="U503" s="105"/>
      <c r="V503" s="105"/>
      <c r="W503" s="105"/>
      <c r="X503" s="105"/>
      <c r="Y503" s="105"/>
      <c r="Z503" s="105"/>
      <c r="AA503" s="105"/>
      <c r="AB503" s="105"/>
      <c r="AC503" s="105"/>
      <c r="AD503" s="105"/>
      <c r="AE503" s="105"/>
      <c r="AF503" s="105"/>
      <c r="AG503" s="105"/>
      <c r="AH503" s="105"/>
      <c r="AI503" s="105"/>
      <c r="AJ503" s="105"/>
      <c r="AK503" s="105"/>
      <c r="AL503" s="105"/>
      <c r="AM503" s="105"/>
      <c r="AN503" s="105"/>
      <c r="AO503" s="105"/>
      <c r="AP503" s="105"/>
      <c r="AQ503" s="105"/>
      <c r="AR503" s="105"/>
      <c r="AS503" s="105"/>
      <c r="AT503" s="105"/>
      <c r="AU503" s="105"/>
      <c r="AV503" s="105"/>
      <c r="AW503" s="105"/>
      <c r="AX503" s="105"/>
      <c r="AY503" s="105"/>
      <c r="AZ503" s="105"/>
      <c r="BA503" s="105"/>
      <c r="BB503" s="105"/>
      <c r="BC503" s="105"/>
      <c r="BD503" s="105"/>
      <c r="BE503" s="105"/>
      <c r="BF503" s="105"/>
    </row>
    <row r="504" spans="1:58" ht="13.5" customHeight="1" x14ac:dyDescent="0.25">
      <c r="A504" s="105"/>
      <c r="B504" s="167"/>
      <c r="C504" s="167"/>
      <c r="D504" s="167"/>
      <c r="E504" s="105"/>
      <c r="F504" s="105"/>
      <c r="G504" s="105"/>
      <c r="H504" s="105"/>
      <c r="I504" s="105"/>
      <c r="J504" s="105"/>
      <c r="K504" s="105"/>
      <c r="L504" s="105"/>
      <c r="M504" s="105"/>
      <c r="N504" s="105"/>
      <c r="O504" s="105"/>
      <c r="P504" s="105"/>
      <c r="Q504" s="105"/>
      <c r="R504" s="105"/>
      <c r="S504" s="105"/>
      <c r="T504" s="105"/>
      <c r="U504" s="105"/>
      <c r="V504" s="105"/>
      <c r="W504" s="105"/>
      <c r="X504" s="105"/>
      <c r="Y504" s="105"/>
      <c r="Z504" s="105"/>
      <c r="AA504" s="105"/>
      <c r="AB504" s="105"/>
      <c r="AC504" s="105"/>
      <c r="AD504" s="105"/>
      <c r="AE504" s="105"/>
      <c r="AF504" s="105"/>
      <c r="AG504" s="105"/>
      <c r="AH504" s="105"/>
      <c r="AI504" s="105"/>
      <c r="AJ504" s="105"/>
      <c r="AK504" s="105"/>
      <c r="AL504" s="105"/>
      <c r="AM504" s="105"/>
      <c r="AN504" s="105"/>
      <c r="AO504" s="105"/>
      <c r="AP504" s="105"/>
      <c r="AQ504" s="105"/>
      <c r="AR504" s="105"/>
      <c r="AS504" s="105"/>
      <c r="AT504" s="105"/>
      <c r="AU504" s="105"/>
      <c r="AV504" s="105"/>
      <c r="AW504" s="105"/>
      <c r="AX504" s="105"/>
      <c r="AY504" s="105"/>
      <c r="AZ504" s="105"/>
      <c r="BA504" s="105"/>
      <c r="BB504" s="105"/>
      <c r="BC504" s="105"/>
      <c r="BD504" s="105"/>
      <c r="BE504" s="105"/>
      <c r="BF504" s="105"/>
    </row>
    <row r="505" spans="1:58" ht="13.5" customHeight="1" x14ac:dyDescent="0.25">
      <c r="A505" s="105"/>
      <c r="B505" s="167"/>
      <c r="C505" s="167"/>
      <c r="D505" s="167"/>
      <c r="E505" s="105"/>
      <c r="F505" s="105"/>
      <c r="G505" s="105"/>
      <c r="H505" s="105"/>
      <c r="I505" s="105"/>
      <c r="J505" s="105"/>
      <c r="K505" s="105"/>
      <c r="L505" s="105"/>
      <c r="M505" s="105"/>
      <c r="N505" s="105"/>
      <c r="O505" s="105"/>
      <c r="P505" s="105"/>
      <c r="Q505" s="105"/>
      <c r="R505" s="105"/>
      <c r="S505" s="105"/>
      <c r="T505" s="105"/>
      <c r="U505" s="105"/>
      <c r="V505" s="105"/>
      <c r="W505" s="105"/>
      <c r="X505" s="105"/>
      <c r="Y505" s="105"/>
      <c r="Z505" s="105"/>
      <c r="AA505" s="105"/>
      <c r="AB505" s="105"/>
      <c r="AC505" s="105"/>
      <c r="AD505" s="105"/>
      <c r="AE505" s="105"/>
      <c r="AF505" s="105"/>
      <c r="AG505" s="105"/>
      <c r="AH505" s="105"/>
      <c r="AI505" s="105"/>
      <c r="AJ505" s="105"/>
      <c r="AK505" s="105"/>
      <c r="AL505" s="105"/>
      <c r="AM505" s="105"/>
      <c r="AN505" s="105"/>
      <c r="AO505" s="105"/>
      <c r="AP505" s="105"/>
      <c r="AQ505" s="105"/>
      <c r="AR505" s="105"/>
      <c r="AS505" s="105"/>
      <c r="AT505" s="105"/>
      <c r="AU505" s="105"/>
      <c r="AV505" s="105"/>
      <c r="AW505" s="105"/>
      <c r="AX505" s="105"/>
      <c r="AY505" s="105"/>
      <c r="AZ505" s="105"/>
      <c r="BA505" s="105"/>
      <c r="BB505" s="105"/>
      <c r="BC505" s="105"/>
      <c r="BD505" s="105"/>
      <c r="BE505" s="105"/>
      <c r="BF505" s="105"/>
    </row>
    <row r="506" spans="1:58" ht="13.5" customHeight="1" x14ac:dyDescent="0.25">
      <c r="A506" s="105"/>
      <c r="B506" s="167"/>
      <c r="C506" s="167"/>
      <c r="D506" s="167"/>
      <c r="E506" s="105"/>
      <c r="F506" s="105"/>
      <c r="G506" s="105"/>
      <c r="H506" s="105"/>
      <c r="I506" s="105"/>
      <c r="J506" s="105"/>
      <c r="K506" s="105"/>
      <c r="L506" s="105"/>
      <c r="M506" s="105"/>
      <c r="N506" s="105"/>
      <c r="O506" s="105"/>
      <c r="P506" s="105"/>
      <c r="Q506" s="105"/>
      <c r="R506" s="105"/>
      <c r="S506" s="105"/>
      <c r="T506" s="105"/>
      <c r="U506" s="105"/>
      <c r="V506" s="105"/>
      <c r="W506" s="105"/>
      <c r="X506" s="105"/>
      <c r="Y506" s="105"/>
      <c r="Z506" s="105"/>
      <c r="AA506" s="105"/>
      <c r="AB506" s="105"/>
      <c r="AC506" s="105"/>
      <c r="AD506" s="105"/>
      <c r="AE506" s="105"/>
      <c r="AF506" s="105"/>
      <c r="AG506" s="105"/>
      <c r="AH506" s="105"/>
      <c r="AI506" s="105"/>
      <c r="AJ506" s="105"/>
      <c r="AK506" s="105"/>
      <c r="AL506" s="105"/>
      <c r="AM506" s="105"/>
      <c r="AN506" s="105"/>
      <c r="AO506" s="105"/>
      <c r="AP506" s="105"/>
      <c r="AQ506" s="105"/>
      <c r="AR506" s="105"/>
      <c r="AS506" s="105"/>
      <c r="AT506" s="105"/>
      <c r="AU506" s="105"/>
      <c r="AV506" s="105"/>
      <c r="AW506" s="105"/>
      <c r="AX506" s="105"/>
      <c r="AY506" s="105"/>
      <c r="AZ506" s="105"/>
      <c r="BA506" s="105"/>
      <c r="BB506" s="105"/>
      <c r="BC506" s="105"/>
      <c r="BD506" s="105"/>
      <c r="BE506" s="105"/>
      <c r="BF506" s="105"/>
    </row>
    <row r="507" spans="1:58" ht="13.5" customHeight="1" x14ac:dyDescent="0.25">
      <c r="A507" s="105"/>
      <c r="B507" s="167"/>
      <c r="C507" s="167"/>
      <c r="D507" s="167"/>
      <c r="E507" s="105"/>
      <c r="F507" s="105"/>
      <c r="G507" s="105"/>
      <c r="H507" s="105"/>
      <c r="I507" s="105"/>
      <c r="J507" s="105"/>
      <c r="K507" s="105"/>
      <c r="L507" s="105"/>
      <c r="M507" s="105"/>
      <c r="N507" s="105"/>
      <c r="O507" s="105"/>
      <c r="P507" s="105"/>
      <c r="Q507" s="105"/>
      <c r="R507" s="105"/>
      <c r="S507" s="105"/>
      <c r="T507" s="105"/>
      <c r="U507" s="105"/>
      <c r="V507" s="105"/>
      <c r="W507" s="105"/>
      <c r="X507" s="105"/>
      <c r="Y507" s="105"/>
      <c r="Z507" s="105"/>
      <c r="AA507" s="105"/>
      <c r="AB507" s="105"/>
      <c r="AC507" s="105"/>
      <c r="AD507" s="105"/>
      <c r="AE507" s="105"/>
      <c r="AF507" s="105"/>
      <c r="AG507" s="105"/>
      <c r="AH507" s="105"/>
      <c r="AI507" s="105"/>
      <c r="AJ507" s="105"/>
      <c r="AK507" s="105"/>
      <c r="AL507" s="105"/>
      <c r="AM507" s="105"/>
      <c r="AN507" s="105"/>
      <c r="AO507" s="105"/>
      <c r="AP507" s="105"/>
      <c r="AQ507" s="105"/>
      <c r="AR507" s="105"/>
      <c r="AS507" s="105"/>
      <c r="AT507" s="105"/>
      <c r="AU507" s="105"/>
      <c r="AV507" s="105"/>
      <c r="AW507" s="105"/>
      <c r="AX507" s="105"/>
      <c r="AY507" s="105"/>
      <c r="AZ507" s="105"/>
      <c r="BA507" s="105"/>
      <c r="BB507" s="105"/>
      <c r="BC507" s="105"/>
      <c r="BD507" s="105"/>
      <c r="BE507" s="105"/>
      <c r="BF507" s="105"/>
    </row>
    <row r="508" spans="1:58" ht="13.5" customHeight="1" x14ac:dyDescent="0.25">
      <c r="A508" s="105"/>
      <c r="B508" s="167"/>
      <c r="C508" s="167"/>
      <c r="D508" s="167"/>
      <c r="E508" s="105"/>
      <c r="F508" s="105"/>
      <c r="G508" s="105"/>
      <c r="H508" s="105"/>
      <c r="I508" s="105"/>
      <c r="J508" s="105"/>
      <c r="K508" s="105"/>
      <c r="L508" s="105"/>
      <c r="M508" s="105"/>
      <c r="N508" s="105"/>
      <c r="O508" s="105"/>
      <c r="P508" s="105"/>
      <c r="Q508" s="105"/>
      <c r="R508" s="105"/>
      <c r="S508" s="105"/>
      <c r="T508" s="105"/>
      <c r="U508" s="105"/>
      <c r="V508" s="105"/>
      <c r="W508" s="105"/>
      <c r="X508" s="105"/>
      <c r="Y508" s="105"/>
      <c r="Z508" s="105"/>
      <c r="AA508" s="105"/>
      <c r="AB508" s="105"/>
      <c r="AC508" s="105"/>
      <c r="AD508" s="105"/>
      <c r="AE508" s="105"/>
      <c r="AF508" s="105"/>
      <c r="AG508" s="105"/>
      <c r="AH508" s="105"/>
      <c r="AI508" s="105"/>
      <c r="AJ508" s="105"/>
      <c r="AK508" s="105"/>
      <c r="AL508" s="105"/>
      <c r="AM508" s="105"/>
      <c r="AN508" s="105"/>
      <c r="AO508" s="105"/>
      <c r="AP508" s="105"/>
      <c r="AQ508" s="105"/>
      <c r="AR508" s="105"/>
      <c r="AS508" s="105"/>
      <c r="AT508" s="105"/>
      <c r="AU508" s="105"/>
      <c r="AV508" s="105"/>
      <c r="AW508" s="105"/>
      <c r="AX508" s="105"/>
      <c r="AY508" s="105"/>
      <c r="AZ508" s="105"/>
      <c r="BA508" s="105"/>
      <c r="BB508" s="105"/>
      <c r="BC508" s="105"/>
      <c r="BD508" s="105"/>
      <c r="BE508" s="105"/>
      <c r="BF508" s="105"/>
    </row>
    <row r="509" spans="1:58" ht="13.5" customHeight="1" x14ac:dyDescent="0.25">
      <c r="A509" s="105"/>
      <c r="B509" s="167"/>
      <c r="C509" s="167"/>
      <c r="D509" s="167"/>
      <c r="E509" s="105"/>
      <c r="F509" s="105"/>
      <c r="G509" s="105"/>
      <c r="H509" s="105"/>
      <c r="I509" s="105"/>
      <c r="J509" s="105"/>
      <c r="K509" s="105"/>
      <c r="L509" s="105"/>
      <c r="M509" s="105"/>
      <c r="N509" s="105"/>
      <c r="O509" s="105"/>
      <c r="P509" s="105"/>
      <c r="Q509" s="105"/>
      <c r="R509" s="105"/>
      <c r="S509" s="105"/>
      <c r="T509" s="105"/>
      <c r="U509" s="105"/>
      <c r="V509" s="105"/>
      <c r="W509" s="105"/>
      <c r="X509" s="105"/>
      <c r="Y509" s="105"/>
      <c r="Z509" s="105"/>
      <c r="AA509" s="105"/>
      <c r="AB509" s="105"/>
      <c r="AC509" s="105"/>
      <c r="AD509" s="105"/>
      <c r="AE509" s="105"/>
      <c r="AF509" s="105"/>
      <c r="AG509" s="105"/>
      <c r="AH509" s="105"/>
      <c r="AI509" s="105"/>
      <c r="AJ509" s="105"/>
      <c r="AK509" s="105"/>
      <c r="AL509" s="105"/>
      <c r="AM509" s="105"/>
      <c r="AN509" s="105"/>
      <c r="AO509" s="105"/>
      <c r="AP509" s="105"/>
      <c r="AQ509" s="105"/>
      <c r="AR509" s="105"/>
      <c r="AS509" s="105"/>
      <c r="AT509" s="105"/>
      <c r="AU509" s="105"/>
      <c r="AV509" s="105"/>
      <c r="AW509" s="105"/>
      <c r="AX509" s="105"/>
      <c r="AY509" s="105"/>
      <c r="AZ509" s="105"/>
      <c r="BA509" s="105"/>
      <c r="BB509" s="105"/>
      <c r="BC509" s="105"/>
      <c r="BD509" s="105"/>
      <c r="BE509" s="105"/>
      <c r="BF509" s="105"/>
    </row>
    <row r="510" spans="1:58" ht="13.5" customHeight="1" x14ac:dyDescent="0.25">
      <c r="A510" s="105"/>
      <c r="B510" s="167"/>
      <c r="C510" s="167"/>
      <c r="D510" s="167"/>
      <c r="E510" s="105"/>
      <c r="F510" s="105"/>
      <c r="G510" s="105"/>
      <c r="H510" s="105"/>
      <c r="I510" s="105"/>
      <c r="J510" s="105"/>
      <c r="K510" s="105"/>
      <c r="L510" s="105"/>
      <c r="M510" s="105"/>
      <c r="N510" s="105"/>
      <c r="O510" s="105"/>
      <c r="P510" s="105"/>
      <c r="Q510" s="105"/>
      <c r="R510" s="105"/>
      <c r="S510" s="105"/>
      <c r="T510" s="105"/>
      <c r="U510" s="105"/>
      <c r="V510" s="105"/>
      <c r="W510" s="105"/>
      <c r="X510" s="105"/>
      <c r="Y510" s="105"/>
      <c r="Z510" s="105"/>
      <c r="AA510" s="105"/>
      <c r="AB510" s="105"/>
      <c r="AC510" s="105"/>
      <c r="AD510" s="105"/>
      <c r="AE510" s="105"/>
      <c r="AF510" s="105"/>
      <c r="AG510" s="105"/>
      <c r="AH510" s="105"/>
      <c r="AI510" s="105"/>
      <c r="AJ510" s="105"/>
      <c r="AK510" s="105"/>
      <c r="AL510" s="105"/>
      <c r="AM510" s="105"/>
      <c r="AN510" s="105"/>
      <c r="AO510" s="105"/>
      <c r="AP510" s="105"/>
      <c r="AQ510" s="105"/>
      <c r="AR510" s="105"/>
      <c r="AS510" s="105"/>
      <c r="AT510" s="105"/>
      <c r="AU510" s="105"/>
      <c r="AV510" s="105"/>
      <c r="AW510" s="105"/>
      <c r="AX510" s="105"/>
      <c r="AY510" s="105"/>
      <c r="AZ510" s="105"/>
      <c r="BA510" s="105"/>
      <c r="BB510" s="105"/>
      <c r="BC510" s="105"/>
      <c r="BD510" s="105"/>
      <c r="BE510" s="105"/>
      <c r="BF510" s="105"/>
    </row>
    <row r="511" spans="1:58" ht="13.5" customHeight="1" x14ac:dyDescent="0.25">
      <c r="A511" s="105"/>
      <c r="B511" s="167"/>
      <c r="C511" s="167"/>
      <c r="D511" s="167"/>
      <c r="E511" s="105"/>
      <c r="F511" s="105"/>
      <c r="G511" s="105"/>
      <c r="H511" s="105"/>
      <c r="I511" s="105"/>
      <c r="J511" s="105"/>
      <c r="K511" s="105"/>
      <c r="L511" s="105"/>
      <c r="M511" s="105"/>
      <c r="N511" s="105"/>
      <c r="O511" s="105"/>
      <c r="P511" s="105"/>
      <c r="Q511" s="105"/>
      <c r="R511" s="105"/>
      <c r="S511" s="105"/>
      <c r="T511" s="105"/>
      <c r="U511" s="105"/>
      <c r="V511" s="105"/>
      <c r="W511" s="105"/>
      <c r="X511" s="105"/>
      <c r="Y511" s="105"/>
      <c r="Z511" s="105"/>
      <c r="AA511" s="105"/>
      <c r="AB511" s="105"/>
      <c r="AC511" s="105"/>
      <c r="AD511" s="105"/>
      <c r="AE511" s="105"/>
      <c r="AF511" s="105"/>
      <c r="AG511" s="105"/>
      <c r="AH511" s="105"/>
      <c r="AI511" s="105"/>
      <c r="AJ511" s="105"/>
      <c r="AK511" s="105"/>
      <c r="AL511" s="105"/>
      <c r="AM511" s="105"/>
      <c r="AN511" s="105"/>
      <c r="AO511" s="105"/>
      <c r="AP511" s="105"/>
      <c r="AQ511" s="105"/>
      <c r="AR511" s="105"/>
      <c r="AS511" s="105"/>
      <c r="AT511" s="105"/>
      <c r="AU511" s="105"/>
      <c r="AV511" s="105"/>
      <c r="AW511" s="105"/>
      <c r="AX511" s="105"/>
      <c r="AY511" s="105"/>
      <c r="AZ511" s="105"/>
      <c r="BA511" s="105"/>
      <c r="BB511" s="105"/>
      <c r="BC511" s="105"/>
      <c r="BD511" s="105"/>
      <c r="BE511" s="105"/>
      <c r="BF511" s="105"/>
    </row>
    <row r="512" spans="1:58" ht="13.5" customHeight="1" x14ac:dyDescent="0.25">
      <c r="A512" s="105"/>
      <c r="B512" s="167"/>
      <c r="C512" s="167"/>
      <c r="D512" s="167"/>
      <c r="E512" s="105"/>
      <c r="F512" s="105"/>
      <c r="G512" s="105"/>
      <c r="H512" s="105"/>
      <c r="I512" s="105"/>
      <c r="J512" s="105"/>
      <c r="K512" s="105"/>
      <c r="L512" s="105"/>
      <c r="M512" s="105"/>
      <c r="N512" s="105"/>
      <c r="O512" s="105"/>
      <c r="P512" s="105"/>
      <c r="Q512" s="105"/>
      <c r="R512" s="105"/>
      <c r="S512" s="105"/>
      <c r="T512" s="105"/>
      <c r="U512" s="105"/>
      <c r="V512" s="105"/>
      <c r="W512" s="105"/>
      <c r="X512" s="105"/>
      <c r="Y512" s="105"/>
      <c r="Z512" s="105"/>
      <c r="AA512" s="105"/>
      <c r="AB512" s="105"/>
      <c r="AC512" s="105"/>
      <c r="AD512" s="105"/>
      <c r="AE512" s="105"/>
      <c r="AF512" s="105"/>
      <c r="AG512" s="105"/>
      <c r="AH512" s="105"/>
      <c r="AI512" s="105"/>
      <c r="AJ512" s="105"/>
      <c r="AK512" s="105"/>
      <c r="AL512" s="105"/>
      <c r="AM512" s="105"/>
      <c r="AN512" s="105"/>
      <c r="AO512" s="105"/>
      <c r="AP512" s="105"/>
      <c r="AQ512" s="105"/>
      <c r="AR512" s="105"/>
      <c r="AS512" s="105"/>
      <c r="AT512" s="105"/>
      <c r="AU512" s="105"/>
      <c r="AV512" s="105"/>
      <c r="AW512" s="105"/>
      <c r="AX512" s="105"/>
      <c r="AY512" s="105"/>
      <c r="AZ512" s="105"/>
      <c r="BA512" s="105"/>
      <c r="BB512" s="105"/>
      <c r="BC512" s="105"/>
      <c r="BD512" s="105"/>
      <c r="BE512" s="105"/>
      <c r="BF512" s="105"/>
    </row>
    <row r="513" spans="1:58" ht="13.5" customHeight="1" x14ac:dyDescent="0.25">
      <c r="A513" s="105"/>
      <c r="B513" s="167"/>
      <c r="C513" s="167"/>
      <c r="D513" s="167"/>
      <c r="E513" s="105"/>
      <c r="F513" s="105"/>
      <c r="G513" s="105"/>
      <c r="H513" s="105"/>
      <c r="I513" s="105"/>
      <c r="J513" s="105"/>
      <c r="K513" s="105"/>
      <c r="L513" s="105"/>
      <c r="M513" s="105"/>
      <c r="N513" s="105"/>
      <c r="O513" s="105"/>
      <c r="P513" s="105"/>
      <c r="Q513" s="105"/>
      <c r="R513" s="105"/>
      <c r="S513" s="105"/>
      <c r="T513" s="105"/>
      <c r="U513" s="105"/>
      <c r="V513" s="105"/>
      <c r="W513" s="105"/>
      <c r="X513" s="105"/>
      <c r="Y513" s="105"/>
      <c r="Z513" s="105"/>
      <c r="AA513" s="105"/>
      <c r="AB513" s="105"/>
      <c r="AC513" s="105"/>
      <c r="AD513" s="105"/>
      <c r="AE513" s="105"/>
      <c r="AF513" s="105"/>
      <c r="AG513" s="105"/>
      <c r="AH513" s="105"/>
      <c r="AI513" s="105"/>
      <c r="AJ513" s="105"/>
      <c r="AK513" s="105"/>
      <c r="AL513" s="105"/>
      <c r="AM513" s="105"/>
      <c r="AN513" s="105"/>
      <c r="AO513" s="105"/>
      <c r="AP513" s="105"/>
      <c r="AQ513" s="105"/>
      <c r="AR513" s="105"/>
      <c r="AS513" s="105"/>
      <c r="AT513" s="105"/>
      <c r="AU513" s="105"/>
      <c r="AV513" s="105"/>
      <c r="AW513" s="105"/>
      <c r="AX513" s="105"/>
      <c r="AY513" s="105"/>
      <c r="AZ513" s="105"/>
      <c r="BA513" s="105"/>
      <c r="BB513" s="105"/>
      <c r="BC513" s="105"/>
      <c r="BD513" s="105"/>
      <c r="BE513" s="105"/>
      <c r="BF513" s="105"/>
    </row>
    <row r="514" spans="1:58" ht="13.5" customHeight="1" x14ac:dyDescent="0.25">
      <c r="A514" s="105"/>
      <c r="B514" s="167"/>
      <c r="C514" s="167"/>
      <c r="D514" s="167"/>
      <c r="E514" s="105"/>
      <c r="F514" s="105"/>
      <c r="G514" s="105"/>
      <c r="H514" s="105"/>
      <c r="I514" s="105"/>
      <c r="J514" s="105"/>
      <c r="K514" s="105"/>
      <c r="L514" s="105"/>
      <c r="M514" s="105"/>
      <c r="N514" s="105"/>
      <c r="O514" s="105"/>
      <c r="P514" s="105"/>
      <c r="Q514" s="105"/>
      <c r="R514" s="105"/>
      <c r="S514" s="105"/>
      <c r="T514" s="105"/>
      <c r="U514" s="105"/>
      <c r="V514" s="105"/>
      <c r="W514" s="105"/>
      <c r="X514" s="105"/>
      <c r="Y514" s="105"/>
      <c r="Z514" s="105"/>
      <c r="AA514" s="105"/>
      <c r="AB514" s="105"/>
      <c r="AC514" s="105"/>
      <c r="AD514" s="105"/>
      <c r="AE514" s="105"/>
      <c r="AF514" s="105"/>
      <c r="AG514" s="105"/>
      <c r="AH514" s="105"/>
      <c r="AI514" s="105"/>
      <c r="AJ514" s="105"/>
      <c r="AK514" s="105"/>
      <c r="AL514" s="105"/>
      <c r="AM514" s="105"/>
      <c r="AN514" s="105"/>
      <c r="AO514" s="105"/>
      <c r="AP514" s="105"/>
      <c r="AQ514" s="105"/>
      <c r="AR514" s="105"/>
      <c r="AS514" s="105"/>
      <c r="AT514" s="105"/>
      <c r="AU514" s="105"/>
      <c r="AV514" s="105"/>
      <c r="AW514" s="105"/>
      <c r="AX514" s="105"/>
      <c r="AY514" s="105"/>
      <c r="AZ514" s="105"/>
      <c r="BA514" s="105"/>
      <c r="BB514" s="105"/>
      <c r="BC514" s="105"/>
      <c r="BD514" s="105"/>
      <c r="BE514" s="105"/>
      <c r="BF514" s="105"/>
    </row>
    <row r="515" spans="1:58" ht="13.5" customHeight="1" x14ac:dyDescent="0.25">
      <c r="A515" s="105"/>
      <c r="B515" s="167"/>
      <c r="C515" s="167"/>
      <c r="D515" s="167"/>
      <c r="E515" s="105"/>
      <c r="F515" s="105"/>
      <c r="G515" s="105"/>
      <c r="H515" s="105"/>
      <c r="I515" s="105"/>
      <c r="J515" s="105"/>
      <c r="K515" s="105"/>
      <c r="L515" s="105"/>
      <c r="M515" s="105"/>
      <c r="N515" s="105"/>
      <c r="O515" s="105"/>
      <c r="P515" s="105"/>
      <c r="Q515" s="105"/>
      <c r="R515" s="105"/>
      <c r="S515" s="105"/>
      <c r="T515" s="105"/>
      <c r="U515" s="105"/>
      <c r="V515" s="105"/>
      <c r="W515" s="105"/>
      <c r="X515" s="105"/>
      <c r="Y515" s="105"/>
      <c r="Z515" s="105"/>
      <c r="AA515" s="105"/>
      <c r="AB515" s="105"/>
      <c r="AC515" s="105"/>
      <c r="AD515" s="105"/>
      <c r="AE515" s="105"/>
      <c r="AF515" s="105"/>
      <c r="AG515" s="105"/>
      <c r="AH515" s="105"/>
      <c r="AI515" s="105"/>
      <c r="AJ515" s="105"/>
      <c r="AK515" s="105"/>
      <c r="AL515" s="105"/>
      <c r="AM515" s="105"/>
      <c r="AN515" s="105"/>
      <c r="AO515" s="105"/>
      <c r="AP515" s="105"/>
      <c r="AQ515" s="105"/>
      <c r="AR515" s="105"/>
      <c r="AS515" s="105"/>
      <c r="AT515" s="105"/>
      <c r="AU515" s="105"/>
      <c r="AV515" s="105"/>
      <c r="AW515" s="105"/>
      <c r="AX515" s="105"/>
      <c r="AY515" s="105"/>
      <c r="AZ515" s="105"/>
      <c r="BA515" s="105"/>
      <c r="BB515" s="105"/>
      <c r="BC515" s="105"/>
      <c r="BD515" s="105"/>
      <c r="BE515" s="105"/>
      <c r="BF515" s="105"/>
    </row>
    <row r="516" spans="1:58" ht="13.5" customHeight="1" x14ac:dyDescent="0.25">
      <c r="A516" s="105"/>
      <c r="B516" s="167"/>
      <c r="C516" s="167"/>
      <c r="D516" s="167"/>
      <c r="E516" s="105"/>
      <c r="F516" s="105"/>
      <c r="G516" s="105"/>
      <c r="H516" s="105"/>
      <c r="I516" s="105"/>
      <c r="J516" s="105"/>
      <c r="K516" s="105"/>
      <c r="L516" s="105"/>
      <c r="M516" s="105"/>
      <c r="N516" s="105"/>
      <c r="O516" s="105"/>
      <c r="P516" s="105"/>
      <c r="Q516" s="105"/>
      <c r="R516" s="105"/>
      <c r="S516" s="105"/>
      <c r="T516" s="105"/>
      <c r="U516" s="105"/>
      <c r="V516" s="105"/>
      <c r="W516" s="105"/>
      <c r="X516" s="105"/>
      <c r="Y516" s="105"/>
      <c r="Z516" s="105"/>
      <c r="AA516" s="105"/>
      <c r="AB516" s="105"/>
      <c r="AC516" s="105"/>
      <c r="AD516" s="105"/>
      <c r="AE516" s="105"/>
      <c r="AF516" s="105"/>
      <c r="AG516" s="105"/>
      <c r="AH516" s="105"/>
      <c r="AI516" s="105"/>
      <c r="AJ516" s="105"/>
      <c r="AK516" s="105"/>
      <c r="AL516" s="105"/>
      <c r="AM516" s="105"/>
      <c r="AN516" s="105"/>
      <c r="AO516" s="105"/>
      <c r="AP516" s="105"/>
      <c r="AQ516" s="105"/>
      <c r="AR516" s="105"/>
      <c r="AS516" s="105"/>
      <c r="AT516" s="105"/>
      <c r="AU516" s="105"/>
      <c r="AV516" s="105"/>
      <c r="AW516" s="105"/>
      <c r="AX516" s="105"/>
      <c r="AY516" s="105"/>
      <c r="AZ516" s="105"/>
      <c r="BA516" s="105"/>
      <c r="BB516" s="105"/>
      <c r="BC516" s="105"/>
      <c r="BD516" s="105"/>
      <c r="BE516" s="105"/>
      <c r="BF516" s="105"/>
    </row>
    <row r="517" spans="1:58" ht="13.5" customHeight="1" x14ac:dyDescent="0.25">
      <c r="A517" s="105"/>
      <c r="B517" s="167"/>
      <c r="C517" s="167"/>
      <c r="D517" s="167"/>
      <c r="E517" s="105"/>
      <c r="F517" s="105"/>
      <c r="G517" s="105"/>
      <c r="H517" s="105"/>
      <c r="I517" s="105"/>
      <c r="J517" s="105"/>
      <c r="K517" s="105"/>
      <c r="L517" s="105"/>
      <c r="M517" s="105"/>
      <c r="N517" s="105"/>
      <c r="O517" s="105"/>
      <c r="P517" s="105"/>
      <c r="Q517" s="105"/>
      <c r="R517" s="105"/>
      <c r="S517" s="105"/>
      <c r="T517" s="105"/>
      <c r="U517" s="105"/>
      <c r="V517" s="105"/>
      <c r="W517" s="105"/>
      <c r="X517" s="105"/>
      <c r="Y517" s="105"/>
      <c r="Z517" s="105"/>
      <c r="AA517" s="105"/>
      <c r="AB517" s="105"/>
      <c r="AC517" s="105"/>
      <c r="AD517" s="105"/>
      <c r="AE517" s="105"/>
      <c r="AF517" s="105"/>
      <c r="AG517" s="105"/>
      <c r="AH517" s="105"/>
      <c r="AI517" s="105"/>
      <c r="AJ517" s="105"/>
      <c r="AK517" s="105"/>
      <c r="AL517" s="105"/>
      <c r="AM517" s="105"/>
      <c r="AN517" s="105"/>
      <c r="AO517" s="105"/>
      <c r="AP517" s="105"/>
      <c r="AQ517" s="105"/>
      <c r="AR517" s="105"/>
      <c r="AS517" s="105"/>
      <c r="AT517" s="105"/>
      <c r="AU517" s="105"/>
      <c r="AV517" s="105"/>
      <c r="AW517" s="105"/>
      <c r="AX517" s="105"/>
      <c r="AY517" s="105"/>
      <c r="AZ517" s="105"/>
      <c r="BA517" s="105"/>
      <c r="BB517" s="105"/>
      <c r="BC517" s="105"/>
      <c r="BD517" s="105"/>
      <c r="BE517" s="105"/>
      <c r="BF517" s="105"/>
    </row>
    <row r="518" spans="1:58" ht="13.5" customHeight="1" x14ac:dyDescent="0.25">
      <c r="A518" s="105"/>
      <c r="B518" s="167"/>
      <c r="C518" s="167"/>
      <c r="D518" s="167"/>
      <c r="E518" s="105"/>
      <c r="F518" s="105"/>
      <c r="G518" s="105"/>
      <c r="H518" s="105"/>
      <c r="I518" s="105"/>
      <c r="J518" s="105"/>
      <c r="K518" s="105"/>
      <c r="L518" s="105"/>
      <c r="M518" s="105"/>
      <c r="N518" s="105"/>
      <c r="O518" s="105"/>
      <c r="P518" s="105"/>
      <c r="Q518" s="105"/>
      <c r="R518" s="105"/>
      <c r="S518" s="105"/>
      <c r="T518" s="105"/>
      <c r="U518" s="105"/>
      <c r="V518" s="105"/>
      <c r="W518" s="105"/>
      <c r="X518" s="105"/>
      <c r="Y518" s="105"/>
      <c r="Z518" s="105"/>
      <c r="AA518" s="105"/>
      <c r="AB518" s="105"/>
      <c r="AC518" s="105"/>
      <c r="AD518" s="105"/>
      <c r="AE518" s="105"/>
      <c r="AF518" s="105"/>
      <c r="AG518" s="105"/>
      <c r="AH518" s="105"/>
      <c r="AI518" s="105"/>
      <c r="AJ518" s="105"/>
      <c r="AK518" s="105"/>
      <c r="AL518" s="105"/>
      <c r="AM518" s="105"/>
      <c r="AN518" s="105"/>
      <c r="AO518" s="105"/>
      <c r="AP518" s="105"/>
      <c r="AQ518" s="105"/>
      <c r="AR518" s="105"/>
      <c r="AS518" s="105"/>
      <c r="AT518" s="105"/>
      <c r="AU518" s="105"/>
      <c r="AV518" s="105"/>
      <c r="AW518" s="105"/>
      <c r="AX518" s="105"/>
      <c r="AY518" s="105"/>
      <c r="AZ518" s="105"/>
      <c r="BA518" s="105"/>
      <c r="BB518" s="105"/>
      <c r="BC518" s="105"/>
      <c r="BD518" s="105"/>
      <c r="BE518" s="105"/>
      <c r="BF518" s="105"/>
    </row>
    <row r="519" spans="1:58" ht="13.5" customHeight="1" x14ac:dyDescent="0.25">
      <c r="A519" s="105"/>
      <c r="B519" s="167"/>
      <c r="C519" s="167"/>
      <c r="D519" s="167"/>
      <c r="E519" s="105"/>
      <c r="F519" s="105"/>
      <c r="G519" s="105"/>
      <c r="H519" s="105"/>
      <c r="I519" s="105"/>
      <c r="J519" s="105"/>
      <c r="K519" s="105"/>
      <c r="L519" s="105"/>
      <c r="M519" s="105"/>
      <c r="N519" s="105"/>
      <c r="O519" s="105"/>
      <c r="P519" s="105"/>
      <c r="Q519" s="105"/>
      <c r="R519" s="105"/>
      <c r="S519" s="105"/>
      <c r="T519" s="105"/>
      <c r="U519" s="105"/>
      <c r="V519" s="105"/>
      <c r="W519" s="105"/>
      <c r="X519" s="105"/>
      <c r="Y519" s="105"/>
      <c r="Z519" s="105"/>
      <c r="AA519" s="105"/>
      <c r="AB519" s="105"/>
      <c r="AC519" s="105"/>
      <c r="AD519" s="105"/>
      <c r="AE519" s="105"/>
      <c r="AF519" s="105"/>
      <c r="AG519" s="105"/>
      <c r="AH519" s="105"/>
      <c r="AI519" s="105"/>
      <c r="AJ519" s="105"/>
      <c r="AK519" s="105"/>
      <c r="AL519" s="105"/>
      <c r="AM519" s="105"/>
      <c r="AN519" s="105"/>
      <c r="AO519" s="105"/>
      <c r="AP519" s="105"/>
      <c r="AQ519" s="105"/>
      <c r="AR519" s="105"/>
      <c r="AS519" s="105"/>
      <c r="AT519" s="105"/>
      <c r="AU519" s="105"/>
      <c r="AV519" s="105"/>
      <c r="AW519" s="105"/>
      <c r="AX519" s="105"/>
      <c r="AY519" s="105"/>
      <c r="AZ519" s="105"/>
      <c r="BA519" s="105"/>
      <c r="BB519" s="105"/>
      <c r="BC519" s="105"/>
      <c r="BD519" s="105"/>
      <c r="BE519" s="105"/>
      <c r="BF519" s="105"/>
    </row>
    <row r="520" spans="1:58" ht="13.5" customHeight="1" x14ac:dyDescent="0.25">
      <c r="A520" s="105"/>
      <c r="B520" s="167"/>
      <c r="C520" s="167"/>
      <c r="D520" s="167"/>
      <c r="E520" s="105"/>
      <c r="F520" s="105"/>
      <c r="G520" s="105"/>
      <c r="H520" s="105"/>
      <c r="I520" s="105"/>
      <c r="J520" s="105"/>
      <c r="K520" s="105"/>
      <c r="L520" s="105"/>
      <c r="M520" s="105"/>
      <c r="N520" s="105"/>
      <c r="O520" s="105"/>
      <c r="P520" s="105"/>
      <c r="Q520" s="105"/>
      <c r="R520" s="105"/>
      <c r="S520" s="105"/>
      <c r="T520" s="105"/>
      <c r="U520" s="105"/>
      <c r="V520" s="105"/>
      <c r="W520" s="105"/>
      <c r="X520" s="105"/>
      <c r="Y520" s="105"/>
      <c r="Z520" s="105"/>
      <c r="AA520" s="105"/>
      <c r="AB520" s="105"/>
      <c r="AC520" s="105"/>
      <c r="AD520" s="105"/>
      <c r="AE520" s="105"/>
      <c r="AF520" s="105"/>
      <c r="AG520" s="105"/>
      <c r="AH520" s="105"/>
      <c r="AI520" s="105"/>
      <c r="AJ520" s="105"/>
      <c r="AK520" s="105"/>
      <c r="AL520" s="105"/>
      <c r="AM520" s="105"/>
      <c r="AN520" s="105"/>
      <c r="AO520" s="105"/>
      <c r="AP520" s="105"/>
      <c r="AQ520" s="105"/>
      <c r="AR520" s="105"/>
      <c r="AS520" s="105"/>
      <c r="AT520" s="105"/>
      <c r="AU520" s="105"/>
      <c r="AV520" s="105"/>
      <c r="AW520" s="105"/>
      <c r="AX520" s="105"/>
      <c r="AY520" s="105"/>
      <c r="AZ520" s="105"/>
      <c r="BA520" s="105"/>
      <c r="BB520" s="105"/>
      <c r="BC520" s="105"/>
      <c r="BD520" s="105"/>
      <c r="BE520" s="105"/>
      <c r="BF520" s="105"/>
    </row>
    <row r="521" spans="1:58" ht="13.5" customHeight="1" x14ac:dyDescent="0.25">
      <c r="A521" s="105"/>
      <c r="B521" s="167"/>
      <c r="C521" s="167"/>
      <c r="D521" s="167"/>
      <c r="E521" s="105"/>
      <c r="F521" s="105"/>
      <c r="G521" s="105"/>
      <c r="H521" s="105"/>
      <c r="I521" s="105"/>
      <c r="J521" s="105"/>
      <c r="K521" s="105"/>
      <c r="L521" s="105"/>
      <c r="M521" s="105"/>
      <c r="N521" s="105"/>
      <c r="O521" s="105"/>
      <c r="P521" s="105"/>
      <c r="Q521" s="105"/>
      <c r="R521" s="105"/>
      <c r="S521" s="105"/>
      <c r="T521" s="105"/>
      <c r="U521" s="105"/>
      <c r="V521" s="105"/>
      <c r="W521" s="105"/>
      <c r="X521" s="105"/>
      <c r="Y521" s="105"/>
      <c r="Z521" s="105"/>
      <c r="AA521" s="105"/>
      <c r="AB521" s="105"/>
      <c r="AC521" s="105"/>
      <c r="AD521" s="105"/>
      <c r="AE521" s="105"/>
      <c r="AF521" s="105"/>
      <c r="AG521" s="105"/>
      <c r="AH521" s="105"/>
      <c r="AI521" s="105"/>
      <c r="AJ521" s="105"/>
      <c r="AK521" s="105"/>
      <c r="AL521" s="105"/>
      <c r="AM521" s="105"/>
      <c r="AN521" s="105"/>
      <c r="AO521" s="105"/>
      <c r="AP521" s="105"/>
      <c r="AQ521" s="105"/>
      <c r="AR521" s="105"/>
      <c r="AS521" s="105"/>
      <c r="AT521" s="105"/>
      <c r="AU521" s="105"/>
      <c r="AV521" s="105"/>
      <c r="AW521" s="105"/>
      <c r="AX521" s="105"/>
      <c r="AY521" s="105"/>
      <c r="AZ521" s="105"/>
      <c r="BA521" s="105"/>
      <c r="BB521" s="105"/>
      <c r="BC521" s="105"/>
      <c r="BD521" s="105"/>
      <c r="BE521" s="105"/>
      <c r="BF521" s="105"/>
    </row>
    <row r="522" spans="1:58" ht="13.5" customHeight="1" x14ac:dyDescent="0.25">
      <c r="A522" s="105"/>
      <c r="B522" s="167"/>
      <c r="C522" s="167"/>
      <c r="D522" s="167"/>
      <c r="E522" s="105"/>
      <c r="F522" s="105"/>
      <c r="G522" s="105"/>
      <c r="H522" s="105"/>
      <c r="I522" s="105"/>
      <c r="J522" s="105"/>
      <c r="K522" s="105"/>
      <c r="L522" s="105"/>
      <c r="M522" s="105"/>
      <c r="N522" s="105"/>
      <c r="O522" s="105"/>
      <c r="P522" s="105"/>
      <c r="Q522" s="105"/>
      <c r="R522" s="105"/>
      <c r="S522" s="105"/>
      <c r="T522" s="105"/>
      <c r="U522" s="105"/>
      <c r="V522" s="105"/>
      <c r="W522" s="105"/>
      <c r="X522" s="105"/>
      <c r="Y522" s="105"/>
      <c r="Z522" s="105"/>
      <c r="AA522" s="105"/>
      <c r="AB522" s="105"/>
      <c r="AC522" s="105"/>
      <c r="AD522" s="105"/>
      <c r="AE522" s="105"/>
      <c r="AF522" s="105"/>
      <c r="AG522" s="105"/>
      <c r="AH522" s="105"/>
      <c r="AI522" s="105"/>
      <c r="AJ522" s="105"/>
      <c r="AK522" s="105"/>
      <c r="AL522" s="105"/>
      <c r="AM522" s="105"/>
      <c r="AN522" s="105"/>
      <c r="AO522" s="105"/>
      <c r="AP522" s="105"/>
      <c r="AQ522" s="105"/>
      <c r="AR522" s="105"/>
      <c r="AS522" s="105"/>
      <c r="AT522" s="105"/>
      <c r="AU522" s="105"/>
      <c r="AV522" s="105"/>
      <c r="AW522" s="105"/>
      <c r="AX522" s="105"/>
      <c r="AY522" s="105"/>
      <c r="AZ522" s="105"/>
      <c r="BA522" s="105"/>
      <c r="BB522" s="105"/>
      <c r="BC522" s="105"/>
      <c r="BD522" s="105"/>
      <c r="BE522" s="105"/>
      <c r="BF522" s="105"/>
    </row>
    <row r="523" spans="1:58" ht="13.5" customHeight="1" x14ac:dyDescent="0.25">
      <c r="A523" s="105"/>
      <c r="B523" s="167"/>
      <c r="C523" s="167"/>
      <c r="D523" s="167"/>
      <c r="E523" s="105"/>
      <c r="F523" s="105"/>
      <c r="G523" s="105"/>
      <c r="H523" s="105"/>
      <c r="I523" s="105"/>
      <c r="J523" s="105"/>
      <c r="K523" s="105"/>
      <c r="L523" s="105"/>
      <c r="M523" s="105"/>
      <c r="N523" s="105"/>
      <c r="O523" s="105"/>
      <c r="P523" s="105"/>
      <c r="Q523" s="105"/>
      <c r="R523" s="105"/>
      <c r="S523" s="105"/>
      <c r="T523" s="105"/>
      <c r="U523" s="105"/>
      <c r="V523" s="105"/>
      <c r="W523" s="105"/>
      <c r="X523" s="105"/>
      <c r="Y523" s="105"/>
      <c r="Z523" s="105"/>
      <c r="AA523" s="105"/>
      <c r="AB523" s="105"/>
      <c r="AC523" s="105"/>
      <c r="AD523" s="105"/>
      <c r="AE523" s="105"/>
      <c r="AF523" s="105"/>
      <c r="AG523" s="105"/>
      <c r="AH523" s="105"/>
      <c r="AI523" s="105"/>
      <c r="AJ523" s="105"/>
      <c r="AK523" s="105"/>
      <c r="AL523" s="105"/>
      <c r="AM523" s="105"/>
      <c r="AN523" s="105"/>
      <c r="AO523" s="105"/>
      <c r="AP523" s="105"/>
      <c r="AQ523" s="105"/>
      <c r="AR523" s="105"/>
      <c r="AS523" s="105"/>
      <c r="AT523" s="105"/>
      <c r="AU523" s="105"/>
      <c r="AV523" s="105"/>
      <c r="AW523" s="105"/>
      <c r="AX523" s="105"/>
      <c r="AY523" s="105"/>
      <c r="AZ523" s="105"/>
      <c r="BA523" s="105"/>
      <c r="BB523" s="105"/>
      <c r="BC523" s="105"/>
      <c r="BD523" s="105"/>
      <c r="BE523" s="105"/>
      <c r="BF523" s="105"/>
    </row>
    <row r="524" spans="1:58" ht="13.5" customHeight="1" x14ac:dyDescent="0.25">
      <c r="A524" s="105"/>
      <c r="B524" s="167"/>
      <c r="C524" s="167"/>
      <c r="D524" s="167"/>
      <c r="E524" s="105"/>
      <c r="F524" s="105"/>
      <c r="G524" s="105"/>
      <c r="H524" s="105"/>
      <c r="I524" s="105"/>
      <c r="J524" s="105"/>
      <c r="K524" s="105"/>
      <c r="L524" s="105"/>
      <c r="M524" s="105"/>
      <c r="N524" s="105"/>
      <c r="O524" s="105"/>
      <c r="P524" s="105"/>
      <c r="Q524" s="105"/>
      <c r="R524" s="105"/>
      <c r="S524" s="105"/>
      <c r="T524" s="105"/>
      <c r="U524" s="105"/>
      <c r="V524" s="105"/>
      <c r="W524" s="105"/>
      <c r="X524" s="105"/>
      <c r="Y524" s="105"/>
      <c r="Z524" s="105"/>
      <c r="AA524" s="105"/>
      <c r="AB524" s="105"/>
      <c r="AC524" s="105"/>
      <c r="AD524" s="105"/>
      <c r="AE524" s="105"/>
      <c r="AF524" s="105"/>
      <c r="AG524" s="105"/>
      <c r="AH524" s="105"/>
      <c r="AI524" s="105"/>
      <c r="AJ524" s="105"/>
      <c r="AK524" s="105"/>
      <c r="AL524" s="105"/>
      <c r="AM524" s="105"/>
      <c r="AN524" s="105"/>
      <c r="AO524" s="105"/>
      <c r="AP524" s="105"/>
      <c r="AQ524" s="105"/>
      <c r="AR524" s="105"/>
      <c r="AS524" s="105"/>
      <c r="AT524" s="105"/>
      <c r="AU524" s="105"/>
      <c r="AV524" s="105"/>
      <c r="AW524" s="105"/>
      <c r="AX524" s="105"/>
      <c r="AY524" s="105"/>
      <c r="AZ524" s="105"/>
      <c r="BA524" s="105"/>
      <c r="BB524" s="105"/>
      <c r="BC524" s="105"/>
      <c r="BD524" s="105"/>
      <c r="BE524" s="105"/>
      <c r="BF524" s="105"/>
    </row>
    <row r="525" spans="1:58" ht="13.5" customHeight="1" x14ac:dyDescent="0.25">
      <c r="A525" s="105"/>
      <c r="B525" s="167"/>
      <c r="C525" s="167"/>
      <c r="D525" s="167"/>
      <c r="E525" s="105"/>
      <c r="F525" s="105"/>
      <c r="G525" s="105"/>
      <c r="H525" s="105"/>
      <c r="I525" s="105"/>
      <c r="J525" s="105"/>
      <c r="K525" s="105"/>
      <c r="L525" s="105"/>
      <c r="M525" s="105"/>
      <c r="N525" s="105"/>
      <c r="O525" s="105"/>
      <c r="P525" s="105"/>
      <c r="Q525" s="105"/>
      <c r="R525" s="105"/>
      <c r="S525" s="105"/>
      <c r="T525" s="105"/>
      <c r="U525" s="105"/>
      <c r="V525" s="105"/>
      <c r="W525" s="105"/>
      <c r="X525" s="105"/>
      <c r="Y525" s="105"/>
      <c r="Z525" s="105"/>
      <c r="AA525" s="105"/>
      <c r="AB525" s="105"/>
      <c r="AC525" s="105"/>
      <c r="AD525" s="105"/>
      <c r="AE525" s="105"/>
      <c r="AF525" s="105"/>
      <c r="AG525" s="105"/>
      <c r="AH525" s="105"/>
      <c r="AI525" s="105"/>
      <c r="AJ525" s="105"/>
      <c r="AK525" s="105"/>
      <c r="AL525" s="105"/>
      <c r="AM525" s="105"/>
      <c r="AN525" s="105"/>
      <c r="AO525" s="105"/>
      <c r="AP525" s="105"/>
      <c r="AQ525" s="105"/>
      <c r="AR525" s="105"/>
      <c r="AS525" s="105"/>
      <c r="AT525" s="105"/>
      <c r="AU525" s="105"/>
      <c r="AV525" s="105"/>
      <c r="AW525" s="105"/>
      <c r="AX525" s="105"/>
      <c r="AY525" s="105"/>
      <c r="AZ525" s="105"/>
      <c r="BA525" s="105"/>
      <c r="BB525" s="105"/>
      <c r="BC525" s="105"/>
      <c r="BD525" s="105"/>
      <c r="BE525" s="105"/>
      <c r="BF525" s="105"/>
    </row>
    <row r="526" spans="1:58" ht="13.5" customHeight="1" x14ac:dyDescent="0.25">
      <c r="A526" s="105"/>
      <c r="B526" s="167"/>
      <c r="C526" s="167"/>
      <c r="D526" s="167"/>
      <c r="E526" s="105"/>
      <c r="F526" s="105"/>
      <c r="G526" s="105"/>
      <c r="H526" s="105"/>
      <c r="I526" s="105"/>
      <c r="J526" s="105"/>
      <c r="K526" s="105"/>
      <c r="L526" s="105"/>
      <c r="M526" s="105"/>
      <c r="N526" s="105"/>
      <c r="O526" s="105"/>
      <c r="P526" s="105"/>
      <c r="Q526" s="105"/>
      <c r="R526" s="105"/>
      <c r="S526" s="105"/>
      <c r="T526" s="105"/>
      <c r="U526" s="105"/>
      <c r="V526" s="105"/>
      <c r="W526" s="105"/>
      <c r="X526" s="105"/>
      <c r="Y526" s="105"/>
      <c r="Z526" s="105"/>
      <c r="AA526" s="105"/>
      <c r="AB526" s="105"/>
      <c r="AC526" s="105"/>
      <c r="AD526" s="105"/>
      <c r="AE526" s="105"/>
      <c r="AF526" s="105"/>
      <c r="AG526" s="105"/>
      <c r="AH526" s="105"/>
      <c r="AI526" s="105"/>
      <c r="AJ526" s="105"/>
      <c r="AK526" s="105"/>
      <c r="AL526" s="105"/>
      <c r="AM526" s="105"/>
      <c r="AN526" s="105"/>
      <c r="AO526" s="105"/>
      <c r="AP526" s="105"/>
      <c r="AQ526" s="105"/>
      <c r="AR526" s="105"/>
      <c r="AS526" s="105"/>
      <c r="AT526" s="105"/>
      <c r="AU526" s="105"/>
      <c r="AV526" s="105"/>
      <c r="AW526" s="105"/>
      <c r="AX526" s="105"/>
      <c r="AY526" s="105"/>
      <c r="AZ526" s="105"/>
      <c r="BA526" s="105"/>
      <c r="BB526" s="105"/>
      <c r="BC526" s="105"/>
      <c r="BD526" s="105"/>
      <c r="BE526" s="105"/>
      <c r="BF526" s="105"/>
    </row>
    <row r="527" spans="1:58" ht="13.5" customHeight="1" x14ac:dyDescent="0.25">
      <c r="A527" s="105"/>
      <c r="B527" s="167"/>
      <c r="C527" s="167"/>
      <c r="D527" s="167"/>
      <c r="E527" s="105"/>
      <c r="F527" s="105"/>
      <c r="G527" s="105"/>
      <c r="H527" s="105"/>
      <c r="I527" s="105"/>
      <c r="J527" s="105"/>
      <c r="K527" s="105"/>
      <c r="L527" s="105"/>
      <c r="M527" s="105"/>
      <c r="N527" s="105"/>
      <c r="O527" s="105"/>
      <c r="P527" s="105"/>
      <c r="Q527" s="105"/>
      <c r="R527" s="105"/>
      <c r="S527" s="105"/>
      <c r="T527" s="105"/>
      <c r="U527" s="105"/>
      <c r="V527" s="105"/>
      <c r="W527" s="105"/>
      <c r="X527" s="105"/>
      <c r="Y527" s="105"/>
      <c r="Z527" s="105"/>
      <c r="AA527" s="105"/>
      <c r="AB527" s="105"/>
      <c r="AC527" s="105"/>
      <c r="AD527" s="105"/>
      <c r="AE527" s="105"/>
      <c r="AF527" s="105"/>
      <c r="AG527" s="105"/>
      <c r="AH527" s="105"/>
      <c r="AI527" s="105"/>
      <c r="AJ527" s="105"/>
      <c r="AK527" s="105"/>
      <c r="AL527" s="105"/>
      <c r="AM527" s="105"/>
      <c r="AN527" s="105"/>
      <c r="AO527" s="105"/>
      <c r="AP527" s="105"/>
      <c r="AQ527" s="105"/>
      <c r="AR527" s="105"/>
      <c r="AS527" s="105"/>
      <c r="AT527" s="105"/>
      <c r="AU527" s="105"/>
      <c r="AV527" s="105"/>
      <c r="AW527" s="105"/>
      <c r="AX527" s="105"/>
      <c r="AY527" s="105"/>
      <c r="AZ527" s="105"/>
      <c r="BA527" s="105"/>
      <c r="BB527" s="105"/>
      <c r="BC527" s="105"/>
      <c r="BD527" s="105"/>
      <c r="BE527" s="105"/>
      <c r="BF527" s="105"/>
    </row>
    <row r="528" spans="1:58" ht="13.5" customHeight="1" x14ac:dyDescent="0.25">
      <c r="A528" s="105"/>
      <c r="B528" s="167"/>
      <c r="C528" s="167"/>
      <c r="D528" s="167"/>
      <c r="E528" s="105"/>
      <c r="F528" s="105"/>
      <c r="G528" s="105"/>
      <c r="H528" s="105"/>
      <c r="I528" s="105"/>
      <c r="J528" s="105"/>
      <c r="K528" s="105"/>
      <c r="L528" s="105"/>
      <c r="M528" s="105"/>
      <c r="N528" s="105"/>
      <c r="O528" s="105"/>
      <c r="P528" s="105"/>
      <c r="Q528" s="105"/>
      <c r="R528" s="105"/>
      <c r="S528" s="105"/>
      <c r="T528" s="105"/>
      <c r="U528" s="105"/>
      <c r="V528" s="105"/>
      <c r="W528" s="105"/>
      <c r="X528" s="105"/>
      <c r="Y528" s="105"/>
      <c r="Z528" s="105"/>
      <c r="AA528" s="105"/>
      <c r="AB528" s="105"/>
      <c r="AC528" s="105"/>
      <c r="AD528" s="105"/>
      <c r="AE528" s="105"/>
      <c r="AF528" s="105"/>
      <c r="AG528" s="105"/>
      <c r="AH528" s="105"/>
      <c r="AI528" s="105"/>
      <c r="AJ528" s="105"/>
      <c r="AK528" s="105"/>
      <c r="AL528" s="105"/>
      <c r="AM528" s="105"/>
      <c r="AN528" s="105"/>
      <c r="AO528" s="105"/>
      <c r="AP528" s="105"/>
      <c r="AQ528" s="105"/>
      <c r="AR528" s="105"/>
      <c r="AS528" s="105"/>
      <c r="AT528" s="105"/>
      <c r="AU528" s="105"/>
      <c r="AV528" s="105"/>
      <c r="AW528" s="105"/>
      <c r="AX528" s="105"/>
      <c r="AY528" s="105"/>
      <c r="AZ528" s="105"/>
      <c r="BA528" s="105"/>
      <c r="BB528" s="105"/>
      <c r="BC528" s="105"/>
      <c r="BD528" s="105"/>
      <c r="BE528" s="105"/>
      <c r="BF528" s="105"/>
    </row>
    <row r="529" spans="1:58" ht="13.5" customHeight="1" x14ac:dyDescent="0.25">
      <c r="A529" s="105"/>
      <c r="B529" s="167"/>
      <c r="C529" s="167"/>
      <c r="D529" s="167"/>
      <c r="E529" s="105"/>
      <c r="F529" s="105"/>
      <c r="G529" s="105"/>
      <c r="H529" s="105"/>
      <c r="I529" s="105"/>
      <c r="J529" s="105"/>
      <c r="K529" s="105"/>
      <c r="L529" s="105"/>
      <c r="M529" s="105"/>
      <c r="N529" s="105"/>
      <c r="O529" s="105"/>
      <c r="P529" s="105"/>
      <c r="Q529" s="105"/>
      <c r="R529" s="105"/>
      <c r="S529" s="105"/>
      <c r="T529" s="105"/>
      <c r="U529" s="105"/>
      <c r="V529" s="105"/>
      <c r="W529" s="105"/>
      <c r="X529" s="105"/>
      <c r="Y529" s="105"/>
      <c r="Z529" s="105"/>
      <c r="AA529" s="105"/>
      <c r="AB529" s="105"/>
      <c r="AC529" s="105"/>
      <c r="AD529" s="105"/>
      <c r="AE529" s="105"/>
      <c r="AF529" s="105"/>
      <c r="AG529" s="105"/>
      <c r="AH529" s="105"/>
      <c r="AI529" s="105"/>
      <c r="AJ529" s="105"/>
      <c r="AK529" s="105"/>
      <c r="AL529" s="105"/>
      <c r="AM529" s="105"/>
      <c r="AN529" s="105"/>
      <c r="AO529" s="105"/>
      <c r="AP529" s="105"/>
      <c r="AQ529" s="105"/>
      <c r="AR529" s="105"/>
      <c r="AS529" s="105"/>
      <c r="AT529" s="105"/>
      <c r="AU529" s="105"/>
      <c r="AV529" s="105"/>
      <c r="AW529" s="105"/>
      <c r="AX529" s="105"/>
      <c r="AY529" s="105"/>
      <c r="AZ529" s="105"/>
      <c r="BA529" s="105"/>
      <c r="BB529" s="105"/>
      <c r="BC529" s="105"/>
      <c r="BD529" s="105"/>
      <c r="BE529" s="105"/>
      <c r="BF529" s="105"/>
    </row>
    <row r="530" spans="1:58" ht="13.5" customHeight="1" x14ac:dyDescent="0.25">
      <c r="A530" s="105"/>
      <c r="B530" s="167"/>
      <c r="C530" s="167"/>
      <c r="D530" s="167"/>
      <c r="E530" s="105"/>
      <c r="F530" s="105"/>
      <c r="G530" s="105"/>
      <c r="H530" s="105"/>
      <c r="I530" s="105"/>
      <c r="J530" s="105"/>
      <c r="K530" s="105"/>
      <c r="L530" s="105"/>
      <c r="M530" s="105"/>
      <c r="N530" s="105"/>
      <c r="O530" s="105"/>
      <c r="P530" s="105"/>
      <c r="Q530" s="105"/>
      <c r="R530" s="105"/>
      <c r="S530" s="105"/>
      <c r="T530" s="105"/>
      <c r="U530" s="105"/>
      <c r="V530" s="105"/>
      <c r="W530" s="105"/>
      <c r="X530" s="105"/>
      <c r="Y530" s="105"/>
      <c r="Z530" s="105"/>
      <c r="AA530" s="105"/>
      <c r="AB530" s="105"/>
      <c r="AC530" s="105"/>
      <c r="AD530" s="105"/>
      <c r="AE530" s="105"/>
      <c r="AF530" s="105"/>
      <c r="AG530" s="105"/>
      <c r="AH530" s="105"/>
      <c r="AI530" s="105"/>
      <c r="AJ530" s="105"/>
      <c r="AK530" s="105"/>
      <c r="AL530" s="105"/>
      <c r="AM530" s="105"/>
      <c r="AN530" s="105"/>
      <c r="AO530" s="105"/>
      <c r="AP530" s="105"/>
      <c r="AQ530" s="105"/>
      <c r="AR530" s="105"/>
      <c r="AS530" s="105"/>
      <c r="AT530" s="105"/>
      <c r="AU530" s="105"/>
      <c r="AV530" s="105"/>
      <c r="AW530" s="105"/>
      <c r="AX530" s="105"/>
      <c r="AY530" s="105"/>
      <c r="AZ530" s="105"/>
      <c r="BA530" s="105"/>
      <c r="BB530" s="105"/>
      <c r="BC530" s="105"/>
      <c r="BD530" s="105"/>
      <c r="BE530" s="105"/>
      <c r="BF530" s="105"/>
    </row>
    <row r="531" spans="1:58" ht="13.5" customHeight="1" x14ac:dyDescent="0.25">
      <c r="A531" s="105"/>
      <c r="B531" s="167"/>
      <c r="C531" s="167"/>
      <c r="D531" s="167"/>
      <c r="E531" s="105"/>
      <c r="F531" s="105"/>
      <c r="G531" s="105"/>
      <c r="H531" s="105"/>
      <c r="I531" s="105"/>
      <c r="J531" s="105"/>
      <c r="K531" s="105"/>
      <c r="L531" s="105"/>
      <c r="M531" s="105"/>
      <c r="N531" s="105"/>
      <c r="O531" s="105"/>
      <c r="P531" s="105"/>
      <c r="Q531" s="105"/>
      <c r="R531" s="105"/>
      <c r="S531" s="105"/>
      <c r="T531" s="105"/>
      <c r="U531" s="105"/>
      <c r="V531" s="105"/>
      <c r="W531" s="105"/>
      <c r="X531" s="105"/>
      <c r="Y531" s="105"/>
      <c r="Z531" s="105"/>
      <c r="AA531" s="105"/>
      <c r="AB531" s="105"/>
      <c r="AC531" s="105"/>
      <c r="AD531" s="105"/>
      <c r="AE531" s="105"/>
      <c r="AF531" s="105"/>
      <c r="AG531" s="105"/>
      <c r="AH531" s="105"/>
      <c r="AI531" s="105"/>
      <c r="AJ531" s="105"/>
      <c r="AK531" s="105"/>
      <c r="AL531" s="105"/>
      <c r="AM531" s="105"/>
      <c r="AN531" s="105"/>
      <c r="AO531" s="105"/>
      <c r="AP531" s="105"/>
      <c r="AQ531" s="105"/>
      <c r="AR531" s="105"/>
      <c r="AS531" s="105"/>
      <c r="AT531" s="105"/>
      <c r="AU531" s="105"/>
      <c r="AV531" s="105"/>
      <c r="AW531" s="105"/>
      <c r="AX531" s="105"/>
      <c r="AY531" s="105"/>
      <c r="AZ531" s="105"/>
      <c r="BA531" s="105"/>
      <c r="BB531" s="105"/>
      <c r="BC531" s="105"/>
      <c r="BD531" s="105"/>
      <c r="BE531" s="105"/>
      <c r="BF531" s="105"/>
    </row>
    <row r="532" spans="1:58" ht="13.5" customHeight="1" x14ac:dyDescent="0.25">
      <c r="A532" s="105"/>
      <c r="B532" s="167"/>
      <c r="C532" s="167"/>
      <c r="D532" s="167"/>
      <c r="E532" s="105"/>
      <c r="F532" s="105"/>
      <c r="G532" s="105"/>
      <c r="H532" s="105"/>
      <c r="I532" s="105"/>
      <c r="J532" s="105"/>
      <c r="K532" s="105"/>
      <c r="L532" s="105"/>
      <c r="M532" s="105"/>
      <c r="N532" s="105"/>
      <c r="O532" s="105"/>
      <c r="P532" s="105"/>
      <c r="Q532" s="105"/>
      <c r="R532" s="105"/>
      <c r="S532" s="105"/>
      <c r="T532" s="105"/>
      <c r="U532" s="105"/>
      <c r="V532" s="105"/>
      <c r="W532" s="105"/>
      <c r="X532" s="105"/>
      <c r="Y532" s="105"/>
      <c r="Z532" s="105"/>
      <c r="AA532" s="105"/>
      <c r="AB532" s="105"/>
      <c r="AC532" s="105"/>
      <c r="AD532" s="105"/>
      <c r="AE532" s="105"/>
      <c r="AF532" s="105"/>
      <c r="AG532" s="105"/>
      <c r="AH532" s="105"/>
      <c r="AI532" s="105"/>
      <c r="AJ532" s="105"/>
      <c r="AK532" s="105"/>
      <c r="AL532" s="105"/>
      <c r="AM532" s="105"/>
      <c r="AN532" s="105"/>
      <c r="AO532" s="105"/>
      <c r="AP532" s="105"/>
      <c r="AQ532" s="105"/>
      <c r="AR532" s="105"/>
      <c r="AS532" s="105"/>
      <c r="AT532" s="105"/>
      <c r="AU532" s="105"/>
      <c r="AV532" s="105"/>
      <c r="AW532" s="105"/>
      <c r="AX532" s="105"/>
      <c r="AY532" s="105"/>
      <c r="AZ532" s="105"/>
      <c r="BA532" s="105"/>
      <c r="BB532" s="105"/>
      <c r="BC532" s="105"/>
      <c r="BD532" s="105"/>
      <c r="BE532" s="105"/>
      <c r="BF532" s="105"/>
    </row>
    <row r="533" spans="1:58" ht="13.5" customHeight="1" x14ac:dyDescent="0.25">
      <c r="A533" s="105"/>
      <c r="B533" s="167"/>
      <c r="C533" s="167"/>
      <c r="D533" s="167"/>
      <c r="E533" s="105"/>
      <c r="F533" s="105"/>
      <c r="G533" s="105"/>
      <c r="H533" s="105"/>
      <c r="I533" s="105"/>
      <c r="J533" s="105"/>
      <c r="K533" s="105"/>
      <c r="L533" s="105"/>
      <c r="M533" s="105"/>
      <c r="N533" s="105"/>
      <c r="O533" s="105"/>
      <c r="P533" s="105"/>
      <c r="Q533" s="105"/>
      <c r="R533" s="105"/>
      <c r="S533" s="105"/>
      <c r="T533" s="105"/>
      <c r="U533" s="105"/>
      <c r="V533" s="105"/>
      <c r="W533" s="105"/>
      <c r="X533" s="105"/>
      <c r="Y533" s="105"/>
      <c r="Z533" s="105"/>
      <c r="AA533" s="105"/>
      <c r="AB533" s="105"/>
      <c r="AC533" s="105"/>
      <c r="AD533" s="105"/>
      <c r="AE533" s="105"/>
      <c r="AF533" s="105"/>
      <c r="AG533" s="105"/>
      <c r="AH533" s="105"/>
      <c r="AI533" s="105"/>
      <c r="AJ533" s="105"/>
      <c r="AK533" s="105"/>
      <c r="AL533" s="105"/>
      <c r="AM533" s="105"/>
      <c r="AN533" s="105"/>
      <c r="AO533" s="105"/>
      <c r="AP533" s="105"/>
      <c r="AQ533" s="105"/>
      <c r="AR533" s="105"/>
      <c r="AS533" s="105"/>
      <c r="AT533" s="105"/>
      <c r="AU533" s="105"/>
      <c r="AV533" s="105"/>
      <c r="AW533" s="105"/>
      <c r="AX533" s="105"/>
      <c r="AY533" s="105"/>
      <c r="AZ533" s="105"/>
      <c r="BA533" s="105"/>
      <c r="BB533" s="105"/>
      <c r="BC533" s="105"/>
      <c r="BD533" s="105"/>
      <c r="BE533" s="105"/>
      <c r="BF533" s="105"/>
    </row>
    <row r="534" spans="1:58" ht="13.5" customHeight="1" x14ac:dyDescent="0.25">
      <c r="A534" s="105"/>
      <c r="B534" s="167"/>
      <c r="C534" s="167"/>
      <c r="D534" s="167"/>
      <c r="E534" s="105"/>
      <c r="F534" s="105"/>
      <c r="G534" s="105"/>
      <c r="H534" s="105"/>
      <c r="I534" s="105"/>
      <c r="J534" s="105"/>
      <c r="K534" s="105"/>
      <c r="L534" s="105"/>
      <c r="M534" s="105"/>
      <c r="N534" s="105"/>
      <c r="O534" s="105"/>
      <c r="P534" s="105"/>
      <c r="Q534" s="105"/>
      <c r="R534" s="105"/>
      <c r="S534" s="105"/>
      <c r="T534" s="105"/>
      <c r="U534" s="105"/>
      <c r="V534" s="105"/>
      <c r="W534" s="105"/>
      <c r="X534" s="105"/>
      <c r="Y534" s="105"/>
      <c r="Z534" s="105"/>
      <c r="AA534" s="105"/>
      <c r="AB534" s="105"/>
      <c r="AC534" s="105"/>
      <c r="AD534" s="105"/>
      <c r="AE534" s="105"/>
      <c r="AF534" s="105"/>
      <c r="AG534" s="105"/>
      <c r="AH534" s="105"/>
      <c r="AI534" s="105"/>
      <c r="AJ534" s="105"/>
      <c r="AK534" s="105"/>
      <c r="AL534" s="105"/>
      <c r="AM534" s="105"/>
      <c r="AN534" s="105"/>
      <c r="AO534" s="105"/>
      <c r="AP534" s="105"/>
      <c r="AQ534" s="105"/>
      <c r="AR534" s="105"/>
      <c r="AS534" s="105"/>
      <c r="AT534" s="105"/>
      <c r="AU534" s="105"/>
      <c r="AV534" s="105"/>
      <c r="AW534" s="105"/>
      <c r="AX534" s="105"/>
      <c r="AY534" s="105"/>
      <c r="AZ534" s="105"/>
      <c r="BA534" s="105"/>
      <c r="BB534" s="105"/>
      <c r="BC534" s="105"/>
      <c r="BD534" s="105"/>
      <c r="BE534" s="105"/>
      <c r="BF534" s="105"/>
    </row>
    <row r="535" spans="1:58" ht="13.5" customHeight="1" x14ac:dyDescent="0.25">
      <c r="A535" s="105"/>
      <c r="B535" s="167"/>
      <c r="C535" s="167"/>
      <c r="D535" s="167"/>
      <c r="E535" s="105"/>
      <c r="F535" s="105"/>
      <c r="G535" s="105"/>
      <c r="H535" s="105"/>
      <c r="I535" s="105"/>
      <c r="J535" s="105"/>
      <c r="K535" s="105"/>
      <c r="L535" s="105"/>
      <c r="M535" s="105"/>
      <c r="N535" s="105"/>
      <c r="O535" s="105"/>
      <c r="P535" s="105"/>
      <c r="Q535" s="105"/>
      <c r="R535" s="105"/>
      <c r="S535" s="105"/>
      <c r="T535" s="105"/>
      <c r="U535" s="105"/>
      <c r="V535" s="105"/>
      <c r="W535" s="105"/>
      <c r="X535" s="105"/>
      <c r="Y535" s="105"/>
      <c r="Z535" s="105"/>
      <c r="AA535" s="105"/>
      <c r="AB535" s="105"/>
      <c r="AC535" s="105"/>
      <c r="AD535" s="105"/>
      <c r="AE535" s="105"/>
      <c r="AF535" s="105"/>
      <c r="AG535" s="105"/>
      <c r="AH535" s="105"/>
      <c r="AI535" s="105"/>
      <c r="AJ535" s="105"/>
      <c r="AK535" s="105"/>
      <c r="AL535" s="105"/>
      <c r="AM535" s="105"/>
      <c r="AN535" s="105"/>
      <c r="AO535" s="105"/>
      <c r="AP535" s="105"/>
      <c r="AQ535" s="105"/>
      <c r="AR535" s="105"/>
      <c r="AS535" s="105"/>
      <c r="AT535" s="105"/>
      <c r="AU535" s="105"/>
      <c r="AV535" s="105"/>
      <c r="AW535" s="105"/>
      <c r="AX535" s="105"/>
      <c r="AY535" s="105"/>
      <c r="AZ535" s="105"/>
      <c r="BA535" s="105"/>
      <c r="BB535" s="105"/>
      <c r="BC535" s="105"/>
      <c r="BD535" s="105"/>
      <c r="BE535" s="105"/>
      <c r="BF535" s="105"/>
    </row>
    <row r="536" spans="1:58" ht="13.5" customHeight="1" x14ac:dyDescent="0.25">
      <c r="A536" s="105"/>
      <c r="B536" s="167"/>
      <c r="C536" s="167"/>
      <c r="D536" s="167"/>
      <c r="E536" s="105"/>
      <c r="F536" s="105"/>
      <c r="G536" s="105"/>
      <c r="H536" s="105"/>
      <c r="I536" s="105"/>
      <c r="J536" s="105"/>
      <c r="K536" s="105"/>
      <c r="L536" s="105"/>
      <c r="M536" s="105"/>
      <c r="N536" s="105"/>
      <c r="O536" s="105"/>
      <c r="P536" s="105"/>
      <c r="Q536" s="105"/>
      <c r="R536" s="105"/>
      <c r="S536" s="105"/>
      <c r="T536" s="105"/>
      <c r="U536" s="105"/>
      <c r="V536" s="105"/>
      <c r="W536" s="105"/>
      <c r="X536" s="105"/>
      <c r="Y536" s="105"/>
      <c r="Z536" s="105"/>
      <c r="AA536" s="105"/>
      <c r="AB536" s="105"/>
      <c r="AC536" s="105"/>
      <c r="AD536" s="105"/>
      <c r="AE536" s="105"/>
      <c r="AF536" s="105"/>
      <c r="AG536" s="105"/>
      <c r="AH536" s="105"/>
      <c r="AI536" s="105"/>
      <c r="AJ536" s="105"/>
      <c r="AK536" s="105"/>
      <c r="AL536" s="105"/>
      <c r="AM536" s="105"/>
      <c r="AN536" s="105"/>
      <c r="AO536" s="105"/>
      <c r="AP536" s="105"/>
      <c r="AQ536" s="105"/>
      <c r="AR536" s="105"/>
      <c r="AS536" s="105"/>
      <c r="AT536" s="105"/>
      <c r="AU536" s="105"/>
      <c r="AV536" s="105"/>
      <c r="AW536" s="105"/>
      <c r="AX536" s="105"/>
      <c r="AY536" s="105"/>
      <c r="AZ536" s="105"/>
      <c r="BA536" s="105"/>
      <c r="BB536" s="105"/>
      <c r="BC536" s="105"/>
      <c r="BD536" s="105"/>
      <c r="BE536" s="105"/>
      <c r="BF536" s="105"/>
    </row>
    <row r="537" spans="1:58" ht="13.5" customHeight="1" x14ac:dyDescent="0.25">
      <c r="A537" s="105"/>
      <c r="B537" s="167"/>
      <c r="C537" s="167"/>
      <c r="D537" s="167"/>
      <c r="E537" s="105"/>
      <c r="F537" s="105"/>
      <c r="G537" s="105"/>
      <c r="H537" s="105"/>
      <c r="I537" s="105"/>
      <c r="J537" s="105"/>
      <c r="K537" s="105"/>
      <c r="L537" s="105"/>
      <c r="M537" s="105"/>
      <c r="N537" s="105"/>
      <c r="O537" s="105"/>
      <c r="P537" s="105"/>
      <c r="Q537" s="105"/>
      <c r="R537" s="105"/>
      <c r="S537" s="105"/>
      <c r="T537" s="105"/>
      <c r="U537" s="105"/>
      <c r="V537" s="105"/>
      <c r="W537" s="105"/>
      <c r="X537" s="105"/>
      <c r="Y537" s="105"/>
      <c r="Z537" s="105"/>
      <c r="AA537" s="105"/>
      <c r="AB537" s="105"/>
      <c r="AC537" s="105"/>
      <c r="AD537" s="105"/>
      <c r="AE537" s="105"/>
      <c r="AF537" s="105"/>
      <c r="AG537" s="105"/>
      <c r="AH537" s="105"/>
      <c r="AI537" s="105"/>
      <c r="AJ537" s="105"/>
      <c r="AK537" s="105"/>
      <c r="AL537" s="105"/>
      <c r="AM537" s="105"/>
      <c r="AN537" s="105"/>
      <c r="AO537" s="105"/>
      <c r="AP537" s="105"/>
      <c r="AQ537" s="105"/>
      <c r="AR537" s="105"/>
      <c r="AS537" s="105"/>
      <c r="AT537" s="105"/>
      <c r="AU537" s="105"/>
      <c r="AV537" s="105"/>
      <c r="AW537" s="105"/>
      <c r="AX537" s="105"/>
      <c r="AY537" s="105"/>
      <c r="AZ537" s="105"/>
      <c r="BA537" s="105"/>
      <c r="BB537" s="105"/>
      <c r="BC537" s="105"/>
      <c r="BD537" s="105"/>
      <c r="BE537" s="105"/>
      <c r="BF537" s="105"/>
    </row>
    <row r="538" spans="1:58" ht="13.5" customHeight="1" x14ac:dyDescent="0.25">
      <c r="A538" s="105"/>
      <c r="B538" s="167"/>
      <c r="C538" s="167"/>
      <c r="D538" s="167"/>
      <c r="E538" s="105"/>
      <c r="F538" s="105"/>
      <c r="G538" s="105"/>
      <c r="H538" s="105"/>
      <c r="I538" s="105"/>
      <c r="J538" s="105"/>
      <c r="K538" s="105"/>
      <c r="L538" s="105"/>
      <c r="M538" s="105"/>
      <c r="N538" s="105"/>
      <c r="O538" s="105"/>
      <c r="P538" s="105"/>
      <c r="Q538" s="105"/>
      <c r="R538" s="105"/>
      <c r="S538" s="105"/>
      <c r="T538" s="105"/>
      <c r="U538" s="105"/>
      <c r="V538" s="105"/>
      <c r="W538" s="105"/>
      <c r="X538" s="105"/>
      <c r="Y538" s="105"/>
      <c r="Z538" s="105"/>
      <c r="AA538" s="105"/>
      <c r="AB538" s="105"/>
      <c r="AC538" s="105"/>
      <c r="AD538" s="105"/>
      <c r="AE538" s="105"/>
      <c r="AF538" s="105"/>
      <c r="AG538" s="105"/>
      <c r="AH538" s="105"/>
      <c r="AI538" s="105"/>
      <c r="AJ538" s="105"/>
      <c r="AK538" s="105"/>
      <c r="AL538" s="105"/>
      <c r="AM538" s="105"/>
      <c r="AN538" s="105"/>
      <c r="AO538" s="105"/>
      <c r="AP538" s="105"/>
      <c r="AQ538" s="105"/>
      <c r="AR538" s="105"/>
      <c r="AS538" s="105"/>
      <c r="AT538" s="105"/>
      <c r="AU538" s="105"/>
      <c r="AV538" s="105"/>
      <c r="AW538" s="105"/>
      <c r="AX538" s="105"/>
      <c r="AY538" s="105"/>
      <c r="AZ538" s="105"/>
      <c r="BA538" s="105"/>
      <c r="BB538" s="105"/>
      <c r="BC538" s="105"/>
      <c r="BD538" s="105"/>
      <c r="BE538" s="105"/>
      <c r="BF538" s="105"/>
    </row>
    <row r="539" spans="1:58" ht="13.5" customHeight="1" x14ac:dyDescent="0.25">
      <c r="A539" s="105"/>
      <c r="B539" s="167"/>
      <c r="C539" s="167"/>
      <c r="D539" s="167"/>
      <c r="E539" s="105"/>
      <c r="F539" s="105"/>
      <c r="G539" s="105"/>
      <c r="H539" s="105"/>
      <c r="I539" s="105"/>
      <c r="J539" s="105"/>
      <c r="K539" s="105"/>
      <c r="L539" s="105"/>
      <c r="M539" s="105"/>
      <c r="N539" s="105"/>
      <c r="O539" s="105"/>
      <c r="P539" s="105"/>
      <c r="Q539" s="105"/>
      <c r="R539" s="105"/>
      <c r="S539" s="105"/>
      <c r="T539" s="105"/>
      <c r="U539" s="105"/>
      <c r="V539" s="105"/>
      <c r="W539" s="105"/>
      <c r="X539" s="105"/>
      <c r="Y539" s="105"/>
      <c r="Z539" s="105"/>
      <c r="AA539" s="105"/>
      <c r="AB539" s="105"/>
      <c r="AC539" s="105"/>
      <c r="AD539" s="105"/>
      <c r="AE539" s="105"/>
      <c r="AF539" s="105"/>
      <c r="AG539" s="105"/>
      <c r="AH539" s="105"/>
      <c r="AI539" s="105"/>
      <c r="AJ539" s="105"/>
      <c r="AK539" s="105"/>
      <c r="AL539" s="105"/>
      <c r="AM539" s="105"/>
      <c r="AN539" s="105"/>
      <c r="AO539" s="105"/>
      <c r="AP539" s="105"/>
      <c r="AQ539" s="105"/>
      <c r="AR539" s="105"/>
      <c r="AS539" s="105"/>
      <c r="AT539" s="105"/>
      <c r="AU539" s="105"/>
      <c r="AV539" s="105"/>
      <c r="AW539" s="105"/>
      <c r="AX539" s="105"/>
      <c r="AY539" s="105"/>
      <c r="AZ539" s="105"/>
      <c r="BA539" s="105"/>
      <c r="BB539" s="105"/>
      <c r="BC539" s="105"/>
      <c r="BD539" s="105"/>
      <c r="BE539" s="105"/>
      <c r="BF539" s="105"/>
    </row>
    <row r="540" spans="1:58" ht="13.5" customHeight="1" x14ac:dyDescent="0.25">
      <c r="A540" s="105"/>
      <c r="B540" s="167"/>
      <c r="C540" s="167"/>
      <c r="D540" s="167"/>
      <c r="E540" s="105"/>
      <c r="F540" s="105"/>
      <c r="G540" s="105"/>
      <c r="H540" s="105"/>
      <c r="I540" s="105"/>
      <c r="J540" s="105"/>
      <c r="K540" s="105"/>
      <c r="L540" s="105"/>
      <c r="M540" s="105"/>
      <c r="N540" s="105"/>
      <c r="O540" s="105"/>
      <c r="P540" s="105"/>
      <c r="Q540" s="105"/>
      <c r="R540" s="105"/>
      <c r="S540" s="105"/>
      <c r="T540" s="105"/>
      <c r="U540" s="105"/>
      <c r="V540" s="105"/>
      <c r="W540" s="105"/>
      <c r="X540" s="105"/>
      <c r="Y540" s="105"/>
      <c r="Z540" s="105"/>
      <c r="AA540" s="105"/>
      <c r="AB540" s="105"/>
      <c r="AC540" s="105"/>
      <c r="AD540" s="105"/>
      <c r="AE540" s="105"/>
      <c r="AF540" s="105"/>
      <c r="AG540" s="105"/>
      <c r="AH540" s="105"/>
      <c r="AI540" s="105"/>
      <c r="AJ540" s="105"/>
      <c r="AK540" s="105"/>
      <c r="AL540" s="105"/>
      <c r="AM540" s="105"/>
      <c r="AN540" s="105"/>
      <c r="AO540" s="105"/>
      <c r="AP540" s="105"/>
      <c r="AQ540" s="105"/>
      <c r="AR540" s="105"/>
      <c r="AS540" s="105"/>
      <c r="AT540" s="105"/>
      <c r="AU540" s="105"/>
      <c r="AV540" s="105"/>
      <c r="AW540" s="105"/>
      <c r="AX540" s="105"/>
      <c r="AY540" s="105"/>
      <c r="AZ540" s="105"/>
      <c r="BA540" s="105"/>
      <c r="BB540" s="105"/>
      <c r="BC540" s="105"/>
      <c r="BD540" s="105"/>
      <c r="BE540" s="105"/>
      <c r="BF540" s="105"/>
    </row>
    <row r="541" spans="1:58" ht="13.5" customHeight="1" x14ac:dyDescent="0.25">
      <c r="A541" s="105"/>
      <c r="B541" s="167"/>
      <c r="C541" s="167"/>
      <c r="D541" s="167"/>
      <c r="E541" s="105"/>
      <c r="F541" s="105"/>
      <c r="G541" s="105"/>
      <c r="H541" s="105"/>
      <c r="I541" s="105"/>
      <c r="J541" s="105"/>
      <c r="K541" s="105"/>
      <c r="L541" s="105"/>
      <c r="M541" s="105"/>
      <c r="N541" s="105"/>
      <c r="O541" s="105"/>
      <c r="P541" s="105"/>
      <c r="Q541" s="105"/>
      <c r="R541" s="105"/>
      <c r="S541" s="105"/>
      <c r="T541" s="105"/>
      <c r="U541" s="105"/>
      <c r="V541" s="105"/>
      <c r="W541" s="105"/>
      <c r="X541" s="105"/>
      <c r="Y541" s="105"/>
      <c r="Z541" s="105"/>
      <c r="AA541" s="105"/>
      <c r="AB541" s="105"/>
      <c r="AC541" s="105"/>
      <c r="AD541" s="105"/>
      <c r="AE541" s="105"/>
      <c r="AF541" s="105"/>
      <c r="AG541" s="105"/>
      <c r="AH541" s="105"/>
      <c r="AI541" s="105"/>
      <c r="AJ541" s="105"/>
      <c r="AK541" s="105"/>
      <c r="AL541" s="105"/>
      <c r="AM541" s="105"/>
      <c r="AN541" s="105"/>
      <c r="AO541" s="105"/>
      <c r="AP541" s="105"/>
      <c r="AQ541" s="105"/>
      <c r="AR541" s="105"/>
      <c r="AS541" s="105"/>
      <c r="AT541" s="105"/>
      <c r="AU541" s="105"/>
      <c r="AV541" s="105"/>
      <c r="AW541" s="105"/>
      <c r="AX541" s="105"/>
      <c r="AY541" s="105"/>
      <c r="AZ541" s="105"/>
      <c r="BA541" s="105"/>
      <c r="BB541" s="105"/>
      <c r="BC541" s="105"/>
      <c r="BD541" s="105"/>
      <c r="BE541" s="105"/>
      <c r="BF541" s="105"/>
    </row>
    <row r="542" spans="1:58" ht="13.5" customHeight="1" x14ac:dyDescent="0.25">
      <c r="A542" s="105"/>
      <c r="B542" s="167"/>
      <c r="C542" s="167"/>
      <c r="D542" s="167"/>
      <c r="E542" s="105"/>
      <c r="F542" s="105"/>
      <c r="G542" s="105"/>
      <c r="H542" s="105"/>
      <c r="I542" s="105"/>
      <c r="J542" s="105"/>
      <c r="K542" s="105"/>
      <c r="L542" s="105"/>
      <c r="M542" s="105"/>
      <c r="N542" s="105"/>
      <c r="O542" s="105"/>
      <c r="P542" s="105"/>
      <c r="Q542" s="105"/>
      <c r="R542" s="105"/>
      <c r="S542" s="105"/>
      <c r="T542" s="105"/>
      <c r="U542" s="105"/>
      <c r="V542" s="105"/>
      <c r="W542" s="105"/>
      <c r="X542" s="105"/>
      <c r="Y542" s="105"/>
      <c r="Z542" s="105"/>
      <c r="AA542" s="105"/>
      <c r="AB542" s="105"/>
      <c r="AC542" s="105"/>
      <c r="AD542" s="105"/>
      <c r="AE542" s="105"/>
      <c r="AF542" s="105"/>
      <c r="AG542" s="105"/>
      <c r="AH542" s="105"/>
      <c r="AI542" s="105"/>
      <c r="AJ542" s="105"/>
      <c r="AK542" s="105"/>
      <c r="AL542" s="105"/>
      <c r="AM542" s="105"/>
      <c r="AN542" s="105"/>
      <c r="AO542" s="105"/>
      <c r="AP542" s="105"/>
      <c r="AQ542" s="105"/>
      <c r="AR542" s="105"/>
      <c r="AS542" s="105"/>
      <c r="AT542" s="105"/>
      <c r="AU542" s="105"/>
      <c r="AV542" s="105"/>
      <c r="AW542" s="105"/>
      <c r="AX542" s="105"/>
      <c r="AY542" s="105"/>
      <c r="AZ542" s="105"/>
      <c r="BA542" s="105"/>
      <c r="BB542" s="105"/>
      <c r="BC542" s="105"/>
      <c r="BD542" s="105"/>
      <c r="BE542" s="105"/>
      <c r="BF542" s="105"/>
    </row>
    <row r="543" spans="1:58" ht="13.5" customHeight="1" x14ac:dyDescent="0.25">
      <c r="A543" s="105"/>
      <c r="B543" s="167"/>
      <c r="C543" s="167"/>
      <c r="D543" s="167"/>
      <c r="E543" s="105"/>
      <c r="F543" s="105"/>
      <c r="G543" s="105"/>
      <c r="H543" s="105"/>
      <c r="I543" s="105"/>
      <c r="J543" s="105"/>
      <c r="K543" s="105"/>
      <c r="L543" s="105"/>
      <c r="M543" s="105"/>
      <c r="N543" s="105"/>
      <c r="O543" s="105"/>
      <c r="P543" s="105"/>
      <c r="Q543" s="105"/>
      <c r="R543" s="105"/>
      <c r="S543" s="105"/>
      <c r="T543" s="105"/>
      <c r="U543" s="105"/>
      <c r="V543" s="105"/>
      <c r="W543" s="105"/>
      <c r="X543" s="105"/>
      <c r="Y543" s="105"/>
      <c r="Z543" s="105"/>
      <c r="AA543" s="105"/>
      <c r="AB543" s="105"/>
      <c r="AC543" s="105"/>
      <c r="AD543" s="105"/>
      <c r="AE543" s="105"/>
      <c r="AF543" s="105"/>
      <c r="AG543" s="105"/>
      <c r="AH543" s="105"/>
      <c r="AI543" s="105"/>
      <c r="AJ543" s="105"/>
      <c r="AK543" s="105"/>
      <c r="AL543" s="105"/>
      <c r="AM543" s="105"/>
      <c r="AN543" s="105"/>
      <c r="AO543" s="105"/>
      <c r="AP543" s="105"/>
      <c r="AQ543" s="105"/>
      <c r="AR543" s="105"/>
      <c r="AS543" s="105"/>
      <c r="AT543" s="105"/>
      <c r="AU543" s="105"/>
      <c r="AV543" s="105"/>
      <c r="AW543" s="105"/>
      <c r="AX543" s="105"/>
      <c r="AY543" s="105"/>
      <c r="AZ543" s="105"/>
      <c r="BA543" s="105"/>
      <c r="BB543" s="105"/>
      <c r="BC543" s="105"/>
      <c r="BD543" s="105"/>
      <c r="BE543" s="105"/>
      <c r="BF543" s="105"/>
    </row>
    <row r="544" spans="1:58" ht="13.5" customHeight="1" x14ac:dyDescent="0.25">
      <c r="A544" s="105"/>
      <c r="B544" s="167"/>
      <c r="C544" s="167"/>
      <c r="D544" s="167"/>
      <c r="E544" s="105"/>
      <c r="F544" s="105"/>
      <c r="G544" s="105"/>
      <c r="H544" s="105"/>
      <c r="I544" s="105"/>
      <c r="J544" s="105"/>
      <c r="K544" s="105"/>
      <c r="L544" s="105"/>
      <c r="M544" s="105"/>
      <c r="N544" s="105"/>
      <c r="O544" s="105"/>
      <c r="P544" s="105"/>
      <c r="Q544" s="105"/>
      <c r="R544" s="105"/>
      <c r="S544" s="105"/>
      <c r="T544" s="105"/>
      <c r="U544" s="105"/>
      <c r="V544" s="105"/>
      <c r="W544" s="105"/>
      <c r="X544" s="105"/>
      <c r="Y544" s="105"/>
      <c r="Z544" s="105"/>
      <c r="AA544" s="105"/>
      <c r="AB544" s="105"/>
      <c r="AC544" s="105"/>
      <c r="AD544" s="105"/>
      <c r="AE544" s="105"/>
      <c r="AF544" s="105"/>
      <c r="AG544" s="105"/>
      <c r="AH544" s="105"/>
      <c r="AI544" s="105"/>
      <c r="AJ544" s="105"/>
      <c r="AK544" s="105"/>
      <c r="AL544" s="105"/>
      <c r="AM544" s="105"/>
      <c r="AN544" s="105"/>
      <c r="AO544" s="105"/>
      <c r="AP544" s="105"/>
      <c r="AQ544" s="105"/>
      <c r="AR544" s="105"/>
      <c r="AS544" s="105"/>
      <c r="AT544" s="105"/>
      <c r="AU544" s="105"/>
      <c r="AV544" s="105"/>
      <c r="AW544" s="105"/>
      <c r="AX544" s="105"/>
      <c r="AY544" s="105"/>
      <c r="AZ544" s="105"/>
      <c r="BA544" s="105"/>
      <c r="BB544" s="105"/>
      <c r="BC544" s="105"/>
      <c r="BD544" s="105"/>
      <c r="BE544" s="105"/>
      <c r="BF544" s="105"/>
    </row>
    <row r="545" spans="1:58" ht="13.5" customHeight="1" x14ac:dyDescent="0.25">
      <c r="A545" s="105"/>
      <c r="B545" s="167"/>
      <c r="C545" s="167"/>
      <c r="D545" s="167"/>
      <c r="E545" s="105"/>
      <c r="F545" s="105"/>
      <c r="G545" s="105"/>
      <c r="H545" s="105"/>
      <c r="I545" s="105"/>
      <c r="J545" s="105"/>
      <c r="K545" s="105"/>
      <c r="L545" s="105"/>
      <c r="M545" s="105"/>
      <c r="N545" s="105"/>
      <c r="O545" s="105"/>
      <c r="P545" s="105"/>
      <c r="Q545" s="105"/>
      <c r="R545" s="105"/>
      <c r="S545" s="105"/>
      <c r="T545" s="105"/>
      <c r="U545" s="105"/>
      <c r="V545" s="105"/>
      <c r="W545" s="105"/>
      <c r="X545" s="105"/>
      <c r="Y545" s="105"/>
      <c r="Z545" s="105"/>
      <c r="AA545" s="105"/>
      <c r="AB545" s="105"/>
      <c r="AC545" s="105"/>
      <c r="AD545" s="105"/>
      <c r="AE545" s="105"/>
      <c r="AF545" s="105"/>
      <c r="AG545" s="105"/>
      <c r="AH545" s="105"/>
      <c r="AI545" s="105"/>
      <c r="AJ545" s="105"/>
      <c r="AK545" s="105"/>
      <c r="AL545" s="105"/>
      <c r="AM545" s="105"/>
      <c r="AN545" s="105"/>
      <c r="AO545" s="105"/>
      <c r="AP545" s="105"/>
      <c r="AQ545" s="105"/>
      <c r="AR545" s="105"/>
      <c r="AS545" s="105"/>
      <c r="AT545" s="105"/>
      <c r="AU545" s="105"/>
      <c r="AV545" s="105"/>
      <c r="AW545" s="105"/>
      <c r="AX545" s="105"/>
      <c r="AY545" s="105"/>
      <c r="AZ545" s="105"/>
      <c r="BA545" s="105"/>
      <c r="BB545" s="105"/>
      <c r="BC545" s="105"/>
      <c r="BD545" s="105"/>
      <c r="BE545" s="105"/>
      <c r="BF545" s="105"/>
    </row>
    <row r="546" spans="1:58" ht="13.5" customHeight="1" x14ac:dyDescent="0.25">
      <c r="A546" s="105"/>
      <c r="B546" s="167"/>
      <c r="C546" s="167"/>
      <c r="D546" s="167"/>
      <c r="E546" s="105"/>
      <c r="F546" s="105"/>
      <c r="G546" s="105"/>
      <c r="H546" s="105"/>
      <c r="I546" s="105"/>
      <c r="J546" s="105"/>
      <c r="K546" s="105"/>
      <c r="L546" s="105"/>
      <c r="M546" s="105"/>
      <c r="N546" s="105"/>
      <c r="O546" s="105"/>
      <c r="P546" s="105"/>
      <c r="Q546" s="105"/>
      <c r="R546" s="105"/>
      <c r="S546" s="105"/>
      <c r="T546" s="105"/>
      <c r="U546" s="105"/>
      <c r="V546" s="105"/>
      <c r="W546" s="105"/>
      <c r="X546" s="105"/>
      <c r="Y546" s="105"/>
      <c r="Z546" s="105"/>
      <c r="AA546" s="105"/>
      <c r="AB546" s="105"/>
      <c r="AC546" s="105"/>
      <c r="AD546" s="105"/>
      <c r="AE546" s="105"/>
      <c r="AF546" s="105"/>
      <c r="AG546" s="105"/>
      <c r="AH546" s="105"/>
      <c r="AI546" s="105"/>
      <c r="AJ546" s="105"/>
      <c r="AK546" s="105"/>
      <c r="AL546" s="105"/>
      <c r="AM546" s="105"/>
      <c r="AN546" s="105"/>
      <c r="AO546" s="105"/>
      <c r="AP546" s="105"/>
      <c r="AQ546" s="105"/>
      <c r="AR546" s="105"/>
      <c r="AS546" s="105"/>
      <c r="AT546" s="105"/>
      <c r="AU546" s="105"/>
      <c r="AV546" s="105"/>
      <c r="AW546" s="105"/>
      <c r="AX546" s="105"/>
      <c r="AY546" s="105"/>
      <c r="AZ546" s="105"/>
      <c r="BA546" s="105"/>
      <c r="BB546" s="105"/>
      <c r="BC546" s="105"/>
      <c r="BD546" s="105"/>
      <c r="BE546" s="105"/>
      <c r="BF546" s="105"/>
    </row>
    <row r="547" spans="1:58" ht="13.5" customHeight="1" x14ac:dyDescent="0.25">
      <c r="A547" s="105"/>
      <c r="B547" s="167"/>
      <c r="C547" s="167"/>
      <c r="D547" s="167"/>
      <c r="E547" s="105"/>
      <c r="F547" s="105"/>
      <c r="G547" s="105"/>
      <c r="H547" s="105"/>
      <c r="I547" s="105"/>
      <c r="J547" s="105"/>
      <c r="K547" s="105"/>
      <c r="L547" s="105"/>
      <c r="M547" s="105"/>
      <c r="N547" s="105"/>
      <c r="O547" s="105"/>
      <c r="P547" s="105"/>
      <c r="Q547" s="105"/>
      <c r="R547" s="105"/>
      <c r="S547" s="105"/>
      <c r="T547" s="105"/>
      <c r="U547" s="105"/>
      <c r="V547" s="105"/>
      <c r="W547" s="105"/>
      <c r="X547" s="105"/>
      <c r="Y547" s="105"/>
      <c r="Z547" s="105"/>
      <c r="AA547" s="105"/>
      <c r="AB547" s="105"/>
      <c r="AC547" s="105"/>
      <c r="AD547" s="105"/>
      <c r="AE547" s="105"/>
      <c r="AF547" s="105"/>
      <c r="AG547" s="105"/>
      <c r="AH547" s="105"/>
      <c r="AI547" s="105"/>
      <c r="AJ547" s="105"/>
      <c r="AK547" s="105"/>
      <c r="AL547" s="105"/>
      <c r="AM547" s="105"/>
      <c r="AN547" s="105"/>
      <c r="AO547" s="105"/>
      <c r="AP547" s="105"/>
      <c r="AQ547" s="105"/>
      <c r="AR547" s="105"/>
      <c r="AS547" s="105"/>
      <c r="AT547" s="105"/>
      <c r="AU547" s="105"/>
      <c r="AV547" s="105"/>
      <c r="AW547" s="105"/>
      <c r="AX547" s="105"/>
      <c r="AY547" s="105"/>
      <c r="AZ547" s="105"/>
      <c r="BA547" s="105"/>
      <c r="BB547" s="105"/>
      <c r="BC547" s="105"/>
      <c r="BD547" s="105"/>
      <c r="BE547" s="105"/>
      <c r="BF547" s="105"/>
    </row>
    <row r="548" spans="1:58" ht="13.5" customHeight="1" x14ac:dyDescent="0.25">
      <c r="A548" s="105"/>
      <c r="B548" s="167"/>
      <c r="C548" s="167"/>
      <c r="D548" s="167"/>
      <c r="E548" s="105"/>
      <c r="F548" s="105"/>
      <c r="G548" s="105"/>
      <c r="H548" s="105"/>
      <c r="I548" s="105"/>
      <c r="J548" s="105"/>
      <c r="K548" s="105"/>
      <c r="L548" s="105"/>
      <c r="M548" s="105"/>
      <c r="N548" s="105"/>
      <c r="O548" s="105"/>
      <c r="P548" s="105"/>
      <c r="Q548" s="105"/>
      <c r="R548" s="105"/>
      <c r="S548" s="105"/>
      <c r="T548" s="105"/>
      <c r="U548" s="105"/>
      <c r="V548" s="105"/>
      <c r="W548" s="105"/>
      <c r="X548" s="105"/>
      <c r="Y548" s="105"/>
      <c r="Z548" s="105"/>
      <c r="AA548" s="105"/>
      <c r="AB548" s="105"/>
      <c r="AC548" s="105"/>
      <c r="AD548" s="105"/>
      <c r="AE548" s="105"/>
      <c r="AF548" s="105"/>
      <c r="AG548" s="105"/>
      <c r="AH548" s="105"/>
      <c r="AI548" s="105"/>
      <c r="AJ548" s="105"/>
      <c r="AK548" s="105"/>
      <c r="AL548" s="105"/>
      <c r="AM548" s="105"/>
      <c r="AN548" s="105"/>
      <c r="AO548" s="105"/>
      <c r="AP548" s="105"/>
      <c r="AQ548" s="105"/>
      <c r="AR548" s="105"/>
      <c r="AS548" s="105"/>
      <c r="AT548" s="105"/>
      <c r="AU548" s="105"/>
      <c r="AV548" s="105"/>
      <c r="AW548" s="105"/>
      <c r="AX548" s="105"/>
      <c r="AY548" s="105"/>
      <c r="AZ548" s="105"/>
      <c r="BA548" s="105"/>
      <c r="BB548" s="105"/>
      <c r="BC548" s="105"/>
      <c r="BD548" s="105"/>
      <c r="BE548" s="105"/>
      <c r="BF548" s="105"/>
    </row>
    <row r="549" spans="1:58" ht="13.5" customHeight="1" x14ac:dyDescent="0.25">
      <c r="A549" s="105"/>
      <c r="B549" s="167"/>
      <c r="C549" s="167"/>
      <c r="D549" s="167"/>
      <c r="E549" s="105"/>
      <c r="F549" s="105"/>
      <c r="G549" s="105"/>
      <c r="H549" s="105"/>
      <c r="I549" s="105"/>
      <c r="J549" s="105"/>
      <c r="K549" s="105"/>
      <c r="L549" s="105"/>
      <c r="M549" s="105"/>
      <c r="N549" s="105"/>
      <c r="O549" s="105"/>
      <c r="P549" s="105"/>
      <c r="Q549" s="105"/>
      <c r="R549" s="105"/>
      <c r="S549" s="105"/>
      <c r="T549" s="105"/>
      <c r="U549" s="105"/>
      <c r="V549" s="105"/>
      <c r="W549" s="105"/>
      <c r="X549" s="105"/>
      <c r="Y549" s="105"/>
      <c r="Z549" s="105"/>
      <c r="AA549" s="105"/>
      <c r="AB549" s="105"/>
      <c r="AC549" s="105"/>
      <c r="AD549" s="105"/>
      <c r="AE549" s="105"/>
      <c r="AF549" s="105"/>
      <c r="AG549" s="105"/>
      <c r="AH549" s="105"/>
      <c r="AI549" s="105"/>
      <c r="AJ549" s="105"/>
      <c r="AK549" s="105"/>
      <c r="AL549" s="105"/>
      <c r="AM549" s="105"/>
      <c r="AN549" s="105"/>
      <c r="AO549" s="105"/>
      <c r="AP549" s="105"/>
      <c r="AQ549" s="105"/>
      <c r="AR549" s="105"/>
      <c r="AS549" s="105"/>
      <c r="AT549" s="105"/>
      <c r="AU549" s="105"/>
      <c r="AV549" s="105"/>
      <c r="AW549" s="105"/>
      <c r="AX549" s="105"/>
      <c r="AY549" s="105"/>
      <c r="AZ549" s="105"/>
      <c r="BA549" s="105"/>
      <c r="BB549" s="105"/>
      <c r="BC549" s="105"/>
      <c r="BD549" s="105"/>
      <c r="BE549" s="105"/>
      <c r="BF549" s="105"/>
    </row>
    <row r="550" spans="1:58" ht="13.5" customHeight="1" x14ac:dyDescent="0.25">
      <c r="A550" s="105"/>
      <c r="B550" s="167"/>
      <c r="C550" s="167"/>
      <c r="D550" s="167"/>
      <c r="E550" s="105"/>
      <c r="F550" s="105"/>
      <c r="G550" s="105"/>
      <c r="H550" s="105"/>
      <c r="I550" s="105"/>
      <c r="J550" s="105"/>
      <c r="K550" s="105"/>
      <c r="L550" s="105"/>
      <c r="M550" s="105"/>
      <c r="N550" s="105"/>
      <c r="O550" s="105"/>
      <c r="P550" s="105"/>
      <c r="Q550" s="105"/>
      <c r="R550" s="105"/>
      <c r="S550" s="105"/>
      <c r="T550" s="105"/>
      <c r="U550" s="105"/>
      <c r="V550" s="105"/>
      <c r="W550" s="105"/>
      <c r="X550" s="105"/>
      <c r="Y550" s="105"/>
      <c r="Z550" s="105"/>
      <c r="AA550" s="105"/>
      <c r="AB550" s="105"/>
      <c r="AC550" s="105"/>
      <c r="AD550" s="105"/>
      <c r="AE550" s="105"/>
      <c r="AF550" s="105"/>
      <c r="AG550" s="105"/>
      <c r="AH550" s="105"/>
      <c r="AI550" s="105"/>
      <c r="AJ550" s="105"/>
      <c r="AK550" s="105"/>
      <c r="AL550" s="105"/>
      <c r="AM550" s="105"/>
      <c r="AN550" s="105"/>
      <c r="AO550" s="105"/>
      <c r="AP550" s="105"/>
      <c r="AQ550" s="105"/>
      <c r="AR550" s="105"/>
      <c r="AS550" s="105"/>
      <c r="AT550" s="105"/>
      <c r="AU550" s="105"/>
      <c r="AV550" s="105"/>
      <c r="AW550" s="105"/>
      <c r="AX550" s="105"/>
      <c r="AY550" s="105"/>
      <c r="AZ550" s="105"/>
      <c r="BA550" s="105"/>
      <c r="BB550" s="105"/>
      <c r="BC550" s="105"/>
      <c r="BD550" s="105"/>
      <c r="BE550" s="105"/>
      <c r="BF550" s="105"/>
    </row>
    <row r="551" spans="1:58" ht="13.5" customHeight="1" x14ac:dyDescent="0.25">
      <c r="A551" s="105"/>
      <c r="B551" s="167"/>
      <c r="C551" s="167"/>
      <c r="D551" s="167"/>
      <c r="E551" s="105"/>
      <c r="F551" s="105"/>
      <c r="G551" s="105"/>
      <c r="H551" s="105"/>
      <c r="I551" s="105"/>
      <c r="J551" s="105"/>
      <c r="K551" s="105"/>
      <c r="L551" s="105"/>
      <c r="M551" s="105"/>
      <c r="N551" s="105"/>
      <c r="O551" s="105"/>
      <c r="P551" s="105"/>
      <c r="Q551" s="105"/>
      <c r="R551" s="105"/>
      <c r="S551" s="105"/>
      <c r="T551" s="105"/>
      <c r="U551" s="105"/>
      <c r="V551" s="105"/>
      <c r="W551" s="105"/>
      <c r="X551" s="105"/>
      <c r="Y551" s="105"/>
      <c r="Z551" s="105"/>
      <c r="AA551" s="105"/>
      <c r="AB551" s="105"/>
      <c r="AC551" s="105"/>
      <c r="AD551" s="105"/>
      <c r="AE551" s="105"/>
      <c r="AF551" s="105"/>
      <c r="AG551" s="105"/>
      <c r="AH551" s="105"/>
      <c r="AI551" s="105"/>
      <c r="AJ551" s="105"/>
      <c r="AK551" s="105"/>
      <c r="AL551" s="105"/>
      <c r="AM551" s="105"/>
      <c r="AN551" s="105"/>
      <c r="AO551" s="105"/>
      <c r="AP551" s="105"/>
      <c r="AQ551" s="105"/>
      <c r="AR551" s="105"/>
      <c r="AS551" s="105"/>
      <c r="AT551" s="105"/>
      <c r="AU551" s="105"/>
      <c r="AV551" s="105"/>
      <c r="AW551" s="105"/>
      <c r="AX551" s="105"/>
      <c r="AY551" s="105"/>
      <c r="AZ551" s="105"/>
      <c r="BA551" s="105"/>
      <c r="BB551" s="105"/>
      <c r="BC551" s="105"/>
      <c r="BD551" s="105"/>
      <c r="BE551" s="105"/>
      <c r="BF551" s="105"/>
    </row>
    <row r="552" spans="1:58" ht="13.5" customHeight="1" x14ac:dyDescent="0.25">
      <c r="A552" s="105"/>
      <c r="B552" s="167"/>
      <c r="C552" s="167"/>
      <c r="D552" s="167"/>
      <c r="E552" s="105"/>
      <c r="F552" s="105"/>
      <c r="G552" s="105"/>
      <c r="H552" s="105"/>
      <c r="I552" s="105"/>
      <c r="J552" s="105"/>
      <c r="K552" s="105"/>
      <c r="L552" s="105"/>
      <c r="M552" s="105"/>
      <c r="N552" s="105"/>
      <c r="O552" s="105"/>
      <c r="P552" s="105"/>
      <c r="Q552" s="105"/>
      <c r="R552" s="105"/>
      <c r="S552" s="105"/>
      <c r="T552" s="105"/>
      <c r="U552" s="105"/>
      <c r="V552" s="105"/>
      <c r="W552" s="105"/>
      <c r="X552" s="105"/>
      <c r="Y552" s="105"/>
      <c r="Z552" s="105"/>
      <c r="AA552" s="105"/>
      <c r="AB552" s="105"/>
      <c r="AC552" s="105"/>
      <c r="AD552" s="105"/>
      <c r="AE552" s="105"/>
      <c r="AF552" s="105"/>
      <c r="AG552" s="105"/>
      <c r="AH552" s="105"/>
      <c r="AI552" s="105"/>
      <c r="AJ552" s="105"/>
      <c r="AK552" s="105"/>
      <c r="AL552" s="105"/>
      <c r="AM552" s="105"/>
      <c r="AN552" s="105"/>
      <c r="AO552" s="105"/>
      <c r="AP552" s="105"/>
      <c r="AQ552" s="105"/>
      <c r="AR552" s="105"/>
      <c r="AS552" s="105"/>
      <c r="AT552" s="105"/>
      <c r="AU552" s="105"/>
      <c r="AV552" s="105"/>
      <c r="AW552" s="105"/>
      <c r="AX552" s="105"/>
      <c r="AY552" s="105"/>
      <c r="AZ552" s="105"/>
      <c r="BA552" s="105"/>
      <c r="BB552" s="105"/>
      <c r="BC552" s="105"/>
      <c r="BD552" s="105"/>
      <c r="BE552" s="105"/>
      <c r="BF552" s="105"/>
    </row>
    <row r="553" spans="1:58" ht="13.5" customHeight="1" x14ac:dyDescent="0.25">
      <c r="A553" s="105"/>
      <c r="B553" s="167"/>
      <c r="C553" s="167"/>
      <c r="D553" s="167"/>
      <c r="E553" s="105"/>
      <c r="F553" s="105"/>
      <c r="G553" s="105"/>
      <c r="H553" s="105"/>
      <c r="I553" s="105"/>
      <c r="J553" s="105"/>
      <c r="K553" s="105"/>
      <c r="L553" s="105"/>
      <c r="M553" s="105"/>
      <c r="N553" s="105"/>
      <c r="O553" s="105"/>
      <c r="P553" s="105"/>
      <c r="Q553" s="105"/>
      <c r="R553" s="105"/>
      <c r="S553" s="105"/>
      <c r="T553" s="105"/>
      <c r="U553" s="105"/>
      <c r="V553" s="105"/>
      <c r="W553" s="105"/>
      <c r="X553" s="105"/>
      <c r="Y553" s="105"/>
      <c r="Z553" s="105"/>
      <c r="AA553" s="105"/>
      <c r="AB553" s="105"/>
      <c r="AC553" s="105"/>
      <c r="AD553" s="105"/>
      <c r="AE553" s="105"/>
      <c r="AF553" s="105"/>
      <c r="AG553" s="105"/>
      <c r="AH553" s="105"/>
      <c r="AI553" s="105"/>
      <c r="AJ553" s="105"/>
      <c r="AK553" s="105"/>
      <c r="AL553" s="105"/>
      <c r="AM553" s="105"/>
      <c r="AN553" s="105"/>
      <c r="AO553" s="105"/>
      <c r="AP553" s="105"/>
      <c r="AQ553" s="105"/>
      <c r="AR553" s="105"/>
      <c r="AS553" s="105"/>
      <c r="AT553" s="105"/>
      <c r="AU553" s="105"/>
      <c r="AV553" s="105"/>
      <c r="AW553" s="105"/>
      <c r="AX553" s="105"/>
      <c r="AY553" s="105"/>
      <c r="AZ553" s="105"/>
      <c r="BA553" s="105"/>
      <c r="BB553" s="105"/>
      <c r="BC553" s="105"/>
      <c r="BD553" s="105"/>
      <c r="BE553" s="105"/>
      <c r="BF553" s="105"/>
    </row>
    <row r="554" spans="1:58" ht="13.5" customHeight="1" x14ac:dyDescent="0.25">
      <c r="A554" s="105"/>
      <c r="B554" s="167"/>
      <c r="C554" s="167"/>
      <c r="D554" s="167"/>
      <c r="E554" s="105"/>
      <c r="F554" s="105"/>
      <c r="G554" s="105"/>
      <c r="H554" s="105"/>
      <c r="I554" s="105"/>
      <c r="J554" s="105"/>
      <c r="K554" s="105"/>
      <c r="L554" s="105"/>
      <c r="M554" s="105"/>
      <c r="N554" s="105"/>
      <c r="O554" s="105"/>
      <c r="P554" s="105"/>
      <c r="Q554" s="105"/>
      <c r="R554" s="105"/>
      <c r="S554" s="105"/>
      <c r="T554" s="105"/>
      <c r="U554" s="105"/>
      <c r="V554" s="105"/>
      <c r="W554" s="105"/>
      <c r="X554" s="105"/>
      <c r="Y554" s="105"/>
      <c r="Z554" s="105"/>
      <c r="AA554" s="105"/>
      <c r="AB554" s="105"/>
      <c r="AC554" s="105"/>
      <c r="AD554" s="105"/>
      <c r="AE554" s="105"/>
      <c r="AF554" s="105"/>
      <c r="AG554" s="105"/>
      <c r="AH554" s="105"/>
      <c r="AI554" s="105"/>
      <c r="AJ554" s="105"/>
      <c r="AK554" s="105"/>
      <c r="AL554" s="105"/>
      <c r="AM554" s="105"/>
      <c r="AN554" s="105"/>
      <c r="AO554" s="105"/>
      <c r="AP554" s="105"/>
      <c r="AQ554" s="105"/>
      <c r="AR554" s="105"/>
      <c r="AS554" s="105"/>
      <c r="AT554" s="105"/>
      <c r="AU554" s="105"/>
      <c r="AV554" s="105"/>
      <c r="AW554" s="105"/>
      <c r="AX554" s="105"/>
      <c r="AY554" s="105"/>
      <c r="AZ554" s="105"/>
      <c r="BA554" s="105"/>
      <c r="BB554" s="105"/>
      <c r="BC554" s="105"/>
      <c r="BD554" s="105"/>
      <c r="BE554" s="105"/>
      <c r="BF554" s="105"/>
    </row>
    <row r="555" spans="1:58" ht="13.5" customHeight="1" x14ac:dyDescent="0.25">
      <c r="A555" s="105"/>
      <c r="B555" s="167"/>
      <c r="C555" s="167"/>
      <c r="D555" s="167"/>
      <c r="E555" s="105"/>
      <c r="F555" s="105"/>
      <c r="G555" s="105"/>
      <c r="H555" s="105"/>
      <c r="I555" s="105"/>
      <c r="J555" s="105"/>
      <c r="K555" s="105"/>
      <c r="L555" s="105"/>
      <c r="M555" s="105"/>
      <c r="N555" s="105"/>
      <c r="O555" s="105"/>
      <c r="P555" s="105"/>
      <c r="Q555" s="105"/>
      <c r="R555" s="105"/>
      <c r="S555" s="105"/>
      <c r="T555" s="105"/>
      <c r="U555" s="105"/>
      <c r="V555" s="105"/>
      <c r="W555" s="105"/>
      <c r="X555" s="105"/>
      <c r="Y555" s="105"/>
      <c r="Z555" s="105"/>
      <c r="AA555" s="105"/>
      <c r="AB555" s="105"/>
      <c r="AC555" s="105"/>
      <c r="AD555" s="105"/>
      <c r="AE555" s="105"/>
      <c r="AF555" s="105"/>
      <c r="AG555" s="105"/>
      <c r="AH555" s="105"/>
      <c r="AI555" s="105"/>
      <c r="AJ555" s="105"/>
      <c r="AK555" s="105"/>
      <c r="AL555" s="105"/>
      <c r="AM555" s="105"/>
      <c r="AN555" s="105"/>
      <c r="AO555" s="105"/>
      <c r="AP555" s="105"/>
      <c r="AQ555" s="105"/>
      <c r="AR555" s="105"/>
      <c r="AS555" s="105"/>
      <c r="AT555" s="105"/>
      <c r="AU555" s="105"/>
      <c r="AV555" s="105"/>
      <c r="AW555" s="105"/>
      <c r="AX555" s="105"/>
      <c r="AY555" s="105"/>
      <c r="AZ555" s="105"/>
      <c r="BA555" s="105"/>
      <c r="BB555" s="105"/>
      <c r="BC555" s="105"/>
      <c r="BD555" s="105"/>
      <c r="BE555" s="105"/>
      <c r="BF555" s="105"/>
    </row>
    <row r="556" spans="1:58" ht="13.5" customHeight="1" x14ac:dyDescent="0.25">
      <c r="A556" s="105"/>
      <c r="B556" s="167"/>
      <c r="C556" s="167"/>
      <c r="D556" s="167"/>
      <c r="E556" s="105"/>
      <c r="F556" s="105"/>
      <c r="G556" s="105"/>
      <c r="H556" s="105"/>
      <c r="I556" s="105"/>
      <c r="J556" s="105"/>
      <c r="K556" s="105"/>
      <c r="L556" s="105"/>
      <c r="M556" s="105"/>
      <c r="N556" s="105"/>
      <c r="O556" s="105"/>
      <c r="P556" s="105"/>
      <c r="Q556" s="105"/>
      <c r="R556" s="105"/>
      <c r="S556" s="105"/>
      <c r="T556" s="105"/>
      <c r="U556" s="105"/>
      <c r="V556" s="105"/>
      <c r="W556" s="105"/>
      <c r="X556" s="105"/>
      <c r="Y556" s="105"/>
      <c r="Z556" s="105"/>
      <c r="AA556" s="105"/>
      <c r="AB556" s="105"/>
      <c r="AC556" s="105"/>
      <c r="AD556" s="105"/>
      <c r="AE556" s="105"/>
      <c r="AF556" s="105"/>
      <c r="AG556" s="105"/>
      <c r="AH556" s="105"/>
      <c r="AI556" s="105"/>
      <c r="AJ556" s="105"/>
      <c r="AK556" s="105"/>
      <c r="AL556" s="105"/>
      <c r="AM556" s="105"/>
      <c r="AN556" s="105"/>
      <c r="AO556" s="105"/>
      <c r="AP556" s="105"/>
      <c r="AQ556" s="105"/>
      <c r="AR556" s="105"/>
      <c r="AS556" s="105"/>
      <c r="AT556" s="105"/>
      <c r="AU556" s="105"/>
      <c r="AV556" s="105"/>
      <c r="AW556" s="105"/>
      <c r="AX556" s="105"/>
      <c r="AY556" s="105"/>
      <c r="AZ556" s="105"/>
      <c r="BA556" s="105"/>
      <c r="BB556" s="105"/>
      <c r="BC556" s="105"/>
      <c r="BD556" s="105"/>
      <c r="BE556" s="105"/>
      <c r="BF556" s="105"/>
    </row>
    <row r="557" spans="1:58" ht="13.5" customHeight="1" x14ac:dyDescent="0.25">
      <c r="A557" s="105"/>
      <c r="B557" s="167"/>
      <c r="C557" s="167"/>
      <c r="D557" s="167"/>
      <c r="E557" s="105"/>
      <c r="F557" s="105"/>
      <c r="G557" s="105"/>
      <c r="H557" s="105"/>
      <c r="I557" s="105"/>
      <c r="J557" s="105"/>
      <c r="K557" s="105"/>
      <c r="L557" s="105"/>
      <c r="M557" s="105"/>
      <c r="N557" s="105"/>
      <c r="O557" s="105"/>
      <c r="P557" s="105"/>
      <c r="Q557" s="105"/>
      <c r="R557" s="105"/>
      <c r="S557" s="105"/>
      <c r="T557" s="105"/>
      <c r="U557" s="105"/>
      <c r="V557" s="105"/>
      <c r="W557" s="105"/>
      <c r="X557" s="105"/>
      <c r="Y557" s="105"/>
      <c r="Z557" s="105"/>
      <c r="AA557" s="105"/>
      <c r="AB557" s="105"/>
      <c r="AC557" s="105"/>
      <c r="AD557" s="105"/>
      <c r="AE557" s="105"/>
      <c r="AF557" s="105"/>
      <c r="AG557" s="105"/>
      <c r="AH557" s="105"/>
      <c r="AI557" s="105"/>
      <c r="AJ557" s="105"/>
      <c r="AK557" s="105"/>
      <c r="AL557" s="105"/>
      <c r="AM557" s="105"/>
      <c r="AN557" s="105"/>
      <c r="AO557" s="105"/>
      <c r="AP557" s="105"/>
      <c r="AQ557" s="105"/>
      <c r="AR557" s="105"/>
      <c r="AS557" s="105"/>
      <c r="AT557" s="105"/>
      <c r="AU557" s="105"/>
      <c r="AV557" s="105"/>
      <c r="AW557" s="105"/>
      <c r="AX557" s="105"/>
      <c r="AY557" s="105"/>
      <c r="AZ557" s="105"/>
      <c r="BA557" s="105"/>
      <c r="BB557" s="105"/>
      <c r="BC557" s="105"/>
      <c r="BD557" s="105"/>
      <c r="BE557" s="105"/>
      <c r="BF557" s="105"/>
    </row>
    <row r="558" spans="1:58" ht="13.5" customHeight="1" x14ac:dyDescent="0.25">
      <c r="A558" s="105"/>
      <c r="B558" s="167"/>
      <c r="C558" s="167"/>
      <c r="D558" s="167"/>
      <c r="E558" s="105"/>
      <c r="F558" s="105"/>
      <c r="G558" s="105"/>
      <c r="H558" s="105"/>
      <c r="I558" s="105"/>
      <c r="J558" s="105"/>
      <c r="K558" s="105"/>
      <c r="L558" s="105"/>
      <c r="M558" s="105"/>
      <c r="N558" s="105"/>
      <c r="O558" s="105"/>
      <c r="P558" s="105"/>
      <c r="Q558" s="105"/>
      <c r="R558" s="105"/>
      <c r="S558" s="105"/>
      <c r="T558" s="105"/>
      <c r="U558" s="105"/>
      <c r="V558" s="105"/>
      <c r="W558" s="105"/>
      <c r="X558" s="105"/>
      <c r="Y558" s="105"/>
      <c r="Z558" s="105"/>
      <c r="AA558" s="105"/>
      <c r="AB558" s="105"/>
      <c r="AC558" s="105"/>
      <c r="AD558" s="105"/>
      <c r="AE558" s="105"/>
      <c r="AF558" s="105"/>
      <c r="AG558" s="105"/>
      <c r="AH558" s="105"/>
      <c r="AI558" s="105"/>
      <c r="AJ558" s="105"/>
      <c r="AK558" s="105"/>
      <c r="AL558" s="105"/>
      <c r="AM558" s="105"/>
      <c r="AN558" s="105"/>
      <c r="AO558" s="105"/>
      <c r="AP558" s="105"/>
      <c r="AQ558" s="105"/>
      <c r="AR558" s="105"/>
      <c r="AS558" s="105"/>
      <c r="AT558" s="105"/>
      <c r="AU558" s="105"/>
      <c r="AV558" s="105"/>
      <c r="AW558" s="105"/>
      <c r="AX558" s="105"/>
      <c r="AY558" s="105"/>
      <c r="AZ558" s="105"/>
      <c r="BA558" s="105"/>
      <c r="BB558" s="105"/>
      <c r="BC558" s="105"/>
      <c r="BD558" s="105"/>
      <c r="BE558" s="105"/>
      <c r="BF558" s="105"/>
    </row>
    <row r="559" spans="1:58" ht="13.5" customHeight="1" x14ac:dyDescent="0.25">
      <c r="A559" s="105"/>
      <c r="B559" s="167"/>
      <c r="C559" s="167"/>
      <c r="D559" s="167"/>
      <c r="E559" s="105"/>
      <c r="F559" s="105"/>
      <c r="G559" s="105"/>
      <c r="H559" s="105"/>
      <c r="I559" s="105"/>
      <c r="J559" s="105"/>
      <c r="K559" s="105"/>
      <c r="L559" s="105"/>
      <c r="M559" s="105"/>
      <c r="N559" s="105"/>
      <c r="O559" s="105"/>
      <c r="P559" s="105"/>
      <c r="Q559" s="105"/>
      <c r="R559" s="105"/>
      <c r="S559" s="105"/>
      <c r="T559" s="105"/>
      <c r="U559" s="105"/>
      <c r="V559" s="105"/>
      <c r="W559" s="105"/>
      <c r="X559" s="105"/>
      <c r="Y559" s="105"/>
      <c r="Z559" s="105"/>
      <c r="AA559" s="105"/>
      <c r="AB559" s="105"/>
      <c r="AC559" s="105"/>
      <c r="AD559" s="105"/>
      <c r="AE559" s="105"/>
      <c r="AF559" s="105"/>
      <c r="AG559" s="105"/>
      <c r="AH559" s="105"/>
      <c r="AI559" s="105"/>
      <c r="AJ559" s="105"/>
      <c r="AK559" s="105"/>
      <c r="AL559" s="105"/>
      <c r="AM559" s="105"/>
      <c r="AN559" s="105"/>
      <c r="AO559" s="105"/>
      <c r="AP559" s="105"/>
      <c r="AQ559" s="105"/>
      <c r="AR559" s="105"/>
      <c r="AS559" s="105"/>
      <c r="AT559" s="105"/>
      <c r="AU559" s="105"/>
      <c r="AV559" s="105"/>
      <c r="AW559" s="105"/>
      <c r="AX559" s="105"/>
      <c r="AY559" s="105"/>
      <c r="AZ559" s="105"/>
      <c r="BA559" s="105"/>
      <c r="BB559" s="105"/>
      <c r="BC559" s="105"/>
      <c r="BD559" s="105"/>
      <c r="BE559" s="105"/>
      <c r="BF559" s="105"/>
    </row>
    <row r="560" spans="1:58" ht="13.5" customHeight="1" x14ac:dyDescent="0.25">
      <c r="A560" s="105"/>
      <c r="B560" s="167"/>
      <c r="C560" s="167"/>
      <c r="D560" s="167"/>
      <c r="E560" s="105"/>
      <c r="F560" s="105"/>
      <c r="G560" s="105"/>
      <c r="H560" s="105"/>
      <c r="I560" s="105"/>
      <c r="J560" s="105"/>
      <c r="K560" s="105"/>
      <c r="L560" s="105"/>
      <c r="M560" s="105"/>
      <c r="N560" s="105"/>
      <c r="O560" s="105"/>
      <c r="P560" s="105"/>
      <c r="Q560" s="105"/>
      <c r="R560" s="105"/>
      <c r="S560" s="105"/>
      <c r="T560" s="105"/>
      <c r="U560" s="105"/>
      <c r="V560" s="105"/>
      <c r="W560" s="105"/>
      <c r="X560" s="105"/>
      <c r="Y560" s="105"/>
      <c r="Z560" s="105"/>
      <c r="AA560" s="105"/>
      <c r="AB560" s="105"/>
      <c r="AC560" s="105"/>
      <c r="AD560" s="105"/>
      <c r="AE560" s="105"/>
      <c r="AF560" s="105"/>
      <c r="AG560" s="105"/>
      <c r="AH560" s="105"/>
      <c r="AI560" s="105"/>
      <c r="AJ560" s="105"/>
      <c r="AK560" s="105"/>
      <c r="AL560" s="105"/>
      <c r="AM560" s="105"/>
      <c r="AN560" s="105"/>
      <c r="AO560" s="105"/>
      <c r="AP560" s="105"/>
      <c r="AQ560" s="105"/>
      <c r="AR560" s="105"/>
      <c r="AS560" s="105"/>
      <c r="AT560" s="105"/>
      <c r="AU560" s="105"/>
      <c r="AV560" s="105"/>
      <c r="AW560" s="105"/>
      <c r="AX560" s="105"/>
      <c r="AY560" s="105"/>
      <c r="AZ560" s="105"/>
      <c r="BA560" s="105"/>
      <c r="BB560" s="105"/>
      <c r="BC560" s="105"/>
      <c r="BD560" s="105"/>
      <c r="BE560" s="105"/>
      <c r="BF560" s="105"/>
    </row>
    <row r="561" spans="1:58" ht="13.5" customHeight="1" x14ac:dyDescent="0.25">
      <c r="A561" s="105"/>
      <c r="B561" s="167"/>
      <c r="C561" s="167"/>
      <c r="D561" s="167"/>
      <c r="E561" s="105"/>
      <c r="F561" s="105"/>
      <c r="G561" s="105"/>
      <c r="H561" s="105"/>
      <c r="I561" s="105"/>
      <c r="J561" s="105"/>
      <c r="K561" s="105"/>
      <c r="L561" s="105"/>
      <c r="M561" s="105"/>
      <c r="N561" s="105"/>
      <c r="O561" s="105"/>
      <c r="P561" s="105"/>
      <c r="Q561" s="105"/>
      <c r="R561" s="105"/>
      <c r="S561" s="105"/>
      <c r="T561" s="105"/>
      <c r="U561" s="105"/>
      <c r="V561" s="105"/>
      <c r="W561" s="105"/>
      <c r="X561" s="105"/>
      <c r="Y561" s="105"/>
      <c r="Z561" s="105"/>
      <c r="AA561" s="105"/>
      <c r="AB561" s="105"/>
      <c r="AC561" s="105"/>
      <c r="AD561" s="105"/>
      <c r="AE561" s="105"/>
      <c r="AF561" s="105"/>
      <c r="AG561" s="105"/>
      <c r="AH561" s="105"/>
      <c r="AI561" s="105"/>
      <c r="AJ561" s="105"/>
      <c r="AK561" s="105"/>
      <c r="AL561" s="105"/>
      <c r="AM561" s="105"/>
      <c r="AN561" s="105"/>
      <c r="AO561" s="105"/>
      <c r="AP561" s="105"/>
      <c r="AQ561" s="105"/>
      <c r="AR561" s="105"/>
      <c r="AS561" s="105"/>
      <c r="AT561" s="105"/>
      <c r="AU561" s="105"/>
      <c r="AV561" s="105"/>
      <c r="AW561" s="105"/>
      <c r="AX561" s="105"/>
      <c r="AY561" s="105"/>
      <c r="AZ561" s="105"/>
      <c r="BA561" s="105"/>
      <c r="BB561" s="105"/>
      <c r="BC561" s="105"/>
      <c r="BD561" s="105"/>
      <c r="BE561" s="105"/>
      <c r="BF561" s="105"/>
    </row>
    <row r="562" spans="1:58" ht="13.5" customHeight="1" x14ac:dyDescent="0.25">
      <c r="A562" s="105"/>
      <c r="B562" s="167"/>
      <c r="C562" s="167"/>
      <c r="D562" s="167"/>
      <c r="E562" s="105"/>
      <c r="F562" s="105"/>
      <c r="G562" s="105"/>
      <c r="H562" s="105"/>
      <c r="I562" s="105"/>
      <c r="J562" s="105"/>
      <c r="K562" s="105"/>
      <c r="L562" s="105"/>
      <c r="M562" s="105"/>
      <c r="N562" s="105"/>
      <c r="O562" s="105"/>
      <c r="P562" s="105"/>
      <c r="Q562" s="105"/>
      <c r="R562" s="105"/>
      <c r="S562" s="105"/>
      <c r="T562" s="105"/>
      <c r="U562" s="105"/>
      <c r="V562" s="105"/>
      <c r="W562" s="105"/>
      <c r="X562" s="105"/>
      <c r="Y562" s="105"/>
      <c r="Z562" s="105"/>
      <c r="AA562" s="105"/>
      <c r="AB562" s="105"/>
      <c r="AC562" s="105"/>
      <c r="AD562" s="105"/>
      <c r="AE562" s="105"/>
      <c r="AF562" s="105"/>
      <c r="AG562" s="105"/>
      <c r="AH562" s="105"/>
      <c r="AI562" s="105"/>
      <c r="AJ562" s="105"/>
      <c r="AK562" s="105"/>
      <c r="AL562" s="105"/>
      <c r="AM562" s="105"/>
      <c r="AN562" s="105"/>
      <c r="AO562" s="105"/>
      <c r="AP562" s="105"/>
      <c r="AQ562" s="105"/>
      <c r="AR562" s="105"/>
      <c r="AS562" s="105"/>
      <c r="AT562" s="105"/>
      <c r="AU562" s="105"/>
      <c r="AV562" s="105"/>
      <c r="AW562" s="105"/>
      <c r="AX562" s="105"/>
      <c r="AY562" s="105"/>
      <c r="AZ562" s="105"/>
      <c r="BA562" s="105"/>
      <c r="BB562" s="105"/>
      <c r="BC562" s="105"/>
      <c r="BD562" s="105"/>
      <c r="BE562" s="105"/>
      <c r="BF562" s="105"/>
    </row>
    <row r="563" spans="1:58" ht="13.5" customHeight="1" x14ac:dyDescent="0.25">
      <c r="A563" s="105"/>
      <c r="B563" s="167"/>
      <c r="C563" s="167"/>
      <c r="D563" s="167"/>
      <c r="E563" s="105"/>
      <c r="F563" s="105"/>
      <c r="G563" s="105"/>
      <c r="H563" s="105"/>
      <c r="I563" s="105"/>
      <c r="J563" s="105"/>
      <c r="K563" s="105"/>
      <c r="L563" s="105"/>
      <c r="M563" s="105"/>
      <c r="N563" s="105"/>
      <c r="O563" s="105"/>
      <c r="P563" s="105"/>
      <c r="Q563" s="105"/>
      <c r="R563" s="105"/>
      <c r="S563" s="105"/>
      <c r="T563" s="105"/>
      <c r="U563" s="105"/>
      <c r="V563" s="105"/>
      <c r="W563" s="105"/>
      <c r="X563" s="105"/>
      <c r="Y563" s="105"/>
      <c r="Z563" s="105"/>
      <c r="AA563" s="105"/>
      <c r="AB563" s="105"/>
      <c r="AC563" s="105"/>
      <c r="AD563" s="105"/>
      <c r="AE563" s="105"/>
      <c r="AF563" s="105"/>
      <c r="AG563" s="105"/>
      <c r="AH563" s="105"/>
      <c r="AI563" s="105"/>
      <c r="AJ563" s="105"/>
      <c r="AK563" s="105"/>
      <c r="AL563" s="105"/>
      <c r="AM563" s="105"/>
      <c r="AN563" s="105"/>
      <c r="AO563" s="105"/>
      <c r="AP563" s="105"/>
      <c r="AQ563" s="105"/>
      <c r="AR563" s="105"/>
      <c r="AS563" s="105"/>
      <c r="AT563" s="105"/>
      <c r="AU563" s="105"/>
      <c r="AV563" s="105"/>
      <c r="AW563" s="105"/>
      <c r="AX563" s="105"/>
      <c r="AY563" s="105"/>
      <c r="AZ563" s="105"/>
      <c r="BA563" s="105"/>
      <c r="BB563" s="105"/>
      <c r="BC563" s="105"/>
      <c r="BD563" s="105"/>
      <c r="BE563" s="105"/>
      <c r="BF563" s="105"/>
    </row>
    <row r="564" spans="1:58" ht="13.5" customHeight="1" x14ac:dyDescent="0.25">
      <c r="A564" s="105"/>
      <c r="B564" s="167"/>
      <c r="C564" s="167"/>
      <c r="D564" s="167"/>
      <c r="E564" s="105"/>
      <c r="F564" s="105"/>
      <c r="G564" s="105"/>
      <c r="H564" s="105"/>
      <c r="I564" s="105"/>
      <c r="J564" s="105"/>
      <c r="K564" s="105"/>
      <c r="L564" s="105"/>
      <c r="M564" s="105"/>
      <c r="N564" s="105"/>
      <c r="O564" s="105"/>
      <c r="P564" s="105"/>
      <c r="Q564" s="105"/>
      <c r="R564" s="105"/>
      <c r="S564" s="105"/>
      <c r="T564" s="105"/>
      <c r="U564" s="105"/>
      <c r="V564" s="105"/>
      <c r="W564" s="105"/>
      <c r="X564" s="105"/>
      <c r="Y564" s="105"/>
      <c r="Z564" s="105"/>
      <c r="AA564" s="105"/>
      <c r="AB564" s="105"/>
      <c r="AC564" s="105"/>
      <c r="AD564" s="105"/>
      <c r="AE564" s="105"/>
      <c r="AF564" s="105"/>
      <c r="AG564" s="105"/>
      <c r="AH564" s="105"/>
      <c r="AI564" s="105"/>
      <c r="AJ564" s="105"/>
      <c r="AK564" s="105"/>
      <c r="AL564" s="105"/>
      <c r="AM564" s="105"/>
      <c r="AN564" s="105"/>
      <c r="AO564" s="105"/>
      <c r="AP564" s="105"/>
      <c r="AQ564" s="105"/>
      <c r="AR564" s="105"/>
      <c r="AS564" s="105"/>
      <c r="AT564" s="105"/>
      <c r="AU564" s="105"/>
      <c r="AV564" s="105"/>
      <c r="AW564" s="105"/>
      <c r="AX564" s="105"/>
      <c r="AY564" s="105"/>
      <c r="AZ564" s="105"/>
      <c r="BA564" s="105"/>
      <c r="BB564" s="105"/>
      <c r="BC564" s="105"/>
      <c r="BD564" s="105"/>
      <c r="BE564" s="105"/>
      <c r="BF564" s="105"/>
    </row>
    <row r="565" spans="1:58" ht="13.5" customHeight="1" x14ac:dyDescent="0.25">
      <c r="A565" s="105"/>
      <c r="B565" s="167"/>
      <c r="C565" s="167"/>
      <c r="D565" s="167"/>
      <c r="E565" s="105"/>
      <c r="F565" s="105"/>
      <c r="G565" s="105"/>
      <c r="H565" s="105"/>
      <c r="I565" s="105"/>
      <c r="J565" s="105"/>
      <c r="K565" s="105"/>
      <c r="L565" s="105"/>
      <c r="M565" s="105"/>
      <c r="N565" s="105"/>
      <c r="O565" s="105"/>
      <c r="P565" s="105"/>
      <c r="Q565" s="105"/>
      <c r="R565" s="105"/>
      <c r="S565" s="105"/>
      <c r="T565" s="105"/>
      <c r="U565" s="105"/>
      <c r="V565" s="105"/>
      <c r="W565" s="105"/>
      <c r="X565" s="105"/>
      <c r="Y565" s="105"/>
      <c r="Z565" s="105"/>
      <c r="AA565" s="105"/>
      <c r="AB565" s="105"/>
      <c r="AC565" s="105"/>
      <c r="AD565" s="105"/>
      <c r="AE565" s="105"/>
      <c r="AF565" s="105"/>
      <c r="AG565" s="105"/>
      <c r="AH565" s="105"/>
      <c r="AI565" s="105"/>
      <c r="AJ565" s="105"/>
      <c r="AK565" s="105"/>
      <c r="AL565" s="105"/>
      <c r="AM565" s="105"/>
      <c r="AN565" s="105"/>
      <c r="AO565" s="105"/>
      <c r="AP565" s="105"/>
      <c r="AQ565" s="105"/>
      <c r="AR565" s="105"/>
      <c r="AS565" s="105"/>
      <c r="AT565" s="105"/>
      <c r="AU565" s="105"/>
      <c r="AV565" s="105"/>
      <c r="AW565" s="105"/>
      <c r="AX565" s="105"/>
      <c r="AY565" s="105"/>
      <c r="AZ565" s="105"/>
      <c r="BA565" s="105"/>
      <c r="BB565" s="105"/>
      <c r="BC565" s="105"/>
      <c r="BD565" s="105"/>
      <c r="BE565" s="105"/>
      <c r="BF565" s="105"/>
    </row>
    <row r="566" spans="1:58" ht="13.5" customHeight="1" x14ac:dyDescent="0.25">
      <c r="A566" s="105"/>
      <c r="B566" s="167"/>
      <c r="C566" s="167"/>
      <c r="D566" s="167"/>
      <c r="E566" s="105"/>
      <c r="F566" s="105"/>
      <c r="G566" s="105"/>
      <c r="H566" s="105"/>
      <c r="I566" s="105"/>
      <c r="J566" s="105"/>
      <c r="K566" s="105"/>
      <c r="L566" s="105"/>
      <c r="M566" s="105"/>
      <c r="N566" s="105"/>
      <c r="O566" s="105"/>
      <c r="P566" s="105"/>
      <c r="Q566" s="105"/>
      <c r="R566" s="105"/>
      <c r="S566" s="105"/>
      <c r="T566" s="105"/>
      <c r="U566" s="105"/>
      <c r="V566" s="105"/>
      <c r="W566" s="105"/>
      <c r="X566" s="105"/>
      <c r="Y566" s="105"/>
      <c r="Z566" s="105"/>
      <c r="AA566" s="105"/>
      <c r="AB566" s="105"/>
      <c r="AC566" s="105"/>
      <c r="AD566" s="105"/>
      <c r="AE566" s="105"/>
      <c r="AF566" s="105"/>
      <c r="AG566" s="105"/>
      <c r="AH566" s="105"/>
      <c r="AI566" s="105"/>
      <c r="AJ566" s="105"/>
      <c r="AK566" s="105"/>
      <c r="AL566" s="105"/>
      <c r="AM566" s="105"/>
      <c r="AN566" s="105"/>
      <c r="AO566" s="105"/>
      <c r="AP566" s="105"/>
      <c r="AQ566" s="105"/>
      <c r="AR566" s="105"/>
      <c r="AS566" s="105"/>
      <c r="AT566" s="105"/>
      <c r="AU566" s="105"/>
      <c r="AV566" s="105"/>
      <c r="AW566" s="105"/>
      <c r="AX566" s="105"/>
      <c r="AY566" s="105"/>
      <c r="AZ566" s="105"/>
      <c r="BA566" s="105"/>
      <c r="BB566" s="105"/>
      <c r="BC566" s="105"/>
      <c r="BD566" s="105"/>
      <c r="BE566" s="105"/>
      <c r="BF566" s="105"/>
    </row>
    <row r="567" spans="1:58" ht="13.5" customHeight="1" x14ac:dyDescent="0.25">
      <c r="A567" s="105"/>
      <c r="B567" s="167"/>
      <c r="C567" s="167"/>
      <c r="D567" s="167"/>
      <c r="E567" s="105"/>
      <c r="F567" s="105"/>
      <c r="G567" s="105"/>
      <c r="H567" s="105"/>
      <c r="I567" s="105"/>
      <c r="J567" s="105"/>
      <c r="K567" s="105"/>
      <c r="L567" s="105"/>
      <c r="M567" s="105"/>
      <c r="N567" s="105"/>
      <c r="O567" s="105"/>
      <c r="P567" s="105"/>
      <c r="Q567" s="105"/>
      <c r="R567" s="105"/>
      <c r="S567" s="105"/>
      <c r="T567" s="105"/>
      <c r="U567" s="105"/>
      <c r="V567" s="105"/>
      <c r="W567" s="105"/>
      <c r="X567" s="105"/>
      <c r="Y567" s="105"/>
      <c r="Z567" s="105"/>
      <c r="AA567" s="105"/>
      <c r="AB567" s="105"/>
      <c r="AC567" s="105"/>
      <c r="AD567" s="105"/>
      <c r="AE567" s="105"/>
      <c r="AF567" s="105"/>
      <c r="AG567" s="105"/>
      <c r="AH567" s="105"/>
      <c r="AI567" s="105"/>
      <c r="AJ567" s="105"/>
      <c r="AK567" s="105"/>
      <c r="AL567" s="105"/>
      <c r="AM567" s="105"/>
      <c r="AN567" s="105"/>
      <c r="AO567" s="105"/>
      <c r="AP567" s="105"/>
      <c r="AQ567" s="105"/>
      <c r="AR567" s="105"/>
      <c r="AS567" s="105"/>
      <c r="AT567" s="105"/>
      <c r="AU567" s="105"/>
      <c r="AV567" s="105"/>
      <c r="AW567" s="105"/>
      <c r="AX567" s="105"/>
      <c r="AY567" s="105"/>
      <c r="AZ567" s="105"/>
      <c r="BA567" s="105"/>
      <c r="BB567" s="105"/>
      <c r="BC567" s="105"/>
      <c r="BD567" s="105"/>
      <c r="BE567" s="105"/>
      <c r="BF567" s="105"/>
    </row>
    <row r="568" spans="1:58" ht="13.5" customHeight="1" x14ac:dyDescent="0.25">
      <c r="A568" s="105"/>
      <c r="B568" s="167"/>
      <c r="C568" s="167"/>
      <c r="D568" s="167"/>
      <c r="E568" s="105"/>
      <c r="F568" s="105"/>
      <c r="G568" s="105"/>
      <c r="H568" s="105"/>
      <c r="I568" s="105"/>
      <c r="J568" s="105"/>
      <c r="K568" s="105"/>
      <c r="L568" s="105"/>
      <c r="M568" s="105"/>
      <c r="N568" s="105"/>
      <c r="O568" s="105"/>
      <c r="P568" s="105"/>
      <c r="Q568" s="105"/>
      <c r="R568" s="105"/>
      <c r="S568" s="105"/>
      <c r="T568" s="105"/>
      <c r="U568" s="105"/>
      <c r="V568" s="105"/>
      <c r="W568" s="105"/>
      <c r="X568" s="105"/>
      <c r="Y568" s="105"/>
      <c r="Z568" s="105"/>
      <c r="AA568" s="105"/>
      <c r="AB568" s="105"/>
      <c r="AC568" s="105"/>
      <c r="AD568" s="105"/>
      <c r="AE568" s="105"/>
      <c r="AF568" s="105"/>
      <c r="AG568" s="105"/>
      <c r="AH568" s="105"/>
      <c r="AI568" s="105"/>
      <c r="AJ568" s="105"/>
      <c r="AK568" s="105"/>
      <c r="AL568" s="105"/>
      <c r="AM568" s="105"/>
      <c r="AN568" s="105"/>
      <c r="AO568" s="105"/>
      <c r="AP568" s="105"/>
      <c r="AQ568" s="105"/>
      <c r="AR568" s="105"/>
      <c r="AS568" s="105"/>
      <c r="AT568" s="105"/>
      <c r="AU568" s="105"/>
      <c r="AV568" s="105"/>
      <c r="AW568" s="105"/>
      <c r="AX568" s="105"/>
      <c r="AY568" s="105"/>
      <c r="AZ568" s="105"/>
      <c r="BA568" s="105"/>
      <c r="BB568" s="105"/>
      <c r="BC568" s="105"/>
      <c r="BD568" s="105"/>
      <c r="BE568" s="105"/>
      <c r="BF568" s="105"/>
    </row>
    <row r="569" spans="1:58" ht="13.5" customHeight="1" x14ac:dyDescent="0.25">
      <c r="A569" s="105"/>
      <c r="B569" s="167"/>
      <c r="C569" s="167"/>
      <c r="D569" s="167"/>
      <c r="E569" s="105"/>
      <c r="F569" s="105"/>
      <c r="G569" s="105"/>
      <c r="H569" s="105"/>
      <c r="I569" s="105"/>
      <c r="J569" s="105"/>
      <c r="K569" s="105"/>
      <c r="L569" s="105"/>
      <c r="M569" s="105"/>
      <c r="N569" s="105"/>
      <c r="O569" s="105"/>
      <c r="P569" s="105"/>
      <c r="Q569" s="105"/>
      <c r="R569" s="105"/>
      <c r="S569" s="105"/>
      <c r="T569" s="105"/>
      <c r="U569" s="105"/>
      <c r="V569" s="105"/>
      <c r="W569" s="105"/>
      <c r="X569" s="105"/>
      <c r="Y569" s="105"/>
      <c r="Z569" s="105"/>
      <c r="AA569" s="105"/>
      <c r="AB569" s="105"/>
      <c r="AC569" s="105"/>
      <c r="AD569" s="105"/>
      <c r="AE569" s="105"/>
      <c r="AF569" s="105"/>
      <c r="AG569" s="105"/>
      <c r="AH569" s="105"/>
      <c r="AI569" s="105"/>
      <c r="AJ569" s="105"/>
      <c r="AK569" s="105"/>
      <c r="AL569" s="105"/>
      <c r="AM569" s="105"/>
      <c r="AN569" s="105"/>
      <c r="AO569" s="105"/>
      <c r="AP569" s="105"/>
      <c r="AQ569" s="105"/>
      <c r="AR569" s="105"/>
      <c r="AS569" s="105"/>
      <c r="AT569" s="105"/>
      <c r="AU569" s="105"/>
      <c r="AV569" s="105"/>
      <c r="AW569" s="105"/>
      <c r="AX569" s="105"/>
      <c r="AY569" s="105"/>
      <c r="AZ569" s="105"/>
      <c r="BA569" s="105"/>
      <c r="BB569" s="105"/>
      <c r="BC569" s="105"/>
      <c r="BD569" s="105"/>
      <c r="BE569" s="105"/>
      <c r="BF569" s="105"/>
    </row>
    <row r="570" spans="1:58" ht="13.5" customHeight="1" x14ac:dyDescent="0.25">
      <c r="A570" s="105"/>
      <c r="B570" s="167"/>
      <c r="C570" s="167"/>
      <c r="D570" s="167"/>
      <c r="E570" s="105"/>
      <c r="F570" s="105"/>
      <c r="G570" s="105"/>
      <c r="H570" s="105"/>
      <c r="I570" s="105"/>
      <c r="J570" s="105"/>
      <c r="K570" s="105"/>
      <c r="L570" s="105"/>
      <c r="M570" s="105"/>
      <c r="N570" s="105"/>
      <c r="O570" s="105"/>
      <c r="P570" s="105"/>
      <c r="Q570" s="105"/>
      <c r="R570" s="105"/>
      <c r="S570" s="105"/>
      <c r="T570" s="105"/>
      <c r="U570" s="105"/>
      <c r="V570" s="105"/>
      <c r="W570" s="105"/>
      <c r="X570" s="105"/>
      <c r="Y570" s="105"/>
      <c r="Z570" s="105"/>
      <c r="AA570" s="105"/>
      <c r="AB570" s="105"/>
      <c r="AC570" s="105"/>
      <c r="AD570" s="105"/>
      <c r="AE570" s="105"/>
      <c r="AF570" s="105"/>
      <c r="AG570" s="105"/>
      <c r="AH570" s="105"/>
      <c r="AI570" s="105"/>
      <c r="AJ570" s="105"/>
      <c r="AK570" s="105"/>
      <c r="AL570" s="105"/>
      <c r="AM570" s="105"/>
      <c r="AN570" s="105"/>
      <c r="AO570" s="105"/>
      <c r="AP570" s="105"/>
      <c r="AQ570" s="105"/>
      <c r="AR570" s="105"/>
      <c r="AS570" s="105"/>
      <c r="AT570" s="105"/>
      <c r="AU570" s="105"/>
      <c r="AV570" s="105"/>
      <c r="AW570" s="105"/>
      <c r="AX570" s="105"/>
      <c r="AY570" s="105"/>
      <c r="AZ570" s="105"/>
      <c r="BA570" s="105"/>
      <c r="BB570" s="105"/>
      <c r="BC570" s="105"/>
      <c r="BD570" s="105"/>
      <c r="BE570" s="105"/>
      <c r="BF570" s="105"/>
    </row>
    <row r="571" spans="1:58" ht="13.5" customHeight="1" x14ac:dyDescent="0.25">
      <c r="A571" s="105"/>
      <c r="B571" s="167"/>
      <c r="C571" s="167"/>
      <c r="D571" s="167"/>
      <c r="E571" s="105"/>
      <c r="F571" s="105"/>
      <c r="G571" s="105"/>
      <c r="H571" s="105"/>
      <c r="I571" s="105"/>
      <c r="J571" s="105"/>
      <c r="K571" s="105"/>
      <c r="L571" s="105"/>
      <c r="M571" s="105"/>
      <c r="N571" s="105"/>
      <c r="O571" s="105"/>
      <c r="P571" s="105"/>
      <c r="Q571" s="105"/>
      <c r="R571" s="105"/>
      <c r="S571" s="105"/>
      <c r="T571" s="105"/>
      <c r="U571" s="105"/>
      <c r="V571" s="105"/>
      <c r="W571" s="105"/>
      <c r="X571" s="105"/>
      <c r="Y571" s="105"/>
      <c r="Z571" s="105"/>
      <c r="AA571" s="105"/>
      <c r="AB571" s="105"/>
      <c r="AC571" s="105"/>
      <c r="AD571" s="105"/>
      <c r="AE571" s="105"/>
      <c r="AF571" s="105"/>
      <c r="AG571" s="105"/>
      <c r="AH571" s="105"/>
      <c r="AI571" s="105"/>
      <c r="AJ571" s="105"/>
      <c r="AK571" s="105"/>
      <c r="AL571" s="105"/>
      <c r="AM571" s="105"/>
      <c r="AN571" s="105"/>
      <c r="AO571" s="105"/>
      <c r="AP571" s="105"/>
      <c r="AQ571" s="105"/>
      <c r="AR571" s="105"/>
      <c r="AS571" s="105"/>
      <c r="AT571" s="105"/>
      <c r="AU571" s="105"/>
      <c r="AV571" s="105"/>
      <c r="AW571" s="105"/>
      <c r="AX571" s="105"/>
      <c r="AY571" s="105"/>
      <c r="AZ571" s="105"/>
      <c r="BA571" s="105"/>
      <c r="BB571" s="105"/>
      <c r="BC571" s="105"/>
      <c r="BD571" s="105"/>
      <c r="BE571" s="105"/>
      <c r="BF571" s="105"/>
    </row>
    <row r="572" spans="1:58" ht="13.5" customHeight="1" x14ac:dyDescent="0.25">
      <c r="A572" s="105"/>
      <c r="B572" s="167"/>
      <c r="C572" s="167"/>
      <c r="D572" s="167"/>
      <c r="E572" s="105"/>
      <c r="F572" s="105"/>
      <c r="G572" s="105"/>
      <c r="H572" s="105"/>
      <c r="I572" s="105"/>
      <c r="J572" s="105"/>
      <c r="K572" s="105"/>
      <c r="L572" s="105"/>
      <c r="M572" s="105"/>
      <c r="N572" s="105"/>
      <c r="O572" s="105"/>
      <c r="P572" s="105"/>
      <c r="Q572" s="105"/>
      <c r="R572" s="105"/>
      <c r="S572" s="105"/>
      <c r="T572" s="105"/>
      <c r="U572" s="105"/>
      <c r="V572" s="105"/>
      <c r="W572" s="105"/>
      <c r="X572" s="105"/>
      <c r="Y572" s="105"/>
      <c r="Z572" s="105"/>
      <c r="AA572" s="105"/>
      <c r="AB572" s="105"/>
      <c r="AC572" s="105"/>
      <c r="AD572" s="105"/>
      <c r="AE572" s="105"/>
      <c r="AF572" s="105"/>
      <c r="AG572" s="105"/>
      <c r="AH572" s="105"/>
      <c r="AI572" s="105"/>
      <c r="AJ572" s="105"/>
      <c r="AK572" s="105"/>
      <c r="AL572" s="105"/>
      <c r="AM572" s="105"/>
      <c r="AN572" s="105"/>
      <c r="AO572" s="105"/>
      <c r="AP572" s="105"/>
      <c r="AQ572" s="105"/>
      <c r="AR572" s="105"/>
      <c r="AS572" s="105"/>
      <c r="AT572" s="105"/>
      <c r="AU572" s="105"/>
      <c r="AV572" s="105"/>
      <c r="AW572" s="105"/>
      <c r="AX572" s="105"/>
      <c r="AY572" s="105"/>
      <c r="AZ572" s="105"/>
      <c r="BA572" s="105"/>
      <c r="BB572" s="105"/>
      <c r="BC572" s="105"/>
      <c r="BD572" s="105"/>
      <c r="BE572" s="105"/>
      <c r="BF572" s="105"/>
    </row>
    <row r="573" spans="1:58" ht="13.5" customHeight="1" x14ac:dyDescent="0.25">
      <c r="A573" s="105"/>
      <c r="B573" s="167"/>
      <c r="C573" s="167"/>
      <c r="D573" s="167"/>
      <c r="E573" s="105"/>
      <c r="F573" s="105"/>
      <c r="G573" s="105"/>
      <c r="H573" s="105"/>
      <c r="I573" s="105"/>
      <c r="J573" s="105"/>
      <c r="K573" s="105"/>
      <c r="L573" s="105"/>
      <c r="M573" s="105"/>
      <c r="N573" s="105"/>
      <c r="O573" s="105"/>
      <c r="P573" s="105"/>
      <c r="Q573" s="105"/>
      <c r="R573" s="105"/>
      <c r="S573" s="105"/>
      <c r="T573" s="105"/>
      <c r="U573" s="105"/>
      <c r="V573" s="105"/>
      <c r="W573" s="105"/>
      <c r="X573" s="105"/>
      <c r="Y573" s="105"/>
      <c r="Z573" s="105"/>
      <c r="AA573" s="105"/>
      <c r="AB573" s="105"/>
      <c r="AC573" s="105"/>
      <c r="AD573" s="105"/>
      <c r="AE573" s="105"/>
      <c r="AF573" s="105"/>
      <c r="AG573" s="105"/>
      <c r="AH573" s="105"/>
      <c r="AI573" s="105"/>
      <c r="AJ573" s="105"/>
      <c r="AK573" s="105"/>
      <c r="AL573" s="105"/>
      <c r="AM573" s="105"/>
      <c r="AN573" s="105"/>
      <c r="AO573" s="105"/>
      <c r="AP573" s="105"/>
      <c r="AQ573" s="105"/>
      <c r="AR573" s="105"/>
      <c r="AS573" s="105"/>
      <c r="AT573" s="105"/>
      <c r="AU573" s="105"/>
      <c r="AV573" s="105"/>
      <c r="AW573" s="105"/>
      <c r="AX573" s="105"/>
      <c r="AY573" s="105"/>
      <c r="AZ573" s="105"/>
      <c r="BA573" s="105"/>
      <c r="BB573" s="105"/>
      <c r="BC573" s="105"/>
      <c r="BD573" s="105"/>
      <c r="BE573" s="105"/>
      <c r="BF573" s="105"/>
    </row>
    <row r="574" spans="1:58" ht="13.5" customHeight="1" x14ac:dyDescent="0.25">
      <c r="A574" s="105"/>
      <c r="B574" s="167"/>
      <c r="C574" s="167"/>
      <c r="D574" s="167"/>
      <c r="E574" s="105"/>
      <c r="F574" s="105"/>
      <c r="G574" s="105"/>
      <c r="H574" s="105"/>
      <c r="I574" s="105"/>
      <c r="J574" s="105"/>
      <c r="K574" s="105"/>
      <c r="L574" s="105"/>
      <c r="M574" s="105"/>
      <c r="N574" s="105"/>
      <c r="O574" s="105"/>
      <c r="P574" s="105"/>
      <c r="Q574" s="105"/>
      <c r="R574" s="105"/>
      <c r="S574" s="105"/>
      <c r="T574" s="105"/>
      <c r="U574" s="105"/>
      <c r="V574" s="105"/>
      <c r="W574" s="105"/>
      <c r="X574" s="105"/>
      <c r="Y574" s="105"/>
      <c r="Z574" s="105"/>
      <c r="AA574" s="105"/>
      <c r="AB574" s="105"/>
      <c r="AC574" s="105"/>
      <c r="AD574" s="105"/>
      <c r="AE574" s="105"/>
      <c r="AF574" s="105"/>
      <c r="AG574" s="105"/>
      <c r="AH574" s="105"/>
      <c r="AI574" s="105"/>
      <c r="AJ574" s="105"/>
      <c r="AK574" s="105"/>
      <c r="AL574" s="105"/>
      <c r="AM574" s="105"/>
      <c r="AN574" s="105"/>
      <c r="AO574" s="105"/>
      <c r="AP574" s="105"/>
      <c r="AQ574" s="105"/>
      <c r="AR574" s="105"/>
      <c r="AS574" s="105"/>
      <c r="AT574" s="105"/>
      <c r="AU574" s="105"/>
      <c r="AV574" s="105"/>
      <c r="AW574" s="105"/>
      <c r="AX574" s="105"/>
      <c r="AY574" s="105"/>
      <c r="AZ574" s="105"/>
      <c r="BA574" s="105"/>
      <c r="BB574" s="105"/>
      <c r="BC574" s="105"/>
      <c r="BD574" s="105"/>
      <c r="BE574" s="105"/>
      <c r="BF574" s="105"/>
    </row>
    <row r="575" spans="1:58" ht="13.5" customHeight="1" x14ac:dyDescent="0.25">
      <c r="A575" s="105"/>
      <c r="B575" s="167"/>
      <c r="C575" s="167"/>
      <c r="D575" s="167"/>
      <c r="E575" s="105"/>
      <c r="F575" s="105"/>
      <c r="G575" s="105"/>
      <c r="H575" s="105"/>
      <c r="I575" s="105"/>
      <c r="J575" s="105"/>
      <c r="K575" s="105"/>
      <c r="L575" s="105"/>
      <c r="M575" s="105"/>
      <c r="N575" s="105"/>
      <c r="O575" s="105"/>
      <c r="P575" s="105"/>
      <c r="Q575" s="105"/>
      <c r="R575" s="105"/>
      <c r="S575" s="105"/>
      <c r="T575" s="105"/>
      <c r="U575" s="105"/>
      <c r="V575" s="105"/>
      <c r="W575" s="105"/>
      <c r="X575" s="105"/>
      <c r="Y575" s="105"/>
      <c r="Z575" s="105"/>
      <c r="AA575" s="105"/>
      <c r="AB575" s="105"/>
      <c r="AC575" s="105"/>
      <c r="AD575" s="105"/>
      <c r="AE575" s="105"/>
      <c r="AF575" s="105"/>
      <c r="AG575" s="105"/>
      <c r="AH575" s="105"/>
      <c r="AI575" s="105"/>
      <c r="AJ575" s="105"/>
      <c r="AK575" s="105"/>
      <c r="AL575" s="105"/>
      <c r="AM575" s="105"/>
      <c r="AN575" s="105"/>
      <c r="AO575" s="105"/>
      <c r="AP575" s="105"/>
      <c r="AQ575" s="105"/>
      <c r="AR575" s="105"/>
      <c r="AS575" s="105"/>
      <c r="AT575" s="105"/>
      <c r="AU575" s="105"/>
      <c r="AV575" s="105"/>
      <c r="AW575" s="105"/>
      <c r="AX575" s="105"/>
      <c r="AY575" s="105"/>
      <c r="AZ575" s="105"/>
      <c r="BA575" s="105"/>
      <c r="BB575" s="105"/>
      <c r="BC575" s="105"/>
      <c r="BD575" s="105"/>
      <c r="BE575" s="105"/>
      <c r="BF575" s="105"/>
    </row>
    <row r="576" spans="1:58" ht="13.5" customHeight="1" x14ac:dyDescent="0.25">
      <c r="A576" s="105"/>
      <c r="B576" s="167"/>
      <c r="C576" s="167"/>
      <c r="D576" s="167"/>
      <c r="E576" s="105"/>
      <c r="F576" s="105"/>
      <c r="G576" s="105"/>
      <c r="H576" s="105"/>
      <c r="I576" s="105"/>
      <c r="J576" s="105"/>
      <c r="K576" s="105"/>
      <c r="L576" s="105"/>
      <c r="M576" s="105"/>
      <c r="N576" s="105"/>
      <c r="O576" s="105"/>
      <c r="P576" s="105"/>
      <c r="Q576" s="105"/>
      <c r="R576" s="105"/>
      <c r="S576" s="105"/>
      <c r="T576" s="105"/>
      <c r="U576" s="105"/>
      <c r="V576" s="105"/>
      <c r="W576" s="105"/>
      <c r="X576" s="105"/>
      <c r="Y576" s="105"/>
      <c r="Z576" s="105"/>
      <c r="AA576" s="105"/>
      <c r="AB576" s="105"/>
      <c r="AC576" s="105"/>
      <c r="AD576" s="105"/>
      <c r="AE576" s="105"/>
      <c r="AF576" s="105"/>
      <c r="AG576" s="105"/>
      <c r="AH576" s="105"/>
      <c r="AI576" s="105"/>
      <c r="AJ576" s="105"/>
      <c r="AK576" s="105"/>
      <c r="AL576" s="105"/>
      <c r="AM576" s="105"/>
      <c r="AN576" s="105"/>
      <c r="AO576" s="105"/>
      <c r="AP576" s="105"/>
      <c r="AQ576" s="105"/>
      <c r="AR576" s="105"/>
      <c r="AS576" s="105"/>
      <c r="AT576" s="105"/>
      <c r="AU576" s="105"/>
      <c r="AV576" s="105"/>
      <c r="AW576" s="105"/>
      <c r="AX576" s="105"/>
      <c r="AY576" s="105"/>
      <c r="AZ576" s="105"/>
      <c r="BA576" s="105"/>
      <c r="BB576" s="105"/>
      <c r="BC576" s="105"/>
      <c r="BD576" s="105"/>
      <c r="BE576" s="105"/>
      <c r="BF576" s="105"/>
    </row>
    <row r="577" spans="1:58" ht="13.5" customHeight="1" x14ac:dyDescent="0.25">
      <c r="A577" s="105"/>
      <c r="B577" s="167"/>
      <c r="C577" s="167"/>
      <c r="D577" s="167"/>
      <c r="E577" s="105"/>
      <c r="F577" s="105"/>
      <c r="G577" s="105"/>
      <c r="H577" s="105"/>
      <c r="I577" s="105"/>
      <c r="J577" s="105"/>
      <c r="K577" s="105"/>
      <c r="L577" s="105"/>
      <c r="M577" s="105"/>
      <c r="N577" s="105"/>
      <c r="O577" s="105"/>
      <c r="P577" s="105"/>
      <c r="Q577" s="105"/>
      <c r="R577" s="105"/>
      <c r="S577" s="105"/>
      <c r="T577" s="105"/>
      <c r="U577" s="105"/>
      <c r="V577" s="105"/>
      <c r="W577" s="105"/>
      <c r="X577" s="105"/>
      <c r="Y577" s="105"/>
      <c r="Z577" s="105"/>
      <c r="AA577" s="105"/>
      <c r="AB577" s="105"/>
      <c r="AC577" s="105"/>
      <c r="AD577" s="105"/>
      <c r="AE577" s="105"/>
      <c r="AF577" s="105"/>
      <c r="AG577" s="105"/>
      <c r="AH577" s="105"/>
      <c r="AI577" s="105"/>
      <c r="AJ577" s="105"/>
      <c r="AK577" s="105"/>
      <c r="AL577" s="105"/>
      <c r="AM577" s="105"/>
      <c r="AN577" s="105"/>
      <c r="AO577" s="105"/>
      <c r="AP577" s="105"/>
      <c r="AQ577" s="105"/>
      <c r="AR577" s="105"/>
      <c r="AS577" s="105"/>
      <c r="AT577" s="105"/>
      <c r="AU577" s="105"/>
      <c r="AV577" s="105"/>
      <c r="AW577" s="105"/>
      <c r="AX577" s="105"/>
      <c r="AY577" s="105"/>
      <c r="AZ577" s="105"/>
      <c r="BA577" s="105"/>
      <c r="BB577" s="105"/>
      <c r="BC577" s="105"/>
      <c r="BD577" s="105"/>
      <c r="BE577" s="105"/>
      <c r="BF577" s="105"/>
    </row>
    <row r="578" spans="1:58" ht="13.5" customHeight="1" x14ac:dyDescent="0.25">
      <c r="A578" s="105"/>
      <c r="B578" s="167"/>
      <c r="C578" s="167"/>
      <c r="D578" s="167"/>
      <c r="E578" s="105"/>
      <c r="F578" s="105"/>
      <c r="G578" s="105"/>
      <c r="H578" s="105"/>
      <c r="I578" s="105"/>
      <c r="J578" s="105"/>
      <c r="K578" s="105"/>
      <c r="L578" s="105"/>
      <c r="M578" s="105"/>
      <c r="N578" s="105"/>
      <c r="O578" s="105"/>
      <c r="P578" s="105"/>
      <c r="Q578" s="105"/>
      <c r="R578" s="105"/>
      <c r="S578" s="105"/>
      <c r="T578" s="105"/>
      <c r="U578" s="105"/>
      <c r="V578" s="105"/>
      <c r="W578" s="105"/>
      <c r="X578" s="105"/>
      <c r="Y578" s="105"/>
      <c r="Z578" s="105"/>
      <c r="AA578" s="105"/>
      <c r="AB578" s="105"/>
      <c r="AC578" s="105"/>
      <c r="AD578" s="105"/>
      <c r="AE578" s="105"/>
      <c r="AF578" s="105"/>
      <c r="AG578" s="105"/>
      <c r="AH578" s="105"/>
      <c r="AI578" s="105"/>
      <c r="AJ578" s="105"/>
      <c r="AK578" s="105"/>
      <c r="AL578" s="105"/>
      <c r="AM578" s="105"/>
      <c r="AN578" s="105"/>
      <c r="AO578" s="105"/>
      <c r="AP578" s="105"/>
      <c r="AQ578" s="105"/>
      <c r="AR578" s="105"/>
      <c r="AS578" s="105"/>
      <c r="AT578" s="105"/>
      <c r="AU578" s="105"/>
      <c r="AV578" s="105"/>
      <c r="AW578" s="105"/>
      <c r="AX578" s="105"/>
      <c r="AY578" s="105"/>
      <c r="AZ578" s="105"/>
      <c r="BA578" s="105"/>
      <c r="BB578" s="105"/>
      <c r="BC578" s="105"/>
      <c r="BD578" s="105"/>
      <c r="BE578" s="105"/>
      <c r="BF578" s="105"/>
    </row>
    <row r="579" spans="1:58" ht="13.5" customHeight="1" x14ac:dyDescent="0.25">
      <c r="A579" s="105"/>
      <c r="B579" s="167"/>
      <c r="C579" s="167"/>
      <c r="D579" s="167"/>
      <c r="E579" s="105"/>
      <c r="F579" s="105"/>
      <c r="G579" s="105"/>
      <c r="H579" s="105"/>
      <c r="I579" s="105"/>
      <c r="J579" s="105"/>
      <c r="K579" s="105"/>
      <c r="L579" s="105"/>
      <c r="M579" s="105"/>
      <c r="N579" s="105"/>
      <c r="O579" s="105"/>
      <c r="P579" s="105"/>
      <c r="Q579" s="105"/>
      <c r="R579" s="105"/>
      <c r="S579" s="105"/>
      <c r="T579" s="105"/>
      <c r="U579" s="105"/>
      <c r="V579" s="105"/>
      <c r="W579" s="105"/>
      <c r="X579" s="105"/>
      <c r="Y579" s="105"/>
      <c r="Z579" s="105"/>
      <c r="AA579" s="105"/>
      <c r="AB579" s="105"/>
      <c r="AC579" s="105"/>
      <c r="AD579" s="105"/>
      <c r="AE579" s="105"/>
      <c r="AF579" s="105"/>
      <c r="AG579" s="105"/>
      <c r="AH579" s="105"/>
      <c r="AI579" s="105"/>
      <c r="AJ579" s="105"/>
      <c r="AK579" s="105"/>
      <c r="AL579" s="105"/>
      <c r="AM579" s="105"/>
      <c r="AN579" s="105"/>
      <c r="AO579" s="105"/>
      <c r="AP579" s="105"/>
      <c r="AQ579" s="105"/>
      <c r="AR579" s="105"/>
      <c r="AS579" s="105"/>
      <c r="AT579" s="105"/>
      <c r="AU579" s="105"/>
      <c r="AV579" s="105"/>
      <c r="AW579" s="105"/>
      <c r="AX579" s="105"/>
      <c r="AY579" s="105"/>
      <c r="AZ579" s="105"/>
      <c r="BA579" s="105"/>
      <c r="BB579" s="105"/>
      <c r="BC579" s="105"/>
      <c r="BD579" s="105"/>
      <c r="BE579" s="105"/>
      <c r="BF579" s="105"/>
    </row>
    <row r="580" spans="1:58" ht="13.5" customHeight="1" x14ac:dyDescent="0.25">
      <c r="A580" s="105"/>
      <c r="B580" s="167"/>
      <c r="C580" s="167"/>
      <c r="D580" s="167"/>
      <c r="E580" s="105"/>
      <c r="F580" s="105"/>
      <c r="G580" s="105"/>
      <c r="H580" s="105"/>
      <c r="I580" s="105"/>
      <c r="J580" s="105"/>
      <c r="K580" s="105"/>
      <c r="L580" s="105"/>
      <c r="M580" s="105"/>
      <c r="N580" s="105"/>
      <c r="O580" s="105"/>
      <c r="P580" s="105"/>
      <c r="Q580" s="105"/>
      <c r="R580" s="105"/>
      <c r="S580" s="105"/>
      <c r="T580" s="105"/>
      <c r="U580" s="105"/>
      <c r="V580" s="105"/>
      <c r="W580" s="105"/>
      <c r="X580" s="105"/>
      <c r="Y580" s="105"/>
      <c r="Z580" s="105"/>
      <c r="AA580" s="105"/>
      <c r="AB580" s="105"/>
      <c r="AC580" s="105"/>
      <c r="AD580" s="105"/>
      <c r="AE580" s="105"/>
      <c r="AF580" s="105"/>
      <c r="AG580" s="105"/>
      <c r="AH580" s="105"/>
      <c r="AI580" s="105"/>
      <c r="AJ580" s="105"/>
      <c r="AK580" s="105"/>
      <c r="AL580" s="105"/>
      <c r="AM580" s="105"/>
      <c r="AN580" s="105"/>
      <c r="AO580" s="105"/>
      <c r="AP580" s="105"/>
      <c r="AQ580" s="105"/>
      <c r="AR580" s="105"/>
      <c r="AS580" s="105"/>
      <c r="AT580" s="105"/>
      <c r="AU580" s="105"/>
      <c r="AV580" s="105"/>
      <c r="AW580" s="105"/>
      <c r="AX580" s="105"/>
      <c r="AY580" s="105"/>
      <c r="AZ580" s="105"/>
      <c r="BA580" s="105"/>
      <c r="BB580" s="105"/>
      <c r="BC580" s="105"/>
      <c r="BD580" s="105"/>
      <c r="BE580" s="105"/>
      <c r="BF580" s="105"/>
    </row>
    <row r="581" spans="1:58" ht="13.5" customHeight="1" x14ac:dyDescent="0.25">
      <c r="A581" s="105"/>
      <c r="B581" s="167"/>
      <c r="C581" s="167"/>
      <c r="D581" s="167"/>
      <c r="E581" s="105"/>
      <c r="F581" s="105"/>
      <c r="G581" s="105"/>
      <c r="H581" s="105"/>
      <c r="I581" s="105"/>
      <c r="J581" s="105"/>
      <c r="K581" s="105"/>
      <c r="L581" s="105"/>
      <c r="M581" s="105"/>
      <c r="N581" s="105"/>
      <c r="O581" s="105"/>
      <c r="P581" s="105"/>
      <c r="Q581" s="105"/>
      <c r="R581" s="105"/>
      <c r="S581" s="105"/>
      <c r="T581" s="105"/>
      <c r="U581" s="105"/>
      <c r="V581" s="105"/>
      <c r="W581" s="105"/>
      <c r="X581" s="105"/>
      <c r="Y581" s="105"/>
      <c r="Z581" s="105"/>
      <c r="AA581" s="105"/>
      <c r="AB581" s="105"/>
      <c r="AC581" s="105"/>
      <c r="AD581" s="105"/>
      <c r="AE581" s="105"/>
      <c r="AF581" s="105"/>
      <c r="AG581" s="105"/>
      <c r="AH581" s="105"/>
      <c r="AI581" s="105"/>
      <c r="AJ581" s="105"/>
      <c r="AK581" s="105"/>
      <c r="AL581" s="105"/>
      <c r="AM581" s="105"/>
      <c r="AN581" s="105"/>
      <c r="AO581" s="105"/>
      <c r="AP581" s="105"/>
      <c r="AQ581" s="105"/>
      <c r="AR581" s="105"/>
      <c r="AS581" s="105"/>
      <c r="AT581" s="105"/>
      <c r="AU581" s="105"/>
      <c r="AV581" s="105"/>
      <c r="AW581" s="105"/>
      <c r="AX581" s="105"/>
      <c r="AY581" s="105"/>
      <c r="AZ581" s="105"/>
      <c r="BA581" s="105"/>
      <c r="BB581" s="105"/>
      <c r="BC581" s="105"/>
      <c r="BD581" s="105"/>
      <c r="BE581" s="105"/>
      <c r="BF581" s="105"/>
    </row>
    <row r="582" spans="1:58" ht="13.5" customHeight="1" x14ac:dyDescent="0.25">
      <c r="A582" s="105"/>
      <c r="B582" s="167"/>
      <c r="C582" s="167"/>
      <c r="D582" s="167"/>
      <c r="E582" s="105"/>
      <c r="F582" s="105"/>
      <c r="G582" s="105"/>
      <c r="H582" s="105"/>
      <c r="I582" s="105"/>
      <c r="J582" s="105"/>
      <c r="K582" s="105"/>
      <c r="L582" s="105"/>
      <c r="M582" s="105"/>
      <c r="N582" s="105"/>
      <c r="O582" s="105"/>
      <c r="P582" s="105"/>
      <c r="Q582" s="105"/>
      <c r="R582" s="105"/>
      <c r="S582" s="105"/>
      <c r="T582" s="105"/>
      <c r="U582" s="105"/>
      <c r="V582" s="105"/>
      <c r="W582" s="105"/>
      <c r="X582" s="105"/>
      <c r="Y582" s="105"/>
      <c r="Z582" s="105"/>
      <c r="AA582" s="105"/>
      <c r="AB582" s="105"/>
      <c r="AC582" s="105"/>
      <c r="AD582" s="105"/>
      <c r="AE582" s="105"/>
      <c r="AF582" s="105"/>
      <c r="AG582" s="105"/>
      <c r="AH582" s="105"/>
      <c r="AI582" s="105"/>
      <c r="AJ582" s="105"/>
      <c r="AK582" s="105"/>
      <c r="AL582" s="105"/>
      <c r="AM582" s="105"/>
      <c r="AN582" s="105"/>
      <c r="AO582" s="105"/>
      <c r="AP582" s="105"/>
      <c r="AQ582" s="105"/>
      <c r="AR582" s="105"/>
      <c r="AS582" s="105"/>
      <c r="AT582" s="105"/>
      <c r="AU582" s="105"/>
      <c r="AV582" s="105"/>
      <c r="AW582" s="105"/>
      <c r="AX582" s="105"/>
      <c r="AY582" s="105"/>
      <c r="AZ582" s="105"/>
      <c r="BA582" s="105"/>
      <c r="BB582" s="105"/>
      <c r="BC582" s="105"/>
      <c r="BD582" s="105"/>
      <c r="BE582" s="105"/>
      <c r="BF582" s="105"/>
    </row>
    <row r="583" spans="1:58" ht="13.5" customHeight="1" x14ac:dyDescent="0.25">
      <c r="A583" s="105"/>
      <c r="B583" s="167"/>
      <c r="C583" s="167"/>
      <c r="D583" s="167"/>
      <c r="E583" s="105"/>
      <c r="F583" s="105"/>
      <c r="G583" s="105"/>
      <c r="H583" s="105"/>
      <c r="I583" s="105"/>
      <c r="J583" s="105"/>
      <c r="K583" s="105"/>
      <c r="L583" s="105"/>
      <c r="M583" s="105"/>
      <c r="N583" s="105"/>
      <c r="O583" s="105"/>
      <c r="P583" s="105"/>
      <c r="Q583" s="105"/>
      <c r="R583" s="105"/>
      <c r="S583" s="105"/>
      <c r="T583" s="105"/>
      <c r="U583" s="105"/>
      <c r="V583" s="105"/>
      <c r="W583" s="105"/>
      <c r="X583" s="105"/>
      <c r="Y583" s="105"/>
      <c r="Z583" s="105"/>
      <c r="AA583" s="105"/>
      <c r="AB583" s="105"/>
      <c r="AC583" s="105"/>
      <c r="AD583" s="105"/>
      <c r="AE583" s="105"/>
      <c r="AF583" s="105"/>
      <c r="AG583" s="105"/>
      <c r="AH583" s="105"/>
      <c r="AI583" s="105"/>
      <c r="AJ583" s="105"/>
      <c r="AK583" s="105"/>
      <c r="AL583" s="105"/>
      <c r="AM583" s="105"/>
      <c r="AN583" s="105"/>
      <c r="AO583" s="105"/>
      <c r="AP583" s="105"/>
      <c r="AQ583" s="105"/>
      <c r="AR583" s="105"/>
      <c r="AS583" s="105"/>
      <c r="AT583" s="105"/>
      <c r="AU583" s="105"/>
      <c r="AV583" s="105"/>
      <c r="AW583" s="105"/>
      <c r="AX583" s="105"/>
      <c r="AY583" s="105"/>
      <c r="AZ583" s="105"/>
      <c r="BA583" s="105"/>
      <c r="BB583" s="105"/>
      <c r="BC583" s="105"/>
      <c r="BD583" s="105"/>
      <c r="BE583" s="105"/>
      <c r="BF583" s="105"/>
    </row>
    <row r="584" spans="1:58" ht="13.5" customHeight="1" x14ac:dyDescent="0.25">
      <c r="A584" s="105"/>
      <c r="B584" s="167"/>
      <c r="C584" s="167"/>
      <c r="D584" s="167"/>
      <c r="E584" s="105"/>
      <c r="F584" s="105"/>
      <c r="G584" s="105"/>
      <c r="H584" s="105"/>
      <c r="I584" s="105"/>
      <c r="J584" s="105"/>
      <c r="K584" s="105"/>
      <c r="L584" s="105"/>
      <c r="M584" s="105"/>
      <c r="N584" s="105"/>
      <c r="O584" s="105"/>
      <c r="P584" s="105"/>
      <c r="Q584" s="105"/>
      <c r="R584" s="105"/>
      <c r="S584" s="105"/>
      <c r="T584" s="105"/>
      <c r="U584" s="105"/>
      <c r="V584" s="105"/>
      <c r="W584" s="105"/>
      <c r="X584" s="105"/>
      <c r="Y584" s="105"/>
      <c r="Z584" s="105"/>
      <c r="AA584" s="105"/>
      <c r="AB584" s="105"/>
      <c r="AC584" s="105"/>
      <c r="AD584" s="105"/>
      <c r="AE584" s="105"/>
      <c r="AF584" s="105"/>
      <c r="AG584" s="105"/>
      <c r="AH584" s="105"/>
      <c r="AI584" s="105"/>
      <c r="AJ584" s="105"/>
      <c r="AK584" s="105"/>
      <c r="AL584" s="105"/>
      <c r="AM584" s="105"/>
      <c r="AN584" s="105"/>
      <c r="AO584" s="105"/>
      <c r="AP584" s="105"/>
      <c r="AQ584" s="105"/>
      <c r="AR584" s="105"/>
      <c r="AS584" s="105"/>
      <c r="AT584" s="105"/>
      <c r="AU584" s="105"/>
      <c r="AV584" s="105"/>
      <c r="AW584" s="105"/>
      <c r="AX584" s="105"/>
      <c r="AY584" s="105"/>
      <c r="AZ584" s="105"/>
      <c r="BA584" s="105"/>
      <c r="BB584" s="105"/>
      <c r="BC584" s="105"/>
      <c r="BD584" s="105"/>
      <c r="BE584" s="105"/>
      <c r="BF584" s="105"/>
    </row>
    <row r="585" spans="1:58" ht="13.5" customHeight="1" x14ac:dyDescent="0.25">
      <c r="A585" s="105"/>
      <c r="B585" s="167"/>
      <c r="C585" s="167"/>
      <c r="D585" s="167"/>
      <c r="E585" s="105"/>
      <c r="F585" s="105"/>
      <c r="G585" s="105"/>
      <c r="H585" s="105"/>
      <c r="I585" s="105"/>
      <c r="J585" s="105"/>
      <c r="K585" s="105"/>
      <c r="L585" s="105"/>
      <c r="M585" s="105"/>
      <c r="N585" s="105"/>
      <c r="O585" s="105"/>
      <c r="P585" s="105"/>
      <c r="Q585" s="105"/>
      <c r="R585" s="105"/>
      <c r="S585" s="105"/>
      <c r="T585" s="105"/>
      <c r="U585" s="105"/>
      <c r="V585" s="105"/>
      <c r="W585" s="105"/>
      <c r="X585" s="105"/>
      <c r="Y585" s="105"/>
      <c r="Z585" s="105"/>
      <c r="AA585" s="105"/>
      <c r="AB585" s="105"/>
      <c r="AC585" s="105"/>
      <c r="AD585" s="105"/>
      <c r="AE585" s="105"/>
      <c r="AF585" s="105"/>
      <c r="AG585" s="105"/>
      <c r="AH585" s="105"/>
      <c r="AI585" s="105"/>
      <c r="AJ585" s="105"/>
      <c r="AK585" s="105"/>
      <c r="AL585" s="105"/>
      <c r="AM585" s="105"/>
      <c r="AN585" s="105"/>
      <c r="AO585" s="105"/>
      <c r="AP585" s="105"/>
      <c r="AQ585" s="105"/>
      <c r="AR585" s="105"/>
      <c r="AS585" s="105"/>
      <c r="AT585" s="105"/>
      <c r="AU585" s="105"/>
      <c r="AV585" s="105"/>
      <c r="AW585" s="105"/>
      <c r="AX585" s="105"/>
      <c r="AY585" s="105"/>
      <c r="AZ585" s="105"/>
      <c r="BA585" s="105"/>
      <c r="BB585" s="105"/>
      <c r="BC585" s="105"/>
      <c r="BD585" s="105"/>
      <c r="BE585" s="105"/>
      <c r="BF585" s="105"/>
    </row>
    <row r="586" spans="1:58" ht="13.5" customHeight="1" x14ac:dyDescent="0.25">
      <c r="A586" s="105"/>
      <c r="B586" s="167"/>
      <c r="C586" s="167"/>
      <c r="D586" s="167"/>
      <c r="E586" s="105"/>
      <c r="F586" s="105"/>
      <c r="G586" s="105"/>
      <c r="H586" s="105"/>
      <c r="I586" s="105"/>
      <c r="J586" s="105"/>
      <c r="K586" s="105"/>
      <c r="L586" s="105"/>
      <c r="M586" s="105"/>
      <c r="N586" s="105"/>
      <c r="O586" s="105"/>
      <c r="P586" s="105"/>
      <c r="Q586" s="105"/>
      <c r="R586" s="105"/>
      <c r="S586" s="105"/>
      <c r="T586" s="105"/>
      <c r="U586" s="105"/>
      <c r="V586" s="105"/>
      <c r="W586" s="105"/>
      <c r="X586" s="105"/>
      <c r="Y586" s="105"/>
      <c r="Z586" s="105"/>
      <c r="AA586" s="105"/>
      <c r="AB586" s="105"/>
      <c r="AC586" s="105"/>
      <c r="AD586" s="105"/>
      <c r="AE586" s="105"/>
      <c r="AF586" s="105"/>
      <c r="AG586" s="105"/>
      <c r="AH586" s="105"/>
      <c r="AI586" s="105"/>
      <c r="AJ586" s="105"/>
      <c r="AK586" s="105"/>
      <c r="AL586" s="105"/>
      <c r="AM586" s="105"/>
      <c r="AN586" s="105"/>
      <c r="AO586" s="105"/>
      <c r="AP586" s="105"/>
      <c r="AQ586" s="105"/>
      <c r="AR586" s="105"/>
      <c r="AS586" s="105"/>
      <c r="AT586" s="105"/>
      <c r="AU586" s="105"/>
      <c r="AV586" s="105"/>
      <c r="AW586" s="105"/>
      <c r="AX586" s="105"/>
      <c r="AY586" s="105"/>
      <c r="AZ586" s="105"/>
      <c r="BA586" s="105"/>
      <c r="BB586" s="105"/>
      <c r="BC586" s="105"/>
      <c r="BD586" s="105"/>
      <c r="BE586" s="105"/>
      <c r="BF586" s="105"/>
    </row>
    <row r="587" spans="1:58" ht="13.5" customHeight="1" x14ac:dyDescent="0.25">
      <c r="A587" s="105"/>
      <c r="B587" s="167"/>
      <c r="C587" s="167"/>
      <c r="D587" s="167"/>
      <c r="E587" s="105"/>
      <c r="F587" s="105"/>
      <c r="G587" s="105"/>
      <c r="H587" s="105"/>
      <c r="I587" s="105"/>
      <c r="J587" s="105"/>
      <c r="K587" s="105"/>
      <c r="L587" s="105"/>
      <c r="M587" s="105"/>
      <c r="N587" s="105"/>
      <c r="O587" s="105"/>
      <c r="P587" s="105"/>
      <c r="Q587" s="105"/>
      <c r="R587" s="105"/>
      <c r="S587" s="105"/>
      <c r="T587" s="105"/>
      <c r="U587" s="105"/>
      <c r="V587" s="105"/>
      <c r="W587" s="105"/>
      <c r="X587" s="105"/>
      <c r="Y587" s="105"/>
      <c r="Z587" s="105"/>
      <c r="AA587" s="105"/>
      <c r="AB587" s="105"/>
      <c r="AC587" s="105"/>
      <c r="AD587" s="105"/>
      <c r="AE587" s="105"/>
      <c r="AF587" s="105"/>
      <c r="AG587" s="105"/>
      <c r="AH587" s="105"/>
      <c r="AI587" s="105"/>
      <c r="AJ587" s="105"/>
      <c r="AK587" s="105"/>
      <c r="AL587" s="105"/>
      <c r="AM587" s="105"/>
      <c r="AN587" s="105"/>
      <c r="AO587" s="105"/>
      <c r="AP587" s="105"/>
      <c r="AQ587" s="105"/>
      <c r="AR587" s="105"/>
      <c r="AS587" s="105"/>
      <c r="AT587" s="105"/>
      <c r="AU587" s="105"/>
      <c r="AV587" s="105"/>
      <c r="AW587" s="105"/>
      <c r="AX587" s="105"/>
      <c r="AY587" s="105"/>
      <c r="AZ587" s="105"/>
      <c r="BA587" s="105"/>
      <c r="BB587" s="105"/>
      <c r="BC587" s="105"/>
      <c r="BD587" s="105"/>
      <c r="BE587" s="105"/>
      <c r="BF587" s="105"/>
    </row>
    <row r="588" spans="1:58" ht="13.5" customHeight="1" x14ac:dyDescent="0.25">
      <c r="A588" s="105"/>
      <c r="B588" s="167"/>
      <c r="C588" s="167"/>
      <c r="D588" s="167"/>
      <c r="E588" s="105"/>
      <c r="F588" s="105"/>
      <c r="G588" s="105"/>
      <c r="H588" s="105"/>
      <c r="I588" s="105"/>
      <c r="J588" s="105"/>
      <c r="K588" s="105"/>
      <c r="L588" s="105"/>
      <c r="M588" s="105"/>
      <c r="N588" s="105"/>
      <c r="O588" s="105"/>
      <c r="P588" s="105"/>
      <c r="Q588" s="105"/>
      <c r="R588" s="105"/>
      <c r="S588" s="105"/>
      <c r="T588" s="105"/>
      <c r="U588" s="105"/>
      <c r="V588" s="105"/>
      <c r="W588" s="105"/>
      <c r="X588" s="105"/>
      <c r="Y588" s="105"/>
      <c r="Z588" s="105"/>
      <c r="AA588" s="105"/>
      <c r="AB588" s="105"/>
      <c r="AC588" s="105"/>
      <c r="AD588" s="105"/>
      <c r="AE588" s="105"/>
      <c r="AF588" s="105"/>
      <c r="AG588" s="105"/>
      <c r="AH588" s="105"/>
      <c r="AI588" s="105"/>
      <c r="AJ588" s="105"/>
      <c r="AK588" s="105"/>
      <c r="AL588" s="105"/>
      <c r="AM588" s="105"/>
      <c r="AN588" s="105"/>
      <c r="AO588" s="105"/>
      <c r="AP588" s="105"/>
      <c r="AQ588" s="105"/>
      <c r="AR588" s="105"/>
      <c r="AS588" s="105"/>
      <c r="AT588" s="105"/>
      <c r="AU588" s="105"/>
      <c r="AV588" s="105"/>
      <c r="AW588" s="105"/>
      <c r="AX588" s="105"/>
      <c r="AY588" s="105"/>
      <c r="AZ588" s="105"/>
      <c r="BA588" s="105"/>
      <c r="BB588" s="105"/>
      <c r="BC588" s="105"/>
      <c r="BD588" s="105"/>
      <c r="BE588" s="105"/>
      <c r="BF588" s="105"/>
    </row>
    <row r="589" spans="1:58" ht="13.5" customHeight="1" x14ac:dyDescent="0.25">
      <c r="A589" s="105"/>
      <c r="B589" s="167"/>
      <c r="C589" s="167"/>
      <c r="D589" s="167"/>
      <c r="E589" s="105"/>
      <c r="F589" s="105"/>
      <c r="G589" s="105"/>
      <c r="H589" s="105"/>
      <c r="I589" s="105"/>
      <c r="J589" s="105"/>
      <c r="K589" s="105"/>
      <c r="L589" s="105"/>
      <c r="M589" s="105"/>
      <c r="N589" s="105"/>
      <c r="O589" s="105"/>
      <c r="P589" s="105"/>
      <c r="Q589" s="105"/>
      <c r="R589" s="105"/>
      <c r="S589" s="105"/>
      <c r="T589" s="105"/>
      <c r="U589" s="105"/>
      <c r="V589" s="105"/>
      <c r="W589" s="105"/>
      <c r="X589" s="105"/>
      <c r="Y589" s="105"/>
      <c r="Z589" s="105"/>
      <c r="AA589" s="105"/>
      <c r="AB589" s="105"/>
      <c r="AC589" s="105"/>
      <c r="AD589" s="105"/>
      <c r="AE589" s="105"/>
      <c r="AF589" s="105"/>
      <c r="AG589" s="105"/>
      <c r="AH589" s="105"/>
      <c r="AI589" s="105"/>
      <c r="AJ589" s="105"/>
      <c r="AK589" s="105"/>
      <c r="AL589" s="105"/>
      <c r="AM589" s="105"/>
      <c r="AN589" s="105"/>
      <c r="AO589" s="105"/>
      <c r="AP589" s="105"/>
      <c r="AQ589" s="105"/>
      <c r="AR589" s="105"/>
      <c r="AS589" s="105"/>
      <c r="AT589" s="105"/>
      <c r="AU589" s="105"/>
      <c r="AV589" s="105"/>
      <c r="AW589" s="105"/>
      <c r="AX589" s="105"/>
      <c r="AY589" s="105"/>
      <c r="AZ589" s="105"/>
      <c r="BA589" s="105"/>
      <c r="BB589" s="105"/>
      <c r="BC589" s="105"/>
      <c r="BD589" s="105"/>
      <c r="BE589" s="105"/>
      <c r="BF589" s="105"/>
    </row>
    <row r="590" spans="1:58" ht="13.5" customHeight="1" x14ac:dyDescent="0.25">
      <c r="A590" s="105"/>
      <c r="B590" s="167"/>
      <c r="C590" s="167"/>
      <c r="D590" s="167"/>
      <c r="E590" s="105"/>
      <c r="F590" s="105"/>
      <c r="G590" s="105"/>
      <c r="H590" s="105"/>
      <c r="I590" s="105"/>
      <c r="J590" s="105"/>
      <c r="K590" s="105"/>
      <c r="L590" s="105"/>
      <c r="M590" s="105"/>
      <c r="N590" s="105"/>
      <c r="O590" s="105"/>
      <c r="P590" s="105"/>
      <c r="Q590" s="105"/>
      <c r="R590" s="105"/>
      <c r="S590" s="105"/>
      <c r="T590" s="105"/>
      <c r="U590" s="105"/>
      <c r="V590" s="105"/>
      <c r="W590" s="105"/>
      <c r="X590" s="105"/>
      <c r="Y590" s="105"/>
      <c r="Z590" s="105"/>
      <c r="AA590" s="105"/>
      <c r="AB590" s="105"/>
      <c r="AC590" s="105"/>
      <c r="AD590" s="105"/>
      <c r="AE590" s="105"/>
      <c r="AF590" s="105"/>
      <c r="AG590" s="105"/>
      <c r="AH590" s="105"/>
      <c r="AI590" s="105"/>
      <c r="AJ590" s="105"/>
      <c r="AK590" s="105"/>
      <c r="AL590" s="105"/>
      <c r="AM590" s="105"/>
      <c r="AN590" s="105"/>
      <c r="AO590" s="105"/>
      <c r="AP590" s="105"/>
      <c r="AQ590" s="105"/>
      <c r="AR590" s="105"/>
      <c r="AS590" s="105"/>
      <c r="AT590" s="105"/>
      <c r="AU590" s="105"/>
      <c r="AV590" s="105"/>
      <c r="AW590" s="105"/>
      <c r="AX590" s="105"/>
      <c r="AY590" s="105"/>
      <c r="AZ590" s="105"/>
      <c r="BA590" s="105"/>
      <c r="BB590" s="105"/>
      <c r="BC590" s="105"/>
      <c r="BD590" s="105"/>
      <c r="BE590" s="105"/>
      <c r="BF590" s="105"/>
    </row>
    <row r="591" spans="1:58" ht="13.5" customHeight="1" x14ac:dyDescent="0.25">
      <c r="A591" s="105"/>
      <c r="B591" s="167"/>
      <c r="C591" s="167"/>
      <c r="D591" s="167"/>
      <c r="E591" s="105"/>
      <c r="F591" s="105"/>
      <c r="G591" s="105"/>
      <c r="H591" s="105"/>
      <c r="I591" s="105"/>
      <c r="J591" s="105"/>
      <c r="K591" s="105"/>
      <c r="L591" s="105"/>
      <c r="M591" s="105"/>
      <c r="N591" s="105"/>
      <c r="O591" s="105"/>
      <c r="P591" s="105"/>
      <c r="Q591" s="105"/>
      <c r="R591" s="105"/>
      <c r="S591" s="105"/>
      <c r="T591" s="105"/>
      <c r="U591" s="105"/>
      <c r="V591" s="105"/>
      <c r="W591" s="105"/>
      <c r="X591" s="105"/>
      <c r="Y591" s="105"/>
      <c r="Z591" s="105"/>
      <c r="AA591" s="105"/>
      <c r="AB591" s="105"/>
      <c r="AC591" s="105"/>
      <c r="AD591" s="105"/>
      <c r="AE591" s="105"/>
      <c r="AF591" s="105"/>
      <c r="AG591" s="105"/>
      <c r="AH591" s="105"/>
      <c r="AI591" s="105"/>
      <c r="AJ591" s="105"/>
      <c r="AK591" s="105"/>
      <c r="AL591" s="105"/>
      <c r="AM591" s="105"/>
      <c r="AN591" s="105"/>
      <c r="AO591" s="105"/>
      <c r="AP591" s="105"/>
      <c r="AQ591" s="105"/>
      <c r="AR591" s="105"/>
      <c r="AS591" s="105"/>
      <c r="AT591" s="105"/>
      <c r="AU591" s="105"/>
      <c r="AV591" s="105"/>
      <c r="AW591" s="105"/>
      <c r="AX591" s="105"/>
      <c r="AY591" s="105"/>
      <c r="AZ591" s="105"/>
      <c r="BA591" s="105"/>
      <c r="BB591" s="105"/>
      <c r="BC591" s="105"/>
      <c r="BD591" s="105"/>
      <c r="BE591" s="105"/>
      <c r="BF591" s="105"/>
    </row>
    <row r="592" spans="1:58" ht="13.5" customHeight="1" x14ac:dyDescent="0.25">
      <c r="A592" s="105"/>
      <c r="B592" s="167"/>
      <c r="C592" s="167"/>
      <c r="D592" s="167"/>
      <c r="E592" s="105"/>
      <c r="F592" s="105"/>
      <c r="G592" s="105"/>
      <c r="H592" s="105"/>
      <c r="I592" s="105"/>
      <c r="J592" s="105"/>
      <c r="K592" s="105"/>
      <c r="L592" s="105"/>
      <c r="M592" s="105"/>
      <c r="N592" s="105"/>
      <c r="O592" s="105"/>
      <c r="P592" s="105"/>
      <c r="Q592" s="105"/>
      <c r="R592" s="105"/>
      <c r="S592" s="105"/>
      <c r="T592" s="105"/>
      <c r="U592" s="105"/>
      <c r="V592" s="105"/>
      <c r="W592" s="105"/>
      <c r="X592" s="105"/>
      <c r="Y592" s="105"/>
      <c r="Z592" s="105"/>
      <c r="AA592" s="105"/>
      <c r="AB592" s="105"/>
      <c r="AC592" s="105"/>
      <c r="AD592" s="105"/>
      <c r="AE592" s="105"/>
      <c r="AF592" s="105"/>
      <c r="AG592" s="105"/>
      <c r="AH592" s="105"/>
      <c r="AI592" s="105"/>
      <c r="AJ592" s="105"/>
      <c r="AK592" s="105"/>
      <c r="AL592" s="105"/>
      <c r="AM592" s="105"/>
      <c r="AN592" s="105"/>
      <c r="AO592" s="105"/>
      <c r="AP592" s="105"/>
      <c r="AQ592" s="105"/>
      <c r="AR592" s="105"/>
      <c r="AS592" s="105"/>
      <c r="AT592" s="105"/>
      <c r="AU592" s="105"/>
      <c r="AV592" s="105"/>
      <c r="AW592" s="105"/>
      <c r="AX592" s="105"/>
      <c r="AY592" s="105"/>
      <c r="AZ592" s="105"/>
      <c r="BA592" s="105"/>
      <c r="BB592" s="105"/>
      <c r="BC592" s="105"/>
      <c r="BD592" s="105"/>
      <c r="BE592" s="105"/>
      <c r="BF592" s="105"/>
    </row>
    <row r="593" spans="1:58" ht="13.5" customHeight="1" x14ac:dyDescent="0.25">
      <c r="A593" s="105"/>
      <c r="B593" s="167"/>
      <c r="C593" s="167"/>
      <c r="D593" s="167"/>
      <c r="E593" s="105"/>
      <c r="F593" s="105"/>
      <c r="G593" s="105"/>
      <c r="H593" s="105"/>
      <c r="I593" s="105"/>
      <c r="J593" s="105"/>
      <c r="K593" s="105"/>
      <c r="L593" s="105"/>
      <c r="M593" s="105"/>
      <c r="N593" s="105"/>
      <c r="O593" s="105"/>
      <c r="P593" s="105"/>
      <c r="Q593" s="105"/>
      <c r="R593" s="105"/>
      <c r="S593" s="105"/>
      <c r="T593" s="105"/>
      <c r="U593" s="105"/>
      <c r="V593" s="105"/>
      <c r="W593" s="105"/>
      <c r="X593" s="105"/>
      <c r="Y593" s="105"/>
      <c r="Z593" s="105"/>
      <c r="AA593" s="105"/>
      <c r="AB593" s="105"/>
      <c r="AC593" s="105"/>
      <c r="AD593" s="105"/>
      <c r="AE593" s="105"/>
      <c r="AF593" s="105"/>
      <c r="AG593" s="105"/>
      <c r="AH593" s="105"/>
      <c r="AI593" s="105"/>
      <c r="AJ593" s="105"/>
      <c r="AK593" s="105"/>
      <c r="AL593" s="105"/>
      <c r="AM593" s="105"/>
      <c r="AN593" s="105"/>
      <c r="AO593" s="105"/>
      <c r="AP593" s="105"/>
      <c r="AQ593" s="105"/>
      <c r="AR593" s="105"/>
      <c r="AS593" s="105"/>
      <c r="AT593" s="105"/>
      <c r="AU593" s="105"/>
      <c r="AV593" s="105"/>
      <c r="AW593" s="105"/>
      <c r="AX593" s="105"/>
      <c r="AY593" s="105"/>
      <c r="AZ593" s="105"/>
      <c r="BA593" s="105"/>
      <c r="BB593" s="105"/>
      <c r="BC593" s="105"/>
      <c r="BD593" s="105"/>
      <c r="BE593" s="105"/>
      <c r="BF593" s="105"/>
    </row>
    <row r="594" spans="1:58" ht="13.5" customHeight="1" x14ac:dyDescent="0.25">
      <c r="A594" s="105"/>
      <c r="B594" s="167"/>
      <c r="C594" s="167"/>
      <c r="D594" s="167"/>
      <c r="E594" s="105"/>
      <c r="F594" s="105"/>
      <c r="G594" s="105"/>
      <c r="H594" s="105"/>
      <c r="I594" s="105"/>
      <c r="J594" s="105"/>
      <c r="K594" s="105"/>
      <c r="L594" s="105"/>
      <c r="M594" s="105"/>
      <c r="N594" s="105"/>
      <c r="O594" s="105"/>
      <c r="P594" s="105"/>
      <c r="Q594" s="105"/>
      <c r="R594" s="105"/>
      <c r="S594" s="105"/>
      <c r="T594" s="105"/>
      <c r="U594" s="105"/>
      <c r="V594" s="105"/>
      <c r="W594" s="105"/>
      <c r="X594" s="105"/>
      <c r="Y594" s="105"/>
      <c r="Z594" s="105"/>
      <c r="AA594" s="105"/>
      <c r="AB594" s="105"/>
      <c r="AC594" s="105"/>
      <c r="AD594" s="105"/>
      <c r="AE594" s="105"/>
      <c r="AF594" s="105"/>
      <c r="AG594" s="105"/>
      <c r="AH594" s="105"/>
      <c r="AI594" s="105"/>
      <c r="AJ594" s="105"/>
      <c r="AK594" s="105"/>
      <c r="AL594" s="105"/>
      <c r="AM594" s="105"/>
      <c r="AN594" s="105"/>
      <c r="AO594" s="105"/>
      <c r="AP594" s="105"/>
      <c r="AQ594" s="105"/>
      <c r="AR594" s="105"/>
      <c r="AS594" s="105"/>
      <c r="AT594" s="105"/>
      <c r="AU594" s="105"/>
      <c r="AV594" s="105"/>
      <c r="AW594" s="105"/>
      <c r="AX594" s="105"/>
      <c r="AY594" s="105"/>
      <c r="AZ594" s="105"/>
      <c r="BA594" s="105"/>
      <c r="BB594" s="105"/>
      <c r="BC594" s="105"/>
      <c r="BD594" s="105"/>
      <c r="BE594" s="105"/>
      <c r="BF594" s="105"/>
    </row>
    <row r="595" spans="1:58" ht="13.5" customHeight="1" x14ac:dyDescent="0.25">
      <c r="A595" s="105"/>
      <c r="B595" s="167"/>
      <c r="C595" s="167"/>
      <c r="D595" s="167"/>
      <c r="E595" s="105"/>
      <c r="F595" s="105"/>
      <c r="G595" s="105"/>
      <c r="H595" s="105"/>
      <c r="I595" s="105"/>
      <c r="J595" s="105"/>
      <c r="K595" s="105"/>
      <c r="L595" s="105"/>
      <c r="M595" s="105"/>
      <c r="N595" s="105"/>
      <c r="O595" s="105"/>
      <c r="P595" s="105"/>
      <c r="Q595" s="105"/>
      <c r="R595" s="105"/>
      <c r="S595" s="105"/>
      <c r="T595" s="105"/>
      <c r="U595" s="105"/>
      <c r="V595" s="105"/>
      <c r="W595" s="105"/>
      <c r="X595" s="105"/>
      <c r="Y595" s="105"/>
      <c r="Z595" s="105"/>
      <c r="AA595" s="105"/>
      <c r="AB595" s="105"/>
      <c r="AC595" s="105"/>
      <c r="AD595" s="105"/>
      <c r="AE595" s="105"/>
      <c r="AF595" s="105"/>
      <c r="AG595" s="105"/>
      <c r="AH595" s="105"/>
      <c r="AI595" s="105"/>
      <c r="AJ595" s="105"/>
      <c r="AK595" s="105"/>
      <c r="AL595" s="105"/>
      <c r="AM595" s="105"/>
      <c r="AN595" s="105"/>
      <c r="AO595" s="105"/>
      <c r="AP595" s="105"/>
      <c r="AQ595" s="105"/>
      <c r="AR595" s="105"/>
      <c r="AS595" s="105"/>
      <c r="AT595" s="105"/>
      <c r="AU595" s="105"/>
      <c r="AV595" s="105"/>
      <c r="AW595" s="105"/>
      <c r="AX595" s="105"/>
      <c r="AY595" s="105"/>
      <c r="AZ595" s="105"/>
      <c r="BA595" s="105"/>
      <c r="BB595" s="105"/>
      <c r="BC595" s="105"/>
      <c r="BD595" s="105"/>
      <c r="BE595" s="105"/>
      <c r="BF595" s="105"/>
    </row>
    <row r="596" spans="1:58" ht="13.5" customHeight="1" x14ac:dyDescent="0.25">
      <c r="A596" s="105"/>
      <c r="B596" s="167"/>
      <c r="C596" s="167"/>
      <c r="D596" s="167"/>
      <c r="E596" s="105"/>
      <c r="F596" s="105"/>
      <c r="G596" s="105"/>
      <c r="H596" s="105"/>
      <c r="I596" s="105"/>
      <c r="J596" s="105"/>
      <c r="K596" s="105"/>
      <c r="L596" s="105"/>
      <c r="M596" s="105"/>
      <c r="N596" s="105"/>
      <c r="O596" s="105"/>
      <c r="P596" s="105"/>
      <c r="Q596" s="105"/>
      <c r="R596" s="105"/>
      <c r="S596" s="105"/>
      <c r="T596" s="105"/>
      <c r="U596" s="105"/>
      <c r="V596" s="105"/>
      <c r="W596" s="105"/>
      <c r="X596" s="105"/>
      <c r="Y596" s="105"/>
      <c r="Z596" s="105"/>
      <c r="AA596" s="105"/>
      <c r="AB596" s="105"/>
      <c r="AC596" s="105"/>
      <c r="AD596" s="105"/>
      <c r="AE596" s="105"/>
      <c r="AF596" s="105"/>
      <c r="AG596" s="105"/>
      <c r="AH596" s="105"/>
      <c r="AI596" s="105"/>
      <c r="AJ596" s="105"/>
      <c r="AK596" s="105"/>
      <c r="AL596" s="105"/>
      <c r="AM596" s="105"/>
      <c r="AN596" s="105"/>
      <c r="AO596" s="105"/>
      <c r="AP596" s="105"/>
      <c r="AQ596" s="105"/>
      <c r="AR596" s="105"/>
      <c r="AS596" s="105"/>
      <c r="AT596" s="105"/>
      <c r="AU596" s="105"/>
      <c r="AV596" s="105"/>
      <c r="AW596" s="105"/>
      <c r="AX596" s="105"/>
      <c r="AY596" s="105"/>
      <c r="AZ596" s="105"/>
      <c r="BA596" s="105"/>
      <c r="BB596" s="105"/>
      <c r="BC596" s="105"/>
      <c r="BD596" s="105"/>
      <c r="BE596" s="105"/>
      <c r="BF596" s="105"/>
    </row>
    <row r="597" spans="1:58" ht="13.5" customHeight="1" x14ac:dyDescent="0.25">
      <c r="A597" s="105"/>
      <c r="B597" s="167"/>
      <c r="C597" s="167"/>
      <c r="D597" s="167"/>
      <c r="E597" s="105"/>
      <c r="F597" s="105"/>
      <c r="G597" s="105"/>
      <c r="H597" s="105"/>
      <c r="I597" s="105"/>
      <c r="J597" s="105"/>
      <c r="K597" s="105"/>
      <c r="L597" s="105"/>
      <c r="M597" s="105"/>
      <c r="N597" s="105"/>
      <c r="O597" s="105"/>
      <c r="P597" s="105"/>
      <c r="Q597" s="105"/>
      <c r="R597" s="105"/>
      <c r="S597" s="105"/>
      <c r="T597" s="105"/>
      <c r="U597" s="105"/>
      <c r="V597" s="105"/>
      <c r="W597" s="105"/>
      <c r="X597" s="105"/>
      <c r="Y597" s="105"/>
      <c r="Z597" s="105"/>
      <c r="AA597" s="105"/>
      <c r="AB597" s="105"/>
      <c r="AC597" s="105"/>
      <c r="AD597" s="105"/>
      <c r="AE597" s="105"/>
      <c r="AF597" s="105"/>
      <c r="AG597" s="105"/>
      <c r="AH597" s="105"/>
      <c r="AI597" s="105"/>
      <c r="AJ597" s="105"/>
      <c r="AK597" s="105"/>
      <c r="AL597" s="105"/>
      <c r="AM597" s="105"/>
      <c r="AN597" s="105"/>
      <c r="AO597" s="105"/>
      <c r="AP597" s="105"/>
      <c r="AQ597" s="105"/>
      <c r="AR597" s="105"/>
      <c r="AS597" s="105"/>
      <c r="AT597" s="105"/>
      <c r="AU597" s="105"/>
      <c r="AV597" s="105"/>
      <c r="AW597" s="105"/>
      <c r="AX597" s="105"/>
      <c r="AY597" s="105"/>
      <c r="AZ597" s="105"/>
      <c r="BA597" s="105"/>
      <c r="BB597" s="105"/>
      <c r="BC597" s="105"/>
      <c r="BD597" s="105"/>
      <c r="BE597" s="105"/>
      <c r="BF597" s="105"/>
    </row>
    <row r="598" spans="1:58" ht="13.5" customHeight="1" x14ac:dyDescent="0.25">
      <c r="A598" s="105"/>
      <c r="B598" s="167"/>
      <c r="C598" s="167"/>
      <c r="D598" s="167"/>
      <c r="E598" s="105"/>
      <c r="F598" s="105"/>
      <c r="G598" s="105"/>
      <c r="H598" s="105"/>
      <c r="I598" s="105"/>
      <c r="J598" s="105"/>
      <c r="K598" s="105"/>
      <c r="L598" s="105"/>
      <c r="M598" s="105"/>
      <c r="N598" s="105"/>
      <c r="O598" s="105"/>
      <c r="P598" s="105"/>
      <c r="Q598" s="105"/>
      <c r="R598" s="105"/>
      <c r="S598" s="105"/>
      <c r="T598" s="105"/>
      <c r="U598" s="105"/>
      <c r="V598" s="105"/>
      <c r="W598" s="105"/>
      <c r="X598" s="105"/>
      <c r="Y598" s="105"/>
      <c r="Z598" s="105"/>
      <c r="AA598" s="105"/>
      <c r="AB598" s="105"/>
      <c r="AC598" s="105"/>
      <c r="AD598" s="105"/>
      <c r="AE598" s="105"/>
      <c r="AF598" s="105"/>
      <c r="AG598" s="105"/>
      <c r="AH598" s="105"/>
      <c r="AI598" s="105"/>
      <c r="AJ598" s="105"/>
      <c r="AK598" s="105"/>
      <c r="AL598" s="105"/>
      <c r="AM598" s="105"/>
      <c r="AN598" s="105"/>
      <c r="AO598" s="105"/>
      <c r="AP598" s="105"/>
      <c r="AQ598" s="105"/>
      <c r="AR598" s="105"/>
      <c r="AS598" s="105"/>
      <c r="AT598" s="105"/>
      <c r="AU598" s="105"/>
      <c r="AV598" s="105"/>
      <c r="AW598" s="105"/>
      <c r="AX598" s="105"/>
      <c r="AY598" s="105"/>
      <c r="AZ598" s="105"/>
      <c r="BA598" s="105"/>
      <c r="BB598" s="105"/>
      <c r="BC598" s="105"/>
      <c r="BD598" s="105"/>
      <c r="BE598" s="105"/>
      <c r="BF598" s="105"/>
    </row>
    <row r="599" spans="1:58" ht="13.5" customHeight="1" x14ac:dyDescent="0.25">
      <c r="A599" s="105"/>
      <c r="B599" s="167"/>
      <c r="C599" s="167"/>
      <c r="D599" s="167"/>
      <c r="E599" s="105"/>
      <c r="F599" s="105"/>
      <c r="G599" s="105"/>
      <c r="H599" s="105"/>
      <c r="I599" s="105"/>
      <c r="J599" s="105"/>
      <c r="K599" s="105"/>
      <c r="L599" s="105"/>
      <c r="M599" s="105"/>
      <c r="N599" s="105"/>
      <c r="O599" s="105"/>
      <c r="P599" s="105"/>
      <c r="Q599" s="105"/>
      <c r="R599" s="105"/>
      <c r="S599" s="105"/>
      <c r="T599" s="105"/>
      <c r="U599" s="105"/>
      <c r="V599" s="105"/>
      <c r="W599" s="105"/>
      <c r="X599" s="105"/>
      <c r="Y599" s="105"/>
      <c r="Z599" s="105"/>
      <c r="AA599" s="105"/>
      <c r="AB599" s="105"/>
      <c r="AC599" s="105"/>
      <c r="AD599" s="105"/>
      <c r="AE599" s="105"/>
      <c r="AF599" s="105"/>
      <c r="AG599" s="105"/>
      <c r="AH599" s="105"/>
      <c r="AI599" s="105"/>
      <c r="AJ599" s="105"/>
      <c r="AK599" s="105"/>
      <c r="AL599" s="105"/>
      <c r="AM599" s="105"/>
      <c r="AN599" s="105"/>
      <c r="AO599" s="105"/>
      <c r="AP599" s="105"/>
      <c r="AQ599" s="105"/>
      <c r="AR599" s="105"/>
      <c r="AS599" s="105"/>
      <c r="AT599" s="105"/>
      <c r="AU599" s="105"/>
      <c r="AV599" s="105"/>
      <c r="AW599" s="105"/>
      <c r="AX599" s="105"/>
      <c r="AY599" s="105"/>
      <c r="AZ599" s="105"/>
      <c r="BA599" s="105"/>
      <c r="BB599" s="105"/>
      <c r="BC599" s="105"/>
      <c r="BD599" s="105"/>
      <c r="BE599" s="105"/>
      <c r="BF599" s="105"/>
    </row>
    <row r="600" spans="1:58" ht="13.5" customHeight="1" x14ac:dyDescent="0.25">
      <c r="A600" s="105"/>
      <c r="B600" s="167"/>
      <c r="C600" s="167"/>
      <c r="D600" s="167"/>
      <c r="E600" s="105"/>
      <c r="F600" s="105"/>
      <c r="G600" s="105"/>
      <c r="H600" s="105"/>
      <c r="I600" s="105"/>
      <c r="J600" s="105"/>
      <c r="K600" s="105"/>
      <c r="L600" s="105"/>
      <c r="M600" s="105"/>
      <c r="N600" s="105"/>
      <c r="O600" s="105"/>
      <c r="P600" s="105"/>
      <c r="Q600" s="105"/>
      <c r="R600" s="105"/>
      <c r="S600" s="105"/>
      <c r="T600" s="105"/>
      <c r="U600" s="105"/>
      <c r="V600" s="105"/>
      <c r="W600" s="105"/>
      <c r="X600" s="105"/>
      <c r="Y600" s="105"/>
      <c r="Z600" s="105"/>
      <c r="AA600" s="105"/>
      <c r="AB600" s="105"/>
      <c r="AC600" s="105"/>
      <c r="AD600" s="105"/>
      <c r="AE600" s="105"/>
      <c r="AF600" s="105"/>
      <c r="AG600" s="105"/>
      <c r="AH600" s="105"/>
      <c r="AI600" s="105"/>
      <c r="AJ600" s="105"/>
      <c r="AK600" s="105"/>
      <c r="AL600" s="105"/>
      <c r="AM600" s="105"/>
      <c r="AN600" s="105"/>
      <c r="AO600" s="105"/>
      <c r="AP600" s="105"/>
      <c r="AQ600" s="105"/>
      <c r="AR600" s="105"/>
      <c r="AS600" s="105"/>
      <c r="AT600" s="105"/>
      <c r="AU600" s="105"/>
      <c r="AV600" s="105"/>
      <c r="AW600" s="105"/>
      <c r="AX600" s="105"/>
      <c r="AY600" s="105"/>
      <c r="AZ600" s="105"/>
      <c r="BA600" s="105"/>
      <c r="BB600" s="105"/>
      <c r="BC600" s="105"/>
      <c r="BD600" s="105"/>
      <c r="BE600" s="105"/>
      <c r="BF600" s="105"/>
    </row>
    <row r="601" spans="1:58" ht="13.5" customHeight="1" x14ac:dyDescent="0.25">
      <c r="A601" s="105"/>
      <c r="B601" s="167"/>
      <c r="C601" s="167"/>
      <c r="D601" s="167"/>
      <c r="E601" s="105"/>
      <c r="F601" s="105"/>
      <c r="G601" s="105"/>
      <c r="H601" s="105"/>
      <c r="I601" s="105"/>
      <c r="J601" s="105"/>
      <c r="K601" s="105"/>
      <c r="L601" s="105"/>
      <c r="M601" s="105"/>
      <c r="N601" s="105"/>
      <c r="O601" s="105"/>
      <c r="P601" s="105"/>
      <c r="Q601" s="105"/>
      <c r="R601" s="105"/>
      <c r="S601" s="105"/>
      <c r="T601" s="105"/>
      <c r="U601" s="105"/>
      <c r="V601" s="105"/>
      <c r="W601" s="105"/>
      <c r="X601" s="105"/>
      <c r="Y601" s="105"/>
      <c r="Z601" s="105"/>
      <c r="AA601" s="105"/>
      <c r="AB601" s="105"/>
      <c r="AC601" s="105"/>
      <c r="AD601" s="105"/>
      <c r="AE601" s="105"/>
      <c r="AF601" s="105"/>
      <c r="AG601" s="105"/>
      <c r="AH601" s="105"/>
      <c r="AI601" s="105"/>
      <c r="AJ601" s="105"/>
      <c r="AK601" s="105"/>
      <c r="AL601" s="105"/>
      <c r="AM601" s="105"/>
      <c r="AN601" s="105"/>
      <c r="AO601" s="105"/>
      <c r="AP601" s="105"/>
      <c r="AQ601" s="105"/>
      <c r="AR601" s="105"/>
      <c r="AS601" s="105"/>
      <c r="AT601" s="105"/>
      <c r="AU601" s="105"/>
      <c r="AV601" s="105"/>
      <c r="AW601" s="105"/>
      <c r="AX601" s="105"/>
      <c r="AY601" s="105"/>
      <c r="AZ601" s="105"/>
      <c r="BA601" s="105"/>
      <c r="BB601" s="105"/>
      <c r="BC601" s="105"/>
      <c r="BD601" s="105"/>
      <c r="BE601" s="105"/>
      <c r="BF601" s="105"/>
    </row>
    <row r="602" spans="1:58" ht="13.5" customHeight="1" x14ac:dyDescent="0.25">
      <c r="A602" s="105"/>
      <c r="B602" s="167"/>
      <c r="C602" s="167"/>
      <c r="D602" s="167"/>
      <c r="E602" s="105"/>
      <c r="F602" s="105"/>
      <c r="G602" s="105"/>
      <c r="H602" s="105"/>
      <c r="I602" s="105"/>
      <c r="J602" s="105"/>
      <c r="K602" s="105"/>
      <c r="L602" s="105"/>
      <c r="M602" s="105"/>
      <c r="N602" s="105"/>
      <c r="O602" s="105"/>
      <c r="P602" s="105"/>
      <c r="Q602" s="105"/>
      <c r="R602" s="105"/>
      <c r="S602" s="105"/>
      <c r="T602" s="105"/>
      <c r="U602" s="105"/>
      <c r="V602" s="105"/>
      <c r="W602" s="105"/>
      <c r="X602" s="105"/>
      <c r="Y602" s="105"/>
      <c r="Z602" s="105"/>
      <c r="AA602" s="105"/>
      <c r="AB602" s="105"/>
      <c r="AC602" s="105"/>
      <c r="AD602" s="105"/>
      <c r="AE602" s="105"/>
      <c r="AF602" s="105"/>
      <c r="AG602" s="105"/>
      <c r="AH602" s="105"/>
      <c r="AI602" s="105"/>
      <c r="AJ602" s="105"/>
      <c r="AK602" s="105"/>
      <c r="AL602" s="105"/>
      <c r="AM602" s="105"/>
      <c r="AN602" s="105"/>
      <c r="AO602" s="105"/>
      <c r="AP602" s="105"/>
      <c r="AQ602" s="105"/>
      <c r="AR602" s="105"/>
      <c r="AS602" s="105"/>
      <c r="AT602" s="105"/>
      <c r="AU602" s="105"/>
      <c r="AV602" s="105"/>
      <c r="AW602" s="105"/>
      <c r="AX602" s="105"/>
      <c r="AY602" s="105"/>
      <c r="AZ602" s="105"/>
      <c r="BA602" s="105"/>
      <c r="BB602" s="105"/>
      <c r="BC602" s="105"/>
      <c r="BD602" s="105"/>
      <c r="BE602" s="105"/>
      <c r="BF602" s="105"/>
    </row>
    <row r="603" spans="1:58" ht="13.5" customHeight="1" x14ac:dyDescent="0.25">
      <c r="A603" s="105"/>
      <c r="B603" s="167"/>
      <c r="C603" s="167"/>
      <c r="D603" s="167"/>
      <c r="E603" s="105"/>
      <c r="F603" s="105"/>
      <c r="G603" s="105"/>
      <c r="H603" s="105"/>
      <c r="I603" s="105"/>
      <c r="J603" s="105"/>
      <c r="K603" s="105"/>
      <c r="L603" s="105"/>
      <c r="M603" s="105"/>
      <c r="N603" s="105"/>
      <c r="O603" s="105"/>
      <c r="P603" s="105"/>
      <c r="Q603" s="105"/>
      <c r="R603" s="105"/>
      <c r="S603" s="105"/>
      <c r="T603" s="105"/>
      <c r="U603" s="105"/>
      <c r="V603" s="105"/>
      <c r="W603" s="105"/>
      <c r="X603" s="105"/>
      <c r="Y603" s="105"/>
      <c r="Z603" s="105"/>
      <c r="AA603" s="105"/>
      <c r="AB603" s="105"/>
      <c r="AC603" s="105"/>
      <c r="AD603" s="105"/>
      <c r="AE603" s="105"/>
      <c r="AF603" s="105"/>
      <c r="AG603" s="105"/>
      <c r="AH603" s="105"/>
      <c r="AI603" s="105"/>
      <c r="AJ603" s="105"/>
      <c r="AK603" s="105"/>
      <c r="AL603" s="105"/>
      <c r="AM603" s="105"/>
      <c r="AN603" s="105"/>
      <c r="AO603" s="105"/>
      <c r="AP603" s="105"/>
      <c r="AQ603" s="105"/>
      <c r="AR603" s="105"/>
      <c r="AS603" s="105"/>
      <c r="AT603" s="105"/>
      <c r="AU603" s="105"/>
      <c r="AV603" s="105"/>
      <c r="AW603" s="105"/>
      <c r="AX603" s="105"/>
      <c r="AY603" s="105"/>
      <c r="AZ603" s="105"/>
      <c r="BA603" s="105"/>
      <c r="BB603" s="105"/>
      <c r="BC603" s="105"/>
      <c r="BD603" s="105"/>
      <c r="BE603" s="105"/>
      <c r="BF603" s="105"/>
    </row>
    <row r="604" spans="1:58" ht="13.5" customHeight="1" x14ac:dyDescent="0.25">
      <c r="A604" s="105"/>
      <c r="B604" s="167"/>
      <c r="C604" s="167"/>
      <c r="D604" s="167"/>
      <c r="E604" s="105"/>
      <c r="F604" s="105"/>
      <c r="G604" s="105"/>
      <c r="H604" s="105"/>
      <c r="I604" s="105"/>
      <c r="J604" s="105"/>
      <c r="K604" s="105"/>
      <c r="L604" s="105"/>
      <c r="M604" s="105"/>
      <c r="N604" s="105"/>
      <c r="O604" s="105"/>
      <c r="P604" s="105"/>
      <c r="Q604" s="105"/>
      <c r="R604" s="105"/>
      <c r="S604" s="105"/>
      <c r="T604" s="105"/>
      <c r="U604" s="105"/>
      <c r="V604" s="105"/>
      <c r="W604" s="105"/>
      <c r="X604" s="105"/>
      <c r="Y604" s="105"/>
      <c r="Z604" s="105"/>
      <c r="AA604" s="105"/>
      <c r="AB604" s="105"/>
      <c r="AC604" s="105"/>
      <c r="AD604" s="105"/>
      <c r="AE604" s="105"/>
      <c r="AF604" s="105"/>
      <c r="AG604" s="105"/>
      <c r="AH604" s="105"/>
      <c r="AI604" s="105"/>
      <c r="AJ604" s="105"/>
      <c r="AK604" s="105"/>
      <c r="AL604" s="105"/>
      <c r="AM604" s="105"/>
      <c r="AN604" s="105"/>
      <c r="AO604" s="105"/>
      <c r="AP604" s="105"/>
      <c r="AQ604" s="105"/>
      <c r="AR604" s="105"/>
      <c r="AS604" s="105"/>
      <c r="AT604" s="105"/>
      <c r="AU604" s="105"/>
      <c r="AV604" s="105"/>
      <c r="AW604" s="105"/>
      <c r="AX604" s="105"/>
      <c r="AY604" s="105"/>
      <c r="AZ604" s="105"/>
      <c r="BA604" s="105"/>
      <c r="BB604" s="105"/>
      <c r="BC604" s="105"/>
      <c r="BD604" s="105"/>
      <c r="BE604" s="105"/>
      <c r="BF604" s="105"/>
    </row>
    <row r="605" spans="1:58" ht="13.5" customHeight="1" x14ac:dyDescent="0.25">
      <c r="A605" s="105"/>
      <c r="B605" s="167"/>
      <c r="C605" s="167"/>
      <c r="D605" s="167"/>
      <c r="E605" s="105"/>
      <c r="F605" s="105"/>
      <c r="G605" s="105"/>
      <c r="H605" s="105"/>
      <c r="I605" s="105"/>
      <c r="J605" s="105"/>
      <c r="K605" s="105"/>
      <c r="L605" s="105"/>
      <c r="M605" s="105"/>
      <c r="N605" s="105"/>
      <c r="O605" s="105"/>
      <c r="P605" s="105"/>
      <c r="Q605" s="105"/>
      <c r="R605" s="105"/>
      <c r="S605" s="105"/>
      <c r="T605" s="105"/>
      <c r="U605" s="105"/>
      <c r="V605" s="105"/>
      <c r="W605" s="105"/>
      <c r="X605" s="105"/>
      <c r="Y605" s="105"/>
      <c r="Z605" s="105"/>
      <c r="AA605" s="105"/>
      <c r="AB605" s="105"/>
      <c r="AC605" s="105"/>
      <c r="AD605" s="105"/>
      <c r="AE605" s="105"/>
      <c r="AF605" s="105"/>
      <c r="AG605" s="105"/>
      <c r="AH605" s="105"/>
      <c r="AI605" s="105"/>
      <c r="AJ605" s="105"/>
      <c r="AK605" s="105"/>
      <c r="AL605" s="105"/>
      <c r="AM605" s="105"/>
      <c r="AN605" s="105"/>
      <c r="AO605" s="105"/>
      <c r="AP605" s="105"/>
      <c r="AQ605" s="105"/>
      <c r="AR605" s="105"/>
      <c r="AS605" s="105"/>
      <c r="AT605" s="105"/>
      <c r="AU605" s="105"/>
      <c r="AV605" s="105"/>
      <c r="AW605" s="105"/>
      <c r="AX605" s="105"/>
      <c r="AY605" s="105"/>
      <c r="AZ605" s="105"/>
      <c r="BA605" s="105"/>
      <c r="BB605" s="105"/>
      <c r="BC605" s="105"/>
      <c r="BD605" s="105"/>
      <c r="BE605" s="105"/>
      <c r="BF605" s="105"/>
    </row>
    <row r="606" spans="1:58" ht="13.5" customHeight="1" x14ac:dyDescent="0.25">
      <c r="A606" s="105"/>
      <c r="B606" s="167"/>
      <c r="C606" s="167"/>
      <c r="D606" s="167"/>
      <c r="E606" s="105"/>
      <c r="F606" s="105"/>
      <c r="G606" s="105"/>
      <c r="H606" s="105"/>
      <c r="I606" s="105"/>
      <c r="J606" s="105"/>
      <c r="K606" s="105"/>
      <c r="L606" s="105"/>
      <c r="M606" s="105"/>
      <c r="N606" s="105"/>
      <c r="O606" s="105"/>
      <c r="P606" s="105"/>
      <c r="Q606" s="105"/>
      <c r="R606" s="105"/>
      <c r="S606" s="105"/>
      <c r="T606" s="105"/>
      <c r="U606" s="105"/>
      <c r="V606" s="105"/>
      <c r="W606" s="105"/>
      <c r="X606" s="105"/>
      <c r="Y606" s="105"/>
      <c r="Z606" s="105"/>
      <c r="AA606" s="105"/>
      <c r="AB606" s="105"/>
      <c r="AC606" s="105"/>
      <c r="AD606" s="105"/>
      <c r="AE606" s="105"/>
      <c r="AF606" s="105"/>
      <c r="AG606" s="105"/>
      <c r="AH606" s="105"/>
      <c r="AI606" s="105"/>
      <c r="AJ606" s="105"/>
      <c r="AK606" s="105"/>
      <c r="AL606" s="105"/>
      <c r="AM606" s="105"/>
      <c r="AN606" s="105"/>
      <c r="AO606" s="105"/>
      <c r="AP606" s="105"/>
      <c r="AQ606" s="105"/>
      <c r="AR606" s="105"/>
      <c r="AS606" s="105"/>
      <c r="AT606" s="105"/>
      <c r="AU606" s="105"/>
      <c r="AV606" s="105"/>
      <c r="AW606" s="105"/>
      <c r="AX606" s="105"/>
      <c r="AY606" s="105"/>
      <c r="AZ606" s="105"/>
      <c r="BA606" s="105"/>
      <c r="BB606" s="105"/>
      <c r="BC606" s="105"/>
      <c r="BD606" s="105"/>
      <c r="BE606" s="105"/>
      <c r="BF606" s="105"/>
    </row>
    <row r="607" spans="1:58" ht="13.5" customHeight="1" x14ac:dyDescent="0.25">
      <c r="A607" s="105"/>
      <c r="B607" s="167"/>
      <c r="C607" s="167"/>
      <c r="D607" s="167"/>
      <c r="E607" s="105"/>
      <c r="F607" s="105"/>
      <c r="G607" s="105"/>
      <c r="H607" s="105"/>
      <c r="I607" s="105"/>
      <c r="J607" s="105"/>
      <c r="K607" s="105"/>
      <c r="L607" s="105"/>
      <c r="M607" s="105"/>
      <c r="N607" s="105"/>
      <c r="O607" s="105"/>
      <c r="P607" s="105"/>
      <c r="Q607" s="105"/>
      <c r="R607" s="105"/>
      <c r="S607" s="105"/>
      <c r="T607" s="105"/>
      <c r="U607" s="105"/>
      <c r="V607" s="105"/>
      <c r="W607" s="105"/>
      <c r="X607" s="105"/>
      <c r="Y607" s="105"/>
      <c r="Z607" s="105"/>
      <c r="AA607" s="105"/>
      <c r="AB607" s="105"/>
      <c r="AC607" s="105"/>
      <c r="AD607" s="105"/>
      <c r="AE607" s="105"/>
      <c r="AF607" s="105"/>
      <c r="AG607" s="105"/>
      <c r="AH607" s="105"/>
      <c r="AI607" s="105"/>
      <c r="AJ607" s="105"/>
      <c r="AK607" s="105"/>
      <c r="AL607" s="105"/>
      <c r="AM607" s="105"/>
      <c r="AN607" s="105"/>
      <c r="AO607" s="105"/>
      <c r="AP607" s="105"/>
      <c r="AQ607" s="105"/>
      <c r="AR607" s="105"/>
      <c r="AS607" s="105"/>
      <c r="AT607" s="105"/>
      <c r="AU607" s="105"/>
      <c r="AV607" s="105"/>
      <c r="AW607" s="105"/>
      <c r="AX607" s="105"/>
      <c r="AY607" s="105"/>
      <c r="AZ607" s="105"/>
      <c r="BA607" s="105"/>
      <c r="BB607" s="105"/>
      <c r="BC607" s="105"/>
      <c r="BD607" s="105"/>
      <c r="BE607" s="105"/>
      <c r="BF607" s="105"/>
    </row>
    <row r="608" spans="1:58" ht="13.5" customHeight="1" x14ac:dyDescent="0.25">
      <c r="A608" s="105"/>
      <c r="B608" s="167"/>
      <c r="C608" s="167"/>
      <c r="D608" s="167"/>
      <c r="E608" s="105"/>
      <c r="F608" s="105"/>
      <c r="G608" s="105"/>
      <c r="H608" s="105"/>
      <c r="I608" s="105"/>
      <c r="J608" s="105"/>
      <c r="K608" s="105"/>
      <c r="L608" s="105"/>
      <c r="M608" s="105"/>
      <c r="N608" s="105"/>
      <c r="O608" s="105"/>
      <c r="P608" s="105"/>
      <c r="Q608" s="105"/>
      <c r="R608" s="105"/>
      <c r="S608" s="105"/>
      <c r="T608" s="105"/>
      <c r="U608" s="105"/>
      <c r="V608" s="105"/>
      <c r="W608" s="105"/>
      <c r="X608" s="105"/>
      <c r="Y608" s="105"/>
      <c r="Z608" s="105"/>
      <c r="AA608" s="105"/>
      <c r="AB608" s="105"/>
      <c r="AC608" s="105"/>
      <c r="AD608" s="105"/>
      <c r="AE608" s="105"/>
      <c r="AF608" s="105"/>
      <c r="AG608" s="105"/>
      <c r="AH608" s="105"/>
      <c r="AI608" s="105"/>
      <c r="AJ608" s="105"/>
      <c r="AK608" s="105"/>
      <c r="AL608" s="105"/>
      <c r="AM608" s="105"/>
      <c r="AN608" s="105"/>
      <c r="AO608" s="105"/>
      <c r="AP608" s="105"/>
      <c r="AQ608" s="105"/>
      <c r="AR608" s="105"/>
      <c r="AS608" s="105"/>
      <c r="AT608" s="105"/>
      <c r="AU608" s="105"/>
      <c r="AV608" s="105"/>
      <c r="AW608" s="105"/>
      <c r="AX608" s="105"/>
      <c r="AY608" s="105"/>
      <c r="AZ608" s="105"/>
      <c r="BA608" s="105"/>
      <c r="BB608" s="105"/>
      <c r="BC608" s="105"/>
      <c r="BD608" s="105"/>
      <c r="BE608" s="105"/>
      <c r="BF608" s="105"/>
    </row>
    <row r="609" spans="1:58" ht="13.5" customHeight="1" x14ac:dyDescent="0.25">
      <c r="A609" s="105"/>
      <c r="B609" s="167"/>
      <c r="C609" s="167"/>
      <c r="D609" s="167"/>
      <c r="E609" s="105"/>
      <c r="F609" s="105"/>
      <c r="G609" s="105"/>
      <c r="H609" s="105"/>
      <c r="I609" s="105"/>
      <c r="J609" s="105"/>
      <c r="K609" s="105"/>
      <c r="L609" s="105"/>
      <c r="M609" s="105"/>
      <c r="N609" s="105"/>
      <c r="O609" s="105"/>
      <c r="P609" s="105"/>
      <c r="Q609" s="105"/>
      <c r="R609" s="105"/>
      <c r="S609" s="105"/>
      <c r="T609" s="105"/>
      <c r="U609" s="105"/>
      <c r="V609" s="105"/>
      <c r="W609" s="105"/>
      <c r="X609" s="105"/>
      <c r="Y609" s="105"/>
      <c r="Z609" s="105"/>
      <c r="AA609" s="105"/>
      <c r="AB609" s="105"/>
      <c r="AC609" s="105"/>
      <c r="AD609" s="105"/>
      <c r="AE609" s="105"/>
      <c r="AF609" s="105"/>
      <c r="AG609" s="105"/>
      <c r="AH609" s="105"/>
      <c r="AI609" s="105"/>
      <c r="AJ609" s="105"/>
      <c r="AK609" s="105"/>
      <c r="AL609" s="105"/>
      <c r="AM609" s="105"/>
      <c r="AN609" s="105"/>
      <c r="AO609" s="105"/>
      <c r="AP609" s="105"/>
      <c r="AQ609" s="105"/>
      <c r="AR609" s="105"/>
      <c r="AS609" s="105"/>
      <c r="AT609" s="105"/>
      <c r="AU609" s="105"/>
      <c r="AV609" s="105"/>
      <c r="AW609" s="105"/>
      <c r="AX609" s="105"/>
      <c r="AY609" s="105"/>
      <c r="AZ609" s="105"/>
      <c r="BA609" s="105"/>
      <c r="BB609" s="105"/>
      <c r="BC609" s="105"/>
      <c r="BD609" s="105"/>
      <c r="BE609" s="105"/>
      <c r="BF609" s="105"/>
    </row>
    <row r="610" spans="1:58" ht="13.5" customHeight="1" x14ac:dyDescent="0.25">
      <c r="A610" s="105"/>
      <c r="B610" s="167"/>
      <c r="C610" s="167"/>
      <c r="D610" s="167"/>
      <c r="E610" s="105"/>
      <c r="F610" s="105"/>
      <c r="G610" s="105"/>
      <c r="H610" s="105"/>
      <c r="I610" s="105"/>
      <c r="J610" s="105"/>
      <c r="K610" s="105"/>
      <c r="L610" s="105"/>
      <c r="M610" s="105"/>
      <c r="N610" s="105"/>
      <c r="O610" s="105"/>
      <c r="P610" s="105"/>
      <c r="Q610" s="105"/>
      <c r="R610" s="105"/>
      <c r="S610" s="105"/>
      <c r="T610" s="105"/>
      <c r="U610" s="105"/>
      <c r="V610" s="105"/>
      <c r="W610" s="105"/>
      <c r="X610" s="105"/>
      <c r="Y610" s="105"/>
      <c r="Z610" s="105"/>
      <c r="AA610" s="105"/>
      <c r="AB610" s="105"/>
      <c r="AC610" s="105"/>
      <c r="AD610" s="105"/>
      <c r="AE610" s="105"/>
      <c r="AF610" s="105"/>
      <c r="AG610" s="105"/>
      <c r="AH610" s="105"/>
      <c r="AI610" s="105"/>
      <c r="AJ610" s="105"/>
      <c r="AK610" s="105"/>
      <c r="AL610" s="105"/>
      <c r="AM610" s="105"/>
      <c r="AN610" s="105"/>
      <c r="AO610" s="105"/>
      <c r="AP610" s="105"/>
      <c r="AQ610" s="105"/>
      <c r="AR610" s="105"/>
      <c r="AS610" s="105"/>
      <c r="AT610" s="105"/>
      <c r="AU610" s="105"/>
      <c r="AV610" s="105"/>
      <c r="AW610" s="105"/>
      <c r="AX610" s="105"/>
      <c r="AY610" s="105"/>
      <c r="AZ610" s="105"/>
      <c r="BA610" s="105"/>
      <c r="BB610" s="105"/>
      <c r="BC610" s="105"/>
      <c r="BD610" s="105"/>
      <c r="BE610" s="105"/>
      <c r="BF610" s="105"/>
    </row>
    <row r="611" spans="1:58" ht="13.5" customHeight="1" x14ac:dyDescent="0.25">
      <c r="A611" s="105"/>
      <c r="B611" s="167"/>
      <c r="C611" s="167"/>
      <c r="D611" s="167"/>
      <c r="E611" s="105"/>
      <c r="F611" s="105"/>
      <c r="G611" s="105"/>
      <c r="H611" s="105"/>
      <c r="I611" s="105"/>
      <c r="J611" s="105"/>
      <c r="K611" s="105"/>
      <c r="L611" s="105"/>
      <c r="M611" s="105"/>
      <c r="N611" s="105"/>
      <c r="O611" s="105"/>
      <c r="P611" s="105"/>
      <c r="Q611" s="105"/>
      <c r="R611" s="105"/>
      <c r="S611" s="105"/>
      <c r="T611" s="105"/>
      <c r="U611" s="105"/>
      <c r="V611" s="105"/>
      <c r="W611" s="105"/>
      <c r="X611" s="105"/>
      <c r="Y611" s="105"/>
      <c r="Z611" s="105"/>
      <c r="AA611" s="105"/>
      <c r="AB611" s="105"/>
      <c r="AC611" s="105"/>
      <c r="AD611" s="105"/>
      <c r="AE611" s="105"/>
      <c r="AF611" s="105"/>
      <c r="AG611" s="105"/>
      <c r="AH611" s="105"/>
      <c r="AI611" s="105"/>
      <c r="AJ611" s="105"/>
      <c r="AK611" s="105"/>
      <c r="AL611" s="105"/>
      <c r="AM611" s="105"/>
      <c r="AN611" s="105"/>
      <c r="AO611" s="105"/>
      <c r="AP611" s="105"/>
      <c r="AQ611" s="105"/>
      <c r="AR611" s="105"/>
      <c r="AS611" s="105"/>
      <c r="AT611" s="105"/>
      <c r="AU611" s="105"/>
      <c r="AV611" s="105"/>
      <c r="AW611" s="105"/>
      <c r="AX611" s="105"/>
      <c r="AY611" s="105"/>
      <c r="AZ611" s="105"/>
      <c r="BA611" s="105"/>
      <c r="BB611" s="105"/>
      <c r="BC611" s="105"/>
      <c r="BD611" s="105"/>
      <c r="BE611" s="105"/>
      <c r="BF611" s="105"/>
    </row>
    <row r="612" spans="1:58" ht="13.5" customHeight="1" x14ac:dyDescent="0.25">
      <c r="A612" s="105"/>
      <c r="B612" s="167"/>
      <c r="C612" s="167"/>
      <c r="D612" s="167"/>
      <c r="E612" s="105"/>
      <c r="F612" s="105"/>
      <c r="G612" s="105"/>
      <c r="H612" s="105"/>
      <c r="I612" s="105"/>
      <c r="J612" s="105"/>
      <c r="K612" s="105"/>
      <c r="L612" s="105"/>
      <c r="M612" s="105"/>
      <c r="N612" s="105"/>
      <c r="O612" s="105"/>
      <c r="P612" s="105"/>
      <c r="Q612" s="105"/>
      <c r="R612" s="105"/>
      <c r="S612" s="105"/>
      <c r="T612" s="105"/>
      <c r="U612" s="105"/>
      <c r="V612" s="105"/>
      <c r="W612" s="105"/>
      <c r="X612" s="105"/>
      <c r="Y612" s="105"/>
      <c r="Z612" s="105"/>
      <c r="AA612" s="105"/>
      <c r="AB612" s="105"/>
      <c r="AC612" s="105"/>
      <c r="AD612" s="105"/>
      <c r="AE612" s="105"/>
      <c r="AF612" s="105"/>
      <c r="AG612" s="105"/>
      <c r="AH612" s="105"/>
      <c r="AI612" s="105"/>
      <c r="AJ612" s="105"/>
      <c r="AK612" s="105"/>
      <c r="AL612" s="105"/>
      <c r="AM612" s="105"/>
      <c r="AN612" s="105"/>
      <c r="AO612" s="105"/>
      <c r="AP612" s="105"/>
      <c r="AQ612" s="105"/>
      <c r="AR612" s="105"/>
      <c r="AS612" s="105"/>
      <c r="AT612" s="105"/>
      <c r="AU612" s="105"/>
      <c r="AV612" s="105"/>
      <c r="AW612" s="105"/>
      <c r="AX612" s="105"/>
      <c r="AY612" s="105"/>
      <c r="AZ612" s="105"/>
      <c r="BA612" s="105"/>
      <c r="BB612" s="105"/>
      <c r="BC612" s="105"/>
      <c r="BD612" s="105"/>
      <c r="BE612" s="105"/>
      <c r="BF612" s="105"/>
    </row>
    <row r="613" spans="1:58" ht="13.5" customHeight="1" x14ac:dyDescent="0.25">
      <c r="A613" s="105"/>
      <c r="B613" s="167"/>
      <c r="C613" s="167"/>
      <c r="D613" s="167"/>
      <c r="E613" s="105"/>
      <c r="F613" s="105"/>
      <c r="G613" s="105"/>
      <c r="H613" s="105"/>
      <c r="I613" s="105"/>
      <c r="J613" s="105"/>
      <c r="K613" s="105"/>
      <c r="L613" s="105"/>
      <c r="M613" s="105"/>
      <c r="N613" s="105"/>
      <c r="O613" s="105"/>
      <c r="P613" s="105"/>
      <c r="Q613" s="105"/>
      <c r="R613" s="105"/>
      <c r="S613" s="105"/>
      <c r="T613" s="105"/>
      <c r="U613" s="105"/>
      <c r="V613" s="105"/>
      <c r="W613" s="105"/>
      <c r="X613" s="105"/>
      <c r="Y613" s="105"/>
      <c r="Z613" s="105"/>
      <c r="AA613" s="105"/>
      <c r="AB613" s="105"/>
      <c r="AC613" s="105"/>
      <c r="AD613" s="105"/>
      <c r="AE613" s="105"/>
      <c r="AF613" s="105"/>
      <c r="AG613" s="105"/>
      <c r="AH613" s="105"/>
      <c r="AI613" s="105"/>
      <c r="AJ613" s="105"/>
      <c r="AK613" s="105"/>
      <c r="AL613" s="105"/>
      <c r="AM613" s="105"/>
      <c r="AN613" s="105"/>
      <c r="AO613" s="105"/>
      <c r="AP613" s="105"/>
      <c r="AQ613" s="105"/>
      <c r="AR613" s="105"/>
      <c r="AS613" s="105"/>
      <c r="AT613" s="105"/>
      <c r="AU613" s="105"/>
      <c r="AV613" s="105"/>
      <c r="AW613" s="105"/>
      <c r="AX613" s="105"/>
      <c r="AY613" s="105"/>
      <c r="AZ613" s="105"/>
      <c r="BA613" s="105"/>
      <c r="BB613" s="105"/>
      <c r="BC613" s="105"/>
      <c r="BD613" s="105"/>
      <c r="BE613" s="105"/>
      <c r="BF613" s="105"/>
    </row>
    <row r="614" spans="1:58" ht="13.5" customHeight="1" x14ac:dyDescent="0.25">
      <c r="A614" s="105"/>
      <c r="B614" s="167"/>
      <c r="C614" s="167"/>
      <c r="D614" s="167"/>
      <c r="E614" s="105"/>
      <c r="F614" s="105"/>
      <c r="G614" s="105"/>
      <c r="H614" s="105"/>
      <c r="I614" s="105"/>
      <c r="J614" s="105"/>
      <c r="K614" s="105"/>
      <c r="L614" s="105"/>
      <c r="M614" s="105"/>
      <c r="N614" s="105"/>
      <c r="O614" s="105"/>
      <c r="P614" s="105"/>
      <c r="Q614" s="105"/>
      <c r="R614" s="105"/>
      <c r="S614" s="105"/>
      <c r="T614" s="105"/>
      <c r="U614" s="105"/>
      <c r="V614" s="105"/>
      <c r="W614" s="105"/>
      <c r="X614" s="105"/>
      <c r="Y614" s="105"/>
      <c r="Z614" s="105"/>
      <c r="AA614" s="105"/>
      <c r="AB614" s="105"/>
      <c r="AC614" s="105"/>
      <c r="AD614" s="105"/>
      <c r="AE614" s="105"/>
      <c r="AF614" s="105"/>
      <c r="AG614" s="105"/>
      <c r="AH614" s="105"/>
      <c r="AI614" s="105"/>
      <c r="AJ614" s="105"/>
      <c r="AK614" s="105"/>
      <c r="AL614" s="105"/>
      <c r="AM614" s="105"/>
      <c r="AN614" s="105"/>
      <c r="AO614" s="105"/>
      <c r="AP614" s="105"/>
      <c r="AQ614" s="105"/>
      <c r="AR614" s="105"/>
      <c r="AS614" s="105"/>
      <c r="AT614" s="105"/>
      <c r="AU614" s="105"/>
      <c r="AV614" s="105"/>
      <c r="AW614" s="105"/>
      <c r="AX614" s="105"/>
      <c r="AY614" s="105"/>
      <c r="AZ614" s="105"/>
      <c r="BA614" s="105"/>
      <c r="BB614" s="105"/>
      <c r="BC614" s="105"/>
      <c r="BD614" s="105"/>
      <c r="BE614" s="105"/>
      <c r="BF614" s="105"/>
    </row>
    <row r="615" spans="1:58" ht="13.5" customHeight="1" x14ac:dyDescent="0.25">
      <c r="A615" s="105"/>
      <c r="B615" s="167"/>
      <c r="C615" s="167"/>
      <c r="D615" s="167"/>
      <c r="E615" s="105"/>
      <c r="F615" s="105"/>
      <c r="G615" s="105"/>
      <c r="H615" s="105"/>
      <c r="I615" s="105"/>
      <c r="J615" s="105"/>
      <c r="K615" s="105"/>
      <c r="L615" s="105"/>
      <c r="M615" s="105"/>
      <c r="N615" s="105"/>
      <c r="O615" s="105"/>
      <c r="P615" s="105"/>
      <c r="Q615" s="105"/>
      <c r="R615" s="105"/>
      <c r="S615" s="105"/>
      <c r="T615" s="105"/>
      <c r="U615" s="105"/>
      <c r="V615" s="105"/>
      <c r="W615" s="105"/>
      <c r="X615" s="105"/>
      <c r="Y615" s="105"/>
      <c r="Z615" s="105"/>
      <c r="AA615" s="105"/>
      <c r="AB615" s="105"/>
      <c r="AC615" s="105"/>
      <c r="AD615" s="105"/>
      <c r="AE615" s="105"/>
      <c r="AF615" s="105"/>
      <c r="AG615" s="105"/>
      <c r="AH615" s="105"/>
      <c r="AI615" s="105"/>
      <c r="AJ615" s="105"/>
      <c r="AK615" s="105"/>
      <c r="AL615" s="105"/>
      <c r="AM615" s="105"/>
      <c r="AN615" s="105"/>
      <c r="AO615" s="105"/>
      <c r="AP615" s="105"/>
      <c r="AQ615" s="105"/>
      <c r="AR615" s="105"/>
      <c r="AS615" s="105"/>
      <c r="AT615" s="105"/>
      <c r="AU615" s="105"/>
      <c r="AV615" s="105"/>
      <c r="AW615" s="105"/>
      <c r="AX615" s="105"/>
      <c r="AY615" s="105"/>
      <c r="AZ615" s="105"/>
      <c r="BA615" s="105"/>
      <c r="BB615" s="105"/>
      <c r="BC615" s="105"/>
      <c r="BD615" s="105"/>
      <c r="BE615" s="105"/>
      <c r="BF615" s="105"/>
    </row>
    <row r="616" spans="1:58" ht="13.5" customHeight="1" x14ac:dyDescent="0.25">
      <c r="A616" s="105"/>
      <c r="B616" s="167"/>
      <c r="C616" s="167"/>
      <c r="D616" s="167"/>
      <c r="E616" s="105"/>
      <c r="F616" s="105"/>
      <c r="G616" s="105"/>
      <c r="H616" s="105"/>
      <c r="I616" s="105"/>
      <c r="J616" s="105"/>
      <c r="K616" s="105"/>
      <c r="L616" s="105"/>
      <c r="M616" s="105"/>
      <c r="N616" s="105"/>
      <c r="O616" s="105"/>
      <c r="P616" s="105"/>
      <c r="Q616" s="105"/>
      <c r="R616" s="105"/>
      <c r="S616" s="105"/>
      <c r="T616" s="105"/>
      <c r="U616" s="105"/>
      <c r="V616" s="105"/>
      <c r="W616" s="105"/>
      <c r="X616" s="105"/>
      <c r="Y616" s="105"/>
      <c r="Z616" s="105"/>
      <c r="AA616" s="105"/>
      <c r="AB616" s="105"/>
      <c r="AC616" s="105"/>
      <c r="AD616" s="105"/>
      <c r="AE616" s="105"/>
      <c r="AF616" s="105"/>
      <c r="AG616" s="105"/>
      <c r="AH616" s="105"/>
      <c r="AI616" s="105"/>
      <c r="AJ616" s="105"/>
      <c r="AK616" s="105"/>
      <c r="AL616" s="105"/>
      <c r="AM616" s="105"/>
      <c r="AN616" s="105"/>
      <c r="AO616" s="105"/>
      <c r="AP616" s="105"/>
      <c r="AQ616" s="105"/>
      <c r="AR616" s="105"/>
      <c r="AS616" s="105"/>
      <c r="AT616" s="105"/>
      <c r="AU616" s="105"/>
      <c r="AV616" s="105"/>
      <c r="AW616" s="105"/>
      <c r="AX616" s="105"/>
      <c r="AY616" s="105"/>
      <c r="AZ616" s="105"/>
      <c r="BA616" s="105"/>
      <c r="BB616" s="105"/>
      <c r="BC616" s="105"/>
      <c r="BD616" s="105"/>
      <c r="BE616" s="105"/>
      <c r="BF616" s="105"/>
    </row>
    <row r="617" spans="1:58" ht="13.5" customHeight="1" x14ac:dyDescent="0.25">
      <c r="A617" s="105"/>
      <c r="B617" s="167"/>
      <c r="C617" s="167"/>
      <c r="D617" s="167"/>
      <c r="E617" s="105"/>
      <c r="F617" s="105"/>
      <c r="G617" s="105"/>
      <c r="H617" s="105"/>
      <c r="I617" s="105"/>
      <c r="J617" s="105"/>
      <c r="K617" s="105"/>
      <c r="L617" s="105"/>
      <c r="M617" s="105"/>
      <c r="N617" s="105"/>
      <c r="O617" s="105"/>
      <c r="P617" s="105"/>
      <c r="Q617" s="105"/>
      <c r="R617" s="105"/>
      <c r="S617" s="105"/>
      <c r="T617" s="105"/>
      <c r="U617" s="105"/>
      <c r="V617" s="105"/>
      <c r="W617" s="105"/>
      <c r="X617" s="105"/>
      <c r="Y617" s="105"/>
      <c r="Z617" s="105"/>
      <c r="AA617" s="105"/>
      <c r="AB617" s="105"/>
      <c r="AC617" s="105"/>
      <c r="AD617" s="105"/>
      <c r="AE617" s="105"/>
      <c r="AF617" s="105"/>
      <c r="AG617" s="105"/>
      <c r="AH617" s="105"/>
      <c r="AI617" s="105"/>
      <c r="AJ617" s="105"/>
      <c r="AK617" s="105"/>
      <c r="AL617" s="105"/>
      <c r="AM617" s="105"/>
      <c r="AN617" s="105"/>
      <c r="AO617" s="105"/>
      <c r="AP617" s="105"/>
      <c r="AQ617" s="105"/>
      <c r="AR617" s="105"/>
      <c r="AS617" s="105"/>
      <c r="AT617" s="105"/>
      <c r="AU617" s="105"/>
      <c r="AV617" s="105"/>
      <c r="AW617" s="105"/>
      <c r="AX617" s="105"/>
      <c r="AY617" s="105"/>
      <c r="AZ617" s="105"/>
      <c r="BA617" s="105"/>
      <c r="BB617" s="105"/>
      <c r="BC617" s="105"/>
      <c r="BD617" s="105"/>
      <c r="BE617" s="105"/>
      <c r="BF617" s="105"/>
    </row>
    <row r="618" spans="1:58" ht="13.5" customHeight="1" x14ac:dyDescent="0.25">
      <c r="A618" s="105"/>
      <c r="B618" s="167"/>
      <c r="C618" s="167"/>
      <c r="D618" s="167"/>
      <c r="E618" s="105"/>
      <c r="F618" s="105"/>
      <c r="G618" s="105"/>
      <c r="H618" s="105"/>
      <c r="I618" s="105"/>
      <c r="J618" s="105"/>
      <c r="K618" s="105"/>
      <c r="L618" s="105"/>
      <c r="M618" s="105"/>
      <c r="N618" s="105"/>
      <c r="O618" s="105"/>
      <c r="P618" s="105"/>
      <c r="Q618" s="105"/>
      <c r="R618" s="105"/>
      <c r="S618" s="105"/>
      <c r="T618" s="105"/>
      <c r="U618" s="105"/>
      <c r="V618" s="105"/>
      <c r="W618" s="105"/>
      <c r="X618" s="105"/>
      <c r="Y618" s="105"/>
      <c r="Z618" s="105"/>
      <c r="AA618" s="105"/>
      <c r="AB618" s="105"/>
      <c r="AC618" s="105"/>
      <c r="AD618" s="105"/>
      <c r="AE618" s="105"/>
      <c r="AF618" s="105"/>
      <c r="AG618" s="105"/>
      <c r="AH618" s="105"/>
      <c r="AI618" s="105"/>
      <c r="AJ618" s="105"/>
      <c r="AK618" s="105"/>
      <c r="AL618" s="105"/>
      <c r="AM618" s="105"/>
      <c r="AN618" s="105"/>
      <c r="AO618" s="105"/>
      <c r="AP618" s="105"/>
      <c r="AQ618" s="105"/>
      <c r="AR618" s="105"/>
      <c r="AS618" s="105"/>
      <c r="AT618" s="105"/>
      <c r="AU618" s="105"/>
      <c r="AV618" s="105"/>
      <c r="AW618" s="105"/>
      <c r="AX618" s="105"/>
      <c r="AY618" s="105"/>
      <c r="AZ618" s="105"/>
      <c r="BA618" s="105"/>
      <c r="BB618" s="105"/>
      <c r="BC618" s="105"/>
      <c r="BD618" s="105"/>
      <c r="BE618" s="105"/>
      <c r="BF618" s="105"/>
    </row>
    <row r="619" spans="1:58" ht="13.5" customHeight="1" x14ac:dyDescent="0.25">
      <c r="A619" s="105"/>
      <c r="B619" s="167"/>
      <c r="C619" s="167"/>
      <c r="D619" s="167"/>
      <c r="E619" s="105"/>
      <c r="F619" s="105"/>
      <c r="G619" s="105"/>
      <c r="H619" s="105"/>
      <c r="I619" s="105"/>
      <c r="J619" s="105"/>
      <c r="K619" s="105"/>
      <c r="L619" s="105"/>
      <c r="M619" s="105"/>
      <c r="N619" s="105"/>
      <c r="O619" s="105"/>
      <c r="P619" s="105"/>
      <c r="Q619" s="105"/>
      <c r="R619" s="105"/>
      <c r="S619" s="105"/>
      <c r="T619" s="105"/>
      <c r="U619" s="105"/>
      <c r="V619" s="105"/>
      <c r="W619" s="105"/>
      <c r="X619" s="105"/>
      <c r="Y619" s="105"/>
      <c r="Z619" s="105"/>
      <c r="AA619" s="105"/>
      <c r="AB619" s="105"/>
      <c r="AC619" s="105"/>
      <c r="AD619" s="105"/>
      <c r="AE619" s="105"/>
      <c r="AF619" s="105"/>
      <c r="AG619" s="105"/>
      <c r="AH619" s="105"/>
      <c r="AI619" s="105"/>
      <c r="AJ619" s="105"/>
      <c r="AK619" s="105"/>
      <c r="AL619" s="105"/>
      <c r="AM619" s="105"/>
      <c r="AN619" s="105"/>
      <c r="AO619" s="105"/>
      <c r="AP619" s="105"/>
      <c r="AQ619" s="105"/>
      <c r="AR619" s="105"/>
      <c r="AS619" s="105"/>
      <c r="AT619" s="105"/>
      <c r="AU619" s="105"/>
      <c r="AV619" s="105"/>
      <c r="AW619" s="105"/>
      <c r="AX619" s="105"/>
      <c r="AY619" s="105"/>
      <c r="AZ619" s="105"/>
      <c r="BA619" s="105"/>
      <c r="BB619" s="105"/>
      <c r="BC619" s="105"/>
      <c r="BD619" s="105"/>
      <c r="BE619" s="105"/>
      <c r="BF619" s="105"/>
    </row>
    <row r="620" spans="1:58" ht="13.5" customHeight="1" x14ac:dyDescent="0.25">
      <c r="A620" s="105"/>
      <c r="B620" s="167"/>
      <c r="C620" s="167"/>
      <c r="D620" s="167"/>
      <c r="E620" s="105"/>
      <c r="F620" s="105"/>
      <c r="G620" s="105"/>
      <c r="H620" s="105"/>
      <c r="I620" s="105"/>
      <c r="J620" s="105"/>
      <c r="K620" s="105"/>
      <c r="L620" s="105"/>
      <c r="M620" s="105"/>
      <c r="N620" s="105"/>
      <c r="O620" s="105"/>
      <c r="P620" s="105"/>
      <c r="Q620" s="105"/>
      <c r="R620" s="105"/>
      <c r="S620" s="105"/>
      <c r="T620" s="105"/>
      <c r="U620" s="105"/>
      <c r="V620" s="105"/>
      <c r="W620" s="105"/>
      <c r="X620" s="105"/>
      <c r="Y620" s="105"/>
      <c r="Z620" s="105"/>
      <c r="AA620" s="105"/>
      <c r="AB620" s="105"/>
      <c r="AC620" s="105"/>
      <c r="AD620" s="105"/>
      <c r="AE620" s="105"/>
      <c r="AF620" s="105"/>
      <c r="AG620" s="105"/>
      <c r="AH620" s="105"/>
      <c r="AI620" s="105"/>
      <c r="AJ620" s="105"/>
      <c r="AK620" s="105"/>
      <c r="AL620" s="105"/>
      <c r="AM620" s="105"/>
      <c r="AN620" s="105"/>
      <c r="AO620" s="105"/>
      <c r="AP620" s="105"/>
      <c r="AQ620" s="105"/>
      <c r="AR620" s="105"/>
      <c r="AS620" s="105"/>
      <c r="AT620" s="105"/>
      <c r="AU620" s="105"/>
      <c r="AV620" s="105"/>
      <c r="AW620" s="105"/>
      <c r="AX620" s="105"/>
      <c r="AY620" s="105"/>
      <c r="AZ620" s="105"/>
      <c r="BA620" s="105"/>
      <c r="BB620" s="105"/>
      <c r="BC620" s="105"/>
      <c r="BD620" s="105"/>
      <c r="BE620" s="105"/>
      <c r="BF620" s="105"/>
    </row>
    <row r="621" spans="1:58" ht="13.5" customHeight="1" x14ac:dyDescent="0.25">
      <c r="A621" s="105"/>
      <c r="B621" s="167"/>
      <c r="C621" s="167"/>
      <c r="D621" s="167"/>
      <c r="E621" s="105"/>
      <c r="F621" s="105"/>
      <c r="G621" s="105"/>
      <c r="H621" s="105"/>
      <c r="I621" s="105"/>
      <c r="J621" s="105"/>
      <c r="K621" s="105"/>
      <c r="L621" s="105"/>
      <c r="M621" s="105"/>
      <c r="N621" s="105"/>
      <c r="O621" s="105"/>
      <c r="P621" s="105"/>
      <c r="Q621" s="105"/>
      <c r="R621" s="105"/>
      <c r="S621" s="105"/>
      <c r="T621" s="105"/>
      <c r="U621" s="105"/>
      <c r="V621" s="105"/>
      <c r="W621" s="105"/>
      <c r="X621" s="105"/>
      <c r="Y621" s="105"/>
      <c r="Z621" s="105"/>
      <c r="AA621" s="105"/>
      <c r="AB621" s="105"/>
      <c r="AC621" s="105"/>
      <c r="AD621" s="105"/>
      <c r="AE621" s="105"/>
      <c r="AF621" s="105"/>
      <c r="AG621" s="105"/>
      <c r="AH621" s="105"/>
      <c r="AI621" s="105"/>
      <c r="AJ621" s="105"/>
      <c r="AK621" s="105"/>
      <c r="AL621" s="105"/>
      <c r="AM621" s="105"/>
      <c r="AN621" s="105"/>
      <c r="AO621" s="105"/>
      <c r="AP621" s="105"/>
      <c r="AQ621" s="105"/>
      <c r="AR621" s="105"/>
      <c r="AS621" s="105"/>
      <c r="AT621" s="105"/>
      <c r="AU621" s="105"/>
      <c r="AV621" s="105"/>
      <c r="AW621" s="105"/>
      <c r="AX621" s="105"/>
      <c r="AY621" s="105"/>
      <c r="AZ621" s="105"/>
      <c r="BA621" s="105"/>
      <c r="BB621" s="105"/>
      <c r="BC621" s="105"/>
      <c r="BD621" s="105"/>
      <c r="BE621" s="105"/>
      <c r="BF621" s="105"/>
    </row>
    <row r="622" spans="1:58" ht="13.5" customHeight="1" x14ac:dyDescent="0.25">
      <c r="A622" s="105"/>
      <c r="B622" s="167"/>
      <c r="C622" s="167"/>
      <c r="D622" s="167"/>
      <c r="E622" s="105"/>
      <c r="F622" s="105"/>
      <c r="G622" s="105"/>
      <c r="H622" s="105"/>
      <c r="I622" s="105"/>
      <c r="J622" s="105"/>
      <c r="K622" s="105"/>
      <c r="L622" s="105"/>
      <c r="M622" s="105"/>
      <c r="N622" s="105"/>
      <c r="O622" s="105"/>
      <c r="P622" s="105"/>
      <c r="Q622" s="105"/>
      <c r="R622" s="105"/>
      <c r="S622" s="105"/>
      <c r="T622" s="105"/>
      <c r="U622" s="105"/>
      <c r="V622" s="105"/>
      <c r="W622" s="105"/>
      <c r="X622" s="105"/>
      <c r="Y622" s="105"/>
      <c r="Z622" s="105"/>
      <c r="AA622" s="105"/>
      <c r="AB622" s="105"/>
      <c r="AC622" s="105"/>
      <c r="AD622" s="105"/>
      <c r="AE622" s="105"/>
      <c r="AF622" s="105"/>
      <c r="AG622" s="105"/>
      <c r="AH622" s="105"/>
      <c r="AI622" s="105"/>
      <c r="AJ622" s="105"/>
      <c r="AK622" s="105"/>
      <c r="AL622" s="105"/>
      <c r="AM622" s="105"/>
      <c r="AN622" s="105"/>
      <c r="AO622" s="105"/>
      <c r="AP622" s="105"/>
      <c r="AQ622" s="105"/>
      <c r="AR622" s="105"/>
      <c r="AS622" s="105"/>
      <c r="AT622" s="105"/>
      <c r="AU622" s="105"/>
      <c r="AV622" s="105"/>
      <c r="AW622" s="105"/>
      <c r="AX622" s="105"/>
      <c r="AY622" s="105"/>
      <c r="AZ622" s="105"/>
      <c r="BA622" s="105"/>
      <c r="BB622" s="105"/>
      <c r="BC622" s="105"/>
      <c r="BD622" s="105"/>
      <c r="BE622" s="105"/>
      <c r="BF622" s="105"/>
    </row>
    <row r="623" spans="1:58" ht="13.5" customHeight="1" x14ac:dyDescent="0.25">
      <c r="A623" s="105"/>
      <c r="B623" s="167"/>
      <c r="C623" s="167"/>
      <c r="D623" s="167"/>
      <c r="E623" s="105"/>
      <c r="F623" s="105"/>
      <c r="G623" s="105"/>
      <c r="H623" s="105"/>
      <c r="I623" s="105"/>
      <c r="J623" s="105"/>
      <c r="K623" s="105"/>
      <c r="L623" s="105"/>
      <c r="M623" s="105"/>
      <c r="N623" s="105"/>
      <c r="O623" s="105"/>
      <c r="P623" s="105"/>
      <c r="Q623" s="105"/>
      <c r="R623" s="105"/>
      <c r="S623" s="105"/>
      <c r="T623" s="105"/>
      <c r="U623" s="105"/>
      <c r="V623" s="105"/>
      <c r="W623" s="105"/>
      <c r="X623" s="105"/>
      <c r="Y623" s="105"/>
      <c r="Z623" s="105"/>
      <c r="AA623" s="105"/>
      <c r="AB623" s="105"/>
      <c r="AC623" s="105"/>
      <c r="AD623" s="105"/>
      <c r="AE623" s="105"/>
      <c r="AF623" s="105"/>
      <c r="AG623" s="105"/>
      <c r="AH623" s="105"/>
      <c r="AI623" s="105"/>
      <c r="AJ623" s="105"/>
      <c r="AK623" s="105"/>
      <c r="AL623" s="105"/>
      <c r="AM623" s="105"/>
      <c r="AN623" s="105"/>
      <c r="AO623" s="105"/>
      <c r="AP623" s="105"/>
      <c r="AQ623" s="105"/>
      <c r="AR623" s="105"/>
      <c r="AS623" s="105"/>
      <c r="AT623" s="105"/>
      <c r="AU623" s="105"/>
      <c r="AV623" s="105"/>
      <c r="AW623" s="105"/>
      <c r="AX623" s="105"/>
      <c r="AY623" s="105"/>
      <c r="AZ623" s="105"/>
      <c r="BA623" s="105"/>
      <c r="BB623" s="105"/>
      <c r="BC623" s="105"/>
      <c r="BD623" s="105"/>
      <c r="BE623" s="105"/>
      <c r="BF623" s="105"/>
    </row>
    <row r="624" spans="1:58" ht="13.5" customHeight="1" x14ac:dyDescent="0.25">
      <c r="A624" s="105"/>
      <c r="B624" s="167"/>
      <c r="C624" s="167"/>
      <c r="D624" s="167"/>
      <c r="E624" s="105"/>
      <c r="F624" s="105"/>
      <c r="G624" s="105"/>
      <c r="H624" s="105"/>
      <c r="I624" s="105"/>
      <c r="J624" s="105"/>
      <c r="K624" s="105"/>
      <c r="L624" s="105"/>
      <c r="M624" s="105"/>
      <c r="N624" s="105"/>
      <c r="O624" s="105"/>
      <c r="P624" s="105"/>
      <c r="Q624" s="105"/>
      <c r="R624" s="105"/>
      <c r="S624" s="105"/>
      <c r="T624" s="105"/>
      <c r="U624" s="105"/>
      <c r="V624" s="105"/>
      <c r="W624" s="105"/>
      <c r="X624" s="105"/>
      <c r="Y624" s="105"/>
      <c r="Z624" s="105"/>
      <c r="AA624" s="105"/>
      <c r="AB624" s="105"/>
      <c r="AC624" s="105"/>
      <c r="AD624" s="105"/>
      <c r="AE624" s="105"/>
      <c r="AF624" s="105"/>
      <c r="AG624" s="105"/>
      <c r="AH624" s="105"/>
      <c r="AI624" s="105"/>
      <c r="AJ624" s="105"/>
      <c r="AK624" s="105"/>
      <c r="AL624" s="105"/>
      <c r="AM624" s="105"/>
      <c r="AN624" s="105"/>
      <c r="AO624" s="105"/>
      <c r="AP624" s="105"/>
      <c r="AQ624" s="105"/>
      <c r="AR624" s="105"/>
      <c r="AS624" s="105"/>
      <c r="AT624" s="105"/>
      <c r="AU624" s="105"/>
      <c r="AV624" s="105"/>
      <c r="AW624" s="105"/>
      <c r="AX624" s="105"/>
      <c r="AY624" s="105"/>
      <c r="AZ624" s="105"/>
      <c r="BA624" s="105"/>
      <c r="BB624" s="105"/>
      <c r="BC624" s="105"/>
      <c r="BD624" s="105"/>
      <c r="BE624" s="105"/>
      <c r="BF624" s="105"/>
    </row>
    <row r="625" spans="1:58" ht="13.5" customHeight="1" x14ac:dyDescent="0.25">
      <c r="A625" s="105"/>
      <c r="B625" s="167"/>
      <c r="C625" s="167"/>
      <c r="D625" s="167"/>
      <c r="E625" s="105"/>
      <c r="F625" s="105"/>
      <c r="G625" s="105"/>
      <c r="H625" s="105"/>
      <c r="I625" s="105"/>
      <c r="J625" s="105"/>
      <c r="K625" s="105"/>
      <c r="L625" s="105"/>
      <c r="M625" s="105"/>
      <c r="N625" s="105"/>
      <c r="O625" s="105"/>
      <c r="P625" s="105"/>
      <c r="Q625" s="105"/>
      <c r="R625" s="105"/>
      <c r="S625" s="105"/>
      <c r="T625" s="105"/>
      <c r="U625" s="105"/>
      <c r="V625" s="105"/>
      <c r="W625" s="105"/>
      <c r="X625" s="105"/>
      <c r="Y625" s="105"/>
      <c r="Z625" s="105"/>
      <c r="AA625" s="105"/>
      <c r="AB625" s="105"/>
      <c r="AC625" s="105"/>
      <c r="AD625" s="105"/>
      <c r="AE625" s="105"/>
      <c r="AF625" s="105"/>
      <c r="AG625" s="105"/>
      <c r="AH625" s="105"/>
      <c r="AI625" s="105"/>
      <c r="AJ625" s="105"/>
      <c r="AK625" s="105"/>
      <c r="AL625" s="105"/>
      <c r="AM625" s="105"/>
      <c r="AN625" s="105"/>
      <c r="AO625" s="105"/>
      <c r="AP625" s="105"/>
      <c r="AQ625" s="105"/>
      <c r="AR625" s="105"/>
      <c r="AS625" s="105"/>
      <c r="AT625" s="105"/>
      <c r="AU625" s="105"/>
      <c r="AV625" s="105"/>
      <c r="AW625" s="105"/>
      <c r="AX625" s="105"/>
      <c r="AY625" s="105"/>
      <c r="AZ625" s="105"/>
      <c r="BA625" s="105"/>
      <c r="BB625" s="105"/>
      <c r="BC625" s="105"/>
      <c r="BD625" s="105"/>
      <c r="BE625" s="105"/>
      <c r="BF625" s="105"/>
    </row>
    <row r="626" spans="1:58" ht="13.5" customHeight="1" x14ac:dyDescent="0.25">
      <c r="A626" s="105"/>
      <c r="B626" s="167"/>
      <c r="C626" s="167"/>
      <c r="D626" s="167"/>
      <c r="E626" s="105"/>
      <c r="F626" s="105"/>
      <c r="G626" s="105"/>
      <c r="H626" s="105"/>
      <c r="I626" s="105"/>
      <c r="J626" s="105"/>
      <c r="K626" s="105"/>
      <c r="L626" s="105"/>
      <c r="M626" s="105"/>
      <c r="N626" s="105"/>
      <c r="O626" s="105"/>
      <c r="P626" s="105"/>
      <c r="Q626" s="105"/>
      <c r="R626" s="105"/>
      <c r="S626" s="105"/>
      <c r="T626" s="105"/>
      <c r="U626" s="105"/>
      <c r="V626" s="105"/>
      <c r="W626" s="105"/>
      <c r="X626" s="105"/>
      <c r="Y626" s="105"/>
      <c r="Z626" s="105"/>
      <c r="AA626" s="105"/>
      <c r="AB626" s="105"/>
      <c r="AC626" s="105"/>
      <c r="AD626" s="105"/>
      <c r="AE626" s="105"/>
      <c r="AF626" s="105"/>
      <c r="AG626" s="105"/>
      <c r="AH626" s="105"/>
      <c r="AI626" s="105"/>
      <c r="AJ626" s="105"/>
      <c r="AK626" s="105"/>
      <c r="AL626" s="105"/>
      <c r="AM626" s="105"/>
      <c r="AN626" s="105"/>
      <c r="AO626" s="105"/>
      <c r="AP626" s="105"/>
      <c r="AQ626" s="105"/>
      <c r="AR626" s="105"/>
      <c r="AS626" s="105"/>
      <c r="AT626" s="105"/>
      <c r="AU626" s="105"/>
      <c r="AV626" s="105"/>
      <c r="AW626" s="105"/>
      <c r="AX626" s="105"/>
      <c r="AY626" s="105"/>
      <c r="AZ626" s="105"/>
      <c r="BA626" s="105"/>
      <c r="BB626" s="105"/>
      <c r="BC626" s="105"/>
      <c r="BD626" s="105"/>
      <c r="BE626" s="105"/>
      <c r="BF626" s="105"/>
    </row>
    <row r="627" spans="1:58" ht="13.5" customHeight="1" x14ac:dyDescent="0.25">
      <c r="A627" s="105"/>
      <c r="B627" s="167"/>
      <c r="C627" s="167"/>
      <c r="D627" s="167"/>
      <c r="E627" s="105"/>
      <c r="F627" s="105"/>
      <c r="G627" s="105"/>
      <c r="H627" s="105"/>
      <c r="I627" s="105"/>
      <c r="J627" s="105"/>
      <c r="K627" s="105"/>
      <c r="L627" s="105"/>
      <c r="M627" s="105"/>
      <c r="N627" s="105"/>
      <c r="O627" s="105"/>
      <c r="P627" s="105"/>
      <c r="Q627" s="105"/>
      <c r="R627" s="105"/>
      <c r="S627" s="105"/>
      <c r="T627" s="105"/>
      <c r="U627" s="105"/>
      <c r="V627" s="105"/>
      <c r="W627" s="105"/>
      <c r="X627" s="105"/>
      <c r="Y627" s="105"/>
      <c r="Z627" s="105"/>
      <c r="AA627" s="105"/>
      <c r="AB627" s="105"/>
      <c r="AC627" s="105"/>
      <c r="AD627" s="105"/>
      <c r="AE627" s="105"/>
      <c r="AF627" s="105"/>
      <c r="AG627" s="105"/>
      <c r="AH627" s="105"/>
      <c r="AI627" s="105"/>
      <c r="AJ627" s="105"/>
      <c r="AK627" s="105"/>
      <c r="AL627" s="105"/>
      <c r="AM627" s="105"/>
      <c r="AN627" s="105"/>
      <c r="AO627" s="105"/>
      <c r="AP627" s="105"/>
      <c r="AQ627" s="105"/>
      <c r="AR627" s="105"/>
      <c r="AS627" s="105"/>
      <c r="AT627" s="105"/>
      <c r="AU627" s="105"/>
      <c r="AV627" s="105"/>
      <c r="AW627" s="105"/>
      <c r="AX627" s="105"/>
      <c r="AY627" s="105"/>
      <c r="AZ627" s="105"/>
      <c r="BA627" s="105"/>
      <c r="BB627" s="105"/>
      <c r="BC627" s="105"/>
      <c r="BD627" s="105"/>
      <c r="BE627" s="105"/>
      <c r="BF627" s="105"/>
    </row>
    <row r="628" spans="1:58" ht="13.5" customHeight="1" x14ac:dyDescent="0.25">
      <c r="A628" s="105"/>
      <c r="B628" s="167"/>
      <c r="C628" s="167"/>
      <c r="D628" s="167"/>
      <c r="E628" s="105"/>
      <c r="F628" s="105"/>
      <c r="G628" s="105"/>
      <c r="H628" s="105"/>
      <c r="I628" s="105"/>
      <c r="J628" s="105"/>
      <c r="K628" s="105"/>
      <c r="L628" s="105"/>
      <c r="M628" s="105"/>
      <c r="N628" s="105"/>
      <c r="O628" s="105"/>
      <c r="P628" s="105"/>
      <c r="Q628" s="105"/>
      <c r="R628" s="105"/>
      <c r="S628" s="105"/>
      <c r="T628" s="105"/>
      <c r="U628" s="105"/>
      <c r="V628" s="105"/>
      <c r="W628" s="105"/>
      <c r="X628" s="105"/>
      <c r="Y628" s="105"/>
      <c r="Z628" s="105"/>
      <c r="AA628" s="105"/>
      <c r="AB628" s="105"/>
      <c r="AC628" s="105"/>
      <c r="AD628" s="105"/>
      <c r="AE628" s="105"/>
      <c r="AF628" s="105"/>
      <c r="AG628" s="105"/>
      <c r="AH628" s="105"/>
      <c r="AI628" s="105"/>
      <c r="AJ628" s="105"/>
      <c r="AK628" s="105"/>
      <c r="AL628" s="105"/>
      <c r="AM628" s="105"/>
      <c r="AN628" s="105"/>
      <c r="AO628" s="105"/>
      <c r="AP628" s="105"/>
      <c r="AQ628" s="105"/>
      <c r="AR628" s="105"/>
      <c r="AS628" s="105"/>
      <c r="AT628" s="105"/>
      <c r="AU628" s="105"/>
      <c r="AV628" s="105"/>
      <c r="AW628" s="105"/>
      <c r="AX628" s="105"/>
      <c r="AY628" s="105"/>
      <c r="AZ628" s="105"/>
      <c r="BA628" s="105"/>
      <c r="BB628" s="105"/>
      <c r="BC628" s="105"/>
      <c r="BD628" s="105"/>
      <c r="BE628" s="105"/>
      <c r="BF628" s="105"/>
    </row>
    <row r="629" spans="1:58" ht="13.5" customHeight="1" x14ac:dyDescent="0.25">
      <c r="A629" s="105"/>
      <c r="B629" s="167"/>
      <c r="C629" s="167"/>
      <c r="D629" s="167"/>
      <c r="E629" s="105"/>
      <c r="F629" s="105"/>
      <c r="G629" s="105"/>
      <c r="H629" s="105"/>
      <c r="I629" s="105"/>
      <c r="J629" s="105"/>
      <c r="K629" s="105"/>
      <c r="L629" s="105"/>
      <c r="M629" s="105"/>
      <c r="N629" s="105"/>
      <c r="O629" s="105"/>
      <c r="P629" s="105"/>
      <c r="Q629" s="105"/>
      <c r="R629" s="105"/>
      <c r="S629" s="105"/>
      <c r="T629" s="105"/>
      <c r="U629" s="105"/>
      <c r="V629" s="105"/>
      <c r="W629" s="105"/>
      <c r="X629" s="105"/>
      <c r="Y629" s="105"/>
      <c r="Z629" s="105"/>
      <c r="AA629" s="105"/>
      <c r="AB629" s="105"/>
      <c r="AC629" s="105"/>
      <c r="AD629" s="105"/>
      <c r="AE629" s="105"/>
      <c r="AF629" s="105"/>
      <c r="AG629" s="105"/>
      <c r="AH629" s="105"/>
      <c r="AI629" s="105"/>
      <c r="AJ629" s="105"/>
      <c r="AK629" s="105"/>
      <c r="AL629" s="105"/>
      <c r="AM629" s="105"/>
      <c r="AN629" s="105"/>
      <c r="AO629" s="105"/>
      <c r="AP629" s="105"/>
      <c r="AQ629" s="105"/>
      <c r="AR629" s="105"/>
      <c r="AS629" s="105"/>
      <c r="AT629" s="105"/>
      <c r="AU629" s="105"/>
      <c r="AV629" s="105"/>
      <c r="AW629" s="105"/>
      <c r="AX629" s="105"/>
      <c r="AY629" s="105"/>
      <c r="AZ629" s="105"/>
      <c r="BA629" s="105"/>
      <c r="BB629" s="105"/>
      <c r="BC629" s="105"/>
      <c r="BD629" s="105"/>
      <c r="BE629" s="105"/>
      <c r="BF629" s="105"/>
    </row>
    <row r="630" spans="1:58" ht="13.5" customHeight="1" x14ac:dyDescent="0.25">
      <c r="A630" s="105"/>
      <c r="B630" s="167"/>
      <c r="C630" s="167"/>
      <c r="D630" s="167"/>
      <c r="E630" s="105"/>
      <c r="F630" s="105"/>
      <c r="G630" s="105"/>
      <c r="H630" s="105"/>
      <c r="I630" s="105"/>
      <c r="J630" s="105"/>
      <c r="K630" s="105"/>
      <c r="L630" s="105"/>
      <c r="M630" s="105"/>
      <c r="N630" s="105"/>
      <c r="O630" s="105"/>
      <c r="P630" s="105"/>
      <c r="Q630" s="105"/>
      <c r="R630" s="105"/>
      <c r="S630" s="105"/>
      <c r="T630" s="105"/>
      <c r="U630" s="105"/>
      <c r="V630" s="105"/>
      <c r="W630" s="105"/>
      <c r="X630" s="105"/>
      <c r="Y630" s="105"/>
      <c r="Z630" s="105"/>
      <c r="AA630" s="105"/>
      <c r="AB630" s="105"/>
      <c r="AC630" s="105"/>
      <c r="AD630" s="105"/>
      <c r="AE630" s="105"/>
      <c r="AF630" s="105"/>
      <c r="AG630" s="105"/>
      <c r="AH630" s="105"/>
      <c r="AI630" s="105"/>
      <c r="AJ630" s="105"/>
      <c r="AK630" s="105"/>
      <c r="AL630" s="105"/>
      <c r="AM630" s="105"/>
      <c r="AN630" s="105"/>
      <c r="AO630" s="105"/>
      <c r="AP630" s="105"/>
      <c r="AQ630" s="105"/>
      <c r="AR630" s="105"/>
      <c r="AS630" s="105"/>
      <c r="AT630" s="105"/>
      <c r="AU630" s="105"/>
      <c r="AV630" s="105"/>
      <c r="AW630" s="105"/>
      <c r="AX630" s="105"/>
      <c r="AY630" s="105"/>
      <c r="AZ630" s="105"/>
      <c r="BA630" s="105"/>
      <c r="BB630" s="105"/>
      <c r="BC630" s="105"/>
      <c r="BD630" s="105"/>
      <c r="BE630" s="105"/>
      <c r="BF630" s="105"/>
    </row>
    <row r="631" spans="1:58" ht="13.5" customHeight="1" x14ac:dyDescent="0.25">
      <c r="A631" s="105"/>
      <c r="B631" s="167"/>
      <c r="C631" s="167"/>
      <c r="D631" s="167"/>
      <c r="E631" s="105"/>
      <c r="F631" s="105"/>
      <c r="G631" s="105"/>
      <c r="H631" s="105"/>
      <c r="I631" s="105"/>
      <c r="J631" s="105"/>
      <c r="K631" s="105"/>
      <c r="L631" s="105"/>
      <c r="M631" s="105"/>
      <c r="N631" s="105"/>
      <c r="O631" s="105"/>
      <c r="P631" s="105"/>
      <c r="Q631" s="105"/>
      <c r="R631" s="105"/>
      <c r="S631" s="105"/>
      <c r="T631" s="105"/>
      <c r="U631" s="105"/>
      <c r="V631" s="105"/>
      <c r="W631" s="105"/>
      <c r="X631" s="105"/>
      <c r="Y631" s="105"/>
      <c r="Z631" s="105"/>
      <c r="AA631" s="105"/>
      <c r="AB631" s="105"/>
      <c r="AC631" s="105"/>
      <c r="AD631" s="105"/>
      <c r="AE631" s="105"/>
      <c r="AF631" s="105"/>
      <c r="AG631" s="105"/>
      <c r="AH631" s="105"/>
      <c r="AI631" s="105"/>
      <c r="AJ631" s="105"/>
      <c r="AK631" s="105"/>
      <c r="AL631" s="105"/>
      <c r="AM631" s="105"/>
      <c r="AN631" s="105"/>
      <c r="AO631" s="105"/>
      <c r="AP631" s="105"/>
      <c r="AQ631" s="105"/>
      <c r="AR631" s="105"/>
      <c r="AS631" s="105"/>
      <c r="AT631" s="105"/>
      <c r="AU631" s="105"/>
      <c r="AV631" s="105"/>
      <c r="AW631" s="105"/>
      <c r="AX631" s="105"/>
      <c r="AY631" s="105"/>
      <c r="AZ631" s="105"/>
      <c r="BA631" s="105"/>
      <c r="BB631" s="105"/>
      <c r="BC631" s="105"/>
      <c r="BD631" s="105"/>
      <c r="BE631" s="105"/>
      <c r="BF631" s="105"/>
    </row>
    <row r="632" spans="1:58" ht="13.5" customHeight="1" x14ac:dyDescent="0.25">
      <c r="A632" s="105"/>
      <c r="B632" s="167"/>
      <c r="C632" s="167"/>
      <c r="D632" s="167"/>
      <c r="E632" s="105"/>
      <c r="F632" s="105"/>
      <c r="G632" s="105"/>
      <c r="H632" s="105"/>
      <c r="I632" s="105"/>
      <c r="J632" s="105"/>
      <c r="K632" s="105"/>
      <c r="L632" s="105"/>
      <c r="M632" s="105"/>
      <c r="N632" s="105"/>
      <c r="O632" s="105"/>
      <c r="P632" s="105"/>
      <c r="Q632" s="105"/>
      <c r="R632" s="105"/>
      <c r="S632" s="105"/>
      <c r="T632" s="105"/>
      <c r="U632" s="105"/>
      <c r="V632" s="105"/>
      <c r="W632" s="105"/>
      <c r="X632" s="105"/>
      <c r="Y632" s="105"/>
      <c r="Z632" s="105"/>
      <c r="AA632" s="105"/>
      <c r="AB632" s="105"/>
      <c r="AC632" s="105"/>
      <c r="AD632" s="105"/>
      <c r="AE632" s="105"/>
      <c r="AF632" s="105"/>
      <c r="AG632" s="105"/>
      <c r="AH632" s="105"/>
      <c r="AI632" s="105"/>
      <c r="AJ632" s="105"/>
      <c r="AK632" s="105"/>
      <c r="AL632" s="105"/>
      <c r="AM632" s="105"/>
      <c r="AN632" s="105"/>
      <c r="AO632" s="105"/>
      <c r="AP632" s="105"/>
      <c r="AQ632" s="105"/>
      <c r="AR632" s="105"/>
      <c r="AS632" s="105"/>
      <c r="AT632" s="105"/>
      <c r="AU632" s="105"/>
      <c r="AV632" s="105"/>
      <c r="AW632" s="105"/>
      <c r="AX632" s="105"/>
      <c r="AY632" s="105"/>
      <c r="AZ632" s="105"/>
      <c r="BA632" s="105"/>
      <c r="BB632" s="105"/>
      <c r="BC632" s="105"/>
      <c r="BD632" s="105"/>
      <c r="BE632" s="105"/>
      <c r="BF632" s="105"/>
    </row>
    <row r="633" spans="1:58" ht="13.5" customHeight="1" x14ac:dyDescent="0.25">
      <c r="A633" s="105"/>
      <c r="B633" s="167"/>
      <c r="C633" s="167"/>
      <c r="D633" s="167"/>
      <c r="E633" s="105"/>
      <c r="F633" s="105"/>
      <c r="G633" s="105"/>
      <c r="H633" s="105"/>
      <c r="I633" s="105"/>
      <c r="J633" s="105"/>
      <c r="K633" s="105"/>
      <c r="L633" s="105"/>
      <c r="M633" s="105"/>
      <c r="N633" s="105"/>
      <c r="O633" s="105"/>
      <c r="P633" s="105"/>
      <c r="Q633" s="105"/>
      <c r="R633" s="105"/>
      <c r="S633" s="105"/>
      <c r="T633" s="105"/>
      <c r="U633" s="105"/>
      <c r="V633" s="105"/>
      <c r="W633" s="105"/>
      <c r="X633" s="105"/>
      <c r="Y633" s="105"/>
      <c r="Z633" s="105"/>
      <c r="AA633" s="105"/>
      <c r="AB633" s="105"/>
      <c r="AC633" s="105"/>
      <c r="AD633" s="105"/>
      <c r="AE633" s="105"/>
      <c r="AF633" s="105"/>
      <c r="AG633" s="105"/>
      <c r="AH633" s="105"/>
      <c r="AI633" s="105"/>
      <c r="AJ633" s="105"/>
      <c r="AK633" s="105"/>
      <c r="AL633" s="105"/>
      <c r="AM633" s="105"/>
      <c r="AN633" s="105"/>
      <c r="AO633" s="105"/>
      <c r="AP633" s="105"/>
      <c r="AQ633" s="105"/>
      <c r="AR633" s="105"/>
      <c r="AS633" s="105"/>
      <c r="AT633" s="105"/>
      <c r="AU633" s="105"/>
      <c r="AV633" s="105"/>
      <c r="AW633" s="105"/>
      <c r="AX633" s="105"/>
      <c r="AY633" s="105"/>
      <c r="AZ633" s="105"/>
      <c r="BA633" s="105"/>
      <c r="BB633" s="105"/>
      <c r="BC633" s="105"/>
      <c r="BD633" s="105"/>
      <c r="BE633" s="105"/>
      <c r="BF633" s="105"/>
    </row>
    <row r="634" spans="1:58" ht="13.5" customHeight="1" x14ac:dyDescent="0.25">
      <c r="A634" s="105"/>
      <c r="B634" s="167"/>
      <c r="C634" s="167"/>
      <c r="D634" s="167"/>
      <c r="E634" s="105"/>
      <c r="F634" s="105"/>
      <c r="G634" s="105"/>
      <c r="H634" s="105"/>
      <c r="I634" s="105"/>
      <c r="J634" s="105"/>
      <c r="K634" s="105"/>
      <c r="L634" s="105"/>
      <c r="M634" s="105"/>
      <c r="N634" s="105"/>
      <c r="O634" s="105"/>
      <c r="P634" s="105"/>
      <c r="Q634" s="105"/>
      <c r="R634" s="105"/>
      <c r="S634" s="105"/>
      <c r="T634" s="105"/>
      <c r="U634" s="105"/>
      <c r="V634" s="105"/>
      <c r="W634" s="105"/>
      <c r="X634" s="105"/>
      <c r="Y634" s="105"/>
      <c r="Z634" s="105"/>
      <c r="AA634" s="105"/>
      <c r="AB634" s="105"/>
      <c r="AC634" s="105"/>
      <c r="AD634" s="105"/>
      <c r="AE634" s="105"/>
      <c r="AF634" s="105"/>
      <c r="AG634" s="105"/>
      <c r="AH634" s="105"/>
      <c r="AI634" s="105"/>
      <c r="AJ634" s="105"/>
      <c r="AK634" s="105"/>
      <c r="AL634" s="105"/>
      <c r="AM634" s="105"/>
      <c r="AN634" s="105"/>
      <c r="AO634" s="105"/>
      <c r="AP634" s="105"/>
      <c r="AQ634" s="105"/>
      <c r="AR634" s="105"/>
      <c r="AS634" s="105"/>
      <c r="AT634" s="105"/>
      <c r="AU634" s="105"/>
      <c r="AV634" s="105"/>
      <c r="AW634" s="105"/>
      <c r="AX634" s="105"/>
      <c r="AY634" s="105"/>
      <c r="AZ634" s="105"/>
      <c r="BA634" s="105"/>
      <c r="BB634" s="105"/>
      <c r="BC634" s="105"/>
      <c r="BD634" s="105"/>
      <c r="BE634" s="105"/>
      <c r="BF634" s="105"/>
    </row>
    <row r="635" spans="1:58" ht="13.5" customHeight="1" x14ac:dyDescent="0.25">
      <c r="A635" s="105"/>
      <c r="B635" s="167"/>
      <c r="C635" s="167"/>
      <c r="D635" s="167"/>
      <c r="E635" s="105"/>
      <c r="F635" s="105"/>
      <c r="G635" s="105"/>
      <c r="H635" s="105"/>
      <c r="I635" s="105"/>
      <c r="J635" s="105"/>
      <c r="K635" s="105"/>
      <c r="L635" s="105"/>
      <c r="M635" s="105"/>
      <c r="N635" s="105"/>
      <c r="O635" s="105"/>
      <c r="P635" s="105"/>
      <c r="Q635" s="105"/>
      <c r="R635" s="105"/>
      <c r="S635" s="105"/>
      <c r="T635" s="105"/>
      <c r="U635" s="105"/>
      <c r="V635" s="105"/>
      <c r="W635" s="105"/>
      <c r="X635" s="105"/>
      <c r="Y635" s="105"/>
      <c r="Z635" s="105"/>
      <c r="AA635" s="105"/>
      <c r="AB635" s="105"/>
      <c r="AC635" s="105"/>
      <c r="AD635" s="105"/>
      <c r="AE635" s="105"/>
      <c r="AF635" s="105"/>
      <c r="AG635" s="105"/>
      <c r="AH635" s="105"/>
      <c r="AI635" s="105"/>
      <c r="AJ635" s="105"/>
      <c r="AK635" s="105"/>
      <c r="AL635" s="105"/>
      <c r="AM635" s="105"/>
      <c r="AN635" s="105"/>
      <c r="AO635" s="105"/>
      <c r="AP635" s="105"/>
      <c r="AQ635" s="105"/>
      <c r="AR635" s="105"/>
      <c r="AS635" s="105"/>
      <c r="AT635" s="105"/>
      <c r="AU635" s="105"/>
      <c r="AV635" s="105"/>
      <c r="AW635" s="105"/>
      <c r="AX635" s="105"/>
      <c r="AY635" s="105"/>
      <c r="AZ635" s="105"/>
      <c r="BA635" s="105"/>
      <c r="BB635" s="105"/>
      <c r="BC635" s="105"/>
      <c r="BD635" s="105"/>
      <c r="BE635" s="105"/>
      <c r="BF635" s="105"/>
    </row>
    <row r="636" spans="1:58" ht="13.5" customHeight="1" x14ac:dyDescent="0.25">
      <c r="A636" s="105"/>
      <c r="B636" s="167"/>
      <c r="C636" s="167"/>
      <c r="D636" s="167"/>
      <c r="E636" s="105"/>
      <c r="F636" s="105"/>
      <c r="G636" s="105"/>
      <c r="H636" s="105"/>
      <c r="I636" s="105"/>
      <c r="J636" s="105"/>
      <c r="K636" s="105"/>
      <c r="L636" s="105"/>
      <c r="M636" s="105"/>
      <c r="N636" s="105"/>
      <c r="O636" s="105"/>
      <c r="P636" s="105"/>
      <c r="Q636" s="105"/>
      <c r="R636" s="105"/>
      <c r="S636" s="105"/>
      <c r="T636" s="105"/>
      <c r="U636" s="105"/>
      <c r="V636" s="105"/>
      <c r="W636" s="105"/>
      <c r="X636" s="105"/>
      <c r="Y636" s="105"/>
      <c r="Z636" s="105"/>
      <c r="AA636" s="105"/>
      <c r="AB636" s="105"/>
      <c r="AC636" s="105"/>
      <c r="AD636" s="105"/>
      <c r="AE636" s="105"/>
      <c r="AF636" s="105"/>
      <c r="AG636" s="105"/>
      <c r="AH636" s="105"/>
      <c r="AI636" s="105"/>
      <c r="AJ636" s="105"/>
      <c r="AK636" s="105"/>
      <c r="AL636" s="105"/>
      <c r="AM636" s="105"/>
      <c r="AN636" s="105"/>
      <c r="AO636" s="105"/>
      <c r="AP636" s="105"/>
      <c r="AQ636" s="105"/>
      <c r="AR636" s="105"/>
      <c r="AS636" s="105"/>
      <c r="AT636" s="105"/>
      <c r="AU636" s="105"/>
      <c r="AV636" s="105"/>
      <c r="AW636" s="105"/>
      <c r="AX636" s="105"/>
      <c r="AY636" s="105"/>
      <c r="AZ636" s="105"/>
      <c r="BA636" s="105"/>
      <c r="BB636" s="105"/>
      <c r="BC636" s="105"/>
      <c r="BD636" s="105"/>
      <c r="BE636" s="105"/>
      <c r="BF636" s="105"/>
    </row>
    <row r="637" spans="1:58" ht="13.5" customHeight="1" x14ac:dyDescent="0.25">
      <c r="A637" s="105"/>
      <c r="B637" s="167"/>
      <c r="C637" s="167"/>
      <c r="D637" s="167"/>
      <c r="E637" s="105"/>
      <c r="F637" s="105"/>
      <c r="G637" s="105"/>
      <c r="H637" s="105"/>
      <c r="I637" s="105"/>
      <c r="J637" s="105"/>
      <c r="K637" s="105"/>
      <c r="L637" s="105"/>
      <c r="M637" s="105"/>
      <c r="N637" s="105"/>
      <c r="O637" s="105"/>
      <c r="P637" s="105"/>
      <c r="Q637" s="105"/>
      <c r="R637" s="105"/>
      <c r="S637" s="105"/>
      <c r="T637" s="105"/>
      <c r="U637" s="105"/>
      <c r="V637" s="105"/>
      <c r="W637" s="105"/>
      <c r="X637" s="105"/>
      <c r="Y637" s="105"/>
      <c r="Z637" s="105"/>
      <c r="AA637" s="105"/>
      <c r="AB637" s="105"/>
      <c r="AC637" s="105"/>
      <c r="AD637" s="105"/>
      <c r="AE637" s="105"/>
      <c r="AF637" s="105"/>
      <c r="AG637" s="105"/>
      <c r="AH637" s="105"/>
      <c r="AI637" s="105"/>
      <c r="AJ637" s="105"/>
      <c r="AK637" s="105"/>
      <c r="AL637" s="105"/>
      <c r="AM637" s="105"/>
      <c r="AN637" s="105"/>
      <c r="AO637" s="105"/>
      <c r="AP637" s="105"/>
      <c r="AQ637" s="105"/>
      <c r="AR637" s="105"/>
      <c r="AS637" s="105"/>
      <c r="AT637" s="105"/>
      <c r="AU637" s="105"/>
      <c r="AV637" s="105"/>
      <c r="AW637" s="105"/>
      <c r="AX637" s="105"/>
      <c r="AY637" s="105"/>
      <c r="AZ637" s="105"/>
      <c r="BA637" s="105"/>
      <c r="BB637" s="105"/>
      <c r="BC637" s="105"/>
      <c r="BD637" s="105"/>
      <c r="BE637" s="105"/>
      <c r="BF637" s="105"/>
    </row>
    <row r="638" spans="1:58" ht="13.5" customHeight="1" x14ac:dyDescent="0.25">
      <c r="A638" s="105"/>
      <c r="B638" s="167"/>
      <c r="C638" s="167"/>
      <c r="D638" s="167"/>
      <c r="E638" s="105"/>
      <c r="F638" s="105"/>
      <c r="G638" s="105"/>
      <c r="H638" s="105"/>
      <c r="I638" s="105"/>
      <c r="J638" s="105"/>
      <c r="K638" s="105"/>
      <c r="L638" s="105"/>
      <c r="M638" s="105"/>
      <c r="N638" s="105"/>
      <c r="O638" s="105"/>
      <c r="P638" s="105"/>
      <c r="Q638" s="105"/>
      <c r="R638" s="105"/>
      <c r="S638" s="105"/>
      <c r="T638" s="105"/>
      <c r="U638" s="105"/>
      <c r="V638" s="105"/>
      <c r="W638" s="105"/>
      <c r="X638" s="105"/>
      <c r="Y638" s="105"/>
      <c r="Z638" s="105"/>
      <c r="AA638" s="105"/>
      <c r="AB638" s="105"/>
      <c r="AC638" s="105"/>
      <c r="AD638" s="105"/>
      <c r="AE638" s="105"/>
      <c r="AF638" s="105"/>
      <c r="AG638" s="105"/>
      <c r="AH638" s="105"/>
      <c r="AI638" s="105"/>
      <c r="AJ638" s="105"/>
      <c r="AK638" s="105"/>
      <c r="AL638" s="105"/>
      <c r="AM638" s="105"/>
      <c r="AN638" s="105"/>
      <c r="AO638" s="105"/>
      <c r="AP638" s="105"/>
      <c r="AQ638" s="105"/>
      <c r="AR638" s="105"/>
      <c r="AS638" s="105"/>
      <c r="AT638" s="105"/>
      <c r="AU638" s="105"/>
      <c r="AV638" s="105"/>
      <c r="AW638" s="105"/>
      <c r="AX638" s="105"/>
      <c r="AY638" s="105"/>
      <c r="AZ638" s="105"/>
      <c r="BA638" s="105"/>
      <c r="BB638" s="105"/>
      <c r="BC638" s="105"/>
      <c r="BD638" s="105"/>
      <c r="BE638" s="105"/>
      <c r="BF638" s="105"/>
    </row>
    <row r="639" spans="1:58" ht="13.5" customHeight="1" x14ac:dyDescent="0.25">
      <c r="A639" s="105"/>
      <c r="B639" s="167"/>
      <c r="C639" s="167"/>
      <c r="D639" s="167"/>
      <c r="E639" s="105"/>
      <c r="F639" s="105"/>
      <c r="G639" s="105"/>
      <c r="H639" s="105"/>
      <c r="I639" s="105"/>
      <c r="J639" s="105"/>
      <c r="K639" s="105"/>
      <c r="L639" s="105"/>
      <c r="M639" s="105"/>
      <c r="N639" s="105"/>
      <c r="O639" s="105"/>
      <c r="P639" s="105"/>
      <c r="Q639" s="105"/>
      <c r="R639" s="105"/>
      <c r="S639" s="105"/>
      <c r="T639" s="105"/>
      <c r="U639" s="105"/>
      <c r="V639" s="105"/>
      <c r="W639" s="105"/>
      <c r="X639" s="105"/>
      <c r="Y639" s="105"/>
      <c r="Z639" s="105"/>
      <c r="AA639" s="105"/>
      <c r="AB639" s="105"/>
      <c r="AC639" s="105"/>
      <c r="AD639" s="105"/>
      <c r="AE639" s="105"/>
      <c r="AF639" s="105"/>
      <c r="AG639" s="105"/>
      <c r="AH639" s="105"/>
      <c r="AI639" s="105"/>
      <c r="AJ639" s="105"/>
      <c r="AK639" s="105"/>
      <c r="AL639" s="105"/>
      <c r="AM639" s="105"/>
      <c r="AN639" s="105"/>
      <c r="AO639" s="105"/>
      <c r="AP639" s="105"/>
      <c r="AQ639" s="105"/>
      <c r="AR639" s="105"/>
      <c r="AS639" s="105"/>
      <c r="AT639" s="105"/>
      <c r="AU639" s="105"/>
      <c r="AV639" s="105"/>
      <c r="AW639" s="105"/>
      <c r="AX639" s="105"/>
      <c r="AY639" s="105"/>
      <c r="AZ639" s="105"/>
      <c r="BA639" s="105"/>
      <c r="BB639" s="105"/>
      <c r="BC639" s="105"/>
      <c r="BD639" s="105"/>
      <c r="BE639" s="105"/>
      <c r="BF639" s="105"/>
    </row>
    <row r="640" spans="1:58" ht="13.5" customHeight="1" x14ac:dyDescent="0.25">
      <c r="A640" s="105"/>
      <c r="B640" s="167"/>
      <c r="C640" s="167"/>
      <c r="D640" s="167"/>
      <c r="E640" s="105"/>
      <c r="F640" s="105"/>
      <c r="G640" s="105"/>
      <c r="H640" s="105"/>
      <c r="I640" s="105"/>
      <c r="J640" s="105"/>
      <c r="K640" s="105"/>
      <c r="L640" s="105"/>
      <c r="M640" s="105"/>
      <c r="N640" s="105"/>
      <c r="O640" s="105"/>
      <c r="P640" s="105"/>
      <c r="Q640" s="105"/>
      <c r="R640" s="105"/>
      <c r="S640" s="105"/>
      <c r="T640" s="105"/>
      <c r="U640" s="105"/>
      <c r="V640" s="105"/>
      <c r="W640" s="105"/>
      <c r="X640" s="105"/>
      <c r="Y640" s="105"/>
      <c r="Z640" s="105"/>
      <c r="AA640" s="105"/>
      <c r="AB640" s="105"/>
      <c r="AC640" s="105"/>
      <c r="AD640" s="105"/>
      <c r="AE640" s="105"/>
      <c r="AF640" s="105"/>
      <c r="AG640" s="105"/>
      <c r="AH640" s="105"/>
      <c r="AI640" s="105"/>
      <c r="AJ640" s="105"/>
      <c r="AK640" s="105"/>
      <c r="AL640" s="105"/>
      <c r="AM640" s="105"/>
      <c r="AN640" s="105"/>
      <c r="AO640" s="105"/>
      <c r="AP640" s="105"/>
      <c r="AQ640" s="105"/>
      <c r="AR640" s="105"/>
      <c r="AS640" s="105"/>
      <c r="AT640" s="105"/>
      <c r="AU640" s="105"/>
      <c r="AV640" s="105"/>
      <c r="AW640" s="105"/>
      <c r="AX640" s="105"/>
      <c r="AY640" s="105"/>
      <c r="AZ640" s="105"/>
      <c r="BA640" s="105"/>
      <c r="BB640" s="105"/>
      <c r="BC640" s="105"/>
      <c r="BD640" s="105"/>
      <c r="BE640" s="105"/>
      <c r="BF640" s="105"/>
    </row>
    <row r="641" spans="1:58" ht="13.5" customHeight="1" x14ac:dyDescent="0.25">
      <c r="A641" s="105"/>
      <c r="B641" s="167"/>
      <c r="C641" s="167"/>
      <c r="D641" s="167"/>
      <c r="E641" s="105"/>
      <c r="F641" s="105"/>
      <c r="G641" s="105"/>
      <c r="H641" s="105"/>
      <c r="I641" s="105"/>
      <c r="J641" s="105"/>
      <c r="K641" s="105"/>
      <c r="L641" s="105"/>
      <c r="M641" s="105"/>
      <c r="N641" s="105"/>
      <c r="O641" s="105"/>
      <c r="P641" s="105"/>
      <c r="Q641" s="105"/>
      <c r="R641" s="105"/>
      <c r="S641" s="105"/>
      <c r="T641" s="105"/>
      <c r="U641" s="105"/>
      <c r="V641" s="105"/>
      <c r="W641" s="105"/>
      <c r="X641" s="105"/>
      <c r="Y641" s="105"/>
      <c r="Z641" s="105"/>
      <c r="AA641" s="105"/>
      <c r="AB641" s="105"/>
      <c r="AC641" s="105"/>
      <c r="AD641" s="105"/>
      <c r="AE641" s="105"/>
      <c r="AF641" s="105"/>
      <c r="AG641" s="105"/>
      <c r="AH641" s="105"/>
      <c r="AI641" s="105"/>
      <c r="AJ641" s="105"/>
      <c r="AK641" s="105"/>
      <c r="AL641" s="105"/>
      <c r="AM641" s="105"/>
      <c r="AN641" s="105"/>
      <c r="AO641" s="105"/>
      <c r="AP641" s="105"/>
      <c r="AQ641" s="105"/>
      <c r="AR641" s="105"/>
      <c r="AS641" s="105"/>
      <c r="AT641" s="105"/>
      <c r="AU641" s="105"/>
      <c r="AV641" s="105"/>
      <c r="AW641" s="105"/>
      <c r="AX641" s="105"/>
      <c r="AY641" s="105"/>
      <c r="AZ641" s="105"/>
      <c r="BA641" s="105"/>
      <c r="BB641" s="105"/>
      <c r="BC641" s="105"/>
      <c r="BD641" s="105"/>
      <c r="BE641" s="105"/>
      <c r="BF641" s="105"/>
    </row>
    <row r="642" spans="1:58" ht="13.5" customHeight="1" x14ac:dyDescent="0.25">
      <c r="A642" s="105"/>
      <c r="B642" s="167"/>
      <c r="C642" s="167"/>
      <c r="D642" s="167"/>
      <c r="E642" s="105"/>
      <c r="F642" s="105"/>
      <c r="G642" s="105"/>
      <c r="H642" s="105"/>
      <c r="I642" s="105"/>
      <c r="J642" s="105"/>
      <c r="K642" s="105"/>
      <c r="L642" s="105"/>
      <c r="M642" s="105"/>
      <c r="N642" s="105"/>
      <c r="O642" s="105"/>
      <c r="P642" s="105"/>
      <c r="Q642" s="105"/>
      <c r="R642" s="105"/>
      <c r="S642" s="105"/>
      <c r="T642" s="105"/>
      <c r="U642" s="105"/>
      <c r="V642" s="105"/>
      <c r="W642" s="105"/>
      <c r="X642" s="105"/>
      <c r="Y642" s="105"/>
      <c r="Z642" s="105"/>
      <c r="AA642" s="105"/>
      <c r="AB642" s="105"/>
      <c r="AC642" s="105"/>
      <c r="AD642" s="105"/>
      <c r="AE642" s="105"/>
      <c r="AF642" s="105"/>
      <c r="AG642" s="105"/>
      <c r="AH642" s="105"/>
      <c r="AI642" s="105"/>
      <c r="AJ642" s="105"/>
      <c r="AK642" s="105"/>
      <c r="AL642" s="105"/>
      <c r="AM642" s="105"/>
      <c r="AN642" s="105"/>
      <c r="AO642" s="105"/>
      <c r="AP642" s="105"/>
      <c r="AQ642" s="105"/>
      <c r="AR642" s="105"/>
      <c r="AS642" s="105"/>
      <c r="AT642" s="105"/>
      <c r="AU642" s="105"/>
      <c r="AV642" s="105"/>
      <c r="AW642" s="105"/>
      <c r="AX642" s="105"/>
      <c r="AY642" s="105"/>
      <c r="AZ642" s="105"/>
      <c r="BA642" s="105"/>
      <c r="BB642" s="105"/>
      <c r="BC642" s="105"/>
      <c r="BD642" s="105"/>
      <c r="BE642" s="105"/>
      <c r="BF642" s="105"/>
    </row>
    <row r="643" spans="1:58" ht="13.5" customHeight="1" x14ac:dyDescent="0.25">
      <c r="A643" s="105"/>
      <c r="B643" s="167"/>
      <c r="C643" s="167"/>
      <c r="D643" s="167"/>
      <c r="E643" s="105"/>
      <c r="F643" s="105"/>
      <c r="G643" s="105"/>
      <c r="H643" s="105"/>
      <c r="I643" s="105"/>
      <c r="J643" s="105"/>
      <c r="K643" s="105"/>
      <c r="L643" s="105"/>
      <c r="M643" s="105"/>
      <c r="N643" s="105"/>
      <c r="O643" s="105"/>
      <c r="P643" s="105"/>
      <c r="Q643" s="105"/>
      <c r="R643" s="105"/>
      <c r="S643" s="105"/>
      <c r="T643" s="105"/>
      <c r="U643" s="105"/>
      <c r="V643" s="105"/>
      <c r="W643" s="105"/>
      <c r="X643" s="105"/>
      <c r="Y643" s="105"/>
      <c r="Z643" s="105"/>
      <c r="AA643" s="105"/>
      <c r="AB643" s="105"/>
      <c r="AC643" s="105"/>
      <c r="AD643" s="105"/>
      <c r="AE643" s="105"/>
      <c r="AF643" s="105"/>
      <c r="AG643" s="105"/>
      <c r="AH643" s="105"/>
      <c r="AI643" s="105"/>
      <c r="AJ643" s="105"/>
      <c r="AK643" s="105"/>
      <c r="AL643" s="105"/>
      <c r="AM643" s="105"/>
      <c r="AN643" s="105"/>
      <c r="AO643" s="105"/>
      <c r="AP643" s="105"/>
      <c r="AQ643" s="105"/>
      <c r="AR643" s="105"/>
      <c r="AS643" s="105"/>
      <c r="AT643" s="105"/>
      <c r="AU643" s="105"/>
      <c r="AV643" s="105"/>
      <c r="AW643" s="105"/>
      <c r="AX643" s="105"/>
      <c r="AY643" s="105"/>
      <c r="AZ643" s="105"/>
      <c r="BA643" s="105"/>
      <c r="BB643" s="105"/>
      <c r="BC643" s="105"/>
      <c r="BD643" s="105"/>
      <c r="BE643" s="105"/>
      <c r="BF643" s="105"/>
    </row>
    <row r="644" spans="1:58" ht="13.5" customHeight="1" x14ac:dyDescent="0.25">
      <c r="A644" s="105"/>
      <c r="B644" s="167"/>
      <c r="C644" s="167"/>
      <c r="D644" s="167"/>
      <c r="E644" s="105"/>
      <c r="F644" s="105"/>
      <c r="G644" s="105"/>
      <c r="H644" s="105"/>
      <c r="I644" s="105"/>
      <c r="J644" s="105"/>
      <c r="K644" s="105"/>
      <c r="L644" s="105"/>
      <c r="M644" s="105"/>
      <c r="N644" s="105"/>
      <c r="O644" s="105"/>
      <c r="P644" s="105"/>
      <c r="Q644" s="105"/>
      <c r="R644" s="105"/>
      <c r="S644" s="105"/>
      <c r="T644" s="105"/>
      <c r="U644" s="105"/>
      <c r="V644" s="105"/>
      <c r="W644" s="105"/>
      <c r="X644" s="105"/>
      <c r="Y644" s="105"/>
      <c r="Z644" s="105"/>
      <c r="AA644" s="105"/>
      <c r="AB644" s="105"/>
      <c r="AC644" s="105"/>
      <c r="AD644" s="105"/>
      <c r="AE644" s="105"/>
      <c r="AF644" s="105"/>
      <c r="AG644" s="105"/>
      <c r="AH644" s="105"/>
      <c r="AI644" s="105"/>
      <c r="AJ644" s="105"/>
      <c r="AK644" s="105"/>
      <c r="AL644" s="105"/>
      <c r="AM644" s="105"/>
      <c r="AN644" s="105"/>
      <c r="AO644" s="105"/>
      <c r="AP644" s="105"/>
      <c r="AQ644" s="105"/>
      <c r="AR644" s="105"/>
      <c r="AS644" s="105"/>
      <c r="AT644" s="105"/>
      <c r="AU644" s="105"/>
      <c r="AV644" s="105"/>
      <c r="AW644" s="105"/>
      <c r="AX644" s="105"/>
      <c r="AY644" s="105"/>
      <c r="AZ644" s="105"/>
      <c r="BA644" s="105"/>
      <c r="BB644" s="105"/>
      <c r="BC644" s="105"/>
      <c r="BD644" s="105"/>
      <c r="BE644" s="105"/>
      <c r="BF644" s="105"/>
    </row>
    <row r="645" spans="1:58" ht="13.5" customHeight="1" x14ac:dyDescent="0.25">
      <c r="A645" s="105"/>
      <c r="B645" s="167"/>
      <c r="C645" s="167"/>
      <c r="D645" s="167"/>
      <c r="E645" s="105"/>
      <c r="F645" s="105"/>
      <c r="G645" s="105"/>
      <c r="H645" s="105"/>
      <c r="I645" s="105"/>
      <c r="J645" s="105"/>
      <c r="K645" s="105"/>
      <c r="L645" s="105"/>
      <c r="M645" s="105"/>
      <c r="N645" s="105"/>
      <c r="O645" s="105"/>
      <c r="P645" s="105"/>
      <c r="Q645" s="105"/>
      <c r="R645" s="105"/>
      <c r="S645" s="105"/>
      <c r="T645" s="105"/>
      <c r="U645" s="105"/>
      <c r="V645" s="105"/>
      <c r="W645" s="105"/>
      <c r="X645" s="105"/>
      <c r="Y645" s="105"/>
      <c r="Z645" s="105"/>
      <c r="AA645" s="105"/>
      <c r="AB645" s="105"/>
      <c r="AC645" s="105"/>
      <c r="AD645" s="105"/>
      <c r="AE645" s="105"/>
      <c r="AF645" s="105"/>
      <c r="AG645" s="105"/>
      <c r="AH645" s="105"/>
      <c r="AI645" s="105"/>
      <c r="AJ645" s="105"/>
      <c r="AK645" s="105"/>
      <c r="AL645" s="105"/>
      <c r="AM645" s="105"/>
      <c r="AN645" s="105"/>
      <c r="AO645" s="105"/>
      <c r="AP645" s="105"/>
      <c r="AQ645" s="105"/>
      <c r="AR645" s="105"/>
      <c r="AS645" s="105"/>
      <c r="AT645" s="105"/>
      <c r="AU645" s="105"/>
      <c r="AV645" s="105"/>
      <c r="AW645" s="105"/>
      <c r="AX645" s="105"/>
      <c r="AY645" s="105"/>
      <c r="AZ645" s="105"/>
      <c r="BA645" s="105"/>
      <c r="BB645" s="105"/>
      <c r="BC645" s="105"/>
      <c r="BD645" s="105"/>
      <c r="BE645" s="105"/>
      <c r="BF645" s="105"/>
    </row>
    <row r="646" spans="1:58" ht="13.5" customHeight="1" x14ac:dyDescent="0.25">
      <c r="A646" s="105"/>
      <c r="B646" s="167"/>
      <c r="C646" s="167"/>
      <c r="D646" s="167"/>
      <c r="E646" s="105"/>
      <c r="F646" s="105"/>
      <c r="G646" s="105"/>
      <c r="H646" s="105"/>
      <c r="I646" s="105"/>
      <c r="J646" s="105"/>
      <c r="K646" s="105"/>
      <c r="L646" s="105"/>
      <c r="M646" s="105"/>
      <c r="N646" s="105"/>
      <c r="O646" s="105"/>
      <c r="P646" s="105"/>
      <c r="Q646" s="105"/>
      <c r="R646" s="105"/>
      <c r="S646" s="105"/>
      <c r="T646" s="105"/>
      <c r="U646" s="105"/>
      <c r="V646" s="105"/>
      <c r="W646" s="105"/>
      <c r="X646" s="105"/>
      <c r="Y646" s="105"/>
      <c r="Z646" s="105"/>
      <c r="AA646" s="105"/>
      <c r="AB646" s="105"/>
      <c r="AC646" s="105"/>
      <c r="AD646" s="105"/>
      <c r="AE646" s="105"/>
      <c r="AF646" s="105"/>
      <c r="AG646" s="105"/>
      <c r="AH646" s="105"/>
      <c r="AI646" s="105"/>
      <c r="AJ646" s="105"/>
      <c r="AK646" s="105"/>
      <c r="AL646" s="105"/>
      <c r="AM646" s="105"/>
      <c r="AN646" s="105"/>
      <c r="AO646" s="105"/>
      <c r="AP646" s="105"/>
      <c r="AQ646" s="105"/>
      <c r="AR646" s="105"/>
      <c r="AS646" s="105"/>
      <c r="AT646" s="105"/>
      <c r="AU646" s="105"/>
      <c r="AV646" s="105"/>
      <c r="AW646" s="105"/>
      <c r="AX646" s="105"/>
      <c r="AY646" s="105"/>
      <c r="AZ646" s="105"/>
      <c r="BA646" s="105"/>
      <c r="BB646" s="105"/>
      <c r="BC646" s="105"/>
      <c r="BD646" s="105"/>
      <c r="BE646" s="105"/>
      <c r="BF646" s="105"/>
    </row>
    <row r="647" spans="1:58" ht="13.5" customHeight="1" x14ac:dyDescent="0.25">
      <c r="A647" s="105"/>
      <c r="B647" s="167"/>
      <c r="C647" s="167"/>
      <c r="D647" s="167"/>
      <c r="E647" s="105"/>
      <c r="F647" s="105"/>
      <c r="G647" s="105"/>
      <c r="H647" s="105"/>
      <c r="I647" s="105"/>
      <c r="J647" s="105"/>
      <c r="K647" s="105"/>
      <c r="L647" s="105"/>
      <c r="M647" s="105"/>
      <c r="N647" s="105"/>
      <c r="O647" s="105"/>
      <c r="P647" s="105"/>
      <c r="Q647" s="105"/>
      <c r="R647" s="105"/>
      <c r="S647" s="105"/>
      <c r="T647" s="105"/>
      <c r="U647" s="105"/>
      <c r="V647" s="105"/>
      <c r="W647" s="105"/>
      <c r="X647" s="105"/>
      <c r="Y647" s="105"/>
      <c r="Z647" s="105"/>
      <c r="AA647" s="105"/>
      <c r="AB647" s="105"/>
      <c r="AC647" s="105"/>
      <c r="AD647" s="105"/>
      <c r="AE647" s="105"/>
      <c r="AF647" s="105"/>
      <c r="AG647" s="105"/>
      <c r="AH647" s="105"/>
      <c r="AI647" s="105"/>
      <c r="AJ647" s="105"/>
      <c r="AK647" s="105"/>
      <c r="AL647" s="105"/>
      <c r="AM647" s="105"/>
      <c r="AN647" s="105"/>
      <c r="AO647" s="105"/>
      <c r="AP647" s="105"/>
      <c r="AQ647" s="105"/>
      <c r="AR647" s="105"/>
      <c r="AS647" s="105"/>
      <c r="AT647" s="105"/>
      <c r="AU647" s="105"/>
      <c r="AV647" s="105"/>
      <c r="AW647" s="105"/>
      <c r="AX647" s="105"/>
      <c r="AY647" s="105"/>
      <c r="AZ647" s="105"/>
      <c r="BA647" s="105"/>
      <c r="BB647" s="105"/>
      <c r="BC647" s="105"/>
      <c r="BD647" s="105"/>
      <c r="BE647" s="105"/>
      <c r="BF647" s="105"/>
    </row>
    <row r="648" spans="1:58" ht="13.5" customHeight="1" x14ac:dyDescent="0.25">
      <c r="A648" s="105"/>
      <c r="B648" s="167"/>
      <c r="C648" s="167"/>
      <c r="D648" s="167"/>
      <c r="E648" s="105"/>
      <c r="F648" s="105"/>
      <c r="G648" s="105"/>
      <c r="H648" s="105"/>
      <c r="I648" s="105"/>
      <c r="J648" s="105"/>
      <c r="K648" s="105"/>
      <c r="L648" s="105"/>
      <c r="M648" s="105"/>
      <c r="N648" s="105"/>
      <c r="O648" s="105"/>
      <c r="P648" s="105"/>
      <c r="Q648" s="105"/>
      <c r="R648" s="105"/>
      <c r="S648" s="105"/>
      <c r="T648" s="105"/>
      <c r="U648" s="105"/>
      <c r="V648" s="105"/>
      <c r="W648" s="105"/>
      <c r="X648" s="105"/>
      <c r="Y648" s="105"/>
      <c r="Z648" s="105"/>
      <c r="AA648" s="105"/>
      <c r="AB648" s="105"/>
      <c r="AC648" s="105"/>
      <c r="AD648" s="105"/>
      <c r="AE648" s="105"/>
      <c r="AF648" s="105"/>
      <c r="AG648" s="105"/>
      <c r="AH648" s="105"/>
      <c r="AI648" s="105"/>
      <c r="AJ648" s="105"/>
      <c r="AK648" s="105"/>
      <c r="AL648" s="105"/>
      <c r="AM648" s="105"/>
      <c r="AN648" s="105"/>
      <c r="AO648" s="105"/>
      <c r="AP648" s="105"/>
      <c r="AQ648" s="105"/>
      <c r="AR648" s="105"/>
      <c r="AS648" s="105"/>
      <c r="AT648" s="105"/>
      <c r="AU648" s="105"/>
      <c r="AV648" s="105"/>
      <c r="AW648" s="105"/>
      <c r="AX648" s="105"/>
      <c r="AY648" s="105"/>
      <c r="AZ648" s="105"/>
      <c r="BA648" s="105"/>
      <c r="BB648" s="105"/>
      <c r="BC648" s="105"/>
      <c r="BD648" s="105"/>
      <c r="BE648" s="105"/>
      <c r="BF648" s="105"/>
    </row>
    <row r="649" spans="1:58" ht="13.5" customHeight="1" x14ac:dyDescent="0.25">
      <c r="A649" s="105"/>
      <c r="B649" s="167"/>
      <c r="C649" s="167"/>
      <c r="D649" s="167"/>
      <c r="E649" s="105"/>
      <c r="F649" s="105"/>
      <c r="G649" s="105"/>
      <c r="H649" s="105"/>
      <c r="I649" s="105"/>
      <c r="J649" s="105"/>
      <c r="K649" s="105"/>
      <c r="L649" s="105"/>
      <c r="M649" s="105"/>
      <c r="N649" s="105"/>
      <c r="O649" s="105"/>
      <c r="P649" s="105"/>
      <c r="Q649" s="105"/>
      <c r="R649" s="105"/>
      <c r="S649" s="105"/>
      <c r="T649" s="105"/>
      <c r="U649" s="105"/>
      <c r="V649" s="105"/>
      <c r="W649" s="105"/>
      <c r="X649" s="105"/>
      <c r="Y649" s="105"/>
      <c r="Z649" s="105"/>
      <c r="AA649" s="105"/>
      <c r="AB649" s="105"/>
      <c r="AC649" s="105"/>
      <c r="AD649" s="105"/>
      <c r="AE649" s="105"/>
      <c r="AF649" s="105"/>
      <c r="AG649" s="105"/>
      <c r="AH649" s="105"/>
      <c r="AI649" s="105"/>
      <c r="AJ649" s="105"/>
      <c r="AK649" s="105"/>
      <c r="AL649" s="105"/>
      <c r="AM649" s="105"/>
      <c r="AN649" s="105"/>
      <c r="AO649" s="105"/>
      <c r="AP649" s="105"/>
      <c r="AQ649" s="105"/>
      <c r="AR649" s="105"/>
      <c r="AS649" s="105"/>
      <c r="AT649" s="105"/>
      <c r="AU649" s="105"/>
      <c r="AV649" s="105"/>
      <c r="AW649" s="105"/>
      <c r="AX649" s="105"/>
      <c r="AY649" s="105"/>
      <c r="AZ649" s="105"/>
      <c r="BA649" s="105"/>
      <c r="BB649" s="105"/>
      <c r="BC649" s="105"/>
      <c r="BD649" s="105"/>
      <c r="BE649" s="105"/>
      <c r="BF649" s="105"/>
    </row>
    <row r="650" spans="1:58" ht="13.5" customHeight="1" x14ac:dyDescent="0.25">
      <c r="A650" s="105"/>
      <c r="B650" s="167"/>
      <c r="C650" s="167"/>
      <c r="D650" s="167"/>
      <c r="E650" s="105"/>
      <c r="F650" s="105"/>
      <c r="G650" s="105"/>
      <c r="H650" s="105"/>
      <c r="I650" s="105"/>
      <c r="J650" s="105"/>
      <c r="K650" s="105"/>
      <c r="L650" s="105"/>
      <c r="M650" s="105"/>
      <c r="N650" s="105"/>
      <c r="O650" s="105"/>
      <c r="P650" s="105"/>
      <c r="Q650" s="105"/>
      <c r="R650" s="105"/>
      <c r="S650" s="105"/>
      <c r="T650" s="105"/>
      <c r="U650" s="105"/>
      <c r="V650" s="105"/>
      <c r="W650" s="105"/>
      <c r="X650" s="105"/>
      <c r="Y650" s="105"/>
      <c r="Z650" s="105"/>
      <c r="AA650" s="105"/>
      <c r="AB650" s="105"/>
      <c r="AC650" s="105"/>
      <c r="AD650" s="105"/>
      <c r="AE650" s="105"/>
      <c r="AF650" s="105"/>
      <c r="AG650" s="105"/>
      <c r="AH650" s="105"/>
      <c r="AI650" s="105"/>
      <c r="AJ650" s="105"/>
      <c r="AK650" s="105"/>
      <c r="AL650" s="105"/>
      <c r="AM650" s="105"/>
      <c r="AN650" s="105"/>
      <c r="AO650" s="105"/>
      <c r="AP650" s="105"/>
      <c r="AQ650" s="105"/>
      <c r="AR650" s="105"/>
      <c r="AS650" s="105"/>
      <c r="AT650" s="105"/>
      <c r="AU650" s="105"/>
      <c r="AV650" s="105"/>
      <c r="AW650" s="105"/>
      <c r="AX650" s="105"/>
      <c r="AY650" s="105"/>
      <c r="AZ650" s="105"/>
      <c r="BA650" s="105"/>
      <c r="BB650" s="105"/>
      <c r="BC650" s="105"/>
      <c r="BD650" s="105"/>
      <c r="BE650" s="105"/>
      <c r="BF650" s="105"/>
    </row>
    <row r="651" spans="1:58" ht="13.5" customHeight="1" x14ac:dyDescent="0.25">
      <c r="A651" s="105"/>
      <c r="B651" s="167"/>
      <c r="C651" s="167"/>
      <c r="D651" s="167"/>
      <c r="E651" s="105"/>
      <c r="F651" s="105"/>
      <c r="G651" s="105"/>
      <c r="H651" s="105"/>
      <c r="I651" s="105"/>
      <c r="J651" s="105"/>
      <c r="K651" s="105"/>
      <c r="L651" s="105"/>
      <c r="M651" s="105"/>
      <c r="N651" s="105"/>
      <c r="O651" s="105"/>
      <c r="P651" s="105"/>
      <c r="Q651" s="105"/>
      <c r="R651" s="105"/>
      <c r="S651" s="105"/>
      <c r="T651" s="105"/>
      <c r="U651" s="105"/>
      <c r="V651" s="105"/>
      <c r="W651" s="105"/>
      <c r="X651" s="105"/>
      <c r="Y651" s="105"/>
      <c r="Z651" s="105"/>
      <c r="AA651" s="105"/>
      <c r="AB651" s="105"/>
      <c r="AC651" s="105"/>
      <c r="AD651" s="105"/>
      <c r="AE651" s="105"/>
      <c r="AF651" s="105"/>
      <c r="AG651" s="105"/>
      <c r="AH651" s="105"/>
      <c r="AI651" s="105"/>
      <c r="AJ651" s="105"/>
      <c r="AK651" s="105"/>
      <c r="AL651" s="105"/>
      <c r="AM651" s="105"/>
      <c r="AN651" s="105"/>
      <c r="AO651" s="105"/>
      <c r="AP651" s="105"/>
      <c r="AQ651" s="105"/>
      <c r="AR651" s="105"/>
      <c r="AS651" s="105"/>
      <c r="AT651" s="105"/>
      <c r="AU651" s="105"/>
      <c r="AV651" s="105"/>
      <c r="AW651" s="105"/>
      <c r="AX651" s="105"/>
      <c r="AY651" s="105"/>
      <c r="AZ651" s="105"/>
      <c r="BA651" s="105"/>
      <c r="BB651" s="105"/>
      <c r="BC651" s="105"/>
      <c r="BD651" s="105"/>
      <c r="BE651" s="105"/>
      <c r="BF651" s="105"/>
    </row>
    <row r="652" spans="1:58" ht="13.5" customHeight="1" x14ac:dyDescent="0.25">
      <c r="A652" s="105"/>
      <c r="B652" s="167"/>
      <c r="C652" s="167"/>
      <c r="D652" s="167"/>
      <c r="E652" s="105"/>
      <c r="F652" s="105"/>
      <c r="G652" s="105"/>
      <c r="H652" s="105"/>
      <c r="I652" s="105"/>
      <c r="J652" s="105"/>
      <c r="K652" s="105"/>
      <c r="L652" s="105"/>
      <c r="M652" s="105"/>
      <c r="N652" s="105"/>
      <c r="O652" s="105"/>
      <c r="P652" s="105"/>
      <c r="Q652" s="105"/>
      <c r="R652" s="105"/>
      <c r="S652" s="105"/>
      <c r="T652" s="105"/>
      <c r="U652" s="105"/>
      <c r="V652" s="105"/>
      <c r="W652" s="105"/>
      <c r="X652" s="105"/>
      <c r="Y652" s="105"/>
      <c r="Z652" s="105"/>
      <c r="AA652" s="105"/>
      <c r="AB652" s="105"/>
      <c r="AC652" s="105"/>
      <c r="AD652" s="105"/>
      <c r="AE652" s="105"/>
      <c r="AF652" s="105"/>
      <c r="AG652" s="105"/>
      <c r="AH652" s="105"/>
      <c r="AI652" s="105"/>
      <c r="AJ652" s="105"/>
      <c r="AK652" s="105"/>
      <c r="AL652" s="105"/>
      <c r="AM652" s="105"/>
      <c r="AN652" s="105"/>
      <c r="AO652" s="105"/>
      <c r="AP652" s="105"/>
      <c r="AQ652" s="105"/>
      <c r="AR652" s="105"/>
      <c r="AS652" s="105"/>
      <c r="AT652" s="105"/>
      <c r="AU652" s="105"/>
      <c r="AV652" s="105"/>
      <c r="AW652" s="105"/>
      <c r="AX652" s="105"/>
      <c r="AY652" s="105"/>
      <c r="AZ652" s="105"/>
      <c r="BA652" s="105"/>
      <c r="BB652" s="105"/>
      <c r="BC652" s="105"/>
      <c r="BD652" s="105"/>
      <c r="BE652" s="105"/>
      <c r="BF652" s="105"/>
    </row>
    <row r="653" spans="1:58" ht="13.5" customHeight="1" x14ac:dyDescent="0.25">
      <c r="A653" s="105"/>
      <c r="B653" s="167"/>
      <c r="C653" s="167"/>
      <c r="D653" s="167"/>
      <c r="E653" s="105"/>
      <c r="F653" s="105"/>
      <c r="G653" s="105"/>
      <c r="H653" s="105"/>
      <c r="I653" s="105"/>
      <c r="J653" s="105"/>
      <c r="K653" s="105"/>
      <c r="L653" s="105"/>
      <c r="M653" s="105"/>
      <c r="N653" s="105"/>
      <c r="O653" s="105"/>
      <c r="P653" s="105"/>
      <c r="Q653" s="105"/>
      <c r="R653" s="105"/>
      <c r="S653" s="105"/>
      <c r="T653" s="105"/>
      <c r="U653" s="105"/>
      <c r="V653" s="105"/>
      <c r="W653" s="105"/>
      <c r="X653" s="105"/>
      <c r="Y653" s="105"/>
      <c r="Z653" s="105"/>
      <c r="AA653" s="105"/>
      <c r="AB653" s="105"/>
      <c r="AC653" s="105"/>
      <c r="AD653" s="105"/>
      <c r="AE653" s="105"/>
      <c r="AF653" s="105"/>
      <c r="AG653" s="105"/>
      <c r="AH653" s="105"/>
      <c r="AI653" s="105"/>
      <c r="AJ653" s="105"/>
      <c r="AK653" s="105"/>
      <c r="AL653" s="105"/>
      <c r="AM653" s="105"/>
      <c r="AN653" s="105"/>
      <c r="AO653" s="105"/>
      <c r="AP653" s="105"/>
      <c r="AQ653" s="105"/>
      <c r="AR653" s="105"/>
      <c r="AS653" s="105"/>
      <c r="AT653" s="105"/>
      <c r="AU653" s="105"/>
      <c r="AV653" s="105"/>
      <c r="AW653" s="105"/>
      <c r="AX653" s="105"/>
      <c r="AY653" s="105"/>
      <c r="AZ653" s="105"/>
      <c r="BA653" s="105"/>
      <c r="BB653" s="105"/>
      <c r="BC653" s="105"/>
      <c r="BD653" s="105"/>
      <c r="BE653" s="105"/>
      <c r="BF653" s="105"/>
    </row>
    <row r="654" spans="1:58" ht="13.5" customHeight="1" x14ac:dyDescent="0.25">
      <c r="A654" s="105"/>
      <c r="B654" s="167"/>
      <c r="C654" s="167"/>
      <c r="D654" s="167"/>
      <c r="E654" s="105"/>
      <c r="F654" s="105"/>
      <c r="G654" s="105"/>
      <c r="H654" s="105"/>
      <c r="I654" s="105"/>
      <c r="J654" s="105"/>
      <c r="K654" s="105"/>
      <c r="L654" s="105"/>
      <c r="M654" s="105"/>
      <c r="N654" s="105"/>
      <c r="O654" s="105"/>
      <c r="P654" s="105"/>
      <c r="Q654" s="105"/>
      <c r="R654" s="105"/>
      <c r="S654" s="105"/>
      <c r="T654" s="105"/>
      <c r="U654" s="105"/>
      <c r="V654" s="105"/>
      <c r="W654" s="105"/>
      <c r="X654" s="105"/>
      <c r="Y654" s="105"/>
      <c r="Z654" s="105"/>
      <c r="AA654" s="105"/>
      <c r="AB654" s="105"/>
      <c r="AC654" s="105"/>
      <c r="AD654" s="105"/>
      <c r="AE654" s="105"/>
      <c r="AF654" s="105"/>
      <c r="AG654" s="105"/>
      <c r="AH654" s="105"/>
      <c r="AI654" s="105"/>
      <c r="AJ654" s="105"/>
      <c r="AK654" s="105"/>
      <c r="AL654" s="105"/>
      <c r="AM654" s="105"/>
      <c r="AN654" s="105"/>
      <c r="AO654" s="105"/>
      <c r="AP654" s="105"/>
      <c r="AQ654" s="105"/>
      <c r="AR654" s="105"/>
      <c r="AS654" s="105"/>
      <c r="AT654" s="105"/>
      <c r="AU654" s="105"/>
      <c r="AV654" s="105"/>
      <c r="AW654" s="105"/>
      <c r="AX654" s="105"/>
      <c r="AY654" s="105"/>
      <c r="AZ654" s="105"/>
      <c r="BA654" s="105"/>
      <c r="BB654" s="105"/>
      <c r="BC654" s="105"/>
      <c r="BD654" s="105"/>
      <c r="BE654" s="105"/>
      <c r="BF654" s="105"/>
    </row>
    <row r="655" spans="1:58" ht="13.5" customHeight="1" x14ac:dyDescent="0.25">
      <c r="A655" s="105"/>
      <c r="B655" s="167"/>
      <c r="C655" s="167"/>
      <c r="D655" s="167"/>
      <c r="E655" s="105"/>
      <c r="F655" s="105"/>
      <c r="G655" s="105"/>
      <c r="H655" s="105"/>
      <c r="I655" s="105"/>
      <c r="J655" s="105"/>
      <c r="K655" s="105"/>
      <c r="L655" s="105"/>
      <c r="M655" s="105"/>
      <c r="N655" s="105"/>
      <c r="O655" s="105"/>
      <c r="P655" s="105"/>
      <c r="Q655" s="105"/>
      <c r="R655" s="105"/>
      <c r="S655" s="105"/>
      <c r="T655" s="105"/>
      <c r="U655" s="105"/>
      <c r="V655" s="105"/>
      <c r="W655" s="105"/>
      <c r="X655" s="105"/>
      <c r="Y655" s="105"/>
      <c r="Z655" s="105"/>
      <c r="AA655" s="105"/>
      <c r="AB655" s="105"/>
      <c r="AC655" s="105"/>
      <c r="AD655" s="105"/>
      <c r="AE655" s="105"/>
      <c r="AF655" s="105"/>
      <c r="AG655" s="105"/>
      <c r="AH655" s="105"/>
      <c r="AI655" s="105"/>
      <c r="AJ655" s="105"/>
      <c r="AK655" s="105"/>
      <c r="AL655" s="105"/>
      <c r="AM655" s="105"/>
      <c r="AN655" s="105"/>
      <c r="AO655" s="105"/>
      <c r="AP655" s="105"/>
      <c r="AQ655" s="105"/>
      <c r="AR655" s="105"/>
      <c r="AS655" s="105"/>
      <c r="AT655" s="105"/>
      <c r="AU655" s="105"/>
      <c r="AV655" s="105"/>
      <c r="AW655" s="105"/>
      <c r="AX655" s="105"/>
      <c r="AY655" s="105"/>
      <c r="AZ655" s="105"/>
      <c r="BA655" s="105"/>
      <c r="BB655" s="105"/>
      <c r="BC655" s="105"/>
      <c r="BD655" s="105"/>
      <c r="BE655" s="105"/>
      <c r="BF655" s="105"/>
    </row>
    <row r="656" spans="1:58" ht="13.5" customHeight="1" x14ac:dyDescent="0.25">
      <c r="A656" s="105"/>
      <c r="B656" s="167"/>
      <c r="C656" s="167"/>
      <c r="D656" s="167"/>
      <c r="E656" s="105"/>
      <c r="F656" s="105"/>
      <c r="G656" s="105"/>
      <c r="H656" s="105"/>
      <c r="I656" s="105"/>
      <c r="J656" s="105"/>
      <c r="K656" s="105"/>
      <c r="L656" s="105"/>
      <c r="M656" s="105"/>
      <c r="N656" s="105"/>
      <c r="O656" s="105"/>
      <c r="P656" s="105"/>
      <c r="Q656" s="105"/>
      <c r="R656" s="105"/>
      <c r="S656" s="105"/>
      <c r="T656" s="105"/>
      <c r="U656" s="105"/>
      <c r="V656" s="105"/>
      <c r="W656" s="105"/>
      <c r="X656" s="105"/>
      <c r="Y656" s="105"/>
      <c r="Z656" s="105"/>
      <c r="AA656" s="105"/>
      <c r="AB656" s="105"/>
      <c r="AC656" s="105"/>
      <c r="AD656" s="105"/>
      <c r="AE656" s="105"/>
      <c r="AF656" s="105"/>
      <c r="AG656" s="105"/>
      <c r="AH656" s="105"/>
      <c r="AI656" s="105"/>
      <c r="AJ656" s="105"/>
      <c r="AK656" s="105"/>
      <c r="AL656" s="105"/>
      <c r="AM656" s="105"/>
      <c r="AN656" s="105"/>
      <c r="AO656" s="105"/>
      <c r="AP656" s="105"/>
      <c r="AQ656" s="105"/>
      <c r="AR656" s="105"/>
      <c r="AS656" s="105"/>
      <c r="AT656" s="105"/>
      <c r="AU656" s="105"/>
      <c r="AV656" s="105"/>
      <c r="AW656" s="105"/>
      <c r="AX656" s="105"/>
      <c r="AY656" s="105"/>
      <c r="AZ656" s="105"/>
      <c r="BA656" s="105"/>
      <c r="BB656" s="105"/>
      <c r="BC656" s="105"/>
      <c r="BD656" s="105"/>
      <c r="BE656" s="105"/>
      <c r="BF656" s="105"/>
    </row>
    <row r="657" spans="1:58" ht="13.5" customHeight="1" x14ac:dyDescent="0.25">
      <c r="A657" s="105"/>
      <c r="B657" s="167"/>
      <c r="C657" s="167"/>
      <c r="D657" s="167"/>
      <c r="E657" s="105"/>
      <c r="F657" s="105"/>
      <c r="G657" s="105"/>
      <c r="H657" s="105"/>
      <c r="I657" s="105"/>
      <c r="J657" s="105"/>
      <c r="K657" s="105"/>
      <c r="L657" s="105"/>
      <c r="M657" s="105"/>
      <c r="N657" s="105"/>
      <c r="O657" s="105"/>
      <c r="P657" s="105"/>
      <c r="Q657" s="105"/>
      <c r="R657" s="105"/>
      <c r="S657" s="105"/>
      <c r="T657" s="105"/>
      <c r="U657" s="105"/>
      <c r="V657" s="105"/>
      <c r="W657" s="105"/>
      <c r="X657" s="105"/>
      <c r="Y657" s="105"/>
      <c r="Z657" s="105"/>
      <c r="AA657" s="105"/>
      <c r="AB657" s="105"/>
      <c r="AC657" s="105"/>
      <c r="AD657" s="105"/>
      <c r="AE657" s="105"/>
      <c r="AF657" s="105"/>
      <c r="AG657" s="105"/>
      <c r="AH657" s="105"/>
      <c r="AI657" s="105"/>
      <c r="AJ657" s="105"/>
      <c r="AK657" s="105"/>
      <c r="AL657" s="105"/>
      <c r="AM657" s="105"/>
      <c r="AN657" s="105"/>
      <c r="AO657" s="105"/>
      <c r="AP657" s="105"/>
      <c r="AQ657" s="105"/>
      <c r="AR657" s="105"/>
      <c r="AS657" s="105"/>
      <c r="AT657" s="105"/>
      <c r="AU657" s="105"/>
      <c r="AV657" s="105"/>
      <c r="AW657" s="105"/>
      <c r="AX657" s="105"/>
      <c r="AY657" s="105"/>
      <c r="AZ657" s="105"/>
      <c r="BA657" s="105"/>
      <c r="BB657" s="105"/>
      <c r="BC657" s="105"/>
      <c r="BD657" s="105"/>
      <c r="BE657" s="105"/>
      <c r="BF657" s="105"/>
    </row>
    <row r="658" spans="1:58" ht="13.5" customHeight="1" x14ac:dyDescent="0.25">
      <c r="A658" s="105"/>
      <c r="B658" s="167"/>
      <c r="C658" s="167"/>
      <c r="D658" s="167"/>
      <c r="E658" s="105"/>
      <c r="F658" s="105"/>
      <c r="G658" s="105"/>
      <c r="H658" s="105"/>
      <c r="I658" s="105"/>
      <c r="J658" s="105"/>
      <c r="K658" s="105"/>
      <c r="L658" s="105"/>
      <c r="M658" s="105"/>
      <c r="N658" s="105"/>
      <c r="O658" s="105"/>
      <c r="P658" s="105"/>
      <c r="Q658" s="105"/>
      <c r="R658" s="105"/>
      <c r="S658" s="105"/>
      <c r="T658" s="105"/>
      <c r="U658" s="105"/>
      <c r="V658" s="105"/>
      <c r="W658" s="105"/>
      <c r="X658" s="105"/>
      <c r="Y658" s="105"/>
      <c r="Z658" s="105"/>
      <c r="AA658" s="105"/>
      <c r="AB658" s="105"/>
      <c r="AC658" s="105"/>
      <c r="AD658" s="105"/>
      <c r="AE658" s="105"/>
      <c r="AF658" s="105"/>
      <c r="AG658" s="105"/>
      <c r="AH658" s="105"/>
      <c r="AI658" s="105"/>
      <c r="AJ658" s="105"/>
      <c r="AK658" s="105"/>
      <c r="AL658" s="105"/>
      <c r="AM658" s="105"/>
      <c r="AN658" s="105"/>
      <c r="AO658" s="105"/>
      <c r="AP658" s="105"/>
      <c r="AQ658" s="105"/>
      <c r="AR658" s="105"/>
      <c r="AS658" s="105"/>
      <c r="AT658" s="105"/>
      <c r="AU658" s="105"/>
      <c r="AV658" s="105"/>
      <c r="AW658" s="105"/>
      <c r="AX658" s="105"/>
      <c r="AY658" s="105"/>
      <c r="AZ658" s="105"/>
      <c r="BA658" s="105"/>
      <c r="BB658" s="105"/>
      <c r="BC658" s="105"/>
      <c r="BD658" s="105"/>
      <c r="BE658" s="105"/>
      <c r="BF658" s="105"/>
    </row>
    <row r="659" spans="1:58" ht="13.5" customHeight="1" x14ac:dyDescent="0.25">
      <c r="A659" s="105"/>
      <c r="B659" s="167"/>
      <c r="C659" s="167"/>
      <c r="D659" s="167"/>
      <c r="E659" s="105"/>
      <c r="F659" s="105"/>
      <c r="G659" s="105"/>
      <c r="H659" s="105"/>
      <c r="I659" s="105"/>
      <c r="J659" s="105"/>
      <c r="K659" s="105"/>
      <c r="L659" s="105"/>
      <c r="M659" s="105"/>
      <c r="N659" s="105"/>
      <c r="O659" s="105"/>
      <c r="P659" s="105"/>
      <c r="Q659" s="105"/>
      <c r="R659" s="105"/>
      <c r="S659" s="105"/>
      <c r="T659" s="105"/>
      <c r="U659" s="105"/>
      <c r="V659" s="105"/>
      <c r="W659" s="105"/>
      <c r="X659" s="105"/>
      <c r="Y659" s="105"/>
      <c r="Z659" s="105"/>
      <c r="AA659" s="105"/>
      <c r="AB659" s="105"/>
      <c r="AC659" s="105"/>
      <c r="AD659" s="105"/>
      <c r="AE659" s="105"/>
      <c r="AF659" s="105"/>
      <c r="AG659" s="105"/>
      <c r="AH659" s="105"/>
      <c r="AI659" s="105"/>
      <c r="AJ659" s="105"/>
      <c r="AK659" s="105"/>
      <c r="AL659" s="105"/>
      <c r="AM659" s="105"/>
      <c r="AN659" s="105"/>
      <c r="AO659" s="105"/>
      <c r="AP659" s="105"/>
      <c r="AQ659" s="105"/>
      <c r="AR659" s="105"/>
      <c r="AS659" s="105"/>
      <c r="AT659" s="105"/>
      <c r="AU659" s="105"/>
      <c r="AV659" s="105"/>
      <c r="AW659" s="105"/>
      <c r="AX659" s="105"/>
      <c r="AY659" s="105"/>
      <c r="AZ659" s="105"/>
      <c r="BA659" s="105"/>
      <c r="BB659" s="105"/>
      <c r="BC659" s="105"/>
      <c r="BD659" s="105"/>
      <c r="BE659" s="105"/>
      <c r="BF659" s="105"/>
    </row>
    <row r="660" spans="1:58" ht="13.5" customHeight="1" x14ac:dyDescent="0.25">
      <c r="A660" s="105"/>
      <c r="B660" s="167"/>
      <c r="C660" s="167"/>
      <c r="D660" s="167"/>
      <c r="E660" s="105"/>
      <c r="F660" s="105"/>
      <c r="G660" s="105"/>
      <c r="H660" s="105"/>
      <c r="I660" s="105"/>
      <c r="J660" s="105"/>
      <c r="K660" s="105"/>
      <c r="L660" s="105"/>
      <c r="M660" s="105"/>
      <c r="N660" s="105"/>
      <c r="O660" s="105"/>
      <c r="P660" s="105"/>
      <c r="Q660" s="105"/>
      <c r="R660" s="105"/>
      <c r="S660" s="105"/>
      <c r="T660" s="105"/>
      <c r="U660" s="105"/>
      <c r="V660" s="105"/>
      <c r="W660" s="105"/>
      <c r="X660" s="105"/>
      <c r="Y660" s="105"/>
      <c r="Z660" s="105"/>
      <c r="AA660" s="105"/>
      <c r="AB660" s="105"/>
      <c r="AC660" s="105"/>
      <c r="AD660" s="105"/>
      <c r="AE660" s="105"/>
      <c r="AF660" s="105"/>
      <c r="AG660" s="105"/>
      <c r="AH660" s="105"/>
      <c r="AI660" s="105"/>
      <c r="AJ660" s="105"/>
      <c r="AK660" s="105"/>
      <c r="AL660" s="105"/>
      <c r="AM660" s="105"/>
      <c r="AN660" s="105"/>
      <c r="AO660" s="105"/>
      <c r="AP660" s="105"/>
      <c r="AQ660" s="105"/>
      <c r="AR660" s="105"/>
      <c r="AS660" s="105"/>
      <c r="AT660" s="105"/>
      <c r="AU660" s="105"/>
      <c r="AV660" s="105"/>
      <c r="AW660" s="105"/>
      <c r="AX660" s="105"/>
      <c r="AY660" s="105"/>
      <c r="AZ660" s="105"/>
      <c r="BA660" s="105"/>
      <c r="BB660" s="105"/>
      <c r="BC660" s="105"/>
      <c r="BD660" s="105"/>
      <c r="BE660" s="105"/>
      <c r="BF660" s="105"/>
    </row>
    <row r="661" spans="1:58" ht="13.5" customHeight="1" x14ac:dyDescent="0.25">
      <c r="A661" s="105"/>
      <c r="B661" s="167"/>
      <c r="C661" s="167"/>
      <c r="D661" s="167"/>
      <c r="E661" s="105"/>
      <c r="F661" s="105"/>
      <c r="G661" s="105"/>
      <c r="H661" s="105"/>
      <c r="I661" s="105"/>
      <c r="J661" s="105"/>
      <c r="K661" s="105"/>
      <c r="L661" s="105"/>
      <c r="M661" s="105"/>
      <c r="N661" s="105"/>
      <c r="O661" s="105"/>
      <c r="P661" s="105"/>
      <c r="Q661" s="105"/>
      <c r="R661" s="105"/>
      <c r="S661" s="105"/>
      <c r="T661" s="105"/>
      <c r="U661" s="105"/>
      <c r="V661" s="105"/>
      <c r="W661" s="105"/>
      <c r="X661" s="105"/>
      <c r="Y661" s="105"/>
      <c r="Z661" s="105"/>
      <c r="AA661" s="105"/>
      <c r="AB661" s="105"/>
      <c r="AC661" s="105"/>
      <c r="AD661" s="105"/>
      <c r="AE661" s="105"/>
      <c r="AF661" s="105"/>
      <c r="AG661" s="105"/>
      <c r="AH661" s="105"/>
      <c r="AI661" s="105"/>
      <c r="AJ661" s="105"/>
      <c r="AK661" s="105"/>
      <c r="AL661" s="105"/>
      <c r="AM661" s="105"/>
      <c r="AN661" s="105"/>
      <c r="AO661" s="105"/>
      <c r="AP661" s="105"/>
      <c r="AQ661" s="105"/>
      <c r="AR661" s="105"/>
      <c r="AS661" s="105"/>
      <c r="AT661" s="105"/>
      <c r="AU661" s="105"/>
      <c r="AV661" s="105"/>
      <c r="AW661" s="105"/>
      <c r="AX661" s="105"/>
      <c r="AY661" s="105"/>
      <c r="AZ661" s="105"/>
      <c r="BA661" s="105"/>
      <c r="BB661" s="105"/>
      <c r="BC661" s="105"/>
      <c r="BD661" s="105"/>
      <c r="BE661" s="105"/>
      <c r="BF661" s="105"/>
    </row>
    <row r="662" spans="1:58" ht="13.5" customHeight="1" x14ac:dyDescent="0.25">
      <c r="A662" s="105"/>
      <c r="B662" s="167"/>
      <c r="C662" s="167"/>
      <c r="D662" s="167"/>
      <c r="E662" s="105"/>
      <c r="F662" s="105"/>
      <c r="G662" s="105"/>
      <c r="H662" s="105"/>
      <c r="I662" s="105"/>
      <c r="J662" s="105"/>
      <c r="K662" s="105"/>
      <c r="L662" s="105"/>
      <c r="M662" s="105"/>
      <c r="N662" s="105"/>
      <c r="O662" s="105"/>
      <c r="P662" s="105"/>
      <c r="Q662" s="105"/>
      <c r="R662" s="105"/>
      <c r="S662" s="105"/>
      <c r="T662" s="105"/>
      <c r="U662" s="105"/>
      <c r="V662" s="105"/>
      <c r="W662" s="105"/>
      <c r="X662" s="105"/>
      <c r="Y662" s="105"/>
      <c r="Z662" s="105"/>
      <c r="AA662" s="105"/>
      <c r="AB662" s="105"/>
      <c r="AC662" s="105"/>
      <c r="AD662" s="105"/>
      <c r="AE662" s="105"/>
      <c r="AF662" s="105"/>
      <c r="AG662" s="105"/>
      <c r="AH662" s="105"/>
      <c r="AI662" s="105"/>
      <c r="AJ662" s="105"/>
      <c r="AK662" s="105"/>
      <c r="AL662" s="105"/>
      <c r="AM662" s="105"/>
      <c r="AN662" s="105"/>
      <c r="AO662" s="105"/>
      <c r="AP662" s="105"/>
      <c r="AQ662" s="105"/>
      <c r="AR662" s="105"/>
      <c r="AS662" s="105"/>
      <c r="AT662" s="105"/>
      <c r="AU662" s="105"/>
      <c r="AV662" s="105"/>
      <c r="AW662" s="105"/>
      <c r="AX662" s="105"/>
      <c r="AY662" s="105"/>
      <c r="AZ662" s="105"/>
      <c r="BA662" s="105"/>
      <c r="BB662" s="105"/>
      <c r="BC662" s="105"/>
      <c r="BD662" s="105"/>
      <c r="BE662" s="105"/>
      <c r="BF662" s="105"/>
    </row>
    <row r="663" spans="1:58" ht="13.5" customHeight="1" x14ac:dyDescent="0.25">
      <c r="A663" s="105"/>
      <c r="B663" s="167"/>
      <c r="C663" s="167"/>
      <c r="D663" s="167"/>
      <c r="E663" s="105"/>
      <c r="F663" s="105"/>
      <c r="G663" s="105"/>
      <c r="H663" s="105"/>
      <c r="I663" s="105"/>
      <c r="J663" s="105"/>
      <c r="K663" s="105"/>
      <c r="L663" s="105"/>
      <c r="M663" s="105"/>
      <c r="N663" s="105"/>
      <c r="O663" s="105"/>
      <c r="P663" s="105"/>
      <c r="Q663" s="105"/>
      <c r="R663" s="105"/>
      <c r="S663" s="105"/>
      <c r="T663" s="105"/>
      <c r="U663" s="105"/>
      <c r="V663" s="105"/>
      <c r="W663" s="105"/>
      <c r="X663" s="105"/>
      <c r="Y663" s="105"/>
      <c r="Z663" s="105"/>
      <c r="AA663" s="105"/>
      <c r="AB663" s="105"/>
      <c r="AC663" s="105"/>
      <c r="AD663" s="105"/>
      <c r="AE663" s="105"/>
      <c r="AF663" s="105"/>
      <c r="AG663" s="105"/>
      <c r="AH663" s="105"/>
      <c r="AI663" s="105"/>
      <c r="AJ663" s="105"/>
      <c r="AK663" s="105"/>
      <c r="AL663" s="105"/>
      <c r="AM663" s="105"/>
      <c r="AN663" s="105"/>
      <c r="AO663" s="105"/>
      <c r="AP663" s="105"/>
      <c r="AQ663" s="105"/>
      <c r="AR663" s="105"/>
      <c r="AS663" s="105"/>
      <c r="AT663" s="105"/>
      <c r="AU663" s="105"/>
      <c r="AV663" s="105"/>
      <c r="AW663" s="105"/>
      <c r="AX663" s="105"/>
      <c r="AY663" s="105"/>
      <c r="AZ663" s="105"/>
      <c r="BA663" s="105"/>
      <c r="BB663" s="105"/>
      <c r="BC663" s="105"/>
      <c r="BD663" s="105"/>
      <c r="BE663" s="105"/>
      <c r="BF663" s="105"/>
    </row>
    <row r="664" spans="1:58" ht="13.5" customHeight="1" x14ac:dyDescent="0.25">
      <c r="A664" s="105"/>
      <c r="B664" s="167"/>
      <c r="C664" s="167"/>
      <c r="D664" s="167"/>
      <c r="E664" s="105"/>
      <c r="F664" s="105"/>
      <c r="G664" s="105"/>
      <c r="H664" s="105"/>
      <c r="I664" s="105"/>
      <c r="J664" s="105"/>
      <c r="K664" s="105"/>
      <c r="L664" s="105"/>
      <c r="M664" s="105"/>
      <c r="N664" s="105"/>
      <c r="O664" s="105"/>
      <c r="P664" s="105"/>
      <c r="Q664" s="105"/>
      <c r="R664" s="105"/>
      <c r="S664" s="105"/>
      <c r="T664" s="105"/>
      <c r="U664" s="105"/>
      <c r="V664" s="105"/>
      <c r="W664" s="105"/>
      <c r="X664" s="105"/>
      <c r="Y664" s="105"/>
      <c r="Z664" s="105"/>
      <c r="AA664" s="105"/>
      <c r="AB664" s="105"/>
      <c r="AC664" s="105"/>
      <c r="AD664" s="105"/>
      <c r="AE664" s="105"/>
      <c r="AF664" s="105"/>
      <c r="AG664" s="105"/>
      <c r="AH664" s="105"/>
      <c r="AI664" s="105"/>
      <c r="AJ664" s="105"/>
      <c r="AK664" s="105"/>
      <c r="AL664" s="105"/>
      <c r="AM664" s="105"/>
      <c r="AN664" s="105"/>
      <c r="AO664" s="105"/>
      <c r="AP664" s="105"/>
      <c r="AQ664" s="105"/>
      <c r="AR664" s="105"/>
      <c r="AS664" s="105"/>
      <c r="AT664" s="105"/>
      <c r="AU664" s="105"/>
      <c r="AV664" s="105"/>
      <c r="AW664" s="105"/>
      <c r="AX664" s="105"/>
      <c r="AY664" s="105"/>
      <c r="AZ664" s="105"/>
      <c r="BA664" s="105"/>
      <c r="BB664" s="105"/>
      <c r="BC664" s="105"/>
      <c r="BD664" s="105"/>
      <c r="BE664" s="105"/>
      <c r="BF664" s="105"/>
    </row>
    <row r="665" spans="1:58" ht="13.5" customHeight="1" x14ac:dyDescent="0.25">
      <c r="A665" s="105"/>
      <c r="B665" s="167"/>
      <c r="C665" s="167"/>
      <c r="D665" s="167"/>
      <c r="E665" s="105"/>
      <c r="F665" s="105"/>
      <c r="G665" s="105"/>
      <c r="H665" s="105"/>
      <c r="I665" s="105"/>
      <c r="J665" s="105"/>
      <c r="K665" s="105"/>
      <c r="L665" s="105"/>
      <c r="M665" s="105"/>
      <c r="N665" s="105"/>
      <c r="O665" s="105"/>
      <c r="P665" s="105"/>
      <c r="Q665" s="105"/>
      <c r="R665" s="105"/>
      <c r="S665" s="105"/>
      <c r="T665" s="105"/>
      <c r="U665" s="105"/>
      <c r="V665" s="105"/>
      <c r="W665" s="105"/>
      <c r="X665" s="105"/>
      <c r="Y665" s="105"/>
      <c r="Z665" s="105"/>
      <c r="AA665" s="105"/>
      <c r="AB665" s="105"/>
      <c r="AC665" s="105"/>
      <c r="AD665" s="105"/>
      <c r="AE665" s="105"/>
      <c r="AF665" s="105"/>
      <c r="AG665" s="105"/>
      <c r="AH665" s="105"/>
      <c r="AI665" s="105"/>
      <c r="AJ665" s="105"/>
      <c r="AK665" s="105"/>
      <c r="AL665" s="105"/>
      <c r="AM665" s="105"/>
      <c r="AN665" s="105"/>
      <c r="AO665" s="105"/>
      <c r="AP665" s="105"/>
      <c r="AQ665" s="105"/>
      <c r="AR665" s="105"/>
      <c r="AS665" s="105"/>
      <c r="AT665" s="105"/>
      <c r="AU665" s="105"/>
      <c r="AV665" s="105"/>
      <c r="AW665" s="105"/>
      <c r="AX665" s="105"/>
      <c r="AY665" s="105"/>
      <c r="AZ665" s="105"/>
      <c r="BA665" s="105"/>
      <c r="BB665" s="105"/>
      <c r="BC665" s="105"/>
      <c r="BD665" s="105"/>
      <c r="BE665" s="105"/>
      <c r="BF665" s="105"/>
    </row>
    <row r="666" spans="1:58" ht="13.5" customHeight="1" x14ac:dyDescent="0.25">
      <c r="A666" s="105"/>
      <c r="B666" s="167"/>
      <c r="C666" s="167"/>
      <c r="D666" s="167"/>
      <c r="E666" s="105"/>
      <c r="F666" s="105"/>
      <c r="G666" s="105"/>
      <c r="H666" s="105"/>
      <c r="I666" s="105"/>
      <c r="J666" s="105"/>
      <c r="K666" s="105"/>
      <c r="L666" s="105"/>
      <c r="M666" s="105"/>
      <c r="N666" s="105"/>
      <c r="O666" s="105"/>
      <c r="P666" s="105"/>
      <c r="Q666" s="105"/>
      <c r="R666" s="105"/>
      <c r="S666" s="105"/>
      <c r="T666" s="105"/>
      <c r="U666" s="105"/>
      <c r="V666" s="105"/>
      <c r="W666" s="105"/>
      <c r="X666" s="105"/>
      <c r="Y666" s="105"/>
      <c r="Z666" s="105"/>
      <c r="AA666" s="105"/>
      <c r="AB666" s="105"/>
      <c r="AC666" s="105"/>
      <c r="AD666" s="105"/>
      <c r="AE666" s="105"/>
      <c r="AF666" s="105"/>
      <c r="AG666" s="105"/>
      <c r="AH666" s="105"/>
      <c r="AI666" s="105"/>
      <c r="AJ666" s="105"/>
      <c r="AK666" s="105"/>
      <c r="AL666" s="105"/>
      <c r="AM666" s="105"/>
      <c r="AN666" s="105"/>
      <c r="AO666" s="105"/>
      <c r="AP666" s="105"/>
      <c r="AQ666" s="105"/>
      <c r="AR666" s="105"/>
      <c r="AS666" s="105"/>
      <c r="AT666" s="105"/>
      <c r="AU666" s="105"/>
      <c r="AV666" s="105"/>
      <c r="AW666" s="105"/>
      <c r="AX666" s="105"/>
      <c r="AY666" s="105"/>
      <c r="AZ666" s="105"/>
      <c r="BA666" s="105"/>
      <c r="BB666" s="105"/>
      <c r="BC666" s="105"/>
      <c r="BD666" s="105"/>
      <c r="BE666" s="105"/>
      <c r="BF666" s="105"/>
    </row>
    <row r="667" spans="1:58" ht="13.5" customHeight="1" x14ac:dyDescent="0.25">
      <c r="A667" s="105"/>
      <c r="B667" s="167"/>
      <c r="C667" s="167"/>
      <c r="D667" s="167"/>
      <c r="E667" s="105"/>
      <c r="F667" s="105"/>
      <c r="G667" s="105"/>
      <c r="H667" s="105"/>
      <c r="I667" s="105"/>
      <c r="J667" s="105"/>
      <c r="K667" s="105"/>
      <c r="L667" s="105"/>
      <c r="M667" s="105"/>
      <c r="N667" s="105"/>
      <c r="O667" s="105"/>
      <c r="P667" s="105"/>
      <c r="Q667" s="105"/>
      <c r="R667" s="105"/>
      <c r="S667" s="105"/>
      <c r="T667" s="105"/>
      <c r="U667" s="105"/>
      <c r="V667" s="105"/>
      <c r="W667" s="105"/>
      <c r="X667" s="105"/>
      <c r="Y667" s="105"/>
      <c r="Z667" s="105"/>
      <c r="AA667" s="105"/>
      <c r="AB667" s="105"/>
      <c r="AC667" s="105"/>
      <c r="AD667" s="105"/>
      <c r="AE667" s="105"/>
      <c r="AF667" s="105"/>
      <c r="AG667" s="105"/>
      <c r="AH667" s="105"/>
      <c r="AI667" s="105"/>
      <c r="AJ667" s="105"/>
      <c r="AK667" s="105"/>
      <c r="AL667" s="105"/>
      <c r="AM667" s="105"/>
      <c r="AN667" s="105"/>
      <c r="AO667" s="105"/>
      <c r="AP667" s="105"/>
      <c r="AQ667" s="105"/>
      <c r="AR667" s="105"/>
      <c r="AS667" s="105"/>
      <c r="AT667" s="105"/>
      <c r="AU667" s="105"/>
      <c r="AV667" s="105"/>
      <c r="AW667" s="105"/>
      <c r="AX667" s="105"/>
      <c r="AY667" s="105"/>
      <c r="AZ667" s="105"/>
      <c r="BA667" s="105"/>
      <c r="BB667" s="105"/>
      <c r="BC667" s="105"/>
      <c r="BD667" s="105"/>
      <c r="BE667" s="105"/>
      <c r="BF667" s="105"/>
    </row>
    <row r="668" spans="1:58" ht="13.5" customHeight="1" x14ac:dyDescent="0.25">
      <c r="A668" s="105"/>
      <c r="B668" s="167"/>
      <c r="C668" s="167"/>
      <c r="D668" s="167"/>
      <c r="E668" s="105"/>
      <c r="F668" s="105"/>
      <c r="G668" s="105"/>
      <c r="H668" s="105"/>
      <c r="I668" s="105"/>
      <c r="J668" s="105"/>
      <c r="K668" s="105"/>
      <c r="L668" s="105"/>
      <c r="M668" s="105"/>
      <c r="N668" s="105"/>
      <c r="O668" s="105"/>
      <c r="P668" s="105"/>
      <c r="Q668" s="105"/>
      <c r="R668" s="105"/>
      <c r="S668" s="105"/>
      <c r="T668" s="105"/>
      <c r="U668" s="105"/>
      <c r="V668" s="105"/>
      <c r="W668" s="105"/>
      <c r="X668" s="105"/>
      <c r="Y668" s="105"/>
      <c r="Z668" s="105"/>
      <c r="AA668" s="105"/>
      <c r="AB668" s="105"/>
      <c r="AC668" s="105"/>
      <c r="AD668" s="105"/>
      <c r="AE668" s="105"/>
      <c r="AF668" s="105"/>
      <c r="AG668" s="105"/>
      <c r="AH668" s="105"/>
      <c r="AI668" s="105"/>
      <c r="AJ668" s="105"/>
      <c r="AK668" s="105"/>
      <c r="AL668" s="105"/>
      <c r="AM668" s="105"/>
      <c r="AN668" s="105"/>
      <c r="AO668" s="105"/>
      <c r="AP668" s="105"/>
      <c r="AQ668" s="105"/>
      <c r="AR668" s="105"/>
      <c r="AS668" s="105"/>
      <c r="AT668" s="105"/>
      <c r="AU668" s="105"/>
      <c r="AV668" s="105"/>
      <c r="AW668" s="105"/>
      <c r="AX668" s="105"/>
      <c r="AY668" s="105"/>
      <c r="AZ668" s="105"/>
      <c r="BA668" s="105"/>
      <c r="BB668" s="105"/>
      <c r="BC668" s="105"/>
      <c r="BD668" s="105"/>
      <c r="BE668" s="105"/>
      <c r="BF668" s="105"/>
    </row>
    <row r="669" spans="1:58" ht="13.5" customHeight="1" x14ac:dyDescent="0.25">
      <c r="A669" s="105"/>
      <c r="B669" s="167"/>
      <c r="C669" s="167"/>
      <c r="D669" s="167"/>
      <c r="E669" s="105"/>
      <c r="F669" s="105"/>
      <c r="G669" s="105"/>
      <c r="H669" s="105"/>
      <c r="I669" s="105"/>
      <c r="J669" s="105"/>
      <c r="K669" s="105"/>
      <c r="L669" s="105"/>
      <c r="M669" s="105"/>
      <c r="N669" s="105"/>
      <c r="O669" s="105"/>
      <c r="P669" s="105"/>
      <c r="Q669" s="105"/>
      <c r="R669" s="105"/>
      <c r="S669" s="105"/>
      <c r="T669" s="105"/>
      <c r="U669" s="105"/>
      <c r="V669" s="105"/>
      <c r="W669" s="105"/>
      <c r="X669" s="105"/>
      <c r="Y669" s="105"/>
      <c r="Z669" s="105"/>
      <c r="AA669" s="105"/>
      <c r="AB669" s="105"/>
      <c r="AC669" s="105"/>
      <c r="AD669" s="105"/>
      <c r="AE669" s="105"/>
      <c r="AF669" s="105"/>
      <c r="AG669" s="105"/>
      <c r="AH669" s="105"/>
      <c r="AI669" s="105"/>
      <c r="AJ669" s="105"/>
      <c r="AK669" s="105"/>
      <c r="AL669" s="105"/>
      <c r="AM669" s="105"/>
      <c r="AN669" s="105"/>
      <c r="AO669" s="105"/>
      <c r="AP669" s="105"/>
      <c r="AQ669" s="105"/>
      <c r="AR669" s="105"/>
      <c r="AS669" s="105"/>
      <c r="AT669" s="105"/>
      <c r="AU669" s="105"/>
      <c r="AV669" s="105"/>
      <c r="AW669" s="105"/>
      <c r="AX669" s="105"/>
      <c r="AY669" s="105"/>
      <c r="AZ669" s="105"/>
      <c r="BA669" s="105"/>
      <c r="BB669" s="105"/>
      <c r="BC669" s="105"/>
      <c r="BD669" s="105"/>
      <c r="BE669" s="105"/>
      <c r="BF669" s="105"/>
    </row>
    <row r="670" spans="1:58" ht="13.5" customHeight="1" x14ac:dyDescent="0.25">
      <c r="A670" s="105"/>
      <c r="B670" s="167"/>
      <c r="C670" s="167"/>
      <c r="D670" s="167"/>
      <c r="E670" s="105"/>
      <c r="F670" s="105"/>
      <c r="G670" s="105"/>
      <c r="H670" s="105"/>
      <c r="I670" s="105"/>
      <c r="J670" s="105"/>
      <c r="K670" s="105"/>
      <c r="L670" s="105"/>
      <c r="M670" s="105"/>
      <c r="N670" s="105"/>
      <c r="O670" s="105"/>
      <c r="P670" s="105"/>
      <c r="Q670" s="105"/>
      <c r="R670" s="105"/>
      <c r="S670" s="105"/>
      <c r="T670" s="105"/>
      <c r="U670" s="105"/>
      <c r="V670" s="105"/>
      <c r="W670" s="105"/>
      <c r="X670" s="105"/>
      <c r="Y670" s="105"/>
      <c r="Z670" s="105"/>
      <c r="AA670" s="105"/>
      <c r="AB670" s="105"/>
      <c r="AC670" s="105"/>
      <c r="AD670" s="105"/>
      <c r="AE670" s="105"/>
      <c r="AF670" s="105"/>
      <c r="AG670" s="105"/>
      <c r="AH670" s="105"/>
      <c r="AI670" s="105"/>
      <c r="AJ670" s="105"/>
      <c r="AK670" s="105"/>
      <c r="AL670" s="105"/>
      <c r="AM670" s="105"/>
      <c r="AN670" s="105"/>
      <c r="AO670" s="105"/>
      <c r="AP670" s="105"/>
      <c r="AQ670" s="105"/>
      <c r="AR670" s="105"/>
      <c r="AS670" s="105"/>
      <c r="AT670" s="105"/>
      <c r="AU670" s="105"/>
      <c r="AV670" s="105"/>
      <c r="AW670" s="105"/>
      <c r="AX670" s="105"/>
      <c r="AY670" s="105"/>
      <c r="AZ670" s="105"/>
      <c r="BA670" s="105"/>
      <c r="BB670" s="105"/>
      <c r="BC670" s="105"/>
      <c r="BD670" s="105"/>
      <c r="BE670" s="105"/>
      <c r="BF670" s="105"/>
    </row>
    <row r="671" spans="1:58" ht="13.5" customHeight="1" x14ac:dyDescent="0.25">
      <c r="A671" s="105"/>
      <c r="B671" s="167"/>
      <c r="C671" s="167"/>
      <c r="D671" s="167"/>
      <c r="E671" s="105"/>
      <c r="F671" s="105"/>
      <c r="G671" s="105"/>
      <c r="H671" s="105"/>
      <c r="I671" s="105"/>
      <c r="J671" s="105"/>
      <c r="K671" s="105"/>
      <c r="L671" s="105"/>
      <c r="M671" s="105"/>
      <c r="N671" s="105"/>
      <c r="O671" s="105"/>
      <c r="P671" s="105"/>
      <c r="Q671" s="105"/>
      <c r="R671" s="105"/>
      <c r="S671" s="105"/>
      <c r="T671" s="105"/>
      <c r="U671" s="105"/>
      <c r="V671" s="105"/>
      <c r="W671" s="105"/>
      <c r="X671" s="105"/>
      <c r="Y671" s="105"/>
      <c r="Z671" s="105"/>
      <c r="AA671" s="105"/>
      <c r="AB671" s="105"/>
      <c r="AC671" s="105"/>
      <c r="AD671" s="105"/>
      <c r="AE671" s="105"/>
      <c r="AF671" s="105"/>
      <c r="AG671" s="105"/>
      <c r="AH671" s="105"/>
      <c r="AI671" s="105"/>
      <c r="AJ671" s="105"/>
      <c r="AK671" s="105"/>
      <c r="AL671" s="105"/>
      <c r="AM671" s="105"/>
      <c r="AN671" s="105"/>
      <c r="AO671" s="105"/>
      <c r="AP671" s="105"/>
      <c r="AQ671" s="105"/>
      <c r="AR671" s="105"/>
      <c r="AS671" s="105"/>
      <c r="AT671" s="105"/>
      <c r="AU671" s="105"/>
      <c r="AV671" s="105"/>
      <c r="AW671" s="105"/>
      <c r="AX671" s="105"/>
      <c r="AY671" s="105"/>
      <c r="AZ671" s="105"/>
      <c r="BA671" s="105"/>
      <c r="BB671" s="105"/>
      <c r="BC671" s="105"/>
      <c r="BD671" s="105"/>
      <c r="BE671" s="105"/>
      <c r="BF671" s="105"/>
    </row>
    <row r="672" spans="1:58" ht="13.5" customHeight="1" x14ac:dyDescent="0.25">
      <c r="A672" s="105"/>
      <c r="B672" s="167"/>
      <c r="C672" s="167"/>
      <c r="D672" s="167"/>
      <c r="E672" s="105"/>
      <c r="F672" s="105"/>
      <c r="G672" s="105"/>
      <c r="H672" s="105"/>
      <c r="I672" s="105"/>
      <c r="J672" s="105"/>
      <c r="K672" s="105"/>
      <c r="L672" s="105"/>
      <c r="M672" s="105"/>
      <c r="N672" s="105"/>
      <c r="O672" s="105"/>
      <c r="P672" s="105"/>
      <c r="Q672" s="105"/>
      <c r="R672" s="105"/>
      <c r="S672" s="105"/>
      <c r="T672" s="105"/>
      <c r="U672" s="105"/>
      <c r="V672" s="105"/>
      <c r="W672" s="105"/>
      <c r="X672" s="105"/>
      <c r="Y672" s="105"/>
      <c r="Z672" s="105"/>
      <c r="AA672" s="105"/>
      <c r="AB672" s="105"/>
      <c r="AC672" s="105"/>
      <c r="AD672" s="105"/>
      <c r="AE672" s="105"/>
      <c r="AF672" s="105"/>
      <c r="AG672" s="105"/>
      <c r="AH672" s="105"/>
      <c r="AI672" s="105"/>
      <c r="AJ672" s="105"/>
      <c r="AK672" s="105"/>
      <c r="AL672" s="105"/>
      <c r="AM672" s="105"/>
      <c r="AN672" s="105"/>
      <c r="AO672" s="105"/>
      <c r="AP672" s="105"/>
      <c r="AQ672" s="105"/>
      <c r="AR672" s="105"/>
      <c r="AS672" s="105"/>
      <c r="AT672" s="105"/>
      <c r="AU672" s="105"/>
      <c r="AV672" s="105"/>
      <c r="AW672" s="105"/>
      <c r="AX672" s="105"/>
      <c r="AY672" s="105"/>
      <c r="AZ672" s="105"/>
      <c r="BA672" s="105"/>
      <c r="BB672" s="105"/>
      <c r="BC672" s="105"/>
      <c r="BD672" s="105"/>
      <c r="BE672" s="105"/>
      <c r="BF672" s="105"/>
    </row>
    <row r="673" spans="1:58" ht="13.5" customHeight="1" x14ac:dyDescent="0.25">
      <c r="A673" s="105"/>
      <c r="B673" s="167"/>
      <c r="C673" s="167"/>
      <c r="D673" s="167"/>
      <c r="E673" s="105"/>
      <c r="F673" s="105"/>
      <c r="G673" s="105"/>
      <c r="H673" s="105"/>
      <c r="I673" s="105"/>
      <c r="J673" s="105"/>
      <c r="K673" s="105"/>
      <c r="L673" s="105"/>
      <c r="M673" s="105"/>
      <c r="N673" s="105"/>
      <c r="O673" s="105"/>
      <c r="P673" s="105"/>
      <c r="Q673" s="105"/>
      <c r="R673" s="105"/>
      <c r="S673" s="105"/>
      <c r="T673" s="105"/>
      <c r="U673" s="105"/>
      <c r="V673" s="105"/>
      <c r="W673" s="105"/>
      <c r="X673" s="105"/>
      <c r="Y673" s="105"/>
      <c r="Z673" s="105"/>
      <c r="AA673" s="105"/>
      <c r="AB673" s="105"/>
      <c r="AC673" s="105"/>
      <c r="AD673" s="105"/>
      <c r="AE673" s="105"/>
      <c r="AF673" s="105"/>
      <c r="AG673" s="105"/>
      <c r="AH673" s="105"/>
      <c r="AI673" s="105"/>
      <c r="AJ673" s="105"/>
      <c r="AK673" s="105"/>
      <c r="AL673" s="105"/>
      <c r="AM673" s="105"/>
      <c r="AN673" s="105"/>
      <c r="AO673" s="105"/>
      <c r="AP673" s="105"/>
      <c r="AQ673" s="105"/>
      <c r="AR673" s="105"/>
      <c r="AS673" s="105"/>
      <c r="AT673" s="105"/>
      <c r="AU673" s="105"/>
      <c r="AV673" s="105"/>
      <c r="AW673" s="105"/>
      <c r="AX673" s="105"/>
      <c r="AY673" s="105"/>
      <c r="AZ673" s="105"/>
      <c r="BA673" s="105"/>
      <c r="BB673" s="105"/>
      <c r="BC673" s="105"/>
      <c r="BD673" s="105"/>
      <c r="BE673" s="105"/>
      <c r="BF673" s="105"/>
    </row>
    <row r="674" spans="1:58" ht="13.5" customHeight="1" x14ac:dyDescent="0.25">
      <c r="A674" s="105"/>
      <c r="B674" s="167"/>
      <c r="C674" s="167"/>
      <c r="D674" s="167"/>
      <c r="E674" s="105"/>
      <c r="F674" s="105"/>
      <c r="G674" s="105"/>
      <c r="H674" s="105"/>
      <c r="I674" s="105"/>
      <c r="J674" s="105"/>
      <c r="K674" s="105"/>
      <c r="L674" s="105"/>
      <c r="M674" s="105"/>
      <c r="N674" s="105"/>
      <c r="O674" s="105"/>
      <c r="P674" s="105"/>
      <c r="Q674" s="105"/>
      <c r="R674" s="105"/>
      <c r="S674" s="105"/>
      <c r="T674" s="105"/>
      <c r="U674" s="105"/>
      <c r="V674" s="105"/>
      <c r="W674" s="105"/>
      <c r="X674" s="105"/>
      <c r="Y674" s="105"/>
      <c r="Z674" s="105"/>
      <c r="AA674" s="105"/>
      <c r="AB674" s="105"/>
      <c r="AC674" s="105"/>
      <c r="AD674" s="105"/>
      <c r="AE674" s="105"/>
      <c r="AF674" s="105"/>
      <c r="AG674" s="105"/>
      <c r="AH674" s="105"/>
      <c r="AI674" s="105"/>
      <c r="AJ674" s="105"/>
      <c r="AK674" s="105"/>
      <c r="AL674" s="105"/>
      <c r="AM674" s="105"/>
      <c r="AN674" s="105"/>
      <c r="AO674" s="105"/>
      <c r="AP674" s="105"/>
      <c r="AQ674" s="105"/>
      <c r="AR674" s="105"/>
      <c r="AS674" s="105"/>
      <c r="AT674" s="105"/>
      <c r="AU674" s="105"/>
      <c r="AV674" s="105"/>
      <c r="AW674" s="105"/>
      <c r="AX674" s="105"/>
      <c r="AY674" s="105"/>
      <c r="AZ674" s="105"/>
      <c r="BA674" s="105"/>
      <c r="BB674" s="105"/>
      <c r="BC674" s="105"/>
      <c r="BD674" s="105"/>
      <c r="BE674" s="105"/>
      <c r="BF674" s="105"/>
    </row>
    <row r="675" spans="1:58" ht="13.5" customHeight="1" x14ac:dyDescent="0.25">
      <c r="A675" s="105"/>
      <c r="B675" s="167"/>
      <c r="C675" s="167"/>
      <c r="D675" s="167"/>
      <c r="E675" s="105"/>
      <c r="F675" s="105"/>
      <c r="G675" s="105"/>
      <c r="H675" s="105"/>
      <c r="I675" s="105"/>
      <c r="J675" s="105"/>
      <c r="K675" s="105"/>
      <c r="L675" s="105"/>
      <c r="M675" s="105"/>
      <c r="N675" s="105"/>
      <c r="O675" s="105"/>
      <c r="P675" s="105"/>
      <c r="Q675" s="105"/>
      <c r="R675" s="105"/>
      <c r="S675" s="105"/>
      <c r="T675" s="105"/>
      <c r="U675" s="105"/>
      <c r="V675" s="105"/>
      <c r="W675" s="105"/>
      <c r="X675" s="105"/>
      <c r="Y675" s="105"/>
      <c r="Z675" s="105"/>
      <c r="AA675" s="105"/>
      <c r="AB675" s="105"/>
      <c r="AC675" s="105"/>
      <c r="AD675" s="105"/>
      <c r="AE675" s="105"/>
      <c r="AF675" s="105"/>
      <c r="AG675" s="105"/>
      <c r="AH675" s="105"/>
      <c r="AI675" s="105"/>
      <c r="AJ675" s="105"/>
      <c r="AK675" s="105"/>
      <c r="AL675" s="105"/>
      <c r="AM675" s="105"/>
      <c r="AN675" s="105"/>
      <c r="AO675" s="105"/>
      <c r="AP675" s="105"/>
      <c r="AQ675" s="105"/>
      <c r="AR675" s="105"/>
      <c r="AS675" s="105"/>
      <c r="AT675" s="105"/>
      <c r="AU675" s="105"/>
      <c r="AV675" s="105"/>
      <c r="AW675" s="105"/>
      <c r="AX675" s="105"/>
      <c r="AY675" s="105"/>
      <c r="AZ675" s="105"/>
      <c r="BA675" s="105"/>
      <c r="BB675" s="105"/>
      <c r="BC675" s="105"/>
      <c r="BD675" s="105"/>
      <c r="BE675" s="105"/>
      <c r="BF675" s="105"/>
    </row>
    <row r="676" spans="1:58" ht="13.5" customHeight="1" x14ac:dyDescent="0.25">
      <c r="A676" s="105"/>
      <c r="B676" s="167"/>
      <c r="C676" s="167"/>
      <c r="D676" s="167"/>
      <c r="E676" s="105"/>
      <c r="F676" s="105"/>
      <c r="G676" s="105"/>
      <c r="H676" s="105"/>
      <c r="I676" s="105"/>
      <c r="J676" s="105"/>
      <c r="K676" s="105"/>
      <c r="L676" s="105"/>
      <c r="M676" s="105"/>
      <c r="N676" s="105"/>
      <c r="O676" s="105"/>
      <c r="P676" s="105"/>
      <c r="Q676" s="105"/>
      <c r="R676" s="105"/>
      <c r="S676" s="105"/>
      <c r="T676" s="105"/>
      <c r="U676" s="105"/>
      <c r="V676" s="105"/>
      <c r="W676" s="105"/>
      <c r="X676" s="105"/>
      <c r="Y676" s="105"/>
      <c r="Z676" s="105"/>
      <c r="AA676" s="105"/>
      <c r="AB676" s="105"/>
      <c r="AC676" s="105"/>
      <c r="AD676" s="105"/>
      <c r="AE676" s="105"/>
      <c r="AF676" s="105"/>
      <c r="AG676" s="105"/>
      <c r="AH676" s="105"/>
      <c r="AI676" s="105"/>
      <c r="AJ676" s="105"/>
      <c r="AK676" s="105"/>
      <c r="AL676" s="105"/>
      <c r="AM676" s="105"/>
      <c r="AN676" s="105"/>
      <c r="AO676" s="105"/>
      <c r="AP676" s="105"/>
      <c r="AQ676" s="105"/>
      <c r="AR676" s="105"/>
      <c r="AS676" s="105"/>
      <c r="AT676" s="105"/>
      <c r="AU676" s="105"/>
      <c r="AV676" s="105"/>
      <c r="AW676" s="105"/>
      <c r="AX676" s="105"/>
      <c r="AY676" s="105"/>
      <c r="AZ676" s="105"/>
      <c r="BA676" s="105"/>
      <c r="BB676" s="105"/>
      <c r="BC676" s="105"/>
      <c r="BD676" s="105"/>
      <c r="BE676" s="105"/>
      <c r="BF676" s="105"/>
    </row>
    <row r="677" spans="1:58" ht="13.5" customHeight="1" x14ac:dyDescent="0.25">
      <c r="A677" s="105"/>
      <c r="B677" s="167"/>
      <c r="C677" s="167"/>
      <c r="D677" s="167"/>
      <c r="E677" s="105"/>
      <c r="F677" s="105"/>
      <c r="G677" s="105"/>
      <c r="H677" s="105"/>
      <c r="I677" s="105"/>
      <c r="J677" s="105"/>
      <c r="K677" s="105"/>
      <c r="L677" s="105"/>
      <c r="M677" s="105"/>
      <c r="N677" s="105"/>
      <c r="O677" s="105"/>
      <c r="P677" s="105"/>
      <c r="Q677" s="105"/>
      <c r="R677" s="105"/>
      <c r="S677" s="105"/>
      <c r="T677" s="105"/>
      <c r="U677" s="105"/>
      <c r="V677" s="105"/>
      <c r="W677" s="105"/>
      <c r="X677" s="105"/>
      <c r="Y677" s="105"/>
      <c r="Z677" s="105"/>
      <c r="AA677" s="105"/>
      <c r="AB677" s="105"/>
      <c r="AC677" s="105"/>
      <c r="AD677" s="105"/>
      <c r="AE677" s="105"/>
      <c r="AF677" s="105"/>
      <c r="AG677" s="105"/>
      <c r="AH677" s="105"/>
      <c r="AI677" s="105"/>
      <c r="AJ677" s="105"/>
      <c r="AK677" s="105"/>
      <c r="AL677" s="105"/>
      <c r="AM677" s="105"/>
      <c r="AN677" s="105"/>
      <c r="AO677" s="105"/>
      <c r="AP677" s="105"/>
      <c r="AQ677" s="105"/>
      <c r="AR677" s="105"/>
      <c r="AS677" s="105"/>
      <c r="AT677" s="105"/>
      <c r="AU677" s="105"/>
      <c r="AV677" s="105"/>
      <c r="AW677" s="105"/>
      <c r="AX677" s="105"/>
      <c r="AY677" s="105"/>
      <c r="AZ677" s="105"/>
      <c r="BA677" s="105"/>
      <c r="BB677" s="105"/>
      <c r="BC677" s="105"/>
      <c r="BD677" s="105"/>
      <c r="BE677" s="105"/>
      <c r="BF677" s="105"/>
    </row>
    <row r="678" spans="1:58" ht="13.5" customHeight="1" x14ac:dyDescent="0.25">
      <c r="A678" s="105"/>
      <c r="B678" s="167"/>
      <c r="C678" s="167"/>
      <c r="D678" s="167"/>
      <c r="E678" s="105"/>
      <c r="F678" s="105"/>
      <c r="G678" s="105"/>
      <c r="H678" s="105"/>
      <c r="I678" s="105"/>
      <c r="J678" s="105"/>
      <c r="K678" s="105"/>
      <c r="L678" s="105"/>
      <c r="M678" s="105"/>
      <c r="N678" s="105"/>
      <c r="O678" s="105"/>
      <c r="P678" s="105"/>
      <c r="Q678" s="105"/>
      <c r="R678" s="105"/>
      <c r="S678" s="105"/>
      <c r="T678" s="105"/>
      <c r="U678" s="105"/>
      <c r="V678" s="105"/>
      <c r="W678" s="105"/>
      <c r="X678" s="105"/>
      <c r="Y678" s="105"/>
      <c r="Z678" s="105"/>
      <c r="AA678" s="105"/>
      <c r="AB678" s="105"/>
      <c r="AC678" s="105"/>
      <c r="AD678" s="105"/>
      <c r="AE678" s="105"/>
      <c r="AF678" s="105"/>
      <c r="AG678" s="105"/>
      <c r="AH678" s="105"/>
      <c r="AI678" s="105"/>
      <c r="AJ678" s="105"/>
      <c r="AK678" s="105"/>
      <c r="AL678" s="105"/>
      <c r="AM678" s="105"/>
      <c r="AN678" s="105"/>
      <c r="AO678" s="105"/>
      <c r="AP678" s="105"/>
      <c r="AQ678" s="105"/>
      <c r="AR678" s="105"/>
      <c r="AS678" s="105"/>
      <c r="AT678" s="105"/>
      <c r="AU678" s="105"/>
      <c r="AV678" s="105"/>
      <c r="AW678" s="105"/>
      <c r="AX678" s="105"/>
      <c r="AY678" s="105"/>
      <c r="AZ678" s="105"/>
      <c r="BA678" s="105"/>
      <c r="BB678" s="105"/>
      <c r="BC678" s="105"/>
      <c r="BD678" s="105"/>
      <c r="BE678" s="105"/>
      <c r="BF678" s="105"/>
    </row>
    <row r="679" spans="1:58" ht="13.5" customHeight="1" x14ac:dyDescent="0.25">
      <c r="A679" s="105"/>
      <c r="B679" s="167"/>
      <c r="C679" s="167"/>
      <c r="D679" s="167"/>
      <c r="E679" s="105"/>
      <c r="F679" s="105"/>
      <c r="G679" s="105"/>
      <c r="H679" s="105"/>
      <c r="I679" s="105"/>
      <c r="J679" s="105"/>
      <c r="K679" s="105"/>
      <c r="L679" s="105"/>
      <c r="M679" s="105"/>
      <c r="N679" s="105"/>
      <c r="O679" s="105"/>
      <c r="P679" s="105"/>
      <c r="Q679" s="105"/>
      <c r="R679" s="105"/>
      <c r="S679" s="105"/>
      <c r="T679" s="105"/>
      <c r="U679" s="105"/>
      <c r="V679" s="105"/>
      <c r="W679" s="105"/>
      <c r="X679" s="105"/>
      <c r="Y679" s="105"/>
      <c r="Z679" s="105"/>
      <c r="AA679" s="105"/>
      <c r="AB679" s="105"/>
      <c r="AC679" s="105"/>
      <c r="AD679" s="105"/>
      <c r="AE679" s="105"/>
      <c r="AF679" s="105"/>
      <c r="AG679" s="105"/>
      <c r="AH679" s="105"/>
      <c r="AI679" s="105"/>
      <c r="AJ679" s="105"/>
      <c r="AK679" s="105"/>
      <c r="AL679" s="105"/>
      <c r="AM679" s="105"/>
      <c r="AN679" s="105"/>
      <c r="AO679" s="105"/>
      <c r="AP679" s="105"/>
      <c r="AQ679" s="105"/>
      <c r="AR679" s="105"/>
      <c r="AS679" s="105"/>
      <c r="AT679" s="105"/>
      <c r="AU679" s="105"/>
      <c r="AV679" s="105"/>
      <c r="AW679" s="105"/>
      <c r="AX679" s="105"/>
      <c r="AY679" s="105"/>
      <c r="AZ679" s="105"/>
      <c r="BA679" s="105"/>
      <c r="BB679" s="105"/>
      <c r="BC679" s="105"/>
      <c r="BD679" s="105"/>
      <c r="BE679" s="105"/>
      <c r="BF679" s="105"/>
    </row>
    <row r="680" spans="1:58" ht="13.5" customHeight="1" x14ac:dyDescent="0.25">
      <c r="A680" s="105"/>
      <c r="B680" s="167"/>
      <c r="C680" s="167"/>
      <c r="D680" s="167"/>
      <c r="E680" s="105"/>
      <c r="F680" s="105"/>
      <c r="G680" s="105"/>
      <c r="H680" s="105"/>
      <c r="I680" s="105"/>
      <c r="J680" s="105"/>
      <c r="K680" s="105"/>
      <c r="L680" s="105"/>
      <c r="M680" s="105"/>
      <c r="N680" s="105"/>
      <c r="O680" s="105"/>
      <c r="P680" s="105"/>
      <c r="Q680" s="105"/>
      <c r="R680" s="105"/>
      <c r="S680" s="105"/>
      <c r="T680" s="105"/>
      <c r="U680" s="105"/>
      <c r="V680" s="105"/>
      <c r="W680" s="105"/>
      <c r="X680" s="105"/>
      <c r="Y680" s="105"/>
      <c r="Z680" s="105"/>
      <c r="AA680" s="105"/>
      <c r="AB680" s="105"/>
      <c r="AC680" s="105"/>
      <c r="AD680" s="105"/>
      <c r="AE680" s="105"/>
      <c r="AF680" s="105"/>
      <c r="AG680" s="105"/>
      <c r="AH680" s="105"/>
      <c r="AI680" s="105"/>
      <c r="AJ680" s="105"/>
      <c r="AK680" s="105"/>
      <c r="AL680" s="105"/>
      <c r="AM680" s="105"/>
      <c r="AN680" s="105"/>
      <c r="AO680" s="105"/>
      <c r="AP680" s="105"/>
      <c r="AQ680" s="105"/>
      <c r="AR680" s="105"/>
      <c r="AS680" s="105"/>
      <c r="AT680" s="105"/>
      <c r="AU680" s="105"/>
      <c r="AV680" s="105"/>
      <c r="AW680" s="105"/>
      <c r="AX680" s="105"/>
      <c r="AY680" s="105"/>
      <c r="AZ680" s="105"/>
      <c r="BA680" s="105"/>
      <c r="BB680" s="105"/>
      <c r="BC680" s="105"/>
      <c r="BD680" s="105"/>
      <c r="BE680" s="105"/>
      <c r="BF680" s="105"/>
    </row>
    <row r="681" spans="1:58" ht="13.5" customHeight="1" x14ac:dyDescent="0.25">
      <c r="A681" s="105"/>
      <c r="B681" s="167"/>
      <c r="C681" s="167"/>
      <c r="D681" s="167"/>
      <c r="E681" s="105"/>
      <c r="F681" s="105"/>
      <c r="G681" s="105"/>
      <c r="H681" s="105"/>
      <c r="I681" s="105"/>
      <c r="J681" s="105"/>
      <c r="K681" s="105"/>
      <c r="L681" s="105"/>
      <c r="M681" s="105"/>
      <c r="N681" s="105"/>
      <c r="O681" s="105"/>
      <c r="P681" s="105"/>
      <c r="Q681" s="105"/>
      <c r="R681" s="105"/>
      <c r="S681" s="105"/>
      <c r="T681" s="105"/>
      <c r="U681" s="105"/>
      <c r="V681" s="105"/>
      <c r="W681" s="105"/>
      <c r="X681" s="105"/>
      <c r="Y681" s="105"/>
      <c r="Z681" s="105"/>
      <c r="AA681" s="105"/>
      <c r="AB681" s="105"/>
      <c r="AC681" s="105"/>
      <c r="AD681" s="105"/>
      <c r="AE681" s="105"/>
      <c r="AF681" s="105"/>
      <c r="AG681" s="105"/>
      <c r="AH681" s="105"/>
      <c r="AI681" s="105"/>
      <c r="AJ681" s="105"/>
      <c r="AK681" s="105"/>
      <c r="AL681" s="105"/>
      <c r="AM681" s="105"/>
      <c r="AN681" s="105"/>
      <c r="AO681" s="105"/>
      <c r="AP681" s="105"/>
      <c r="AQ681" s="105"/>
      <c r="AR681" s="105"/>
      <c r="AS681" s="105"/>
      <c r="AT681" s="105"/>
      <c r="AU681" s="105"/>
      <c r="AV681" s="105"/>
      <c r="AW681" s="105"/>
      <c r="AX681" s="105"/>
      <c r="AY681" s="105"/>
      <c r="AZ681" s="105"/>
      <c r="BA681" s="105"/>
      <c r="BB681" s="105"/>
      <c r="BC681" s="105"/>
      <c r="BD681" s="105"/>
      <c r="BE681" s="105"/>
      <c r="BF681" s="105"/>
    </row>
    <row r="682" spans="1:58" ht="13.5" customHeight="1" x14ac:dyDescent="0.25">
      <c r="A682" s="105"/>
      <c r="B682" s="167"/>
      <c r="C682" s="167"/>
      <c r="D682" s="167"/>
      <c r="E682" s="105"/>
      <c r="F682" s="105"/>
      <c r="G682" s="105"/>
      <c r="H682" s="105"/>
      <c r="I682" s="105"/>
      <c r="J682" s="105"/>
      <c r="K682" s="105"/>
      <c r="L682" s="105"/>
      <c r="M682" s="105"/>
      <c r="N682" s="105"/>
      <c r="O682" s="105"/>
      <c r="P682" s="105"/>
      <c r="Q682" s="105"/>
      <c r="R682" s="105"/>
      <c r="S682" s="105"/>
      <c r="T682" s="105"/>
      <c r="U682" s="105"/>
      <c r="V682" s="105"/>
      <c r="W682" s="105"/>
      <c r="X682" s="105"/>
      <c r="Y682" s="105"/>
      <c r="Z682" s="105"/>
      <c r="AA682" s="105"/>
      <c r="AB682" s="105"/>
      <c r="AC682" s="105"/>
      <c r="AD682" s="105"/>
      <c r="AE682" s="105"/>
      <c r="AF682" s="105"/>
      <c r="AG682" s="105"/>
      <c r="AH682" s="105"/>
      <c r="AI682" s="105"/>
      <c r="AJ682" s="105"/>
      <c r="AK682" s="105"/>
      <c r="AL682" s="105"/>
      <c r="AM682" s="105"/>
      <c r="AN682" s="105"/>
      <c r="AO682" s="105"/>
      <c r="AP682" s="105"/>
      <c r="AQ682" s="105"/>
      <c r="AR682" s="105"/>
      <c r="AS682" s="105"/>
      <c r="AT682" s="105"/>
      <c r="AU682" s="105"/>
      <c r="AV682" s="105"/>
      <c r="AW682" s="105"/>
      <c r="AX682" s="105"/>
      <c r="AY682" s="105"/>
      <c r="AZ682" s="105"/>
      <c r="BA682" s="105"/>
      <c r="BB682" s="105"/>
      <c r="BC682" s="105"/>
      <c r="BD682" s="105"/>
      <c r="BE682" s="105"/>
      <c r="BF682" s="105"/>
    </row>
    <row r="683" spans="1:58" ht="13.5" customHeight="1" x14ac:dyDescent="0.25">
      <c r="A683" s="105"/>
      <c r="B683" s="167"/>
      <c r="C683" s="167"/>
      <c r="D683" s="167"/>
      <c r="E683" s="105"/>
      <c r="F683" s="105"/>
      <c r="G683" s="105"/>
      <c r="H683" s="105"/>
      <c r="I683" s="105"/>
      <c r="J683" s="105"/>
      <c r="K683" s="105"/>
      <c r="L683" s="105"/>
      <c r="M683" s="105"/>
      <c r="N683" s="105"/>
      <c r="O683" s="105"/>
      <c r="P683" s="105"/>
      <c r="Q683" s="105"/>
      <c r="R683" s="105"/>
      <c r="S683" s="105"/>
      <c r="T683" s="105"/>
      <c r="U683" s="105"/>
      <c r="V683" s="105"/>
      <c r="W683" s="105"/>
      <c r="X683" s="105"/>
      <c r="Y683" s="105"/>
      <c r="Z683" s="105"/>
      <c r="AA683" s="105"/>
      <c r="AB683" s="105"/>
      <c r="AC683" s="105"/>
      <c r="AD683" s="105"/>
      <c r="AE683" s="105"/>
      <c r="AF683" s="105"/>
      <c r="AG683" s="105"/>
      <c r="AH683" s="105"/>
      <c r="AI683" s="105"/>
      <c r="AJ683" s="105"/>
      <c r="AK683" s="105"/>
      <c r="AL683" s="105"/>
      <c r="AM683" s="105"/>
      <c r="AN683" s="105"/>
      <c r="AO683" s="105"/>
      <c r="AP683" s="105"/>
      <c r="AQ683" s="105"/>
      <c r="AR683" s="105"/>
      <c r="AS683" s="105"/>
      <c r="AT683" s="105"/>
      <c r="AU683" s="105"/>
      <c r="AV683" s="105"/>
      <c r="AW683" s="105"/>
      <c r="AX683" s="105"/>
      <c r="AY683" s="105"/>
      <c r="AZ683" s="105"/>
      <c r="BA683" s="105"/>
      <c r="BB683" s="105"/>
      <c r="BC683" s="105"/>
      <c r="BD683" s="105"/>
      <c r="BE683" s="105"/>
      <c r="BF683" s="105"/>
    </row>
    <row r="684" spans="1:58" ht="13.5" customHeight="1" x14ac:dyDescent="0.25">
      <c r="A684" s="105"/>
      <c r="B684" s="167"/>
      <c r="C684" s="167"/>
      <c r="D684" s="167"/>
      <c r="E684" s="105"/>
      <c r="F684" s="105"/>
      <c r="G684" s="105"/>
      <c r="H684" s="105"/>
      <c r="I684" s="105"/>
      <c r="J684" s="105"/>
      <c r="K684" s="105"/>
      <c r="L684" s="105"/>
      <c r="M684" s="105"/>
      <c r="N684" s="105"/>
      <c r="O684" s="105"/>
      <c r="P684" s="105"/>
      <c r="Q684" s="105"/>
      <c r="R684" s="105"/>
      <c r="S684" s="105"/>
      <c r="T684" s="105"/>
      <c r="U684" s="105"/>
      <c r="V684" s="105"/>
      <c r="W684" s="105"/>
      <c r="X684" s="105"/>
      <c r="Y684" s="105"/>
      <c r="Z684" s="105"/>
      <c r="AA684" s="105"/>
      <c r="AB684" s="105"/>
      <c r="AC684" s="105"/>
      <c r="AD684" s="105"/>
      <c r="AE684" s="105"/>
      <c r="AF684" s="105"/>
      <c r="AG684" s="105"/>
      <c r="AH684" s="105"/>
      <c r="AI684" s="105"/>
      <c r="AJ684" s="105"/>
      <c r="AK684" s="105"/>
      <c r="AL684" s="105"/>
      <c r="AM684" s="105"/>
      <c r="AN684" s="105"/>
      <c r="AO684" s="105"/>
      <c r="AP684" s="105"/>
      <c r="AQ684" s="105"/>
      <c r="AR684" s="105"/>
      <c r="AS684" s="105"/>
      <c r="AT684" s="105"/>
      <c r="AU684" s="105"/>
      <c r="AV684" s="105"/>
      <c r="AW684" s="105"/>
      <c r="AX684" s="105"/>
      <c r="AY684" s="105"/>
      <c r="AZ684" s="105"/>
      <c r="BA684" s="105"/>
      <c r="BB684" s="105"/>
      <c r="BC684" s="105"/>
      <c r="BD684" s="105"/>
      <c r="BE684" s="105"/>
      <c r="BF684" s="105"/>
    </row>
    <row r="685" spans="1:58" ht="13.5" customHeight="1" x14ac:dyDescent="0.25">
      <c r="A685" s="105"/>
      <c r="B685" s="167"/>
      <c r="C685" s="167"/>
      <c r="D685" s="167"/>
      <c r="E685" s="105"/>
      <c r="F685" s="105"/>
      <c r="G685" s="105"/>
      <c r="H685" s="105"/>
      <c r="I685" s="105"/>
      <c r="J685" s="105"/>
      <c r="K685" s="105"/>
      <c r="L685" s="105"/>
      <c r="M685" s="105"/>
      <c r="N685" s="105"/>
      <c r="O685" s="105"/>
      <c r="P685" s="105"/>
      <c r="Q685" s="105"/>
      <c r="R685" s="105"/>
      <c r="S685" s="105"/>
      <c r="T685" s="105"/>
      <c r="U685" s="105"/>
      <c r="V685" s="105"/>
      <c r="W685" s="105"/>
      <c r="X685" s="105"/>
      <c r="Y685" s="105"/>
      <c r="Z685" s="105"/>
      <c r="AA685" s="105"/>
      <c r="AB685" s="105"/>
      <c r="AC685" s="105"/>
      <c r="AD685" s="105"/>
      <c r="AE685" s="105"/>
      <c r="AF685" s="105"/>
      <c r="AG685" s="105"/>
      <c r="AH685" s="105"/>
      <c r="AI685" s="105"/>
      <c r="AJ685" s="105"/>
      <c r="AK685" s="105"/>
      <c r="AL685" s="105"/>
      <c r="AM685" s="105"/>
      <c r="AN685" s="105"/>
      <c r="AO685" s="105"/>
      <c r="AP685" s="105"/>
      <c r="AQ685" s="105"/>
      <c r="AR685" s="105"/>
      <c r="AS685" s="105"/>
      <c r="AT685" s="105"/>
      <c r="AU685" s="105"/>
      <c r="AV685" s="105"/>
      <c r="AW685" s="105"/>
      <c r="AX685" s="105"/>
      <c r="AY685" s="105"/>
      <c r="AZ685" s="105"/>
      <c r="BA685" s="105"/>
      <c r="BB685" s="105"/>
      <c r="BC685" s="105"/>
      <c r="BD685" s="105"/>
      <c r="BE685" s="105"/>
      <c r="BF685" s="105"/>
    </row>
    <row r="686" spans="1:58" ht="13.5" customHeight="1" x14ac:dyDescent="0.25">
      <c r="A686" s="105"/>
      <c r="B686" s="167"/>
      <c r="C686" s="167"/>
      <c r="D686" s="167"/>
      <c r="E686" s="105"/>
      <c r="F686" s="105"/>
      <c r="G686" s="105"/>
      <c r="H686" s="105"/>
      <c r="I686" s="105"/>
      <c r="J686" s="105"/>
      <c r="K686" s="105"/>
      <c r="L686" s="105"/>
      <c r="M686" s="105"/>
      <c r="N686" s="105"/>
      <c r="O686" s="105"/>
      <c r="P686" s="105"/>
      <c r="Q686" s="105"/>
      <c r="R686" s="105"/>
      <c r="S686" s="105"/>
      <c r="T686" s="105"/>
      <c r="U686" s="105"/>
      <c r="V686" s="105"/>
      <c r="W686" s="105"/>
      <c r="X686" s="105"/>
      <c r="Y686" s="105"/>
      <c r="Z686" s="105"/>
      <c r="AA686" s="105"/>
      <c r="AB686" s="105"/>
      <c r="AC686" s="105"/>
      <c r="AD686" s="105"/>
      <c r="AE686" s="105"/>
      <c r="AF686" s="105"/>
      <c r="AG686" s="105"/>
      <c r="AH686" s="105"/>
      <c r="AI686" s="105"/>
      <c r="AJ686" s="105"/>
      <c r="AK686" s="105"/>
      <c r="AL686" s="105"/>
      <c r="AM686" s="105"/>
      <c r="AN686" s="105"/>
      <c r="AO686" s="105"/>
      <c r="AP686" s="105"/>
      <c r="AQ686" s="105"/>
      <c r="AR686" s="105"/>
      <c r="AS686" s="105"/>
      <c r="AT686" s="105"/>
      <c r="AU686" s="105"/>
      <c r="AV686" s="105"/>
      <c r="AW686" s="105"/>
      <c r="AX686" s="105"/>
      <c r="AY686" s="105"/>
      <c r="AZ686" s="105"/>
      <c r="BA686" s="105"/>
      <c r="BB686" s="105"/>
      <c r="BC686" s="105"/>
      <c r="BD686" s="105"/>
      <c r="BE686" s="105"/>
      <c r="BF686" s="105"/>
    </row>
    <row r="687" spans="1:58" ht="13.5" customHeight="1" x14ac:dyDescent="0.25">
      <c r="A687" s="105"/>
      <c r="B687" s="167"/>
      <c r="C687" s="167"/>
      <c r="D687" s="167"/>
      <c r="E687" s="105"/>
      <c r="F687" s="105"/>
      <c r="G687" s="105"/>
      <c r="H687" s="105"/>
      <c r="I687" s="105"/>
      <c r="J687" s="105"/>
      <c r="K687" s="105"/>
      <c r="L687" s="105"/>
      <c r="M687" s="105"/>
      <c r="N687" s="105"/>
      <c r="O687" s="105"/>
      <c r="P687" s="105"/>
      <c r="Q687" s="105"/>
      <c r="R687" s="105"/>
      <c r="S687" s="105"/>
      <c r="T687" s="105"/>
      <c r="U687" s="105"/>
      <c r="V687" s="105"/>
      <c r="W687" s="105"/>
      <c r="X687" s="105"/>
      <c r="Y687" s="105"/>
      <c r="Z687" s="105"/>
      <c r="AA687" s="105"/>
      <c r="AB687" s="105"/>
      <c r="AC687" s="105"/>
      <c r="AD687" s="105"/>
      <c r="AE687" s="105"/>
      <c r="AF687" s="105"/>
      <c r="AG687" s="105"/>
      <c r="AH687" s="105"/>
      <c r="AI687" s="105"/>
      <c r="AJ687" s="105"/>
      <c r="AK687" s="105"/>
      <c r="AL687" s="105"/>
      <c r="AM687" s="105"/>
      <c r="AN687" s="105"/>
      <c r="AO687" s="105"/>
      <c r="AP687" s="105"/>
      <c r="AQ687" s="105"/>
      <c r="AR687" s="105"/>
      <c r="AS687" s="105"/>
      <c r="AT687" s="105"/>
      <c r="AU687" s="105"/>
      <c r="AV687" s="105"/>
      <c r="AW687" s="105"/>
      <c r="AX687" s="105"/>
      <c r="AY687" s="105"/>
      <c r="AZ687" s="105"/>
      <c r="BA687" s="105"/>
      <c r="BB687" s="105"/>
      <c r="BC687" s="105"/>
      <c r="BD687" s="105"/>
      <c r="BE687" s="105"/>
      <c r="BF687" s="105"/>
    </row>
    <row r="688" spans="1:58" ht="13.5" customHeight="1" x14ac:dyDescent="0.25">
      <c r="A688" s="105"/>
      <c r="B688" s="167"/>
      <c r="C688" s="167"/>
      <c r="D688" s="167"/>
      <c r="E688" s="105"/>
      <c r="F688" s="105"/>
      <c r="G688" s="105"/>
      <c r="H688" s="105"/>
      <c r="I688" s="105"/>
      <c r="J688" s="105"/>
      <c r="K688" s="105"/>
      <c r="L688" s="105"/>
      <c r="M688" s="105"/>
      <c r="N688" s="105"/>
      <c r="O688" s="105"/>
      <c r="P688" s="105"/>
      <c r="Q688" s="105"/>
      <c r="R688" s="105"/>
      <c r="S688" s="105"/>
      <c r="T688" s="105"/>
      <c r="U688" s="105"/>
      <c r="V688" s="105"/>
      <c r="W688" s="105"/>
      <c r="X688" s="105"/>
      <c r="Y688" s="105"/>
      <c r="Z688" s="105"/>
      <c r="AA688" s="105"/>
      <c r="AB688" s="105"/>
      <c r="AC688" s="105"/>
      <c r="AD688" s="105"/>
      <c r="AE688" s="105"/>
      <c r="AF688" s="105"/>
      <c r="AG688" s="105"/>
      <c r="AH688" s="105"/>
      <c r="AI688" s="105"/>
      <c r="AJ688" s="105"/>
      <c r="AK688" s="105"/>
      <c r="AL688" s="105"/>
      <c r="AM688" s="105"/>
      <c r="AN688" s="105"/>
      <c r="AO688" s="105"/>
      <c r="AP688" s="105"/>
      <c r="AQ688" s="105"/>
      <c r="AR688" s="105"/>
      <c r="AS688" s="105"/>
      <c r="AT688" s="105"/>
      <c r="AU688" s="105"/>
      <c r="AV688" s="105"/>
      <c r="AW688" s="105"/>
      <c r="AX688" s="105"/>
      <c r="AY688" s="105"/>
      <c r="AZ688" s="105"/>
      <c r="BA688" s="105"/>
      <c r="BB688" s="105"/>
      <c r="BC688" s="105"/>
      <c r="BD688" s="105"/>
      <c r="BE688" s="105"/>
      <c r="BF688" s="105"/>
    </row>
    <row r="689" spans="1:58" ht="13.5" customHeight="1" x14ac:dyDescent="0.25">
      <c r="A689" s="105"/>
      <c r="B689" s="167"/>
      <c r="C689" s="167"/>
      <c r="D689" s="167"/>
      <c r="E689" s="105"/>
      <c r="F689" s="105"/>
      <c r="G689" s="105"/>
      <c r="H689" s="105"/>
      <c r="I689" s="105"/>
      <c r="J689" s="105"/>
      <c r="K689" s="105"/>
      <c r="L689" s="105"/>
      <c r="M689" s="105"/>
      <c r="N689" s="105"/>
      <c r="O689" s="105"/>
      <c r="P689" s="105"/>
      <c r="Q689" s="105"/>
      <c r="R689" s="105"/>
      <c r="S689" s="105"/>
      <c r="T689" s="105"/>
      <c r="U689" s="105"/>
      <c r="V689" s="105"/>
      <c r="W689" s="105"/>
      <c r="X689" s="105"/>
      <c r="Y689" s="105"/>
      <c r="Z689" s="105"/>
      <c r="AA689" s="105"/>
      <c r="AB689" s="105"/>
      <c r="AC689" s="105"/>
      <c r="AD689" s="105"/>
      <c r="AE689" s="105"/>
      <c r="AF689" s="105"/>
      <c r="AG689" s="105"/>
      <c r="AH689" s="105"/>
      <c r="AI689" s="105"/>
      <c r="AJ689" s="105"/>
      <c r="AK689" s="105"/>
      <c r="AL689" s="105"/>
      <c r="AM689" s="105"/>
      <c r="AN689" s="105"/>
      <c r="AO689" s="105"/>
      <c r="AP689" s="105"/>
      <c r="AQ689" s="105"/>
      <c r="AR689" s="105"/>
      <c r="AS689" s="105"/>
      <c r="AT689" s="105"/>
      <c r="AU689" s="105"/>
      <c r="AV689" s="105"/>
      <c r="AW689" s="105"/>
      <c r="AX689" s="105"/>
      <c r="AY689" s="105"/>
      <c r="AZ689" s="105"/>
      <c r="BA689" s="105"/>
      <c r="BB689" s="105"/>
      <c r="BC689" s="105"/>
      <c r="BD689" s="105"/>
      <c r="BE689" s="105"/>
      <c r="BF689" s="105"/>
    </row>
    <row r="690" spans="1:58" ht="13.5" customHeight="1" x14ac:dyDescent="0.25">
      <c r="A690" s="105"/>
      <c r="B690" s="167"/>
      <c r="C690" s="167"/>
      <c r="D690" s="167"/>
      <c r="E690" s="105"/>
      <c r="F690" s="105"/>
      <c r="G690" s="105"/>
      <c r="H690" s="105"/>
      <c r="I690" s="105"/>
      <c r="J690" s="105"/>
      <c r="K690" s="105"/>
      <c r="L690" s="105"/>
      <c r="M690" s="105"/>
      <c r="N690" s="105"/>
      <c r="O690" s="105"/>
      <c r="P690" s="105"/>
      <c r="Q690" s="105"/>
      <c r="R690" s="105"/>
      <c r="S690" s="105"/>
      <c r="T690" s="105"/>
      <c r="U690" s="105"/>
      <c r="V690" s="105"/>
      <c r="W690" s="105"/>
      <c r="X690" s="105"/>
      <c r="Y690" s="105"/>
      <c r="Z690" s="105"/>
      <c r="AA690" s="105"/>
      <c r="AB690" s="105"/>
      <c r="AC690" s="105"/>
      <c r="AD690" s="105"/>
      <c r="AE690" s="105"/>
      <c r="AF690" s="105"/>
      <c r="AG690" s="105"/>
      <c r="AH690" s="105"/>
      <c r="AI690" s="105"/>
      <c r="AJ690" s="105"/>
      <c r="AK690" s="105"/>
      <c r="AL690" s="105"/>
      <c r="AM690" s="105"/>
      <c r="AN690" s="105"/>
      <c r="AO690" s="105"/>
      <c r="AP690" s="105"/>
      <c r="AQ690" s="105"/>
      <c r="AR690" s="105"/>
      <c r="AS690" s="105"/>
      <c r="AT690" s="105"/>
      <c r="AU690" s="105"/>
      <c r="AV690" s="105"/>
      <c r="AW690" s="105"/>
      <c r="AX690" s="105"/>
      <c r="AY690" s="105"/>
      <c r="AZ690" s="105"/>
      <c r="BA690" s="105"/>
      <c r="BB690" s="105"/>
      <c r="BC690" s="105"/>
      <c r="BD690" s="105"/>
      <c r="BE690" s="105"/>
      <c r="BF690" s="105"/>
    </row>
    <row r="691" spans="1:58" ht="13.5" customHeight="1" x14ac:dyDescent="0.25">
      <c r="A691" s="105"/>
      <c r="B691" s="167"/>
      <c r="C691" s="167"/>
      <c r="D691" s="167"/>
      <c r="E691" s="105"/>
      <c r="F691" s="105"/>
      <c r="G691" s="105"/>
      <c r="H691" s="105"/>
      <c r="I691" s="105"/>
      <c r="J691" s="105"/>
      <c r="K691" s="105"/>
      <c r="L691" s="105"/>
      <c r="M691" s="105"/>
      <c r="N691" s="105"/>
      <c r="O691" s="105"/>
      <c r="P691" s="105"/>
      <c r="Q691" s="105"/>
      <c r="R691" s="105"/>
      <c r="S691" s="105"/>
      <c r="T691" s="105"/>
      <c r="U691" s="105"/>
      <c r="V691" s="105"/>
      <c r="W691" s="105"/>
      <c r="X691" s="105"/>
      <c r="Y691" s="105"/>
      <c r="Z691" s="105"/>
      <c r="AA691" s="105"/>
      <c r="AB691" s="105"/>
      <c r="AC691" s="105"/>
      <c r="AD691" s="105"/>
      <c r="AE691" s="105"/>
      <c r="AF691" s="105"/>
      <c r="AG691" s="105"/>
      <c r="AH691" s="105"/>
      <c r="AI691" s="105"/>
      <c r="AJ691" s="105"/>
      <c r="AK691" s="105"/>
      <c r="AL691" s="105"/>
      <c r="AM691" s="105"/>
      <c r="AN691" s="105"/>
      <c r="AO691" s="105"/>
      <c r="AP691" s="105"/>
      <c r="AQ691" s="105"/>
      <c r="AR691" s="105"/>
      <c r="AS691" s="105"/>
      <c r="AT691" s="105"/>
      <c r="AU691" s="105"/>
      <c r="AV691" s="105"/>
      <c r="AW691" s="105"/>
      <c r="AX691" s="105"/>
      <c r="AY691" s="105"/>
      <c r="AZ691" s="105"/>
      <c r="BA691" s="105"/>
      <c r="BB691" s="105"/>
      <c r="BC691" s="105"/>
      <c r="BD691" s="105"/>
      <c r="BE691" s="105"/>
      <c r="BF691" s="105"/>
    </row>
    <row r="692" spans="1:58" ht="13.5" customHeight="1" x14ac:dyDescent="0.25">
      <c r="A692" s="105"/>
      <c r="B692" s="167"/>
      <c r="C692" s="167"/>
      <c r="D692" s="167"/>
      <c r="E692" s="105"/>
      <c r="F692" s="105"/>
      <c r="G692" s="105"/>
      <c r="H692" s="105"/>
      <c r="I692" s="105"/>
      <c r="J692" s="105"/>
      <c r="K692" s="105"/>
      <c r="L692" s="105"/>
      <c r="M692" s="105"/>
      <c r="N692" s="105"/>
      <c r="O692" s="105"/>
      <c r="P692" s="105"/>
      <c r="Q692" s="105"/>
      <c r="R692" s="105"/>
      <c r="S692" s="105"/>
      <c r="T692" s="105"/>
      <c r="U692" s="105"/>
      <c r="V692" s="105"/>
      <c r="W692" s="105"/>
      <c r="X692" s="105"/>
      <c r="Y692" s="105"/>
      <c r="Z692" s="105"/>
      <c r="AA692" s="105"/>
      <c r="AB692" s="105"/>
      <c r="AC692" s="105"/>
      <c r="AD692" s="105"/>
      <c r="AE692" s="105"/>
      <c r="AF692" s="105"/>
      <c r="AG692" s="105"/>
      <c r="AH692" s="105"/>
      <c r="AI692" s="105"/>
      <c r="AJ692" s="105"/>
      <c r="AK692" s="105"/>
      <c r="AL692" s="105"/>
      <c r="AM692" s="105"/>
      <c r="AN692" s="105"/>
      <c r="AO692" s="105"/>
      <c r="AP692" s="105"/>
      <c r="AQ692" s="105"/>
      <c r="AR692" s="105"/>
      <c r="AS692" s="105"/>
      <c r="AT692" s="105"/>
      <c r="AU692" s="105"/>
      <c r="AV692" s="105"/>
      <c r="AW692" s="105"/>
      <c r="AX692" s="105"/>
      <c r="AY692" s="105"/>
      <c r="AZ692" s="105"/>
      <c r="BA692" s="105"/>
      <c r="BB692" s="105"/>
      <c r="BC692" s="105"/>
      <c r="BD692" s="105"/>
      <c r="BE692" s="105"/>
      <c r="BF692" s="105"/>
    </row>
    <row r="693" spans="1:58" ht="13.5" customHeight="1" x14ac:dyDescent="0.25">
      <c r="A693" s="105"/>
      <c r="B693" s="167"/>
      <c r="C693" s="167"/>
      <c r="D693" s="167"/>
      <c r="E693" s="105"/>
      <c r="F693" s="105"/>
      <c r="G693" s="105"/>
      <c r="H693" s="105"/>
      <c r="I693" s="105"/>
      <c r="J693" s="105"/>
      <c r="K693" s="105"/>
      <c r="L693" s="105"/>
      <c r="M693" s="105"/>
      <c r="N693" s="105"/>
      <c r="O693" s="105"/>
      <c r="P693" s="105"/>
      <c r="Q693" s="105"/>
      <c r="R693" s="105"/>
      <c r="S693" s="105"/>
      <c r="T693" s="105"/>
      <c r="U693" s="105"/>
      <c r="V693" s="105"/>
      <c r="W693" s="105"/>
      <c r="X693" s="105"/>
      <c r="Y693" s="105"/>
      <c r="Z693" s="105"/>
      <c r="AA693" s="105"/>
      <c r="AB693" s="105"/>
      <c r="AC693" s="105"/>
      <c r="AD693" s="105"/>
      <c r="AE693" s="105"/>
      <c r="AF693" s="105"/>
      <c r="AG693" s="105"/>
      <c r="AH693" s="105"/>
      <c r="AI693" s="105"/>
      <c r="AJ693" s="105"/>
      <c r="AK693" s="105"/>
      <c r="AL693" s="105"/>
      <c r="AM693" s="105"/>
      <c r="AN693" s="105"/>
      <c r="AO693" s="105"/>
      <c r="AP693" s="105"/>
      <c r="AQ693" s="105"/>
      <c r="AR693" s="105"/>
      <c r="AS693" s="105"/>
      <c r="AT693" s="105"/>
      <c r="AU693" s="105"/>
      <c r="AV693" s="105"/>
      <c r="AW693" s="105"/>
      <c r="AX693" s="105"/>
      <c r="AY693" s="105"/>
      <c r="AZ693" s="105"/>
      <c r="BA693" s="105"/>
      <c r="BB693" s="105"/>
      <c r="BC693" s="105"/>
      <c r="BD693" s="105"/>
      <c r="BE693" s="105"/>
      <c r="BF693" s="105"/>
    </row>
    <row r="694" spans="1:58" ht="13.5" customHeight="1" x14ac:dyDescent="0.25">
      <c r="A694" s="105"/>
      <c r="B694" s="167"/>
      <c r="C694" s="167"/>
      <c r="D694" s="167"/>
      <c r="E694" s="105"/>
      <c r="F694" s="105"/>
      <c r="G694" s="105"/>
      <c r="H694" s="105"/>
      <c r="I694" s="105"/>
      <c r="J694" s="105"/>
      <c r="K694" s="105"/>
      <c r="L694" s="105"/>
      <c r="M694" s="105"/>
      <c r="N694" s="105"/>
      <c r="O694" s="105"/>
      <c r="P694" s="105"/>
      <c r="Q694" s="105"/>
      <c r="R694" s="105"/>
      <c r="S694" s="105"/>
      <c r="T694" s="105"/>
      <c r="U694" s="105"/>
      <c r="V694" s="105"/>
      <c r="W694" s="105"/>
      <c r="X694" s="105"/>
      <c r="Y694" s="105"/>
      <c r="Z694" s="105"/>
      <c r="AA694" s="105"/>
      <c r="AB694" s="105"/>
      <c r="AC694" s="105"/>
      <c r="AD694" s="105"/>
      <c r="AE694" s="105"/>
      <c r="AF694" s="105"/>
      <c r="AG694" s="105"/>
      <c r="AH694" s="105"/>
      <c r="AI694" s="105"/>
      <c r="AJ694" s="105"/>
      <c r="AK694" s="105"/>
      <c r="AL694" s="105"/>
      <c r="AM694" s="105"/>
      <c r="AN694" s="105"/>
      <c r="AO694" s="105"/>
      <c r="AP694" s="105"/>
      <c r="AQ694" s="105"/>
      <c r="AR694" s="105"/>
      <c r="AS694" s="105"/>
      <c r="AT694" s="105"/>
      <c r="AU694" s="105"/>
      <c r="AV694" s="105"/>
      <c r="AW694" s="105"/>
      <c r="AX694" s="105"/>
      <c r="AY694" s="105"/>
      <c r="AZ694" s="105"/>
      <c r="BA694" s="105"/>
      <c r="BB694" s="105"/>
      <c r="BC694" s="105"/>
      <c r="BD694" s="105"/>
      <c r="BE694" s="105"/>
      <c r="BF694" s="105"/>
    </row>
    <row r="695" spans="1:58" ht="13.5" customHeight="1" x14ac:dyDescent="0.25">
      <c r="A695" s="105"/>
      <c r="B695" s="167"/>
      <c r="C695" s="167"/>
      <c r="D695" s="167"/>
      <c r="E695" s="105"/>
      <c r="F695" s="105"/>
      <c r="G695" s="105"/>
      <c r="H695" s="105"/>
      <c r="I695" s="105"/>
      <c r="J695" s="105"/>
      <c r="K695" s="105"/>
      <c r="L695" s="105"/>
      <c r="M695" s="105"/>
      <c r="N695" s="105"/>
      <c r="O695" s="105"/>
      <c r="P695" s="105"/>
      <c r="Q695" s="105"/>
      <c r="R695" s="105"/>
      <c r="S695" s="105"/>
      <c r="T695" s="105"/>
      <c r="U695" s="105"/>
      <c r="V695" s="105"/>
      <c r="W695" s="105"/>
      <c r="X695" s="105"/>
      <c r="Y695" s="105"/>
      <c r="Z695" s="105"/>
      <c r="AA695" s="105"/>
      <c r="AB695" s="105"/>
      <c r="AC695" s="105"/>
      <c r="AD695" s="105"/>
      <c r="AE695" s="105"/>
      <c r="AF695" s="105"/>
      <c r="AG695" s="105"/>
      <c r="AH695" s="105"/>
      <c r="AI695" s="105"/>
      <c r="AJ695" s="105"/>
      <c r="AK695" s="105"/>
      <c r="AL695" s="105"/>
      <c r="AM695" s="105"/>
      <c r="AN695" s="105"/>
      <c r="AO695" s="105"/>
      <c r="AP695" s="105"/>
      <c r="AQ695" s="105"/>
      <c r="AR695" s="105"/>
      <c r="AS695" s="105"/>
      <c r="AT695" s="105"/>
      <c r="AU695" s="105"/>
      <c r="AV695" s="105"/>
      <c r="AW695" s="105"/>
      <c r="AX695" s="105"/>
      <c r="AY695" s="105"/>
      <c r="AZ695" s="105"/>
      <c r="BA695" s="105"/>
      <c r="BB695" s="105"/>
      <c r="BC695" s="105"/>
      <c r="BD695" s="105"/>
      <c r="BE695" s="105"/>
      <c r="BF695" s="105"/>
    </row>
    <row r="696" spans="1:58" ht="13.5" customHeight="1" x14ac:dyDescent="0.25">
      <c r="A696" s="105"/>
      <c r="B696" s="167"/>
      <c r="C696" s="167"/>
      <c r="D696" s="167"/>
      <c r="E696" s="105"/>
      <c r="F696" s="105"/>
      <c r="G696" s="105"/>
      <c r="H696" s="105"/>
      <c r="I696" s="105"/>
      <c r="J696" s="105"/>
      <c r="K696" s="105"/>
      <c r="L696" s="105"/>
      <c r="M696" s="105"/>
      <c r="N696" s="105"/>
      <c r="O696" s="105"/>
      <c r="P696" s="105"/>
      <c r="Q696" s="105"/>
      <c r="R696" s="105"/>
      <c r="S696" s="105"/>
      <c r="T696" s="105"/>
      <c r="U696" s="105"/>
      <c r="V696" s="105"/>
      <c r="W696" s="105"/>
      <c r="X696" s="105"/>
      <c r="Y696" s="105"/>
      <c r="Z696" s="105"/>
      <c r="AA696" s="105"/>
      <c r="AB696" s="105"/>
      <c r="AC696" s="105"/>
      <c r="AD696" s="105"/>
      <c r="AE696" s="105"/>
      <c r="AF696" s="105"/>
      <c r="AG696" s="105"/>
      <c r="AH696" s="105"/>
      <c r="AI696" s="105"/>
      <c r="AJ696" s="105"/>
      <c r="AK696" s="105"/>
      <c r="AL696" s="105"/>
      <c r="AM696" s="105"/>
      <c r="AN696" s="105"/>
      <c r="AO696" s="105"/>
      <c r="AP696" s="105"/>
      <c r="AQ696" s="105"/>
      <c r="AR696" s="105"/>
      <c r="AS696" s="105"/>
      <c r="AT696" s="105"/>
      <c r="AU696" s="105"/>
      <c r="AV696" s="105"/>
      <c r="AW696" s="105"/>
      <c r="AX696" s="105"/>
      <c r="AY696" s="105"/>
      <c r="AZ696" s="105"/>
      <c r="BA696" s="105"/>
      <c r="BB696" s="105"/>
      <c r="BC696" s="105"/>
      <c r="BD696" s="105"/>
      <c r="BE696" s="105"/>
      <c r="BF696" s="105"/>
    </row>
    <row r="697" spans="1:58" ht="13.5" customHeight="1" x14ac:dyDescent="0.25">
      <c r="A697" s="105"/>
      <c r="B697" s="167"/>
      <c r="C697" s="167"/>
      <c r="D697" s="167"/>
      <c r="E697" s="105"/>
      <c r="F697" s="105"/>
      <c r="G697" s="105"/>
      <c r="H697" s="105"/>
      <c r="I697" s="105"/>
      <c r="J697" s="105"/>
      <c r="K697" s="105"/>
      <c r="L697" s="105"/>
      <c r="M697" s="105"/>
      <c r="N697" s="105"/>
      <c r="O697" s="105"/>
      <c r="P697" s="105"/>
      <c r="Q697" s="105"/>
      <c r="R697" s="105"/>
      <c r="S697" s="105"/>
      <c r="T697" s="105"/>
      <c r="U697" s="105"/>
      <c r="V697" s="105"/>
      <c r="W697" s="105"/>
      <c r="X697" s="105"/>
      <c r="Y697" s="105"/>
      <c r="Z697" s="105"/>
      <c r="AA697" s="105"/>
      <c r="AB697" s="105"/>
      <c r="AC697" s="105"/>
      <c r="AD697" s="105"/>
      <c r="AE697" s="105"/>
      <c r="AF697" s="105"/>
      <c r="AG697" s="105"/>
      <c r="AH697" s="105"/>
      <c r="AI697" s="105"/>
      <c r="AJ697" s="105"/>
      <c r="AK697" s="105"/>
      <c r="AL697" s="105"/>
      <c r="AM697" s="105"/>
      <c r="AN697" s="105"/>
      <c r="AO697" s="105"/>
      <c r="AP697" s="105"/>
      <c r="AQ697" s="105"/>
      <c r="AR697" s="105"/>
      <c r="AS697" s="105"/>
      <c r="AT697" s="105"/>
      <c r="AU697" s="105"/>
      <c r="AV697" s="105"/>
      <c r="AW697" s="105"/>
      <c r="AX697" s="105"/>
      <c r="AY697" s="105"/>
      <c r="AZ697" s="105"/>
      <c r="BA697" s="105"/>
      <c r="BB697" s="105"/>
      <c r="BC697" s="105"/>
      <c r="BD697" s="105"/>
      <c r="BE697" s="105"/>
      <c r="BF697" s="105"/>
    </row>
    <row r="698" spans="1:58" ht="13.5" customHeight="1" x14ac:dyDescent="0.25">
      <c r="A698" s="105"/>
      <c r="B698" s="167"/>
      <c r="C698" s="167"/>
      <c r="D698" s="167"/>
      <c r="E698" s="105"/>
      <c r="F698" s="105"/>
      <c r="G698" s="105"/>
      <c r="H698" s="105"/>
      <c r="I698" s="105"/>
      <c r="J698" s="105"/>
      <c r="K698" s="105"/>
      <c r="L698" s="105"/>
      <c r="M698" s="105"/>
      <c r="N698" s="105"/>
      <c r="O698" s="105"/>
      <c r="P698" s="105"/>
      <c r="Q698" s="105"/>
      <c r="R698" s="105"/>
      <c r="S698" s="105"/>
      <c r="T698" s="105"/>
      <c r="U698" s="105"/>
      <c r="V698" s="105"/>
      <c r="W698" s="105"/>
      <c r="X698" s="105"/>
      <c r="Y698" s="105"/>
      <c r="Z698" s="105"/>
      <c r="AA698" s="105"/>
      <c r="AB698" s="105"/>
      <c r="AC698" s="105"/>
      <c r="AD698" s="105"/>
      <c r="AE698" s="105"/>
      <c r="AF698" s="105"/>
      <c r="AG698" s="105"/>
      <c r="AH698" s="105"/>
      <c r="AI698" s="105"/>
      <c r="AJ698" s="105"/>
      <c r="AK698" s="105"/>
      <c r="AL698" s="105"/>
      <c r="AM698" s="105"/>
      <c r="AN698" s="105"/>
      <c r="AO698" s="105"/>
      <c r="AP698" s="105"/>
      <c r="AQ698" s="105"/>
      <c r="AR698" s="105"/>
      <c r="AS698" s="105"/>
      <c r="AT698" s="105"/>
      <c r="AU698" s="105"/>
      <c r="AV698" s="105"/>
      <c r="AW698" s="105"/>
      <c r="AX698" s="105"/>
      <c r="AY698" s="105"/>
      <c r="AZ698" s="105"/>
      <c r="BA698" s="105"/>
      <c r="BB698" s="105"/>
      <c r="BC698" s="105"/>
      <c r="BD698" s="105"/>
      <c r="BE698" s="105"/>
      <c r="BF698" s="105"/>
    </row>
    <row r="699" spans="1:58" ht="13.5" customHeight="1" x14ac:dyDescent="0.25">
      <c r="A699" s="105"/>
      <c r="B699" s="167"/>
      <c r="C699" s="167"/>
      <c r="D699" s="167"/>
      <c r="E699" s="105"/>
      <c r="F699" s="105"/>
      <c r="G699" s="105"/>
      <c r="H699" s="105"/>
      <c r="I699" s="105"/>
      <c r="J699" s="105"/>
      <c r="K699" s="105"/>
      <c r="L699" s="105"/>
      <c r="M699" s="105"/>
      <c r="N699" s="105"/>
      <c r="O699" s="105"/>
      <c r="P699" s="105"/>
      <c r="Q699" s="105"/>
      <c r="R699" s="105"/>
      <c r="S699" s="105"/>
      <c r="T699" s="105"/>
      <c r="U699" s="105"/>
      <c r="V699" s="105"/>
      <c r="W699" s="105"/>
      <c r="X699" s="105"/>
      <c r="Y699" s="105"/>
      <c r="Z699" s="105"/>
      <c r="AA699" s="105"/>
      <c r="AB699" s="105"/>
      <c r="AC699" s="105"/>
      <c r="AD699" s="105"/>
      <c r="AE699" s="105"/>
      <c r="AF699" s="105"/>
      <c r="AG699" s="105"/>
      <c r="AH699" s="105"/>
      <c r="AI699" s="105"/>
      <c r="AJ699" s="105"/>
      <c r="AK699" s="105"/>
      <c r="AL699" s="105"/>
      <c r="AM699" s="105"/>
      <c r="AN699" s="105"/>
      <c r="AO699" s="105"/>
      <c r="AP699" s="105"/>
      <c r="AQ699" s="105"/>
      <c r="AR699" s="105"/>
      <c r="AS699" s="105"/>
      <c r="AT699" s="105"/>
      <c r="AU699" s="105"/>
      <c r="AV699" s="105"/>
      <c r="AW699" s="105"/>
      <c r="AX699" s="105"/>
      <c r="AY699" s="105"/>
      <c r="AZ699" s="105"/>
      <c r="BA699" s="105"/>
      <c r="BB699" s="105"/>
      <c r="BC699" s="105"/>
      <c r="BD699" s="105"/>
      <c r="BE699" s="105"/>
      <c r="BF699" s="105"/>
    </row>
    <row r="700" spans="1:58" ht="13.5" customHeight="1" x14ac:dyDescent="0.25">
      <c r="A700" s="105"/>
      <c r="B700" s="167"/>
      <c r="C700" s="167"/>
      <c r="D700" s="167"/>
      <c r="E700" s="105"/>
      <c r="F700" s="105"/>
      <c r="G700" s="105"/>
      <c r="H700" s="105"/>
      <c r="I700" s="105"/>
      <c r="J700" s="105"/>
      <c r="K700" s="105"/>
      <c r="L700" s="105"/>
      <c r="M700" s="105"/>
      <c r="N700" s="105"/>
      <c r="O700" s="105"/>
      <c r="P700" s="105"/>
      <c r="Q700" s="105"/>
      <c r="R700" s="105"/>
      <c r="S700" s="105"/>
      <c r="T700" s="105"/>
      <c r="U700" s="105"/>
      <c r="V700" s="105"/>
      <c r="W700" s="105"/>
      <c r="X700" s="105"/>
      <c r="Y700" s="105"/>
      <c r="Z700" s="105"/>
      <c r="AA700" s="105"/>
      <c r="AB700" s="105"/>
      <c r="AC700" s="105"/>
      <c r="AD700" s="105"/>
      <c r="AE700" s="105"/>
      <c r="AF700" s="105"/>
      <c r="AG700" s="105"/>
      <c r="AH700" s="105"/>
      <c r="AI700" s="105"/>
      <c r="AJ700" s="105"/>
      <c r="AK700" s="105"/>
      <c r="AL700" s="105"/>
      <c r="AM700" s="105"/>
      <c r="AN700" s="105"/>
      <c r="AO700" s="105"/>
      <c r="AP700" s="105"/>
      <c r="AQ700" s="105"/>
      <c r="AR700" s="105"/>
      <c r="AS700" s="105"/>
      <c r="AT700" s="105"/>
      <c r="AU700" s="105"/>
      <c r="AV700" s="105"/>
      <c r="AW700" s="105"/>
      <c r="AX700" s="105"/>
      <c r="AY700" s="105"/>
      <c r="AZ700" s="105"/>
      <c r="BA700" s="105"/>
      <c r="BB700" s="105"/>
      <c r="BC700" s="105"/>
      <c r="BD700" s="105"/>
      <c r="BE700" s="105"/>
      <c r="BF700" s="105"/>
    </row>
    <row r="701" spans="1:58" ht="13.5" customHeight="1" x14ac:dyDescent="0.25">
      <c r="A701" s="105"/>
      <c r="B701" s="167"/>
      <c r="C701" s="167"/>
      <c r="D701" s="167"/>
      <c r="E701" s="105"/>
      <c r="F701" s="105"/>
      <c r="G701" s="105"/>
      <c r="H701" s="105"/>
      <c r="I701" s="105"/>
      <c r="J701" s="105"/>
      <c r="K701" s="105"/>
      <c r="L701" s="105"/>
      <c r="M701" s="105"/>
      <c r="N701" s="105"/>
      <c r="O701" s="105"/>
      <c r="P701" s="105"/>
      <c r="Q701" s="105"/>
      <c r="R701" s="105"/>
      <c r="S701" s="105"/>
      <c r="T701" s="105"/>
      <c r="U701" s="105"/>
      <c r="V701" s="105"/>
      <c r="W701" s="105"/>
      <c r="X701" s="105"/>
      <c r="Y701" s="105"/>
      <c r="Z701" s="105"/>
      <c r="AA701" s="105"/>
      <c r="AB701" s="105"/>
      <c r="AC701" s="105"/>
      <c r="AD701" s="105"/>
      <c r="AE701" s="105"/>
      <c r="AF701" s="105"/>
      <c r="AG701" s="105"/>
      <c r="AH701" s="105"/>
      <c r="AI701" s="105"/>
      <c r="AJ701" s="105"/>
      <c r="AK701" s="105"/>
      <c r="AL701" s="105"/>
      <c r="AM701" s="105"/>
      <c r="AN701" s="105"/>
      <c r="AO701" s="105"/>
      <c r="AP701" s="105"/>
      <c r="AQ701" s="105"/>
      <c r="AR701" s="105"/>
      <c r="AS701" s="105"/>
      <c r="AT701" s="105"/>
      <c r="AU701" s="105"/>
      <c r="AV701" s="105"/>
      <c r="AW701" s="105"/>
      <c r="AX701" s="105"/>
      <c r="AY701" s="105"/>
      <c r="AZ701" s="105"/>
      <c r="BA701" s="105"/>
      <c r="BB701" s="105"/>
      <c r="BC701" s="105"/>
      <c r="BD701" s="105"/>
      <c r="BE701" s="105"/>
      <c r="BF701" s="105"/>
    </row>
    <row r="702" spans="1:58" ht="13.5" customHeight="1" x14ac:dyDescent="0.25">
      <c r="A702" s="105"/>
      <c r="B702" s="167"/>
      <c r="C702" s="167"/>
      <c r="D702" s="167"/>
      <c r="E702" s="105"/>
      <c r="F702" s="105"/>
      <c r="G702" s="105"/>
      <c r="H702" s="105"/>
      <c r="I702" s="105"/>
      <c r="J702" s="105"/>
      <c r="K702" s="105"/>
      <c r="L702" s="105"/>
      <c r="M702" s="105"/>
      <c r="N702" s="105"/>
      <c r="O702" s="105"/>
      <c r="P702" s="105"/>
      <c r="Q702" s="105"/>
      <c r="R702" s="105"/>
      <c r="S702" s="105"/>
      <c r="T702" s="105"/>
      <c r="U702" s="105"/>
      <c r="V702" s="105"/>
      <c r="W702" s="105"/>
      <c r="X702" s="105"/>
      <c r="Y702" s="105"/>
      <c r="Z702" s="105"/>
      <c r="AA702" s="105"/>
      <c r="AB702" s="105"/>
      <c r="AC702" s="105"/>
      <c r="AD702" s="105"/>
      <c r="AE702" s="105"/>
      <c r="AF702" s="105"/>
      <c r="AG702" s="105"/>
      <c r="AH702" s="105"/>
      <c r="AI702" s="105"/>
      <c r="AJ702" s="105"/>
      <c r="AK702" s="105"/>
      <c r="AL702" s="105"/>
      <c r="AM702" s="105"/>
      <c r="AN702" s="105"/>
      <c r="AO702" s="105"/>
      <c r="AP702" s="105"/>
      <c r="AQ702" s="105"/>
      <c r="AR702" s="105"/>
      <c r="AS702" s="105"/>
      <c r="AT702" s="105"/>
      <c r="AU702" s="105"/>
      <c r="AV702" s="105"/>
      <c r="AW702" s="105"/>
      <c r="AX702" s="105"/>
      <c r="AY702" s="105"/>
      <c r="AZ702" s="105"/>
      <c r="BA702" s="105"/>
      <c r="BB702" s="105"/>
      <c r="BC702" s="105"/>
      <c r="BD702" s="105"/>
      <c r="BE702" s="105"/>
      <c r="BF702" s="105"/>
    </row>
    <row r="703" spans="1:58" ht="13.5" customHeight="1" x14ac:dyDescent="0.25">
      <c r="A703" s="105"/>
      <c r="B703" s="167"/>
      <c r="C703" s="167"/>
      <c r="D703" s="167"/>
      <c r="E703" s="105"/>
      <c r="F703" s="105"/>
      <c r="G703" s="105"/>
      <c r="H703" s="105"/>
      <c r="I703" s="105"/>
      <c r="J703" s="105"/>
      <c r="K703" s="105"/>
      <c r="L703" s="105"/>
      <c r="M703" s="105"/>
      <c r="N703" s="105"/>
      <c r="O703" s="105"/>
      <c r="P703" s="105"/>
      <c r="Q703" s="105"/>
      <c r="R703" s="105"/>
      <c r="S703" s="105"/>
      <c r="T703" s="105"/>
      <c r="U703" s="105"/>
      <c r="V703" s="105"/>
      <c r="W703" s="105"/>
      <c r="X703" s="105"/>
      <c r="Y703" s="105"/>
      <c r="Z703" s="105"/>
      <c r="AA703" s="105"/>
      <c r="AB703" s="105"/>
      <c r="AC703" s="105"/>
      <c r="AD703" s="105"/>
      <c r="AE703" s="105"/>
      <c r="AF703" s="105"/>
      <c r="AG703" s="105"/>
      <c r="AH703" s="105"/>
      <c r="AI703" s="105"/>
      <c r="AJ703" s="105"/>
      <c r="AK703" s="105"/>
      <c r="AL703" s="105"/>
      <c r="AM703" s="105"/>
      <c r="AN703" s="105"/>
      <c r="AO703" s="105"/>
      <c r="AP703" s="105"/>
      <c r="AQ703" s="105"/>
      <c r="AR703" s="105"/>
      <c r="AS703" s="105"/>
      <c r="AT703" s="105"/>
      <c r="AU703" s="105"/>
      <c r="AV703" s="105"/>
      <c r="AW703" s="105"/>
      <c r="AX703" s="105"/>
      <c r="AY703" s="105"/>
      <c r="AZ703" s="105"/>
      <c r="BA703" s="105"/>
      <c r="BB703" s="105"/>
      <c r="BC703" s="105"/>
      <c r="BD703" s="105"/>
      <c r="BE703" s="105"/>
      <c r="BF703" s="105"/>
    </row>
    <row r="704" spans="1:58" ht="13.5" customHeight="1" x14ac:dyDescent="0.25">
      <c r="A704" s="105"/>
      <c r="B704" s="167"/>
      <c r="C704" s="167"/>
      <c r="D704" s="167"/>
      <c r="E704" s="105"/>
      <c r="F704" s="105"/>
      <c r="G704" s="105"/>
      <c r="H704" s="105"/>
      <c r="I704" s="105"/>
      <c r="J704" s="105"/>
      <c r="K704" s="105"/>
      <c r="L704" s="105"/>
      <c r="M704" s="105"/>
      <c r="N704" s="105"/>
      <c r="O704" s="105"/>
      <c r="P704" s="105"/>
      <c r="Q704" s="105"/>
      <c r="R704" s="105"/>
      <c r="S704" s="105"/>
      <c r="T704" s="105"/>
      <c r="U704" s="105"/>
      <c r="V704" s="105"/>
      <c r="W704" s="105"/>
      <c r="X704" s="105"/>
      <c r="Y704" s="105"/>
      <c r="Z704" s="105"/>
      <c r="AA704" s="105"/>
      <c r="AB704" s="105"/>
      <c r="AC704" s="105"/>
      <c r="AD704" s="105"/>
      <c r="AE704" s="105"/>
      <c r="AF704" s="105"/>
      <c r="AG704" s="105"/>
      <c r="AH704" s="105"/>
      <c r="AI704" s="105"/>
      <c r="AJ704" s="105"/>
      <c r="AK704" s="105"/>
      <c r="AL704" s="105"/>
      <c r="AM704" s="105"/>
      <c r="AN704" s="105"/>
      <c r="AO704" s="105"/>
      <c r="AP704" s="105"/>
      <c r="AQ704" s="105"/>
      <c r="AR704" s="105"/>
      <c r="AS704" s="105"/>
      <c r="AT704" s="105"/>
      <c r="AU704" s="105"/>
      <c r="AV704" s="105"/>
      <c r="AW704" s="105"/>
      <c r="AX704" s="105"/>
      <c r="AY704" s="105"/>
      <c r="AZ704" s="105"/>
      <c r="BA704" s="105"/>
      <c r="BB704" s="105"/>
      <c r="BC704" s="105"/>
      <c r="BD704" s="105"/>
      <c r="BE704" s="105"/>
      <c r="BF704" s="105"/>
    </row>
    <row r="705" spans="1:58" ht="13.5" customHeight="1" x14ac:dyDescent="0.25">
      <c r="A705" s="105"/>
      <c r="B705" s="167"/>
      <c r="C705" s="167"/>
      <c r="D705" s="167"/>
      <c r="E705" s="105"/>
      <c r="F705" s="105"/>
      <c r="G705" s="105"/>
      <c r="H705" s="105"/>
      <c r="I705" s="105"/>
      <c r="J705" s="105"/>
      <c r="K705" s="105"/>
      <c r="L705" s="105"/>
      <c r="M705" s="105"/>
      <c r="N705" s="105"/>
      <c r="O705" s="105"/>
      <c r="P705" s="105"/>
      <c r="Q705" s="105"/>
      <c r="R705" s="105"/>
      <c r="S705" s="105"/>
      <c r="T705" s="105"/>
      <c r="U705" s="105"/>
      <c r="V705" s="105"/>
      <c r="W705" s="105"/>
      <c r="X705" s="105"/>
      <c r="Y705" s="105"/>
      <c r="Z705" s="105"/>
      <c r="AA705" s="105"/>
      <c r="AB705" s="105"/>
      <c r="AC705" s="105"/>
      <c r="AD705" s="105"/>
      <c r="AE705" s="105"/>
      <c r="AF705" s="105"/>
      <c r="AG705" s="105"/>
      <c r="AH705" s="105"/>
      <c r="AI705" s="105"/>
      <c r="AJ705" s="105"/>
      <c r="AK705" s="105"/>
      <c r="AL705" s="105"/>
      <c r="AM705" s="105"/>
      <c r="AN705" s="105"/>
      <c r="AO705" s="105"/>
      <c r="AP705" s="105"/>
      <c r="AQ705" s="105"/>
      <c r="AR705" s="105"/>
      <c r="AS705" s="105"/>
      <c r="AT705" s="105"/>
      <c r="AU705" s="105"/>
      <c r="AV705" s="105"/>
      <c r="AW705" s="105"/>
      <c r="AX705" s="105"/>
      <c r="AY705" s="105"/>
      <c r="AZ705" s="105"/>
      <c r="BA705" s="105"/>
      <c r="BB705" s="105"/>
      <c r="BC705" s="105"/>
      <c r="BD705" s="105"/>
      <c r="BE705" s="105"/>
      <c r="BF705" s="105"/>
    </row>
    <row r="706" spans="1:58" ht="13.5" customHeight="1" x14ac:dyDescent="0.25">
      <c r="A706" s="105"/>
      <c r="B706" s="167"/>
      <c r="C706" s="167"/>
      <c r="D706" s="167"/>
      <c r="E706" s="105"/>
      <c r="F706" s="105"/>
      <c r="G706" s="105"/>
      <c r="H706" s="105"/>
      <c r="I706" s="105"/>
      <c r="J706" s="105"/>
      <c r="K706" s="105"/>
      <c r="L706" s="105"/>
      <c r="M706" s="105"/>
      <c r="N706" s="105"/>
      <c r="O706" s="105"/>
      <c r="P706" s="105"/>
      <c r="Q706" s="105"/>
      <c r="R706" s="105"/>
      <c r="S706" s="105"/>
      <c r="T706" s="105"/>
      <c r="U706" s="105"/>
      <c r="V706" s="105"/>
      <c r="W706" s="105"/>
      <c r="X706" s="105"/>
      <c r="Y706" s="105"/>
      <c r="Z706" s="105"/>
      <c r="AA706" s="105"/>
      <c r="AB706" s="105"/>
      <c r="AC706" s="105"/>
      <c r="AD706" s="105"/>
      <c r="AE706" s="105"/>
      <c r="AF706" s="105"/>
      <c r="AG706" s="105"/>
      <c r="AH706" s="105"/>
      <c r="AI706" s="105"/>
      <c r="AJ706" s="105"/>
      <c r="AK706" s="105"/>
      <c r="AL706" s="105"/>
      <c r="AM706" s="105"/>
      <c r="AN706" s="105"/>
      <c r="AO706" s="105"/>
      <c r="AP706" s="105"/>
      <c r="AQ706" s="105"/>
      <c r="AR706" s="105"/>
      <c r="AS706" s="105"/>
      <c r="AT706" s="105"/>
      <c r="AU706" s="105"/>
      <c r="AV706" s="105"/>
      <c r="AW706" s="105"/>
      <c r="AX706" s="105"/>
      <c r="AY706" s="105"/>
      <c r="AZ706" s="105"/>
      <c r="BA706" s="105"/>
      <c r="BB706" s="105"/>
      <c r="BC706" s="105"/>
      <c r="BD706" s="105"/>
      <c r="BE706" s="105"/>
      <c r="BF706" s="105"/>
    </row>
    <row r="707" spans="1:58" ht="13.5" customHeight="1" x14ac:dyDescent="0.25">
      <c r="A707" s="105"/>
      <c r="B707" s="167"/>
      <c r="C707" s="167"/>
      <c r="D707" s="167"/>
      <c r="E707" s="105"/>
      <c r="F707" s="105"/>
      <c r="G707" s="105"/>
      <c r="H707" s="105"/>
      <c r="I707" s="105"/>
      <c r="J707" s="105"/>
      <c r="K707" s="105"/>
      <c r="L707" s="105"/>
      <c r="M707" s="105"/>
      <c r="N707" s="105"/>
      <c r="O707" s="105"/>
      <c r="P707" s="105"/>
      <c r="Q707" s="105"/>
      <c r="R707" s="105"/>
      <c r="S707" s="105"/>
      <c r="T707" s="105"/>
      <c r="U707" s="105"/>
      <c r="V707" s="105"/>
      <c r="W707" s="105"/>
      <c r="X707" s="105"/>
      <c r="Y707" s="105"/>
      <c r="Z707" s="105"/>
      <c r="AA707" s="105"/>
      <c r="AB707" s="105"/>
      <c r="AC707" s="105"/>
      <c r="AD707" s="105"/>
      <c r="AE707" s="105"/>
      <c r="AF707" s="105"/>
      <c r="AG707" s="105"/>
      <c r="AH707" s="105"/>
      <c r="AI707" s="105"/>
      <c r="AJ707" s="105"/>
      <c r="AK707" s="105"/>
      <c r="AL707" s="105"/>
      <c r="AM707" s="105"/>
      <c r="AN707" s="105"/>
      <c r="AO707" s="105"/>
      <c r="AP707" s="105"/>
      <c r="AQ707" s="105"/>
      <c r="AR707" s="105"/>
      <c r="AS707" s="105"/>
      <c r="AT707" s="105"/>
      <c r="AU707" s="105"/>
      <c r="AV707" s="105"/>
      <c r="AW707" s="105"/>
      <c r="AX707" s="105"/>
      <c r="AY707" s="105"/>
      <c r="AZ707" s="105"/>
      <c r="BA707" s="105"/>
      <c r="BB707" s="105"/>
      <c r="BC707" s="105"/>
      <c r="BD707" s="105"/>
      <c r="BE707" s="105"/>
      <c r="BF707" s="105"/>
    </row>
    <row r="708" spans="1:58" ht="13.5" customHeight="1" x14ac:dyDescent="0.25">
      <c r="A708" s="105"/>
      <c r="B708" s="167"/>
      <c r="C708" s="167"/>
      <c r="D708" s="167"/>
      <c r="E708" s="105"/>
      <c r="F708" s="105"/>
      <c r="G708" s="105"/>
      <c r="H708" s="105"/>
      <c r="I708" s="105"/>
      <c r="J708" s="105"/>
      <c r="K708" s="105"/>
      <c r="L708" s="105"/>
      <c r="M708" s="105"/>
      <c r="N708" s="105"/>
      <c r="O708" s="105"/>
      <c r="P708" s="105"/>
      <c r="Q708" s="105"/>
      <c r="R708" s="105"/>
      <c r="S708" s="105"/>
      <c r="T708" s="105"/>
      <c r="U708" s="105"/>
      <c r="V708" s="105"/>
      <c r="W708" s="105"/>
      <c r="X708" s="105"/>
      <c r="Y708" s="105"/>
      <c r="Z708" s="105"/>
      <c r="AA708" s="105"/>
      <c r="AB708" s="105"/>
      <c r="AC708" s="105"/>
      <c r="AD708" s="105"/>
      <c r="AE708" s="105"/>
      <c r="AF708" s="105"/>
      <c r="AG708" s="105"/>
      <c r="AH708" s="105"/>
      <c r="AI708" s="105"/>
      <c r="AJ708" s="105"/>
      <c r="AK708" s="105"/>
      <c r="AL708" s="105"/>
      <c r="AM708" s="105"/>
      <c r="AN708" s="105"/>
      <c r="AO708" s="105"/>
      <c r="AP708" s="105"/>
      <c r="AQ708" s="105"/>
      <c r="AR708" s="105"/>
      <c r="AS708" s="105"/>
      <c r="AT708" s="105"/>
      <c r="AU708" s="105"/>
      <c r="AV708" s="105"/>
      <c r="AW708" s="105"/>
      <c r="AX708" s="105"/>
      <c r="AY708" s="105"/>
      <c r="AZ708" s="105"/>
      <c r="BA708" s="105"/>
      <c r="BB708" s="105"/>
      <c r="BC708" s="105"/>
      <c r="BD708" s="105"/>
      <c r="BE708" s="105"/>
      <c r="BF708" s="105"/>
    </row>
    <row r="709" spans="1:58" ht="13.5" customHeight="1" x14ac:dyDescent="0.25">
      <c r="A709" s="105"/>
      <c r="B709" s="167"/>
      <c r="C709" s="167"/>
      <c r="D709" s="167"/>
      <c r="E709" s="105"/>
      <c r="F709" s="105"/>
      <c r="G709" s="105"/>
      <c r="H709" s="105"/>
      <c r="I709" s="105"/>
      <c r="J709" s="105"/>
      <c r="K709" s="105"/>
      <c r="L709" s="105"/>
      <c r="M709" s="105"/>
      <c r="N709" s="105"/>
      <c r="O709" s="105"/>
      <c r="P709" s="105"/>
      <c r="Q709" s="105"/>
      <c r="R709" s="105"/>
      <c r="S709" s="105"/>
      <c r="T709" s="105"/>
      <c r="U709" s="105"/>
      <c r="V709" s="105"/>
      <c r="W709" s="105"/>
      <c r="X709" s="105"/>
      <c r="Y709" s="105"/>
      <c r="Z709" s="105"/>
      <c r="AA709" s="105"/>
      <c r="AB709" s="105"/>
      <c r="AC709" s="105"/>
      <c r="AD709" s="105"/>
      <c r="AE709" s="105"/>
      <c r="AF709" s="105"/>
      <c r="AG709" s="105"/>
      <c r="AH709" s="105"/>
      <c r="AI709" s="105"/>
      <c r="AJ709" s="105"/>
      <c r="AK709" s="105"/>
      <c r="AL709" s="105"/>
      <c r="AM709" s="105"/>
      <c r="AN709" s="105"/>
      <c r="AO709" s="105"/>
      <c r="AP709" s="105"/>
      <c r="AQ709" s="105"/>
      <c r="AR709" s="105"/>
      <c r="AS709" s="105"/>
      <c r="AT709" s="105"/>
      <c r="AU709" s="105"/>
      <c r="AV709" s="105"/>
      <c r="AW709" s="105"/>
      <c r="AX709" s="105"/>
      <c r="AY709" s="105"/>
      <c r="AZ709" s="105"/>
      <c r="BA709" s="105"/>
      <c r="BB709" s="105"/>
      <c r="BC709" s="105"/>
      <c r="BD709" s="105"/>
      <c r="BE709" s="105"/>
      <c r="BF709" s="105"/>
    </row>
    <row r="710" spans="1:58" ht="13.5" customHeight="1" x14ac:dyDescent="0.25">
      <c r="A710" s="105"/>
      <c r="B710" s="167"/>
      <c r="C710" s="167"/>
      <c r="D710" s="167"/>
      <c r="E710" s="105"/>
      <c r="F710" s="105"/>
      <c r="G710" s="105"/>
      <c r="H710" s="105"/>
      <c r="I710" s="105"/>
      <c r="J710" s="105"/>
      <c r="K710" s="105"/>
      <c r="L710" s="105"/>
      <c r="M710" s="105"/>
      <c r="N710" s="105"/>
      <c r="O710" s="105"/>
      <c r="P710" s="105"/>
      <c r="Q710" s="105"/>
      <c r="R710" s="105"/>
      <c r="S710" s="105"/>
      <c r="T710" s="105"/>
      <c r="U710" s="105"/>
      <c r="V710" s="105"/>
      <c r="W710" s="105"/>
      <c r="X710" s="105"/>
      <c r="Y710" s="105"/>
      <c r="Z710" s="105"/>
      <c r="AA710" s="105"/>
      <c r="AB710" s="105"/>
      <c r="AC710" s="105"/>
      <c r="AD710" s="105"/>
      <c r="AE710" s="105"/>
      <c r="AF710" s="105"/>
      <c r="AG710" s="105"/>
      <c r="AH710" s="105"/>
      <c r="AI710" s="105"/>
      <c r="AJ710" s="105"/>
      <c r="AK710" s="105"/>
      <c r="AL710" s="105"/>
      <c r="AM710" s="105"/>
      <c r="AN710" s="105"/>
      <c r="AO710" s="105"/>
      <c r="AP710" s="105"/>
      <c r="AQ710" s="105"/>
      <c r="AR710" s="105"/>
      <c r="AS710" s="105"/>
      <c r="AT710" s="105"/>
      <c r="AU710" s="105"/>
      <c r="AV710" s="105"/>
      <c r="AW710" s="105"/>
      <c r="AX710" s="105"/>
      <c r="AY710" s="105"/>
      <c r="AZ710" s="105"/>
      <c r="BA710" s="105"/>
      <c r="BB710" s="105"/>
      <c r="BC710" s="105"/>
      <c r="BD710" s="105"/>
      <c r="BE710" s="105"/>
      <c r="BF710" s="105"/>
    </row>
    <row r="711" spans="1:58" ht="13.5" customHeight="1" x14ac:dyDescent="0.25">
      <c r="A711" s="105"/>
      <c r="B711" s="167"/>
      <c r="C711" s="167"/>
      <c r="D711" s="167"/>
      <c r="E711" s="105"/>
      <c r="F711" s="105"/>
      <c r="G711" s="105"/>
      <c r="H711" s="105"/>
      <c r="I711" s="105"/>
      <c r="J711" s="105"/>
      <c r="K711" s="105"/>
      <c r="L711" s="105"/>
      <c r="M711" s="105"/>
      <c r="N711" s="105"/>
      <c r="O711" s="105"/>
      <c r="P711" s="105"/>
      <c r="Q711" s="105"/>
      <c r="R711" s="105"/>
      <c r="S711" s="105"/>
      <c r="T711" s="105"/>
      <c r="U711" s="105"/>
      <c r="V711" s="105"/>
      <c r="W711" s="105"/>
      <c r="X711" s="105"/>
      <c r="Y711" s="105"/>
      <c r="Z711" s="105"/>
      <c r="AA711" s="105"/>
      <c r="AB711" s="105"/>
      <c r="AC711" s="105"/>
      <c r="AD711" s="105"/>
      <c r="AE711" s="105"/>
      <c r="AF711" s="105"/>
      <c r="AG711" s="105"/>
      <c r="AH711" s="105"/>
      <c r="AI711" s="105"/>
      <c r="AJ711" s="105"/>
      <c r="AK711" s="105"/>
      <c r="AL711" s="105"/>
      <c r="AM711" s="105"/>
      <c r="AN711" s="105"/>
      <c r="AO711" s="105"/>
      <c r="AP711" s="105"/>
      <c r="AQ711" s="105"/>
      <c r="AR711" s="105"/>
      <c r="AS711" s="105"/>
      <c r="AT711" s="105"/>
      <c r="AU711" s="105"/>
      <c r="AV711" s="105"/>
      <c r="AW711" s="105"/>
      <c r="AX711" s="105"/>
      <c r="AY711" s="105"/>
      <c r="AZ711" s="105"/>
      <c r="BA711" s="105"/>
      <c r="BB711" s="105"/>
      <c r="BC711" s="105"/>
      <c r="BD711" s="105"/>
      <c r="BE711" s="105"/>
      <c r="BF711" s="105"/>
    </row>
    <row r="712" spans="1:58" ht="13.5" customHeight="1" x14ac:dyDescent="0.25">
      <c r="A712" s="105"/>
      <c r="B712" s="167"/>
      <c r="C712" s="167"/>
      <c r="D712" s="167"/>
      <c r="E712" s="105"/>
      <c r="F712" s="105"/>
      <c r="G712" s="105"/>
      <c r="H712" s="105"/>
      <c r="I712" s="105"/>
      <c r="J712" s="105"/>
      <c r="K712" s="105"/>
      <c r="L712" s="105"/>
      <c r="M712" s="105"/>
      <c r="N712" s="105"/>
      <c r="O712" s="105"/>
      <c r="P712" s="105"/>
      <c r="Q712" s="105"/>
      <c r="R712" s="105"/>
      <c r="S712" s="105"/>
      <c r="T712" s="105"/>
      <c r="U712" s="105"/>
      <c r="V712" s="105"/>
      <c r="W712" s="105"/>
      <c r="X712" s="105"/>
      <c r="Y712" s="105"/>
      <c r="Z712" s="105"/>
      <c r="AA712" s="105"/>
      <c r="AB712" s="105"/>
      <c r="AC712" s="105"/>
      <c r="AD712" s="105"/>
      <c r="AE712" s="105"/>
      <c r="AF712" s="105"/>
      <c r="AG712" s="105"/>
      <c r="AH712" s="105"/>
      <c r="AI712" s="105"/>
      <c r="AJ712" s="105"/>
      <c r="AK712" s="105"/>
      <c r="AL712" s="105"/>
      <c r="AM712" s="105"/>
      <c r="AN712" s="105"/>
      <c r="AO712" s="105"/>
      <c r="AP712" s="105"/>
      <c r="AQ712" s="105"/>
      <c r="AR712" s="105"/>
      <c r="AS712" s="105"/>
      <c r="AT712" s="105"/>
      <c r="AU712" s="105"/>
      <c r="AV712" s="105"/>
      <c r="AW712" s="105"/>
      <c r="AX712" s="105"/>
      <c r="AY712" s="105"/>
      <c r="AZ712" s="105"/>
      <c r="BA712" s="105"/>
      <c r="BB712" s="105"/>
      <c r="BC712" s="105"/>
      <c r="BD712" s="105"/>
      <c r="BE712" s="105"/>
      <c r="BF712" s="105"/>
    </row>
    <row r="713" spans="1:58" ht="13.5" customHeight="1" x14ac:dyDescent="0.25">
      <c r="A713" s="105"/>
      <c r="B713" s="167"/>
      <c r="C713" s="167"/>
      <c r="D713" s="167"/>
      <c r="E713" s="105"/>
      <c r="F713" s="105"/>
      <c r="G713" s="105"/>
      <c r="H713" s="105"/>
      <c r="I713" s="105"/>
      <c r="J713" s="105"/>
      <c r="K713" s="105"/>
      <c r="L713" s="105"/>
      <c r="M713" s="105"/>
      <c r="N713" s="105"/>
      <c r="O713" s="105"/>
      <c r="P713" s="105"/>
      <c r="Q713" s="105"/>
      <c r="R713" s="105"/>
      <c r="S713" s="105"/>
      <c r="T713" s="105"/>
      <c r="U713" s="105"/>
      <c r="V713" s="105"/>
      <c r="W713" s="105"/>
      <c r="X713" s="105"/>
      <c r="Y713" s="105"/>
      <c r="Z713" s="105"/>
      <c r="AA713" s="105"/>
      <c r="AB713" s="105"/>
      <c r="AC713" s="105"/>
      <c r="AD713" s="105"/>
      <c r="AE713" s="105"/>
      <c r="AF713" s="105"/>
      <c r="AG713" s="105"/>
      <c r="AH713" s="105"/>
      <c r="AI713" s="105"/>
      <c r="AJ713" s="105"/>
      <c r="AK713" s="105"/>
      <c r="AL713" s="105"/>
      <c r="AM713" s="105"/>
      <c r="AN713" s="105"/>
      <c r="AO713" s="105"/>
      <c r="AP713" s="105"/>
      <c r="AQ713" s="105"/>
      <c r="AR713" s="105"/>
      <c r="AS713" s="105"/>
      <c r="AT713" s="105"/>
      <c r="AU713" s="105"/>
      <c r="AV713" s="105"/>
      <c r="AW713" s="105"/>
      <c r="AX713" s="105"/>
      <c r="AY713" s="105"/>
      <c r="AZ713" s="105"/>
      <c r="BA713" s="105"/>
      <c r="BB713" s="105"/>
      <c r="BC713" s="105"/>
      <c r="BD713" s="105"/>
      <c r="BE713" s="105"/>
      <c r="BF713" s="105"/>
    </row>
    <row r="714" spans="1:58" ht="13.5" customHeight="1" x14ac:dyDescent="0.25">
      <c r="A714" s="105"/>
      <c r="B714" s="167"/>
      <c r="C714" s="167"/>
      <c r="D714" s="167"/>
      <c r="E714" s="105"/>
      <c r="F714" s="105"/>
      <c r="G714" s="105"/>
      <c r="H714" s="105"/>
      <c r="I714" s="105"/>
      <c r="J714" s="105"/>
      <c r="K714" s="105"/>
      <c r="L714" s="105"/>
      <c r="M714" s="105"/>
      <c r="N714" s="105"/>
      <c r="O714" s="105"/>
      <c r="P714" s="105"/>
      <c r="Q714" s="105"/>
      <c r="R714" s="105"/>
      <c r="S714" s="105"/>
      <c r="T714" s="105"/>
      <c r="U714" s="105"/>
      <c r="V714" s="105"/>
      <c r="W714" s="105"/>
      <c r="X714" s="105"/>
      <c r="Y714" s="105"/>
      <c r="Z714" s="105"/>
      <c r="AA714" s="105"/>
      <c r="AB714" s="105"/>
      <c r="AC714" s="105"/>
      <c r="AD714" s="105"/>
      <c r="AE714" s="105"/>
      <c r="AF714" s="105"/>
      <c r="AG714" s="105"/>
      <c r="AH714" s="105"/>
      <c r="AI714" s="105"/>
      <c r="AJ714" s="105"/>
      <c r="AK714" s="105"/>
      <c r="AL714" s="105"/>
      <c r="AM714" s="105"/>
      <c r="AN714" s="105"/>
      <c r="AO714" s="105"/>
      <c r="AP714" s="105"/>
      <c r="AQ714" s="105"/>
      <c r="AR714" s="105"/>
      <c r="AS714" s="105"/>
      <c r="AT714" s="105"/>
      <c r="AU714" s="105"/>
      <c r="AV714" s="105"/>
      <c r="AW714" s="105"/>
      <c r="AX714" s="105"/>
      <c r="AY714" s="105"/>
      <c r="AZ714" s="105"/>
      <c r="BA714" s="105"/>
      <c r="BB714" s="105"/>
      <c r="BC714" s="105"/>
      <c r="BD714" s="105"/>
      <c r="BE714" s="105"/>
      <c r="BF714" s="105"/>
    </row>
    <row r="715" spans="1:58" ht="13.5" customHeight="1" x14ac:dyDescent="0.25">
      <c r="A715" s="105"/>
      <c r="B715" s="167"/>
      <c r="C715" s="167"/>
      <c r="D715" s="167"/>
      <c r="E715" s="105"/>
      <c r="F715" s="105"/>
      <c r="G715" s="105"/>
      <c r="H715" s="105"/>
      <c r="I715" s="105"/>
      <c r="J715" s="105"/>
      <c r="K715" s="105"/>
      <c r="L715" s="105"/>
      <c r="M715" s="105"/>
      <c r="N715" s="105"/>
      <c r="O715" s="105"/>
      <c r="P715" s="105"/>
      <c r="Q715" s="105"/>
      <c r="R715" s="105"/>
      <c r="S715" s="105"/>
      <c r="T715" s="105"/>
      <c r="U715" s="105"/>
      <c r="V715" s="105"/>
      <c r="W715" s="105"/>
      <c r="X715" s="105"/>
      <c r="Y715" s="105"/>
      <c r="Z715" s="105"/>
      <c r="AA715" s="105"/>
      <c r="AB715" s="105"/>
      <c r="AC715" s="105"/>
      <c r="AD715" s="105"/>
      <c r="AE715" s="105"/>
      <c r="AF715" s="105"/>
      <c r="AG715" s="105"/>
      <c r="AH715" s="105"/>
      <c r="AI715" s="105"/>
      <c r="AJ715" s="105"/>
      <c r="AK715" s="105"/>
      <c r="AL715" s="105"/>
      <c r="AM715" s="105"/>
      <c r="AN715" s="105"/>
      <c r="AO715" s="105"/>
      <c r="AP715" s="105"/>
      <c r="AQ715" s="105"/>
      <c r="AR715" s="105"/>
      <c r="AS715" s="105"/>
      <c r="AT715" s="105"/>
      <c r="AU715" s="105"/>
      <c r="AV715" s="105"/>
      <c r="AW715" s="105"/>
      <c r="AX715" s="105"/>
      <c r="AY715" s="105"/>
      <c r="AZ715" s="105"/>
      <c r="BA715" s="105"/>
      <c r="BB715" s="105"/>
      <c r="BC715" s="105"/>
      <c r="BD715" s="105"/>
      <c r="BE715" s="105"/>
      <c r="BF715" s="105"/>
    </row>
    <row r="716" spans="1:58" ht="13.5" customHeight="1" x14ac:dyDescent="0.25">
      <c r="A716" s="105"/>
      <c r="B716" s="167"/>
      <c r="C716" s="167"/>
      <c r="D716" s="167"/>
      <c r="E716" s="105"/>
      <c r="F716" s="105"/>
      <c r="G716" s="105"/>
      <c r="H716" s="105"/>
      <c r="I716" s="105"/>
      <c r="J716" s="105"/>
      <c r="K716" s="105"/>
      <c r="L716" s="105"/>
      <c r="M716" s="105"/>
      <c r="N716" s="105"/>
      <c r="O716" s="105"/>
      <c r="P716" s="105"/>
      <c r="Q716" s="105"/>
      <c r="R716" s="105"/>
      <c r="S716" s="105"/>
      <c r="T716" s="105"/>
      <c r="U716" s="105"/>
      <c r="V716" s="105"/>
      <c r="W716" s="105"/>
      <c r="X716" s="105"/>
      <c r="Y716" s="105"/>
      <c r="Z716" s="105"/>
      <c r="AA716" s="105"/>
      <c r="AB716" s="105"/>
      <c r="AC716" s="105"/>
      <c r="AD716" s="105"/>
      <c r="AE716" s="105"/>
      <c r="AF716" s="105"/>
      <c r="AG716" s="105"/>
      <c r="AH716" s="105"/>
      <c r="AI716" s="105"/>
      <c r="AJ716" s="105"/>
      <c r="AK716" s="105"/>
      <c r="AL716" s="105"/>
      <c r="AM716" s="105"/>
      <c r="AN716" s="105"/>
      <c r="AO716" s="105"/>
      <c r="AP716" s="105"/>
      <c r="AQ716" s="105"/>
      <c r="AR716" s="105"/>
      <c r="AS716" s="105"/>
      <c r="AT716" s="105"/>
      <c r="AU716" s="105"/>
      <c r="AV716" s="105"/>
      <c r="AW716" s="105"/>
      <c r="AX716" s="105"/>
      <c r="AY716" s="105"/>
      <c r="AZ716" s="105"/>
      <c r="BA716" s="105"/>
      <c r="BB716" s="105"/>
      <c r="BC716" s="105"/>
      <c r="BD716" s="105"/>
      <c r="BE716" s="105"/>
      <c r="BF716" s="105"/>
    </row>
    <row r="717" spans="1:58" ht="13.5" customHeight="1" x14ac:dyDescent="0.25">
      <c r="A717" s="105"/>
      <c r="B717" s="167"/>
      <c r="C717" s="167"/>
      <c r="D717" s="167"/>
      <c r="E717" s="105"/>
      <c r="F717" s="105"/>
      <c r="G717" s="105"/>
      <c r="H717" s="105"/>
      <c r="I717" s="105"/>
      <c r="J717" s="105"/>
      <c r="K717" s="105"/>
      <c r="L717" s="105"/>
      <c r="M717" s="105"/>
      <c r="N717" s="105"/>
      <c r="O717" s="105"/>
      <c r="P717" s="105"/>
      <c r="Q717" s="105"/>
      <c r="R717" s="105"/>
      <c r="S717" s="105"/>
      <c r="T717" s="105"/>
      <c r="U717" s="105"/>
      <c r="V717" s="105"/>
      <c r="W717" s="105"/>
      <c r="X717" s="105"/>
      <c r="Y717" s="105"/>
      <c r="Z717" s="105"/>
      <c r="AA717" s="105"/>
      <c r="AB717" s="105"/>
      <c r="AC717" s="105"/>
      <c r="AD717" s="105"/>
      <c r="AE717" s="105"/>
      <c r="AF717" s="105"/>
      <c r="AG717" s="105"/>
      <c r="AH717" s="105"/>
      <c r="AI717" s="105"/>
      <c r="AJ717" s="105"/>
      <c r="AK717" s="105"/>
      <c r="AL717" s="105"/>
      <c r="AM717" s="105"/>
      <c r="AN717" s="105"/>
      <c r="AO717" s="105"/>
      <c r="AP717" s="105"/>
      <c r="AQ717" s="105"/>
      <c r="AR717" s="105"/>
      <c r="AS717" s="105"/>
      <c r="AT717" s="105"/>
      <c r="AU717" s="105"/>
      <c r="AV717" s="105"/>
      <c r="AW717" s="105"/>
      <c r="AX717" s="105"/>
      <c r="AY717" s="105"/>
      <c r="AZ717" s="105"/>
      <c r="BA717" s="105"/>
      <c r="BB717" s="105"/>
      <c r="BC717" s="105"/>
      <c r="BD717" s="105"/>
      <c r="BE717" s="105"/>
      <c r="BF717" s="105"/>
    </row>
    <row r="718" spans="1:58" ht="13.5" customHeight="1" x14ac:dyDescent="0.25">
      <c r="A718" s="105"/>
      <c r="B718" s="167"/>
      <c r="C718" s="167"/>
      <c r="D718" s="167"/>
      <c r="E718" s="105"/>
      <c r="F718" s="105"/>
      <c r="G718" s="105"/>
      <c r="H718" s="105"/>
      <c r="I718" s="105"/>
      <c r="J718" s="105"/>
      <c r="K718" s="105"/>
      <c r="L718" s="105"/>
      <c r="M718" s="105"/>
      <c r="N718" s="105"/>
      <c r="O718" s="105"/>
      <c r="P718" s="105"/>
      <c r="Q718" s="105"/>
      <c r="R718" s="105"/>
      <c r="S718" s="105"/>
      <c r="T718" s="105"/>
      <c r="U718" s="105"/>
      <c r="V718" s="105"/>
      <c r="W718" s="105"/>
      <c r="X718" s="105"/>
      <c r="Y718" s="105"/>
      <c r="Z718" s="105"/>
      <c r="AA718" s="105"/>
      <c r="AB718" s="105"/>
      <c r="AC718" s="105"/>
      <c r="AD718" s="105"/>
      <c r="AE718" s="105"/>
      <c r="AF718" s="105"/>
      <c r="AG718" s="105"/>
      <c r="AH718" s="105"/>
      <c r="AI718" s="105"/>
      <c r="AJ718" s="105"/>
      <c r="AK718" s="105"/>
      <c r="AL718" s="105"/>
      <c r="AM718" s="105"/>
      <c r="AN718" s="105"/>
      <c r="AO718" s="105"/>
      <c r="AP718" s="105"/>
      <c r="AQ718" s="105"/>
      <c r="AR718" s="105"/>
      <c r="AS718" s="105"/>
      <c r="AT718" s="105"/>
      <c r="AU718" s="105"/>
      <c r="AV718" s="105"/>
      <c r="AW718" s="105"/>
      <c r="AX718" s="105"/>
      <c r="AY718" s="105"/>
      <c r="AZ718" s="105"/>
      <c r="BA718" s="105"/>
      <c r="BB718" s="105"/>
      <c r="BC718" s="105"/>
      <c r="BD718" s="105"/>
      <c r="BE718" s="105"/>
      <c r="BF718" s="105"/>
    </row>
    <row r="719" spans="1:58" ht="13.5" customHeight="1" x14ac:dyDescent="0.25">
      <c r="A719" s="105"/>
      <c r="B719" s="167"/>
      <c r="C719" s="167"/>
      <c r="D719" s="167"/>
      <c r="E719" s="105"/>
      <c r="F719" s="105"/>
      <c r="G719" s="105"/>
      <c r="H719" s="105"/>
      <c r="I719" s="105"/>
      <c r="J719" s="105"/>
      <c r="K719" s="105"/>
      <c r="L719" s="105"/>
      <c r="M719" s="105"/>
      <c r="N719" s="105"/>
      <c r="O719" s="105"/>
      <c r="P719" s="105"/>
      <c r="Q719" s="105"/>
      <c r="R719" s="105"/>
      <c r="S719" s="105"/>
      <c r="T719" s="105"/>
      <c r="U719" s="105"/>
      <c r="V719" s="105"/>
      <c r="W719" s="105"/>
      <c r="X719" s="105"/>
      <c r="Y719" s="105"/>
      <c r="Z719" s="105"/>
      <c r="AA719" s="105"/>
      <c r="AB719" s="105"/>
      <c r="AC719" s="105"/>
      <c r="AD719" s="105"/>
      <c r="AE719" s="105"/>
      <c r="AF719" s="105"/>
      <c r="AG719" s="105"/>
      <c r="AH719" s="105"/>
      <c r="AI719" s="105"/>
      <c r="AJ719" s="105"/>
      <c r="AK719" s="105"/>
      <c r="AL719" s="105"/>
      <c r="AM719" s="105"/>
      <c r="AN719" s="105"/>
      <c r="AO719" s="105"/>
      <c r="AP719" s="105"/>
      <c r="AQ719" s="105"/>
      <c r="AR719" s="105"/>
      <c r="AS719" s="105"/>
      <c r="AT719" s="105"/>
      <c r="AU719" s="105"/>
      <c r="AV719" s="105"/>
      <c r="AW719" s="105"/>
      <c r="AX719" s="105"/>
      <c r="AY719" s="105"/>
      <c r="AZ719" s="105"/>
      <c r="BA719" s="105"/>
      <c r="BB719" s="105"/>
      <c r="BC719" s="105"/>
      <c r="BD719" s="105"/>
      <c r="BE719" s="105"/>
      <c r="BF719" s="105"/>
    </row>
    <row r="720" spans="1:58" ht="13.5" customHeight="1" x14ac:dyDescent="0.25">
      <c r="A720" s="105"/>
      <c r="B720" s="167"/>
      <c r="C720" s="167"/>
      <c r="D720" s="167"/>
      <c r="E720" s="105"/>
      <c r="F720" s="105"/>
      <c r="G720" s="105"/>
      <c r="H720" s="105"/>
      <c r="I720" s="105"/>
      <c r="J720" s="105"/>
      <c r="K720" s="105"/>
      <c r="L720" s="105"/>
      <c r="M720" s="105"/>
      <c r="N720" s="105"/>
      <c r="O720" s="105"/>
      <c r="P720" s="105"/>
      <c r="Q720" s="105"/>
      <c r="R720" s="105"/>
      <c r="S720" s="105"/>
      <c r="T720" s="105"/>
      <c r="U720" s="105"/>
      <c r="V720" s="105"/>
      <c r="W720" s="105"/>
      <c r="X720" s="105"/>
      <c r="Y720" s="105"/>
      <c r="Z720" s="105"/>
      <c r="AA720" s="105"/>
      <c r="AB720" s="105"/>
      <c r="AC720" s="105"/>
      <c r="AD720" s="105"/>
      <c r="AE720" s="105"/>
      <c r="AF720" s="105"/>
      <c r="AG720" s="105"/>
      <c r="AH720" s="105"/>
      <c r="AI720" s="105"/>
      <c r="AJ720" s="105"/>
      <c r="AK720" s="105"/>
      <c r="AL720" s="105"/>
      <c r="AM720" s="105"/>
      <c r="AN720" s="105"/>
      <c r="AO720" s="105"/>
      <c r="AP720" s="105"/>
      <c r="AQ720" s="105"/>
      <c r="AR720" s="105"/>
      <c r="AS720" s="105"/>
      <c r="AT720" s="105"/>
      <c r="AU720" s="105"/>
      <c r="AV720" s="105"/>
      <c r="AW720" s="105"/>
      <c r="AX720" s="105"/>
      <c r="AY720" s="105"/>
      <c r="AZ720" s="105"/>
      <c r="BA720" s="105"/>
      <c r="BB720" s="105"/>
      <c r="BC720" s="105"/>
      <c r="BD720" s="105"/>
      <c r="BE720" s="105"/>
      <c r="BF720" s="105"/>
    </row>
    <row r="721" spans="1:58" ht="13.5" customHeight="1" x14ac:dyDescent="0.25">
      <c r="A721" s="105"/>
      <c r="B721" s="167"/>
      <c r="C721" s="167"/>
      <c r="D721" s="167"/>
      <c r="E721" s="105"/>
      <c r="F721" s="105"/>
      <c r="G721" s="105"/>
      <c r="H721" s="105"/>
      <c r="I721" s="105"/>
      <c r="J721" s="105"/>
      <c r="K721" s="105"/>
      <c r="L721" s="105"/>
      <c r="M721" s="105"/>
      <c r="N721" s="105"/>
      <c r="O721" s="105"/>
      <c r="P721" s="105"/>
      <c r="Q721" s="105"/>
      <c r="R721" s="105"/>
      <c r="S721" s="105"/>
      <c r="T721" s="105"/>
      <c r="U721" s="105"/>
      <c r="V721" s="105"/>
      <c r="W721" s="105"/>
      <c r="X721" s="105"/>
      <c r="Y721" s="105"/>
      <c r="Z721" s="105"/>
      <c r="AA721" s="105"/>
      <c r="AB721" s="105"/>
      <c r="AC721" s="105"/>
      <c r="AD721" s="105"/>
      <c r="AE721" s="105"/>
      <c r="AF721" s="105"/>
      <c r="AG721" s="105"/>
      <c r="AH721" s="105"/>
      <c r="AI721" s="105"/>
      <c r="AJ721" s="105"/>
      <c r="AK721" s="105"/>
      <c r="AL721" s="105"/>
      <c r="AM721" s="105"/>
      <c r="AN721" s="105"/>
      <c r="AO721" s="105"/>
      <c r="AP721" s="105"/>
      <c r="AQ721" s="105"/>
      <c r="AR721" s="105"/>
      <c r="AS721" s="105"/>
      <c r="AT721" s="105"/>
      <c r="AU721" s="105"/>
      <c r="AV721" s="105"/>
      <c r="AW721" s="105"/>
      <c r="AX721" s="105"/>
      <c r="AY721" s="105"/>
      <c r="AZ721" s="105"/>
      <c r="BA721" s="105"/>
      <c r="BB721" s="105"/>
      <c r="BC721" s="105"/>
      <c r="BD721" s="105"/>
      <c r="BE721" s="105"/>
      <c r="BF721" s="105"/>
    </row>
    <row r="722" spans="1:58" ht="13.5" customHeight="1" x14ac:dyDescent="0.25">
      <c r="A722" s="105"/>
      <c r="B722" s="167"/>
      <c r="C722" s="167"/>
      <c r="D722" s="167"/>
      <c r="E722" s="105"/>
      <c r="F722" s="105"/>
      <c r="G722" s="105"/>
      <c r="H722" s="105"/>
      <c r="I722" s="105"/>
      <c r="J722" s="105"/>
      <c r="K722" s="105"/>
      <c r="L722" s="105"/>
      <c r="M722" s="105"/>
      <c r="N722" s="105"/>
      <c r="O722" s="105"/>
      <c r="P722" s="105"/>
      <c r="Q722" s="105"/>
      <c r="R722" s="105"/>
      <c r="S722" s="105"/>
      <c r="T722" s="105"/>
      <c r="U722" s="105"/>
      <c r="V722" s="105"/>
      <c r="W722" s="105"/>
      <c r="X722" s="105"/>
      <c r="Y722" s="105"/>
      <c r="Z722" s="105"/>
      <c r="AA722" s="105"/>
      <c r="AB722" s="105"/>
      <c r="AC722" s="105"/>
      <c r="AD722" s="105"/>
      <c r="AE722" s="105"/>
      <c r="AF722" s="105"/>
      <c r="AG722" s="105"/>
      <c r="AH722" s="105"/>
      <c r="AI722" s="105"/>
      <c r="AJ722" s="105"/>
      <c r="AK722" s="105"/>
      <c r="AL722" s="105"/>
      <c r="AM722" s="105"/>
      <c r="AN722" s="105"/>
      <c r="AO722" s="105"/>
      <c r="AP722" s="105"/>
      <c r="AQ722" s="105"/>
      <c r="AR722" s="105"/>
      <c r="AS722" s="105"/>
      <c r="AT722" s="105"/>
      <c r="AU722" s="105"/>
      <c r="AV722" s="105"/>
      <c r="AW722" s="105"/>
      <c r="AX722" s="105"/>
      <c r="AY722" s="105"/>
      <c r="AZ722" s="105"/>
      <c r="BA722" s="105"/>
      <c r="BB722" s="105"/>
      <c r="BC722" s="105"/>
      <c r="BD722" s="105"/>
      <c r="BE722" s="105"/>
      <c r="BF722" s="105"/>
    </row>
    <row r="723" spans="1:58" ht="13.5" customHeight="1" x14ac:dyDescent="0.25">
      <c r="A723" s="105"/>
      <c r="B723" s="167"/>
      <c r="C723" s="167"/>
      <c r="D723" s="167"/>
      <c r="E723" s="105"/>
      <c r="F723" s="105"/>
      <c r="G723" s="105"/>
      <c r="H723" s="105"/>
      <c r="I723" s="105"/>
      <c r="J723" s="105"/>
      <c r="K723" s="105"/>
      <c r="L723" s="105"/>
      <c r="M723" s="105"/>
      <c r="N723" s="105"/>
      <c r="O723" s="105"/>
      <c r="P723" s="105"/>
      <c r="Q723" s="105"/>
      <c r="R723" s="105"/>
      <c r="S723" s="105"/>
      <c r="T723" s="105"/>
      <c r="U723" s="105"/>
      <c r="V723" s="105"/>
      <c r="W723" s="105"/>
      <c r="X723" s="105"/>
      <c r="Y723" s="105"/>
      <c r="Z723" s="105"/>
      <c r="AA723" s="105"/>
      <c r="AB723" s="105"/>
      <c r="AC723" s="105"/>
      <c r="AD723" s="105"/>
      <c r="AE723" s="105"/>
      <c r="AF723" s="105"/>
      <c r="AG723" s="105"/>
      <c r="AH723" s="105"/>
      <c r="AI723" s="105"/>
      <c r="AJ723" s="105"/>
      <c r="AK723" s="105"/>
      <c r="AL723" s="105"/>
      <c r="AM723" s="105"/>
      <c r="AN723" s="105"/>
      <c r="AO723" s="105"/>
      <c r="AP723" s="105"/>
      <c r="AQ723" s="105"/>
      <c r="AR723" s="105"/>
      <c r="AS723" s="105"/>
      <c r="AT723" s="105"/>
      <c r="AU723" s="105"/>
      <c r="AV723" s="105"/>
      <c r="AW723" s="105"/>
      <c r="AX723" s="105"/>
      <c r="AY723" s="105"/>
      <c r="AZ723" s="105"/>
      <c r="BA723" s="105"/>
      <c r="BB723" s="105"/>
      <c r="BC723" s="105"/>
      <c r="BD723" s="105"/>
      <c r="BE723" s="105"/>
      <c r="BF723" s="105"/>
    </row>
    <row r="724" spans="1:58" ht="13.5" customHeight="1" x14ac:dyDescent="0.25">
      <c r="A724" s="105"/>
      <c r="B724" s="167"/>
      <c r="C724" s="167"/>
      <c r="D724" s="167"/>
      <c r="E724" s="105"/>
      <c r="F724" s="105"/>
      <c r="G724" s="105"/>
      <c r="H724" s="105"/>
      <c r="I724" s="105"/>
      <c r="J724" s="105"/>
      <c r="K724" s="105"/>
      <c r="L724" s="105"/>
      <c r="M724" s="105"/>
      <c r="N724" s="105"/>
      <c r="O724" s="105"/>
      <c r="P724" s="105"/>
      <c r="Q724" s="105"/>
      <c r="R724" s="105"/>
      <c r="S724" s="105"/>
      <c r="T724" s="105"/>
      <c r="U724" s="105"/>
      <c r="V724" s="105"/>
      <c r="W724" s="105"/>
      <c r="X724" s="105"/>
      <c r="Y724" s="105"/>
      <c r="Z724" s="105"/>
      <c r="AA724" s="105"/>
      <c r="AB724" s="105"/>
      <c r="AC724" s="105"/>
      <c r="AD724" s="105"/>
      <c r="AE724" s="105"/>
      <c r="AF724" s="105"/>
      <c r="AG724" s="105"/>
      <c r="AH724" s="105"/>
      <c r="AI724" s="105"/>
      <c r="AJ724" s="105"/>
      <c r="AK724" s="105"/>
      <c r="AL724" s="105"/>
      <c r="AM724" s="105"/>
      <c r="AN724" s="105"/>
      <c r="AO724" s="105"/>
      <c r="AP724" s="105"/>
      <c r="AQ724" s="105"/>
      <c r="AR724" s="105"/>
      <c r="AS724" s="105"/>
      <c r="AT724" s="105"/>
      <c r="AU724" s="105"/>
      <c r="AV724" s="105"/>
      <c r="AW724" s="105"/>
      <c r="AX724" s="105"/>
      <c r="AY724" s="105"/>
      <c r="AZ724" s="105"/>
      <c r="BA724" s="105"/>
      <c r="BB724" s="105"/>
      <c r="BC724" s="105"/>
      <c r="BD724" s="105"/>
      <c r="BE724" s="105"/>
      <c r="BF724" s="105"/>
    </row>
    <row r="725" spans="1:58" ht="13.5" customHeight="1" x14ac:dyDescent="0.25">
      <c r="A725" s="105"/>
      <c r="B725" s="167"/>
      <c r="C725" s="167"/>
      <c r="D725" s="167"/>
      <c r="E725" s="105"/>
      <c r="F725" s="105"/>
      <c r="G725" s="105"/>
      <c r="H725" s="105"/>
      <c r="I725" s="105"/>
      <c r="J725" s="105"/>
      <c r="K725" s="105"/>
      <c r="L725" s="105"/>
      <c r="M725" s="105"/>
      <c r="N725" s="105"/>
      <c r="O725" s="105"/>
      <c r="P725" s="105"/>
      <c r="Q725" s="105"/>
      <c r="R725" s="105"/>
      <c r="S725" s="105"/>
      <c r="T725" s="105"/>
      <c r="U725" s="105"/>
      <c r="V725" s="105"/>
      <c r="W725" s="105"/>
      <c r="X725" s="105"/>
      <c r="Y725" s="105"/>
      <c r="Z725" s="105"/>
      <c r="AA725" s="105"/>
      <c r="AB725" s="105"/>
      <c r="AC725" s="105"/>
      <c r="AD725" s="105"/>
      <c r="AE725" s="105"/>
      <c r="AF725" s="105"/>
      <c r="AG725" s="105"/>
      <c r="AH725" s="105"/>
      <c r="AI725" s="105"/>
      <c r="AJ725" s="105"/>
      <c r="AK725" s="105"/>
      <c r="AL725" s="105"/>
      <c r="AM725" s="105"/>
      <c r="AN725" s="105"/>
      <c r="AO725" s="105"/>
      <c r="AP725" s="105"/>
      <c r="AQ725" s="105"/>
      <c r="AR725" s="105"/>
      <c r="AS725" s="105"/>
      <c r="AT725" s="105"/>
      <c r="AU725" s="105"/>
      <c r="AV725" s="105"/>
      <c r="AW725" s="105"/>
      <c r="AX725" s="105"/>
      <c r="AY725" s="105"/>
      <c r="AZ725" s="105"/>
      <c r="BA725" s="105"/>
      <c r="BB725" s="105"/>
      <c r="BC725" s="105"/>
      <c r="BD725" s="105"/>
      <c r="BE725" s="105"/>
      <c r="BF725" s="105"/>
    </row>
    <row r="726" spans="1:58" ht="13.5" customHeight="1" x14ac:dyDescent="0.25">
      <c r="A726" s="105"/>
      <c r="B726" s="167"/>
      <c r="C726" s="167"/>
      <c r="D726" s="167"/>
      <c r="E726" s="105"/>
      <c r="F726" s="105"/>
      <c r="G726" s="105"/>
      <c r="H726" s="105"/>
      <c r="I726" s="105"/>
      <c r="J726" s="105"/>
      <c r="K726" s="105"/>
      <c r="L726" s="105"/>
      <c r="M726" s="105"/>
      <c r="N726" s="105"/>
      <c r="O726" s="105"/>
      <c r="P726" s="105"/>
      <c r="Q726" s="105"/>
      <c r="R726" s="105"/>
      <c r="S726" s="105"/>
      <c r="T726" s="105"/>
      <c r="U726" s="105"/>
      <c r="V726" s="105"/>
      <c r="W726" s="105"/>
      <c r="X726" s="105"/>
      <c r="Y726" s="105"/>
      <c r="Z726" s="105"/>
      <c r="AA726" s="105"/>
      <c r="AB726" s="105"/>
      <c r="AC726" s="105"/>
      <c r="AD726" s="105"/>
      <c r="AE726" s="105"/>
      <c r="AF726" s="105"/>
      <c r="AG726" s="105"/>
      <c r="AH726" s="105"/>
      <c r="AI726" s="105"/>
      <c r="AJ726" s="105"/>
      <c r="AK726" s="105"/>
      <c r="AL726" s="105"/>
      <c r="AM726" s="105"/>
      <c r="AN726" s="105"/>
      <c r="AO726" s="105"/>
      <c r="AP726" s="105"/>
      <c r="AQ726" s="105"/>
      <c r="AR726" s="105"/>
      <c r="AS726" s="105"/>
      <c r="AT726" s="105"/>
      <c r="AU726" s="105"/>
      <c r="AV726" s="105"/>
      <c r="AW726" s="105"/>
      <c r="AX726" s="105"/>
      <c r="AY726" s="105"/>
      <c r="AZ726" s="105"/>
      <c r="BA726" s="105"/>
      <c r="BB726" s="105"/>
      <c r="BC726" s="105"/>
      <c r="BD726" s="105"/>
      <c r="BE726" s="105"/>
      <c r="BF726" s="105"/>
    </row>
    <row r="727" spans="1:58" ht="13.5" customHeight="1" x14ac:dyDescent="0.25">
      <c r="A727" s="105"/>
      <c r="B727" s="167"/>
      <c r="C727" s="167"/>
      <c r="D727" s="167"/>
      <c r="E727" s="105"/>
      <c r="F727" s="105"/>
      <c r="G727" s="105"/>
      <c r="H727" s="105"/>
      <c r="I727" s="105"/>
      <c r="J727" s="105"/>
      <c r="K727" s="105"/>
      <c r="L727" s="105"/>
      <c r="M727" s="105"/>
      <c r="N727" s="105"/>
      <c r="O727" s="105"/>
      <c r="P727" s="105"/>
      <c r="Q727" s="105"/>
      <c r="R727" s="105"/>
      <c r="S727" s="105"/>
      <c r="T727" s="105"/>
      <c r="U727" s="105"/>
      <c r="V727" s="105"/>
      <c r="W727" s="105"/>
      <c r="X727" s="105"/>
      <c r="Y727" s="105"/>
      <c r="Z727" s="105"/>
      <c r="AA727" s="105"/>
      <c r="AB727" s="105"/>
      <c r="AC727" s="105"/>
      <c r="AD727" s="105"/>
      <c r="AE727" s="105"/>
      <c r="AF727" s="105"/>
      <c r="AG727" s="105"/>
      <c r="AH727" s="105"/>
      <c r="AI727" s="105"/>
      <c r="AJ727" s="105"/>
      <c r="AK727" s="105"/>
      <c r="AL727" s="105"/>
      <c r="AM727" s="105"/>
      <c r="AN727" s="105"/>
      <c r="AO727" s="105"/>
      <c r="AP727" s="105"/>
      <c r="AQ727" s="105"/>
      <c r="AR727" s="105"/>
      <c r="AS727" s="105"/>
      <c r="AT727" s="105"/>
      <c r="AU727" s="105"/>
      <c r="AV727" s="105"/>
      <c r="AW727" s="105"/>
      <c r="AX727" s="105"/>
      <c r="AY727" s="105"/>
      <c r="AZ727" s="105"/>
      <c r="BA727" s="105"/>
      <c r="BB727" s="105"/>
      <c r="BC727" s="105"/>
      <c r="BD727" s="105"/>
      <c r="BE727" s="105"/>
      <c r="BF727" s="105"/>
    </row>
    <row r="728" spans="1:58" ht="13.5" customHeight="1" x14ac:dyDescent="0.25">
      <c r="A728" s="105"/>
      <c r="B728" s="167"/>
      <c r="C728" s="167"/>
      <c r="D728" s="167"/>
      <c r="E728" s="105"/>
      <c r="F728" s="105"/>
      <c r="G728" s="105"/>
      <c r="H728" s="105"/>
      <c r="I728" s="105"/>
      <c r="J728" s="105"/>
      <c r="K728" s="105"/>
      <c r="L728" s="105"/>
      <c r="M728" s="105"/>
      <c r="N728" s="105"/>
      <c r="O728" s="105"/>
      <c r="P728" s="105"/>
      <c r="Q728" s="105"/>
      <c r="R728" s="105"/>
      <c r="S728" s="105"/>
      <c r="T728" s="105"/>
      <c r="U728" s="105"/>
      <c r="V728" s="105"/>
      <c r="W728" s="105"/>
      <c r="X728" s="105"/>
      <c r="Y728" s="105"/>
      <c r="Z728" s="105"/>
      <c r="AA728" s="105"/>
      <c r="AB728" s="105"/>
      <c r="AC728" s="105"/>
      <c r="AD728" s="105"/>
      <c r="AE728" s="105"/>
      <c r="AF728" s="105"/>
      <c r="AG728" s="105"/>
      <c r="AH728" s="105"/>
      <c r="AI728" s="105"/>
      <c r="AJ728" s="105"/>
      <c r="AK728" s="105"/>
      <c r="AL728" s="105"/>
      <c r="AM728" s="105"/>
      <c r="AN728" s="105"/>
      <c r="AO728" s="105"/>
      <c r="AP728" s="105"/>
      <c r="AQ728" s="105"/>
      <c r="AR728" s="105"/>
      <c r="AS728" s="105"/>
      <c r="AT728" s="105"/>
      <c r="AU728" s="105"/>
      <c r="AV728" s="105"/>
      <c r="AW728" s="105"/>
      <c r="AX728" s="105"/>
      <c r="AY728" s="105"/>
      <c r="AZ728" s="105"/>
      <c r="BA728" s="105"/>
      <c r="BB728" s="105"/>
      <c r="BC728" s="105"/>
      <c r="BD728" s="105"/>
      <c r="BE728" s="105"/>
      <c r="BF728" s="105"/>
    </row>
    <row r="729" spans="1:58" ht="13.5" customHeight="1" x14ac:dyDescent="0.25">
      <c r="A729" s="105"/>
      <c r="B729" s="167"/>
      <c r="C729" s="167"/>
      <c r="D729" s="167"/>
      <c r="E729" s="105"/>
      <c r="F729" s="105"/>
      <c r="G729" s="105"/>
      <c r="H729" s="105"/>
      <c r="I729" s="105"/>
      <c r="J729" s="105"/>
      <c r="K729" s="105"/>
      <c r="L729" s="105"/>
      <c r="M729" s="105"/>
      <c r="N729" s="105"/>
      <c r="O729" s="105"/>
      <c r="P729" s="105"/>
      <c r="Q729" s="105"/>
      <c r="R729" s="105"/>
      <c r="S729" s="105"/>
      <c r="T729" s="105"/>
      <c r="U729" s="105"/>
      <c r="V729" s="105"/>
      <c r="W729" s="105"/>
      <c r="X729" s="105"/>
      <c r="Y729" s="105"/>
      <c r="Z729" s="105"/>
      <c r="AA729" s="105"/>
      <c r="AB729" s="105"/>
      <c r="AC729" s="105"/>
      <c r="AD729" s="105"/>
      <c r="AE729" s="105"/>
      <c r="AF729" s="105"/>
      <c r="AG729" s="105"/>
      <c r="AH729" s="105"/>
      <c r="AI729" s="105"/>
      <c r="AJ729" s="105"/>
      <c r="AK729" s="105"/>
      <c r="AL729" s="105"/>
      <c r="AM729" s="105"/>
      <c r="AN729" s="105"/>
      <c r="AO729" s="105"/>
      <c r="AP729" s="105"/>
      <c r="AQ729" s="105"/>
      <c r="AR729" s="105"/>
      <c r="AS729" s="105"/>
      <c r="AT729" s="105"/>
      <c r="AU729" s="105"/>
      <c r="AV729" s="105"/>
      <c r="AW729" s="105"/>
      <c r="AX729" s="105"/>
      <c r="AY729" s="105"/>
      <c r="AZ729" s="105"/>
      <c r="BA729" s="105"/>
      <c r="BB729" s="105"/>
      <c r="BC729" s="105"/>
      <c r="BD729" s="105"/>
      <c r="BE729" s="105"/>
      <c r="BF729" s="105"/>
    </row>
    <row r="730" spans="1:58" ht="13.5" customHeight="1" x14ac:dyDescent="0.25">
      <c r="A730" s="105"/>
      <c r="B730" s="167"/>
      <c r="C730" s="167"/>
      <c r="D730" s="167"/>
      <c r="E730" s="105"/>
      <c r="F730" s="105"/>
      <c r="G730" s="105"/>
      <c r="H730" s="105"/>
      <c r="I730" s="105"/>
      <c r="J730" s="105"/>
      <c r="K730" s="105"/>
      <c r="L730" s="105"/>
      <c r="M730" s="105"/>
      <c r="N730" s="105"/>
      <c r="O730" s="105"/>
      <c r="P730" s="105"/>
      <c r="Q730" s="105"/>
      <c r="R730" s="105"/>
      <c r="S730" s="105"/>
      <c r="T730" s="105"/>
      <c r="U730" s="105"/>
      <c r="V730" s="105"/>
      <c r="W730" s="105"/>
      <c r="X730" s="105"/>
      <c r="Y730" s="105"/>
      <c r="Z730" s="105"/>
      <c r="AA730" s="105"/>
      <c r="AB730" s="105"/>
      <c r="AC730" s="105"/>
      <c r="AD730" s="105"/>
      <c r="AE730" s="105"/>
      <c r="AF730" s="105"/>
      <c r="AG730" s="105"/>
      <c r="AH730" s="105"/>
      <c r="AI730" s="105"/>
      <c r="AJ730" s="105"/>
      <c r="AK730" s="105"/>
      <c r="AL730" s="105"/>
      <c r="AM730" s="105"/>
      <c r="AN730" s="105"/>
      <c r="AO730" s="105"/>
      <c r="AP730" s="105"/>
      <c r="AQ730" s="105"/>
      <c r="AR730" s="105"/>
      <c r="AS730" s="105"/>
      <c r="AT730" s="105"/>
      <c r="AU730" s="105"/>
      <c r="AV730" s="105"/>
      <c r="AW730" s="105"/>
      <c r="AX730" s="105"/>
      <c r="AY730" s="105"/>
      <c r="AZ730" s="105"/>
      <c r="BA730" s="105"/>
      <c r="BB730" s="105"/>
      <c r="BC730" s="105"/>
      <c r="BD730" s="105"/>
      <c r="BE730" s="105"/>
      <c r="BF730" s="105"/>
    </row>
    <row r="731" spans="1:58" ht="13.5" customHeight="1" x14ac:dyDescent="0.25">
      <c r="A731" s="105"/>
      <c r="B731" s="167"/>
      <c r="C731" s="167"/>
      <c r="D731" s="167"/>
      <c r="E731" s="105"/>
      <c r="F731" s="105"/>
      <c r="G731" s="105"/>
      <c r="H731" s="105"/>
      <c r="I731" s="105"/>
      <c r="J731" s="105"/>
      <c r="K731" s="105"/>
      <c r="L731" s="105"/>
      <c r="M731" s="105"/>
      <c r="N731" s="105"/>
      <c r="O731" s="105"/>
      <c r="P731" s="105"/>
      <c r="Q731" s="105"/>
      <c r="R731" s="105"/>
      <c r="S731" s="105"/>
      <c r="T731" s="105"/>
      <c r="U731" s="105"/>
      <c r="V731" s="105"/>
      <c r="W731" s="105"/>
      <c r="X731" s="105"/>
      <c r="Y731" s="105"/>
      <c r="Z731" s="105"/>
      <c r="AA731" s="105"/>
      <c r="AB731" s="105"/>
      <c r="AC731" s="105"/>
      <c r="AD731" s="105"/>
      <c r="AE731" s="105"/>
      <c r="AF731" s="105"/>
      <c r="AG731" s="105"/>
      <c r="AH731" s="105"/>
      <c r="AI731" s="105"/>
      <c r="AJ731" s="105"/>
      <c r="AK731" s="105"/>
      <c r="AL731" s="105"/>
      <c r="AM731" s="105"/>
      <c r="AN731" s="105"/>
      <c r="AO731" s="105"/>
      <c r="AP731" s="105"/>
      <c r="AQ731" s="105"/>
      <c r="AR731" s="105"/>
      <c r="AS731" s="105"/>
      <c r="AT731" s="105"/>
      <c r="AU731" s="105"/>
      <c r="AV731" s="105"/>
      <c r="AW731" s="105"/>
      <c r="AX731" s="105"/>
      <c r="AY731" s="105"/>
      <c r="AZ731" s="105"/>
      <c r="BA731" s="105"/>
      <c r="BB731" s="105"/>
      <c r="BC731" s="105"/>
      <c r="BD731" s="105"/>
      <c r="BE731" s="105"/>
      <c r="BF731" s="105"/>
    </row>
    <row r="732" spans="1:58" ht="13.5" customHeight="1" x14ac:dyDescent="0.25">
      <c r="A732" s="105"/>
      <c r="B732" s="167"/>
      <c r="C732" s="167"/>
      <c r="D732" s="167"/>
      <c r="E732" s="105"/>
      <c r="F732" s="105"/>
      <c r="G732" s="105"/>
      <c r="H732" s="105"/>
      <c r="I732" s="105"/>
      <c r="J732" s="105"/>
      <c r="K732" s="105"/>
      <c r="L732" s="105"/>
      <c r="M732" s="105"/>
      <c r="N732" s="105"/>
      <c r="O732" s="105"/>
      <c r="P732" s="105"/>
      <c r="Q732" s="105"/>
      <c r="R732" s="105"/>
      <c r="S732" s="105"/>
      <c r="T732" s="105"/>
      <c r="U732" s="105"/>
      <c r="V732" s="105"/>
      <c r="W732" s="105"/>
      <c r="X732" s="105"/>
      <c r="Y732" s="105"/>
      <c r="Z732" s="105"/>
      <c r="AA732" s="105"/>
      <c r="AB732" s="105"/>
      <c r="AC732" s="105"/>
      <c r="AD732" s="105"/>
      <c r="AE732" s="105"/>
      <c r="AF732" s="105"/>
      <c r="AG732" s="105"/>
      <c r="AH732" s="105"/>
      <c r="AI732" s="105"/>
      <c r="AJ732" s="105"/>
      <c r="AK732" s="105"/>
      <c r="AL732" s="105"/>
      <c r="AM732" s="105"/>
      <c r="AN732" s="105"/>
      <c r="AO732" s="105"/>
      <c r="AP732" s="105"/>
      <c r="AQ732" s="105"/>
      <c r="AR732" s="105"/>
      <c r="AS732" s="105"/>
      <c r="AT732" s="105"/>
      <c r="AU732" s="105"/>
      <c r="AV732" s="105"/>
      <c r="AW732" s="105"/>
      <c r="AX732" s="105"/>
      <c r="AY732" s="105"/>
      <c r="AZ732" s="105"/>
      <c r="BA732" s="105"/>
      <c r="BB732" s="105"/>
      <c r="BC732" s="105"/>
      <c r="BD732" s="105"/>
      <c r="BE732" s="105"/>
      <c r="BF732" s="105"/>
    </row>
    <row r="733" spans="1:58" ht="13.5" customHeight="1" x14ac:dyDescent="0.25">
      <c r="A733" s="105"/>
      <c r="B733" s="167"/>
      <c r="C733" s="167"/>
      <c r="D733" s="167"/>
      <c r="E733" s="105"/>
      <c r="F733" s="105"/>
      <c r="G733" s="105"/>
      <c r="H733" s="105"/>
      <c r="I733" s="105"/>
      <c r="J733" s="105"/>
      <c r="K733" s="105"/>
      <c r="L733" s="105"/>
      <c r="M733" s="105"/>
      <c r="N733" s="105"/>
      <c r="O733" s="105"/>
      <c r="P733" s="105"/>
      <c r="Q733" s="105"/>
      <c r="R733" s="105"/>
      <c r="S733" s="105"/>
      <c r="T733" s="105"/>
      <c r="U733" s="105"/>
      <c r="V733" s="105"/>
      <c r="W733" s="105"/>
      <c r="X733" s="105"/>
      <c r="Y733" s="105"/>
      <c r="Z733" s="105"/>
      <c r="AA733" s="105"/>
      <c r="AB733" s="105"/>
      <c r="AC733" s="105"/>
      <c r="AD733" s="105"/>
      <c r="AE733" s="105"/>
      <c r="AF733" s="105"/>
      <c r="AG733" s="105"/>
      <c r="AH733" s="105"/>
      <c r="AI733" s="105"/>
      <c r="AJ733" s="105"/>
      <c r="AK733" s="105"/>
      <c r="AL733" s="105"/>
      <c r="AM733" s="105"/>
      <c r="AN733" s="105"/>
      <c r="AO733" s="105"/>
      <c r="AP733" s="105"/>
      <c r="AQ733" s="105"/>
      <c r="AR733" s="105"/>
      <c r="AS733" s="105"/>
      <c r="AT733" s="105"/>
      <c r="AU733" s="105"/>
      <c r="AV733" s="105"/>
      <c r="AW733" s="105"/>
      <c r="AX733" s="105"/>
      <c r="AY733" s="105"/>
      <c r="AZ733" s="105"/>
      <c r="BA733" s="105"/>
      <c r="BB733" s="105"/>
      <c r="BC733" s="105"/>
      <c r="BD733" s="105"/>
      <c r="BE733" s="105"/>
      <c r="BF733" s="105"/>
    </row>
    <row r="734" spans="1:58" ht="13.5" customHeight="1" x14ac:dyDescent="0.25">
      <c r="A734" s="105"/>
      <c r="B734" s="167"/>
      <c r="C734" s="167"/>
      <c r="D734" s="167"/>
      <c r="E734" s="105"/>
      <c r="F734" s="105"/>
      <c r="G734" s="105"/>
      <c r="H734" s="105"/>
      <c r="I734" s="105"/>
      <c r="J734" s="105"/>
      <c r="K734" s="105"/>
      <c r="L734" s="105"/>
      <c r="M734" s="105"/>
      <c r="N734" s="105"/>
      <c r="O734" s="105"/>
      <c r="P734" s="105"/>
      <c r="Q734" s="105"/>
      <c r="R734" s="105"/>
      <c r="S734" s="105"/>
      <c r="T734" s="105"/>
      <c r="U734" s="105"/>
      <c r="V734" s="105"/>
      <c r="W734" s="105"/>
      <c r="X734" s="105"/>
      <c r="Y734" s="105"/>
      <c r="Z734" s="105"/>
      <c r="AA734" s="105"/>
      <c r="AB734" s="105"/>
      <c r="AC734" s="105"/>
      <c r="AD734" s="105"/>
      <c r="AE734" s="105"/>
      <c r="AF734" s="105"/>
      <c r="AG734" s="105"/>
      <c r="AH734" s="105"/>
      <c r="AI734" s="105"/>
      <c r="AJ734" s="105"/>
      <c r="AK734" s="105"/>
      <c r="AL734" s="105"/>
      <c r="AM734" s="105"/>
      <c r="AN734" s="105"/>
      <c r="AO734" s="105"/>
      <c r="AP734" s="105"/>
      <c r="AQ734" s="105"/>
      <c r="AR734" s="105"/>
      <c r="AS734" s="105"/>
      <c r="AT734" s="105"/>
      <c r="AU734" s="105"/>
      <c r="AV734" s="105"/>
      <c r="AW734" s="105"/>
      <c r="AX734" s="105"/>
      <c r="AY734" s="105"/>
      <c r="AZ734" s="105"/>
      <c r="BA734" s="105"/>
      <c r="BB734" s="105"/>
      <c r="BC734" s="105"/>
      <c r="BD734" s="105"/>
      <c r="BE734" s="105"/>
      <c r="BF734" s="105"/>
    </row>
    <row r="735" spans="1:58" ht="13.5" customHeight="1" x14ac:dyDescent="0.25">
      <c r="A735" s="105"/>
      <c r="B735" s="167"/>
      <c r="C735" s="167"/>
      <c r="D735" s="167"/>
      <c r="E735" s="105"/>
      <c r="F735" s="105"/>
      <c r="G735" s="105"/>
      <c r="H735" s="105"/>
      <c r="I735" s="105"/>
      <c r="J735" s="105"/>
      <c r="K735" s="105"/>
      <c r="L735" s="105"/>
      <c r="M735" s="105"/>
      <c r="N735" s="105"/>
      <c r="O735" s="105"/>
      <c r="P735" s="105"/>
      <c r="Q735" s="105"/>
      <c r="R735" s="105"/>
      <c r="S735" s="105"/>
      <c r="T735" s="105"/>
      <c r="U735" s="105"/>
      <c r="V735" s="105"/>
      <c r="W735" s="105"/>
      <c r="X735" s="105"/>
      <c r="Y735" s="105"/>
      <c r="Z735" s="105"/>
      <c r="AA735" s="105"/>
      <c r="AB735" s="105"/>
      <c r="AC735" s="105"/>
      <c r="AD735" s="105"/>
      <c r="AE735" s="105"/>
      <c r="AF735" s="105"/>
      <c r="AG735" s="105"/>
      <c r="AH735" s="105"/>
      <c r="AI735" s="105"/>
      <c r="AJ735" s="105"/>
      <c r="AK735" s="105"/>
      <c r="AL735" s="105"/>
      <c r="AM735" s="105"/>
      <c r="AN735" s="105"/>
      <c r="AO735" s="105"/>
      <c r="AP735" s="105"/>
      <c r="AQ735" s="105"/>
      <c r="AR735" s="105"/>
      <c r="AS735" s="105"/>
      <c r="AT735" s="105"/>
      <c r="AU735" s="105"/>
      <c r="AV735" s="105"/>
      <c r="AW735" s="105"/>
      <c r="AX735" s="105"/>
      <c r="AY735" s="105"/>
      <c r="AZ735" s="105"/>
      <c r="BA735" s="105"/>
      <c r="BB735" s="105"/>
      <c r="BC735" s="105"/>
      <c r="BD735" s="105"/>
      <c r="BE735" s="105"/>
      <c r="BF735" s="105"/>
    </row>
    <row r="736" spans="1:58" ht="13.5" customHeight="1" x14ac:dyDescent="0.25">
      <c r="A736" s="105"/>
      <c r="B736" s="167"/>
      <c r="C736" s="167"/>
      <c r="D736" s="167"/>
      <c r="E736" s="105"/>
      <c r="F736" s="105"/>
      <c r="G736" s="105"/>
      <c r="H736" s="105"/>
      <c r="I736" s="105"/>
      <c r="J736" s="105"/>
      <c r="K736" s="105"/>
      <c r="L736" s="105"/>
      <c r="M736" s="105"/>
      <c r="N736" s="105"/>
      <c r="O736" s="105"/>
      <c r="P736" s="105"/>
      <c r="Q736" s="105"/>
      <c r="R736" s="105"/>
      <c r="S736" s="105"/>
      <c r="T736" s="105"/>
      <c r="U736" s="105"/>
      <c r="V736" s="105"/>
      <c r="W736" s="105"/>
      <c r="X736" s="105"/>
      <c r="Y736" s="105"/>
      <c r="Z736" s="105"/>
      <c r="AA736" s="105"/>
      <c r="AB736" s="105"/>
      <c r="AC736" s="105"/>
      <c r="AD736" s="105"/>
      <c r="AE736" s="105"/>
      <c r="AF736" s="105"/>
      <c r="AG736" s="105"/>
      <c r="AH736" s="105"/>
      <c r="AI736" s="105"/>
      <c r="AJ736" s="105"/>
      <c r="AK736" s="105"/>
      <c r="AL736" s="105"/>
      <c r="AM736" s="105"/>
      <c r="AN736" s="105"/>
      <c r="AO736" s="105"/>
      <c r="AP736" s="105"/>
      <c r="AQ736" s="105"/>
      <c r="AR736" s="105"/>
      <c r="AS736" s="105"/>
      <c r="AT736" s="105"/>
      <c r="AU736" s="105"/>
      <c r="AV736" s="105"/>
      <c r="AW736" s="105"/>
      <c r="AX736" s="105"/>
      <c r="AY736" s="105"/>
      <c r="AZ736" s="105"/>
      <c r="BA736" s="105"/>
      <c r="BB736" s="105"/>
      <c r="BC736" s="105"/>
      <c r="BD736" s="105"/>
      <c r="BE736" s="105"/>
      <c r="BF736" s="105"/>
    </row>
    <row r="737" spans="1:58" ht="13.5" customHeight="1" x14ac:dyDescent="0.25">
      <c r="A737" s="105"/>
      <c r="B737" s="167"/>
      <c r="C737" s="167"/>
      <c r="D737" s="167"/>
      <c r="E737" s="105"/>
      <c r="F737" s="105"/>
      <c r="G737" s="105"/>
      <c r="H737" s="105"/>
      <c r="I737" s="105"/>
      <c r="J737" s="105"/>
      <c r="K737" s="105"/>
      <c r="L737" s="105"/>
      <c r="M737" s="105"/>
      <c r="N737" s="105"/>
      <c r="O737" s="105"/>
      <c r="P737" s="105"/>
      <c r="Q737" s="105"/>
      <c r="R737" s="105"/>
      <c r="S737" s="105"/>
      <c r="T737" s="105"/>
      <c r="U737" s="105"/>
      <c r="V737" s="105"/>
      <c r="W737" s="105"/>
      <c r="X737" s="105"/>
      <c r="Y737" s="105"/>
      <c r="Z737" s="105"/>
      <c r="AA737" s="105"/>
      <c r="AB737" s="105"/>
      <c r="AC737" s="105"/>
      <c r="AD737" s="105"/>
      <c r="AE737" s="105"/>
      <c r="AF737" s="105"/>
      <c r="AG737" s="105"/>
      <c r="AH737" s="105"/>
      <c r="AI737" s="105"/>
      <c r="AJ737" s="105"/>
      <c r="AK737" s="105"/>
      <c r="AL737" s="105"/>
      <c r="AM737" s="105"/>
      <c r="AN737" s="105"/>
      <c r="AO737" s="105"/>
      <c r="AP737" s="105"/>
      <c r="AQ737" s="105"/>
      <c r="AR737" s="105"/>
      <c r="AS737" s="105"/>
      <c r="AT737" s="105"/>
      <c r="AU737" s="105"/>
      <c r="AV737" s="105"/>
      <c r="AW737" s="105"/>
      <c r="AX737" s="105"/>
      <c r="AY737" s="105"/>
      <c r="AZ737" s="105"/>
      <c r="BA737" s="105"/>
      <c r="BB737" s="105"/>
      <c r="BC737" s="105"/>
      <c r="BD737" s="105"/>
      <c r="BE737" s="105"/>
      <c r="BF737" s="105"/>
    </row>
    <row r="738" spans="1:58" ht="13.5" customHeight="1" x14ac:dyDescent="0.25">
      <c r="A738" s="105"/>
      <c r="B738" s="167"/>
      <c r="C738" s="167"/>
      <c r="D738" s="167"/>
      <c r="E738" s="105"/>
      <c r="F738" s="105"/>
      <c r="G738" s="105"/>
      <c r="H738" s="105"/>
      <c r="I738" s="105"/>
      <c r="J738" s="105"/>
      <c r="K738" s="105"/>
      <c r="L738" s="105"/>
      <c r="M738" s="105"/>
      <c r="N738" s="105"/>
      <c r="O738" s="105"/>
      <c r="P738" s="105"/>
      <c r="Q738" s="105"/>
      <c r="R738" s="105"/>
      <c r="S738" s="105"/>
      <c r="T738" s="105"/>
      <c r="U738" s="105"/>
      <c r="V738" s="105"/>
      <c r="W738" s="105"/>
      <c r="X738" s="105"/>
      <c r="Y738" s="105"/>
      <c r="Z738" s="105"/>
      <c r="AA738" s="105"/>
      <c r="AB738" s="105"/>
      <c r="AC738" s="105"/>
      <c r="AD738" s="105"/>
      <c r="AE738" s="105"/>
      <c r="AF738" s="105"/>
      <c r="AG738" s="105"/>
      <c r="AH738" s="105"/>
      <c r="AI738" s="105"/>
      <c r="AJ738" s="105"/>
      <c r="AK738" s="105"/>
      <c r="AL738" s="105"/>
      <c r="AM738" s="105"/>
      <c r="AN738" s="105"/>
      <c r="AO738" s="105"/>
      <c r="AP738" s="105"/>
      <c r="AQ738" s="105"/>
      <c r="AR738" s="105"/>
      <c r="AS738" s="105"/>
      <c r="AT738" s="105"/>
      <c r="AU738" s="105"/>
      <c r="AV738" s="105"/>
      <c r="AW738" s="105"/>
      <c r="AX738" s="105"/>
      <c r="AY738" s="105"/>
      <c r="AZ738" s="105"/>
      <c r="BA738" s="105"/>
      <c r="BB738" s="105"/>
      <c r="BC738" s="105"/>
      <c r="BD738" s="105"/>
      <c r="BE738" s="105"/>
      <c r="BF738" s="105"/>
    </row>
    <row r="739" spans="1:58" ht="13.5" customHeight="1" x14ac:dyDescent="0.25">
      <c r="A739" s="105"/>
      <c r="B739" s="167"/>
      <c r="C739" s="167"/>
      <c r="D739" s="167"/>
      <c r="E739" s="105"/>
      <c r="F739" s="105"/>
      <c r="G739" s="105"/>
      <c r="H739" s="105"/>
      <c r="I739" s="105"/>
      <c r="J739" s="105"/>
      <c r="K739" s="105"/>
      <c r="L739" s="105"/>
      <c r="M739" s="105"/>
      <c r="N739" s="105"/>
      <c r="O739" s="105"/>
      <c r="P739" s="105"/>
      <c r="Q739" s="105"/>
      <c r="R739" s="105"/>
      <c r="S739" s="105"/>
      <c r="T739" s="105"/>
      <c r="U739" s="105"/>
      <c r="V739" s="105"/>
      <c r="W739" s="105"/>
      <c r="X739" s="105"/>
      <c r="Y739" s="105"/>
      <c r="Z739" s="105"/>
      <c r="AA739" s="105"/>
      <c r="AB739" s="105"/>
      <c r="AC739" s="105"/>
      <c r="AD739" s="105"/>
      <c r="AE739" s="105"/>
      <c r="AF739" s="105"/>
      <c r="AG739" s="105"/>
      <c r="AH739" s="105"/>
      <c r="AI739" s="105"/>
      <c r="AJ739" s="105"/>
      <c r="AK739" s="105"/>
      <c r="AL739" s="105"/>
      <c r="AM739" s="105"/>
      <c r="AN739" s="105"/>
      <c r="AO739" s="105"/>
      <c r="AP739" s="105"/>
      <c r="AQ739" s="105"/>
      <c r="AR739" s="105"/>
      <c r="AS739" s="105"/>
      <c r="AT739" s="105"/>
      <c r="AU739" s="105"/>
      <c r="AV739" s="105"/>
      <c r="AW739" s="105"/>
      <c r="AX739" s="105"/>
      <c r="AY739" s="105"/>
      <c r="AZ739" s="105"/>
      <c r="BA739" s="105"/>
      <c r="BB739" s="105"/>
      <c r="BC739" s="105"/>
      <c r="BD739" s="105"/>
      <c r="BE739" s="105"/>
      <c r="BF739" s="105"/>
    </row>
    <row r="740" spans="1:58" ht="13.5" customHeight="1" x14ac:dyDescent="0.25">
      <c r="A740" s="105"/>
      <c r="B740" s="167"/>
      <c r="C740" s="167"/>
      <c r="D740" s="167"/>
      <c r="E740" s="105"/>
      <c r="F740" s="105"/>
      <c r="G740" s="105"/>
      <c r="H740" s="105"/>
      <c r="I740" s="105"/>
      <c r="J740" s="105"/>
      <c r="K740" s="105"/>
      <c r="L740" s="105"/>
      <c r="M740" s="105"/>
      <c r="N740" s="105"/>
      <c r="O740" s="105"/>
      <c r="P740" s="105"/>
      <c r="Q740" s="105"/>
      <c r="R740" s="105"/>
      <c r="S740" s="105"/>
      <c r="T740" s="105"/>
      <c r="U740" s="105"/>
      <c r="V740" s="105"/>
      <c r="W740" s="105"/>
      <c r="X740" s="105"/>
      <c r="Y740" s="105"/>
      <c r="Z740" s="105"/>
      <c r="AA740" s="105"/>
      <c r="AB740" s="105"/>
      <c r="AC740" s="105"/>
      <c r="AD740" s="105"/>
      <c r="AE740" s="105"/>
      <c r="AF740" s="105"/>
      <c r="AG740" s="105"/>
      <c r="AH740" s="105"/>
      <c r="AI740" s="105"/>
      <c r="AJ740" s="105"/>
      <c r="AK740" s="105"/>
      <c r="AL740" s="105"/>
      <c r="AM740" s="105"/>
      <c r="AN740" s="105"/>
      <c r="AO740" s="105"/>
      <c r="AP740" s="105"/>
      <c r="AQ740" s="105"/>
      <c r="AR740" s="105"/>
      <c r="AS740" s="105"/>
      <c r="AT740" s="105"/>
      <c r="AU740" s="105"/>
      <c r="AV740" s="105"/>
      <c r="AW740" s="105"/>
      <c r="AX740" s="105"/>
      <c r="AY740" s="105"/>
      <c r="AZ740" s="105"/>
      <c r="BA740" s="105"/>
      <c r="BB740" s="105"/>
      <c r="BC740" s="105"/>
      <c r="BD740" s="105"/>
      <c r="BE740" s="105"/>
      <c r="BF740" s="105"/>
    </row>
    <row r="741" spans="1:58" ht="13.5" customHeight="1" x14ac:dyDescent="0.25">
      <c r="A741" s="105"/>
      <c r="B741" s="167"/>
      <c r="C741" s="167"/>
      <c r="D741" s="167"/>
      <c r="E741" s="105"/>
      <c r="F741" s="105"/>
      <c r="G741" s="105"/>
      <c r="H741" s="105"/>
      <c r="I741" s="105"/>
      <c r="J741" s="105"/>
      <c r="K741" s="105"/>
      <c r="L741" s="105"/>
      <c r="M741" s="105"/>
      <c r="N741" s="105"/>
      <c r="O741" s="105"/>
      <c r="P741" s="105"/>
      <c r="Q741" s="105"/>
      <c r="R741" s="105"/>
      <c r="S741" s="105"/>
      <c r="T741" s="105"/>
      <c r="U741" s="105"/>
      <c r="V741" s="105"/>
      <c r="W741" s="105"/>
      <c r="X741" s="105"/>
      <c r="Y741" s="105"/>
      <c r="Z741" s="105"/>
      <c r="AA741" s="105"/>
      <c r="AB741" s="105"/>
      <c r="AC741" s="105"/>
      <c r="AD741" s="105"/>
      <c r="AE741" s="105"/>
      <c r="AF741" s="105"/>
      <c r="AG741" s="105"/>
      <c r="AH741" s="105"/>
      <c r="AI741" s="105"/>
      <c r="AJ741" s="105"/>
      <c r="AK741" s="105"/>
      <c r="AL741" s="105"/>
      <c r="AM741" s="105"/>
      <c r="AN741" s="105"/>
      <c r="AO741" s="105"/>
      <c r="AP741" s="105"/>
      <c r="AQ741" s="105"/>
      <c r="AR741" s="105"/>
      <c r="AS741" s="105"/>
      <c r="AT741" s="105"/>
      <c r="AU741" s="105"/>
      <c r="AV741" s="105"/>
      <c r="AW741" s="105"/>
      <c r="AX741" s="105"/>
      <c r="AY741" s="105"/>
      <c r="AZ741" s="105"/>
      <c r="BA741" s="105"/>
      <c r="BB741" s="105"/>
      <c r="BC741" s="105"/>
      <c r="BD741" s="105"/>
      <c r="BE741" s="105"/>
      <c r="BF741" s="105"/>
    </row>
    <row r="742" spans="1:58" ht="13.5" customHeight="1" x14ac:dyDescent="0.25">
      <c r="A742" s="105"/>
      <c r="B742" s="167"/>
      <c r="C742" s="167"/>
      <c r="D742" s="167"/>
      <c r="E742" s="105"/>
      <c r="F742" s="105"/>
      <c r="G742" s="105"/>
      <c r="H742" s="105"/>
      <c r="I742" s="105"/>
      <c r="J742" s="105"/>
      <c r="K742" s="105"/>
      <c r="L742" s="105"/>
      <c r="M742" s="105"/>
      <c r="N742" s="105"/>
      <c r="O742" s="105"/>
      <c r="P742" s="105"/>
      <c r="Q742" s="105"/>
      <c r="R742" s="105"/>
      <c r="S742" s="105"/>
      <c r="T742" s="105"/>
      <c r="U742" s="105"/>
      <c r="V742" s="105"/>
      <c r="W742" s="105"/>
      <c r="X742" s="105"/>
      <c r="Y742" s="105"/>
      <c r="Z742" s="105"/>
      <c r="AA742" s="105"/>
      <c r="AB742" s="105"/>
      <c r="AC742" s="105"/>
      <c r="AD742" s="105"/>
      <c r="AE742" s="105"/>
      <c r="AF742" s="105"/>
      <c r="AG742" s="105"/>
      <c r="AH742" s="105"/>
      <c r="AI742" s="105"/>
      <c r="AJ742" s="105"/>
      <c r="AK742" s="105"/>
      <c r="AL742" s="105"/>
      <c r="AM742" s="105"/>
      <c r="AN742" s="105"/>
      <c r="AO742" s="105"/>
      <c r="AP742" s="105"/>
      <c r="AQ742" s="105"/>
      <c r="AR742" s="105"/>
      <c r="AS742" s="105"/>
      <c r="AT742" s="105"/>
      <c r="AU742" s="105"/>
      <c r="AV742" s="105"/>
      <c r="AW742" s="105"/>
      <c r="AX742" s="105"/>
      <c r="AY742" s="105"/>
      <c r="AZ742" s="105"/>
      <c r="BA742" s="105"/>
      <c r="BB742" s="105"/>
      <c r="BC742" s="105"/>
      <c r="BD742" s="105"/>
      <c r="BE742" s="105"/>
      <c r="BF742" s="105"/>
    </row>
    <row r="743" spans="1:58" ht="13.5" customHeight="1" x14ac:dyDescent="0.25">
      <c r="A743" s="105"/>
      <c r="B743" s="167"/>
      <c r="C743" s="167"/>
      <c r="D743" s="167"/>
      <c r="E743" s="105"/>
      <c r="F743" s="105"/>
      <c r="G743" s="105"/>
      <c r="H743" s="105"/>
      <c r="I743" s="105"/>
      <c r="J743" s="105"/>
      <c r="K743" s="105"/>
      <c r="L743" s="105"/>
      <c r="M743" s="105"/>
      <c r="N743" s="105"/>
      <c r="O743" s="105"/>
      <c r="P743" s="105"/>
      <c r="Q743" s="105"/>
      <c r="R743" s="105"/>
      <c r="S743" s="105"/>
      <c r="T743" s="105"/>
      <c r="U743" s="105"/>
      <c r="V743" s="105"/>
      <c r="W743" s="105"/>
      <c r="X743" s="105"/>
      <c r="Y743" s="105"/>
      <c r="Z743" s="105"/>
      <c r="AA743" s="105"/>
      <c r="AB743" s="105"/>
      <c r="AC743" s="105"/>
      <c r="AD743" s="105"/>
      <c r="AE743" s="105"/>
      <c r="AF743" s="105"/>
      <c r="AG743" s="105"/>
      <c r="AH743" s="105"/>
      <c r="AI743" s="105"/>
      <c r="AJ743" s="105"/>
      <c r="AK743" s="105"/>
      <c r="AL743" s="105"/>
      <c r="AM743" s="105"/>
      <c r="AN743" s="105"/>
      <c r="AO743" s="105"/>
      <c r="AP743" s="105"/>
      <c r="AQ743" s="105"/>
      <c r="AR743" s="105"/>
      <c r="AS743" s="105"/>
      <c r="AT743" s="105"/>
      <c r="AU743" s="105"/>
      <c r="AV743" s="105"/>
      <c r="AW743" s="105"/>
      <c r="AX743" s="105"/>
      <c r="AY743" s="105"/>
      <c r="AZ743" s="105"/>
      <c r="BA743" s="105"/>
      <c r="BB743" s="105"/>
      <c r="BC743" s="105"/>
      <c r="BD743" s="105"/>
      <c r="BE743" s="105"/>
      <c r="BF743" s="105"/>
    </row>
    <row r="744" spans="1:58" ht="13.5" customHeight="1" x14ac:dyDescent="0.25">
      <c r="A744" s="105"/>
      <c r="B744" s="167"/>
      <c r="C744" s="167"/>
      <c r="D744" s="167"/>
      <c r="E744" s="105"/>
      <c r="F744" s="105"/>
      <c r="G744" s="105"/>
      <c r="H744" s="105"/>
      <c r="I744" s="105"/>
      <c r="J744" s="105"/>
      <c r="K744" s="105"/>
      <c r="L744" s="105"/>
      <c r="M744" s="105"/>
      <c r="N744" s="105"/>
      <c r="O744" s="105"/>
      <c r="P744" s="105"/>
      <c r="Q744" s="105"/>
      <c r="R744" s="105"/>
      <c r="S744" s="105"/>
      <c r="T744" s="105"/>
      <c r="U744" s="105"/>
      <c r="V744" s="105"/>
      <c r="W744" s="105"/>
      <c r="X744" s="105"/>
      <c r="Y744" s="105"/>
      <c r="Z744" s="105"/>
      <c r="AA744" s="105"/>
      <c r="AB744" s="105"/>
      <c r="AC744" s="105"/>
      <c r="AD744" s="105"/>
      <c r="AE744" s="105"/>
      <c r="AF744" s="105"/>
      <c r="AG744" s="105"/>
      <c r="AH744" s="105"/>
      <c r="AI744" s="105"/>
      <c r="AJ744" s="105"/>
      <c r="AK744" s="105"/>
      <c r="AL744" s="105"/>
      <c r="AM744" s="105"/>
      <c r="AN744" s="105"/>
      <c r="AO744" s="105"/>
      <c r="AP744" s="105"/>
      <c r="AQ744" s="105"/>
      <c r="AR744" s="105"/>
      <c r="AS744" s="105"/>
      <c r="AT744" s="105"/>
      <c r="AU744" s="105"/>
      <c r="AV744" s="105"/>
      <c r="AW744" s="105"/>
      <c r="AX744" s="105"/>
      <c r="AY744" s="105"/>
      <c r="AZ744" s="105"/>
      <c r="BA744" s="105"/>
      <c r="BB744" s="105"/>
      <c r="BC744" s="105"/>
      <c r="BD744" s="105"/>
      <c r="BE744" s="105"/>
      <c r="BF744" s="105"/>
    </row>
    <row r="745" spans="1:58" ht="13.5" customHeight="1" x14ac:dyDescent="0.25">
      <c r="A745" s="105"/>
      <c r="B745" s="167"/>
      <c r="C745" s="167"/>
      <c r="D745" s="167"/>
      <c r="E745" s="105"/>
      <c r="F745" s="105"/>
      <c r="G745" s="105"/>
      <c r="H745" s="105"/>
      <c r="I745" s="105"/>
      <c r="J745" s="105"/>
      <c r="K745" s="105"/>
      <c r="L745" s="105"/>
      <c r="M745" s="105"/>
      <c r="N745" s="105"/>
      <c r="O745" s="105"/>
      <c r="P745" s="105"/>
      <c r="Q745" s="105"/>
      <c r="R745" s="105"/>
      <c r="S745" s="105"/>
      <c r="T745" s="105"/>
      <c r="U745" s="105"/>
      <c r="V745" s="105"/>
      <c r="W745" s="105"/>
      <c r="X745" s="105"/>
      <c r="Y745" s="105"/>
      <c r="Z745" s="105"/>
      <c r="AA745" s="105"/>
      <c r="AB745" s="105"/>
      <c r="AC745" s="105"/>
      <c r="AD745" s="105"/>
      <c r="AE745" s="105"/>
      <c r="AF745" s="105"/>
      <c r="AG745" s="105"/>
      <c r="AH745" s="105"/>
      <c r="AI745" s="105"/>
      <c r="AJ745" s="105"/>
      <c r="AK745" s="105"/>
      <c r="AL745" s="105"/>
      <c r="AM745" s="105"/>
      <c r="AN745" s="105"/>
      <c r="AO745" s="105"/>
      <c r="AP745" s="105"/>
      <c r="AQ745" s="105"/>
      <c r="AR745" s="105"/>
      <c r="AS745" s="105"/>
      <c r="AT745" s="105"/>
      <c r="AU745" s="105"/>
      <c r="AV745" s="105"/>
      <c r="AW745" s="105"/>
      <c r="AX745" s="105"/>
      <c r="AY745" s="105"/>
      <c r="AZ745" s="105"/>
      <c r="BA745" s="105"/>
      <c r="BB745" s="105"/>
      <c r="BC745" s="105"/>
      <c r="BD745" s="105"/>
      <c r="BE745" s="105"/>
      <c r="BF745" s="105"/>
    </row>
    <row r="746" spans="1:58" ht="13.5" customHeight="1" x14ac:dyDescent="0.25">
      <c r="A746" s="105"/>
      <c r="B746" s="167"/>
      <c r="C746" s="167"/>
      <c r="D746" s="167"/>
      <c r="E746" s="105"/>
      <c r="F746" s="105"/>
      <c r="G746" s="105"/>
      <c r="H746" s="105"/>
      <c r="I746" s="105"/>
      <c r="J746" s="105"/>
      <c r="K746" s="105"/>
      <c r="L746" s="105"/>
      <c r="M746" s="105"/>
      <c r="N746" s="105"/>
      <c r="O746" s="105"/>
      <c r="P746" s="105"/>
      <c r="Q746" s="105"/>
      <c r="R746" s="105"/>
      <c r="S746" s="105"/>
      <c r="T746" s="105"/>
      <c r="U746" s="105"/>
      <c r="V746" s="105"/>
      <c r="W746" s="105"/>
      <c r="X746" s="105"/>
      <c r="Y746" s="105"/>
      <c r="Z746" s="105"/>
      <c r="AA746" s="105"/>
      <c r="AB746" s="105"/>
      <c r="AC746" s="105"/>
      <c r="AD746" s="105"/>
      <c r="AE746" s="105"/>
      <c r="AF746" s="105"/>
      <c r="AG746" s="105"/>
      <c r="AH746" s="105"/>
      <c r="AI746" s="105"/>
      <c r="AJ746" s="105"/>
      <c r="AK746" s="105"/>
      <c r="AL746" s="105"/>
      <c r="AM746" s="105"/>
      <c r="AN746" s="105"/>
      <c r="AO746" s="105"/>
      <c r="AP746" s="105"/>
      <c r="AQ746" s="105"/>
      <c r="AR746" s="105"/>
      <c r="AS746" s="105"/>
      <c r="AT746" s="105"/>
      <c r="AU746" s="105"/>
      <c r="AV746" s="105"/>
      <c r="AW746" s="105"/>
      <c r="AX746" s="105"/>
      <c r="AY746" s="105"/>
      <c r="AZ746" s="105"/>
      <c r="BA746" s="105"/>
      <c r="BB746" s="105"/>
      <c r="BC746" s="105"/>
      <c r="BD746" s="105"/>
      <c r="BE746" s="105"/>
      <c r="BF746" s="105"/>
    </row>
    <row r="747" spans="1:58" ht="13.5" customHeight="1" x14ac:dyDescent="0.25">
      <c r="A747" s="105"/>
      <c r="B747" s="167"/>
      <c r="C747" s="167"/>
      <c r="D747" s="167"/>
      <c r="E747" s="105"/>
      <c r="F747" s="105"/>
      <c r="G747" s="105"/>
      <c r="H747" s="105"/>
      <c r="I747" s="105"/>
      <c r="J747" s="105"/>
      <c r="K747" s="105"/>
      <c r="L747" s="105"/>
      <c r="M747" s="105"/>
      <c r="N747" s="105"/>
      <c r="O747" s="105"/>
      <c r="P747" s="105"/>
      <c r="Q747" s="105"/>
      <c r="R747" s="105"/>
      <c r="S747" s="105"/>
      <c r="T747" s="105"/>
      <c r="U747" s="105"/>
      <c r="V747" s="105"/>
      <c r="W747" s="105"/>
      <c r="X747" s="105"/>
      <c r="Y747" s="105"/>
      <c r="Z747" s="105"/>
      <c r="AA747" s="105"/>
      <c r="AB747" s="105"/>
      <c r="AC747" s="105"/>
      <c r="AD747" s="105"/>
      <c r="AE747" s="105"/>
      <c r="AF747" s="105"/>
      <c r="AG747" s="105"/>
      <c r="AH747" s="105"/>
      <c r="AI747" s="105"/>
      <c r="AJ747" s="105"/>
      <c r="AK747" s="105"/>
      <c r="AL747" s="105"/>
      <c r="AM747" s="105"/>
      <c r="AN747" s="105"/>
      <c r="AO747" s="105"/>
      <c r="AP747" s="105"/>
      <c r="AQ747" s="105"/>
      <c r="AR747" s="105"/>
      <c r="AS747" s="105"/>
      <c r="AT747" s="105"/>
      <c r="AU747" s="105"/>
      <c r="AV747" s="105"/>
      <c r="AW747" s="105"/>
      <c r="AX747" s="105"/>
      <c r="AY747" s="105"/>
      <c r="AZ747" s="105"/>
      <c r="BA747" s="105"/>
      <c r="BB747" s="105"/>
      <c r="BC747" s="105"/>
      <c r="BD747" s="105"/>
      <c r="BE747" s="105"/>
      <c r="BF747" s="105"/>
    </row>
    <row r="748" spans="1:58" ht="13.5" customHeight="1" x14ac:dyDescent="0.25">
      <c r="A748" s="105"/>
      <c r="B748" s="167"/>
      <c r="C748" s="167"/>
      <c r="D748" s="167"/>
      <c r="E748" s="105"/>
      <c r="F748" s="105"/>
      <c r="G748" s="105"/>
      <c r="H748" s="105"/>
      <c r="I748" s="105"/>
      <c r="J748" s="105"/>
      <c r="K748" s="105"/>
      <c r="L748" s="105"/>
      <c r="M748" s="105"/>
      <c r="N748" s="105"/>
      <c r="O748" s="105"/>
      <c r="P748" s="105"/>
      <c r="Q748" s="105"/>
      <c r="R748" s="105"/>
      <c r="S748" s="105"/>
      <c r="T748" s="105"/>
      <c r="U748" s="105"/>
      <c r="V748" s="105"/>
      <c r="W748" s="105"/>
      <c r="X748" s="105"/>
      <c r="Y748" s="105"/>
      <c r="Z748" s="105"/>
      <c r="AA748" s="105"/>
      <c r="AB748" s="105"/>
      <c r="AC748" s="105"/>
      <c r="AD748" s="105"/>
      <c r="AE748" s="105"/>
      <c r="AF748" s="105"/>
      <c r="AG748" s="105"/>
      <c r="AH748" s="105"/>
      <c r="AI748" s="105"/>
      <c r="AJ748" s="105"/>
      <c r="AK748" s="105"/>
      <c r="AL748" s="105"/>
      <c r="AM748" s="105"/>
      <c r="AN748" s="105"/>
      <c r="AO748" s="105"/>
      <c r="AP748" s="105"/>
      <c r="AQ748" s="105"/>
      <c r="AR748" s="105"/>
      <c r="AS748" s="105"/>
      <c r="AT748" s="105"/>
      <c r="AU748" s="105"/>
      <c r="AV748" s="105"/>
      <c r="AW748" s="105"/>
      <c r="AX748" s="105"/>
      <c r="AY748" s="105"/>
      <c r="AZ748" s="105"/>
      <c r="BA748" s="105"/>
      <c r="BB748" s="105"/>
      <c r="BC748" s="105"/>
      <c r="BD748" s="105"/>
      <c r="BE748" s="105"/>
      <c r="BF748" s="105"/>
    </row>
    <row r="749" spans="1:58" ht="13.5" customHeight="1" x14ac:dyDescent="0.25">
      <c r="A749" s="105"/>
      <c r="B749" s="167"/>
      <c r="C749" s="167"/>
      <c r="D749" s="167"/>
      <c r="E749" s="105"/>
      <c r="F749" s="105"/>
      <c r="G749" s="105"/>
      <c r="H749" s="105"/>
      <c r="I749" s="105"/>
      <c r="J749" s="105"/>
      <c r="K749" s="105"/>
      <c r="L749" s="105"/>
      <c r="M749" s="105"/>
      <c r="N749" s="105"/>
      <c r="O749" s="105"/>
      <c r="P749" s="105"/>
      <c r="Q749" s="105"/>
      <c r="R749" s="105"/>
      <c r="S749" s="105"/>
      <c r="T749" s="105"/>
      <c r="U749" s="105"/>
      <c r="V749" s="105"/>
      <c r="W749" s="105"/>
      <c r="X749" s="105"/>
      <c r="Y749" s="105"/>
      <c r="Z749" s="105"/>
      <c r="AA749" s="105"/>
      <c r="AB749" s="105"/>
      <c r="AC749" s="105"/>
      <c r="AD749" s="105"/>
      <c r="AE749" s="105"/>
      <c r="AF749" s="105"/>
      <c r="AG749" s="105"/>
      <c r="AH749" s="105"/>
      <c r="AI749" s="105"/>
      <c r="AJ749" s="105"/>
      <c r="AK749" s="105"/>
      <c r="AL749" s="105"/>
      <c r="AM749" s="105"/>
      <c r="AN749" s="105"/>
      <c r="AO749" s="105"/>
      <c r="AP749" s="105"/>
      <c r="AQ749" s="105"/>
      <c r="AR749" s="105"/>
      <c r="AS749" s="105"/>
      <c r="AT749" s="105"/>
      <c r="AU749" s="105"/>
      <c r="AV749" s="105"/>
      <c r="AW749" s="105"/>
      <c r="AX749" s="105"/>
      <c r="AY749" s="105"/>
      <c r="AZ749" s="105"/>
      <c r="BA749" s="105"/>
      <c r="BB749" s="105"/>
      <c r="BC749" s="105"/>
      <c r="BD749" s="105"/>
      <c r="BE749" s="105"/>
      <c r="BF749" s="105"/>
    </row>
    <row r="750" spans="1:58" ht="13.5" customHeight="1" x14ac:dyDescent="0.25">
      <c r="A750" s="105"/>
      <c r="B750" s="167"/>
      <c r="C750" s="167"/>
      <c r="D750" s="167"/>
      <c r="E750" s="105"/>
      <c r="F750" s="105"/>
      <c r="G750" s="105"/>
      <c r="H750" s="105"/>
      <c r="I750" s="105"/>
      <c r="J750" s="105"/>
      <c r="K750" s="105"/>
      <c r="L750" s="105"/>
      <c r="M750" s="105"/>
      <c r="N750" s="105"/>
      <c r="O750" s="105"/>
      <c r="P750" s="105"/>
      <c r="Q750" s="105"/>
      <c r="R750" s="105"/>
      <c r="S750" s="105"/>
      <c r="T750" s="105"/>
      <c r="U750" s="105"/>
      <c r="V750" s="105"/>
      <c r="W750" s="105"/>
      <c r="X750" s="105"/>
      <c r="Y750" s="105"/>
      <c r="Z750" s="105"/>
      <c r="AA750" s="105"/>
      <c r="AB750" s="105"/>
      <c r="AC750" s="105"/>
      <c r="AD750" s="105"/>
      <c r="AE750" s="105"/>
      <c r="AF750" s="105"/>
      <c r="AG750" s="105"/>
      <c r="AH750" s="105"/>
      <c r="AI750" s="105"/>
      <c r="AJ750" s="105"/>
      <c r="AK750" s="105"/>
      <c r="AL750" s="105"/>
      <c r="AM750" s="105"/>
      <c r="AN750" s="105"/>
      <c r="AO750" s="105"/>
      <c r="AP750" s="105"/>
      <c r="AQ750" s="105"/>
      <c r="AR750" s="105"/>
      <c r="AS750" s="105"/>
      <c r="AT750" s="105"/>
      <c r="AU750" s="105"/>
      <c r="AV750" s="105"/>
      <c r="AW750" s="105"/>
      <c r="AX750" s="105"/>
      <c r="AY750" s="105"/>
      <c r="AZ750" s="105"/>
      <c r="BA750" s="105"/>
      <c r="BB750" s="105"/>
      <c r="BC750" s="105"/>
      <c r="BD750" s="105"/>
      <c r="BE750" s="105"/>
      <c r="BF750" s="105"/>
    </row>
    <row r="751" spans="1:58" ht="13.5" customHeight="1" x14ac:dyDescent="0.25">
      <c r="A751" s="105"/>
      <c r="B751" s="167"/>
      <c r="C751" s="167"/>
      <c r="D751" s="167"/>
      <c r="E751" s="105"/>
      <c r="F751" s="105"/>
      <c r="G751" s="105"/>
      <c r="H751" s="105"/>
      <c r="I751" s="105"/>
      <c r="J751" s="105"/>
      <c r="K751" s="105"/>
      <c r="L751" s="105"/>
      <c r="M751" s="105"/>
      <c r="N751" s="105"/>
      <c r="O751" s="105"/>
      <c r="P751" s="105"/>
      <c r="Q751" s="105"/>
      <c r="R751" s="105"/>
      <c r="S751" s="105"/>
      <c r="T751" s="105"/>
      <c r="U751" s="105"/>
      <c r="V751" s="105"/>
      <c r="W751" s="105"/>
      <c r="X751" s="105"/>
      <c r="Y751" s="105"/>
      <c r="Z751" s="105"/>
      <c r="AA751" s="105"/>
      <c r="AB751" s="105"/>
      <c r="AC751" s="105"/>
      <c r="AD751" s="105"/>
      <c r="AE751" s="105"/>
      <c r="AF751" s="105"/>
      <c r="AG751" s="105"/>
      <c r="AH751" s="105"/>
      <c r="AI751" s="105"/>
      <c r="AJ751" s="105"/>
      <c r="AK751" s="105"/>
      <c r="AL751" s="105"/>
      <c r="AM751" s="105"/>
      <c r="AN751" s="105"/>
      <c r="AO751" s="105"/>
      <c r="AP751" s="105"/>
      <c r="AQ751" s="105"/>
      <c r="AR751" s="105"/>
      <c r="AS751" s="105"/>
      <c r="AT751" s="105"/>
      <c r="AU751" s="105"/>
      <c r="AV751" s="105"/>
      <c r="AW751" s="105"/>
      <c r="AX751" s="105"/>
      <c r="AY751" s="105"/>
      <c r="AZ751" s="105"/>
      <c r="BA751" s="105"/>
      <c r="BB751" s="105"/>
      <c r="BC751" s="105"/>
      <c r="BD751" s="105"/>
      <c r="BE751" s="105"/>
      <c r="BF751" s="105"/>
    </row>
    <row r="752" spans="1:58" ht="13.5" customHeight="1" x14ac:dyDescent="0.25">
      <c r="A752" s="105"/>
      <c r="B752" s="167"/>
      <c r="C752" s="167"/>
      <c r="D752" s="167"/>
      <c r="E752" s="105"/>
      <c r="F752" s="105"/>
      <c r="G752" s="105"/>
      <c r="H752" s="105"/>
      <c r="I752" s="105"/>
      <c r="J752" s="105"/>
      <c r="K752" s="105"/>
      <c r="L752" s="105"/>
      <c r="M752" s="105"/>
      <c r="N752" s="105"/>
      <c r="O752" s="105"/>
      <c r="P752" s="105"/>
      <c r="Q752" s="105"/>
      <c r="R752" s="105"/>
      <c r="S752" s="105"/>
      <c r="T752" s="105"/>
      <c r="U752" s="105"/>
      <c r="V752" s="105"/>
      <c r="W752" s="105"/>
      <c r="X752" s="105"/>
      <c r="Y752" s="105"/>
      <c r="Z752" s="105"/>
      <c r="AA752" s="105"/>
      <c r="AB752" s="105"/>
      <c r="AC752" s="105"/>
      <c r="AD752" s="105"/>
      <c r="AE752" s="105"/>
      <c r="AF752" s="105"/>
      <c r="AG752" s="105"/>
      <c r="AH752" s="105"/>
      <c r="AI752" s="105"/>
      <c r="AJ752" s="105"/>
      <c r="AK752" s="105"/>
      <c r="AL752" s="105"/>
      <c r="AM752" s="105"/>
      <c r="AN752" s="105"/>
      <c r="AO752" s="105"/>
      <c r="AP752" s="105"/>
      <c r="AQ752" s="105"/>
      <c r="AR752" s="105"/>
      <c r="AS752" s="105"/>
      <c r="AT752" s="105"/>
      <c r="AU752" s="105"/>
      <c r="AV752" s="105"/>
      <c r="AW752" s="105"/>
      <c r="AX752" s="105"/>
      <c r="AY752" s="105"/>
      <c r="AZ752" s="105"/>
      <c r="BA752" s="105"/>
      <c r="BB752" s="105"/>
      <c r="BC752" s="105"/>
      <c r="BD752" s="105"/>
      <c r="BE752" s="105"/>
      <c r="BF752" s="105"/>
    </row>
    <row r="753" spans="1:58" ht="13.5" customHeight="1" x14ac:dyDescent="0.25">
      <c r="A753" s="105"/>
      <c r="B753" s="167"/>
      <c r="C753" s="167"/>
      <c r="D753" s="167"/>
      <c r="E753" s="105"/>
      <c r="F753" s="105"/>
      <c r="G753" s="105"/>
      <c r="H753" s="105"/>
      <c r="I753" s="105"/>
      <c r="J753" s="105"/>
      <c r="K753" s="105"/>
      <c r="L753" s="105"/>
      <c r="M753" s="105"/>
      <c r="N753" s="105"/>
      <c r="O753" s="105"/>
      <c r="P753" s="105"/>
      <c r="Q753" s="105"/>
      <c r="R753" s="105"/>
      <c r="S753" s="105"/>
      <c r="T753" s="105"/>
      <c r="U753" s="105"/>
      <c r="V753" s="105"/>
      <c r="W753" s="105"/>
      <c r="X753" s="105"/>
      <c r="Y753" s="105"/>
      <c r="Z753" s="105"/>
      <c r="AA753" s="105"/>
      <c r="AB753" s="105"/>
      <c r="AC753" s="105"/>
      <c r="AD753" s="105"/>
      <c r="AE753" s="105"/>
      <c r="AF753" s="105"/>
      <c r="AG753" s="105"/>
      <c r="AH753" s="105"/>
      <c r="AI753" s="105"/>
      <c r="AJ753" s="105"/>
      <c r="AK753" s="105"/>
      <c r="AL753" s="105"/>
      <c r="AM753" s="105"/>
      <c r="AN753" s="105"/>
      <c r="AO753" s="105"/>
      <c r="AP753" s="105"/>
      <c r="AQ753" s="105"/>
      <c r="AR753" s="105"/>
      <c r="AS753" s="105"/>
      <c r="AT753" s="105"/>
      <c r="AU753" s="105"/>
      <c r="AV753" s="105"/>
      <c r="AW753" s="105"/>
      <c r="AX753" s="105"/>
      <c r="AY753" s="105"/>
      <c r="AZ753" s="105"/>
      <c r="BA753" s="105"/>
      <c r="BB753" s="105"/>
      <c r="BC753" s="105"/>
      <c r="BD753" s="105"/>
      <c r="BE753" s="105"/>
      <c r="BF753" s="105"/>
    </row>
    <row r="754" spans="1:58" ht="13.5" customHeight="1" x14ac:dyDescent="0.25">
      <c r="A754" s="105"/>
      <c r="B754" s="167"/>
      <c r="C754" s="167"/>
      <c r="D754" s="167"/>
      <c r="E754" s="105"/>
      <c r="F754" s="105"/>
      <c r="G754" s="105"/>
      <c r="H754" s="105"/>
      <c r="I754" s="105"/>
      <c r="J754" s="105"/>
      <c r="K754" s="105"/>
      <c r="L754" s="105"/>
      <c r="M754" s="105"/>
      <c r="N754" s="105"/>
      <c r="O754" s="105"/>
      <c r="P754" s="105"/>
      <c r="Q754" s="105"/>
      <c r="R754" s="105"/>
      <c r="S754" s="105"/>
      <c r="T754" s="105"/>
      <c r="U754" s="105"/>
      <c r="V754" s="105"/>
      <c r="W754" s="105"/>
      <c r="X754" s="105"/>
      <c r="Y754" s="105"/>
      <c r="Z754" s="105"/>
      <c r="AA754" s="105"/>
      <c r="AB754" s="105"/>
      <c r="AC754" s="105"/>
      <c r="AD754" s="105"/>
      <c r="AE754" s="105"/>
      <c r="AF754" s="105"/>
      <c r="AG754" s="105"/>
      <c r="AH754" s="105"/>
      <c r="AI754" s="105"/>
      <c r="AJ754" s="105"/>
      <c r="AK754" s="105"/>
      <c r="AL754" s="105"/>
      <c r="AM754" s="105"/>
      <c r="AN754" s="105"/>
      <c r="AO754" s="105"/>
      <c r="AP754" s="105"/>
      <c r="AQ754" s="105"/>
      <c r="AR754" s="105"/>
      <c r="AS754" s="105"/>
      <c r="AT754" s="105"/>
      <c r="AU754" s="105"/>
      <c r="AV754" s="105"/>
      <c r="AW754" s="105"/>
      <c r="AX754" s="105"/>
      <c r="AY754" s="105"/>
      <c r="AZ754" s="105"/>
      <c r="BA754" s="105"/>
      <c r="BB754" s="105"/>
      <c r="BC754" s="105"/>
      <c r="BD754" s="105"/>
      <c r="BE754" s="105"/>
      <c r="BF754" s="105"/>
    </row>
    <row r="755" spans="1:58" ht="13.5" customHeight="1" x14ac:dyDescent="0.25">
      <c r="A755" s="105"/>
      <c r="B755" s="167"/>
      <c r="C755" s="167"/>
      <c r="D755" s="167"/>
      <c r="E755" s="105"/>
      <c r="F755" s="105"/>
      <c r="G755" s="105"/>
      <c r="H755" s="105"/>
      <c r="I755" s="105"/>
      <c r="J755" s="105"/>
      <c r="K755" s="105"/>
      <c r="L755" s="105"/>
      <c r="M755" s="105"/>
      <c r="N755" s="105"/>
      <c r="O755" s="105"/>
      <c r="P755" s="105"/>
      <c r="Q755" s="105"/>
      <c r="R755" s="105"/>
      <c r="S755" s="105"/>
      <c r="T755" s="105"/>
      <c r="U755" s="105"/>
      <c r="V755" s="105"/>
      <c r="W755" s="105"/>
      <c r="X755" s="105"/>
      <c r="Y755" s="105"/>
      <c r="Z755" s="105"/>
      <c r="AA755" s="105"/>
      <c r="AB755" s="105"/>
      <c r="AC755" s="105"/>
      <c r="AD755" s="105"/>
      <c r="AE755" s="105"/>
      <c r="AF755" s="105"/>
      <c r="AG755" s="105"/>
      <c r="AH755" s="105"/>
      <c r="AI755" s="105"/>
      <c r="AJ755" s="105"/>
      <c r="AK755" s="105"/>
      <c r="AL755" s="105"/>
      <c r="AM755" s="105"/>
      <c r="AN755" s="105"/>
      <c r="AO755" s="105"/>
      <c r="AP755" s="105"/>
      <c r="AQ755" s="105"/>
      <c r="AR755" s="105"/>
      <c r="AS755" s="105"/>
      <c r="AT755" s="105"/>
      <c r="AU755" s="105"/>
      <c r="AV755" s="105"/>
      <c r="AW755" s="105"/>
      <c r="AX755" s="105"/>
      <c r="AY755" s="105"/>
      <c r="AZ755" s="105"/>
      <c r="BA755" s="105"/>
      <c r="BB755" s="105"/>
      <c r="BC755" s="105"/>
      <c r="BD755" s="105"/>
      <c r="BE755" s="105"/>
      <c r="BF755" s="105"/>
    </row>
    <row r="756" spans="1:58" ht="13.5" customHeight="1" x14ac:dyDescent="0.25">
      <c r="A756" s="105"/>
      <c r="B756" s="167"/>
      <c r="C756" s="167"/>
      <c r="D756" s="167"/>
      <c r="E756" s="105"/>
      <c r="F756" s="105"/>
      <c r="G756" s="105"/>
      <c r="H756" s="105"/>
      <c r="I756" s="105"/>
      <c r="J756" s="105"/>
      <c r="K756" s="105"/>
      <c r="L756" s="105"/>
      <c r="M756" s="105"/>
      <c r="N756" s="105"/>
      <c r="O756" s="105"/>
      <c r="P756" s="105"/>
      <c r="Q756" s="105"/>
      <c r="R756" s="105"/>
      <c r="S756" s="105"/>
      <c r="T756" s="105"/>
      <c r="U756" s="105"/>
      <c r="V756" s="105"/>
      <c r="W756" s="105"/>
      <c r="X756" s="105"/>
      <c r="Y756" s="105"/>
      <c r="Z756" s="105"/>
      <c r="AA756" s="105"/>
      <c r="AB756" s="105"/>
      <c r="AC756" s="105"/>
      <c r="AD756" s="105"/>
      <c r="AE756" s="105"/>
      <c r="AF756" s="105"/>
      <c r="AG756" s="105"/>
      <c r="AH756" s="105"/>
      <c r="AI756" s="105"/>
      <c r="AJ756" s="105"/>
      <c r="AK756" s="105"/>
      <c r="AL756" s="105"/>
      <c r="AM756" s="105"/>
      <c r="AN756" s="105"/>
      <c r="AO756" s="105"/>
      <c r="AP756" s="105"/>
      <c r="AQ756" s="105"/>
      <c r="AR756" s="105"/>
      <c r="AS756" s="105"/>
      <c r="AT756" s="105"/>
      <c r="AU756" s="105"/>
      <c r="AV756" s="105"/>
      <c r="AW756" s="105"/>
      <c r="AX756" s="105"/>
      <c r="AY756" s="105"/>
      <c r="AZ756" s="105"/>
      <c r="BA756" s="105"/>
      <c r="BB756" s="105"/>
      <c r="BC756" s="105"/>
      <c r="BD756" s="105"/>
      <c r="BE756" s="105"/>
      <c r="BF756" s="105"/>
    </row>
    <row r="757" spans="1:58" ht="13.5" customHeight="1" x14ac:dyDescent="0.25">
      <c r="A757" s="105"/>
      <c r="B757" s="167"/>
      <c r="C757" s="167"/>
      <c r="D757" s="167"/>
      <c r="E757" s="105"/>
      <c r="F757" s="105"/>
      <c r="G757" s="105"/>
      <c r="H757" s="105"/>
      <c r="I757" s="105"/>
      <c r="J757" s="105"/>
      <c r="K757" s="105"/>
      <c r="L757" s="105"/>
      <c r="M757" s="105"/>
      <c r="N757" s="105"/>
      <c r="O757" s="105"/>
      <c r="P757" s="105"/>
      <c r="Q757" s="105"/>
      <c r="R757" s="105"/>
      <c r="S757" s="105"/>
      <c r="T757" s="105"/>
      <c r="U757" s="105"/>
      <c r="V757" s="105"/>
      <c r="W757" s="105"/>
      <c r="X757" s="105"/>
      <c r="Y757" s="105"/>
      <c r="Z757" s="105"/>
      <c r="AA757" s="105"/>
      <c r="AB757" s="105"/>
      <c r="AC757" s="105"/>
      <c r="AD757" s="105"/>
      <c r="AE757" s="105"/>
      <c r="AF757" s="105"/>
      <c r="AG757" s="105"/>
      <c r="AH757" s="105"/>
      <c r="AI757" s="105"/>
      <c r="AJ757" s="105"/>
      <c r="AK757" s="105"/>
      <c r="AL757" s="105"/>
      <c r="AM757" s="105"/>
      <c r="AN757" s="105"/>
      <c r="AO757" s="105"/>
      <c r="AP757" s="105"/>
      <c r="AQ757" s="105"/>
      <c r="AR757" s="105"/>
      <c r="AS757" s="105"/>
      <c r="AT757" s="105"/>
      <c r="AU757" s="105"/>
      <c r="AV757" s="105"/>
      <c r="AW757" s="105"/>
      <c r="AX757" s="105"/>
      <c r="AY757" s="105"/>
      <c r="AZ757" s="105"/>
      <c r="BA757" s="105"/>
      <c r="BB757" s="105"/>
      <c r="BC757" s="105"/>
      <c r="BD757" s="105"/>
      <c r="BE757" s="105"/>
      <c r="BF757" s="105"/>
    </row>
    <row r="758" spans="1:58" ht="13.5" customHeight="1" x14ac:dyDescent="0.25">
      <c r="A758" s="105"/>
      <c r="B758" s="167"/>
      <c r="C758" s="167"/>
      <c r="D758" s="167"/>
      <c r="E758" s="105"/>
      <c r="F758" s="105"/>
      <c r="G758" s="105"/>
      <c r="H758" s="105"/>
      <c r="I758" s="105"/>
      <c r="J758" s="105"/>
      <c r="K758" s="105"/>
      <c r="L758" s="105"/>
      <c r="M758" s="105"/>
      <c r="N758" s="105"/>
      <c r="O758" s="105"/>
      <c r="P758" s="105"/>
      <c r="Q758" s="105"/>
      <c r="R758" s="105"/>
      <c r="S758" s="105"/>
      <c r="T758" s="105"/>
      <c r="U758" s="105"/>
      <c r="V758" s="105"/>
      <c r="W758" s="105"/>
      <c r="X758" s="105"/>
      <c r="Y758" s="105"/>
      <c r="Z758" s="105"/>
      <c r="AA758" s="105"/>
      <c r="AB758" s="105"/>
      <c r="AC758" s="105"/>
      <c r="AD758" s="105"/>
      <c r="AE758" s="105"/>
      <c r="AF758" s="105"/>
      <c r="AG758" s="105"/>
      <c r="AH758" s="105"/>
      <c r="AI758" s="105"/>
      <c r="AJ758" s="105"/>
      <c r="AK758" s="105"/>
      <c r="AL758" s="105"/>
      <c r="AM758" s="105"/>
      <c r="AN758" s="105"/>
      <c r="AO758" s="105"/>
      <c r="AP758" s="105"/>
      <c r="AQ758" s="105"/>
      <c r="AR758" s="105"/>
      <c r="AS758" s="105"/>
      <c r="AT758" s="105"/>
      <c r="AU758" s="105"/>
      <c r="AV758" s="105"/>
      <c r="AW758" s="105"/>
      <c r="AX758" s="105"/>
      <c r="AY758" s="105"/>
      <c r="AZ758" s="105"/>
      <c r="BA758" s="105"/>
      <c r="BB758" s="105"/>
      <c r="BC758" s="105"/>
      <c r="BD758" s="105"/>
      <c r="BE758" s="105"/>
      <c r="BF758" s="105"/>
    </row>
    <row r="759" spans="1:58" ht="13.5" customHeight="1" x14ac:dyDescent="0.25">
      <c r="A759" s="105"/>
      <c r="B759" s="167"/>
      <c r="C759" s="167"/>
      <c r="D759" s="167"/>
      <c r="E759" s="105"/>
      <c r="F759" s="105"/>
      <c r="G759" s="105"/>
      <c r="H759" s="105"/>
      <c r="I759" s="105"/>
      <c r="J759" s="105"/>
      <c r="K759" s="105"/>
      <c r="L759" s="105"/>
      <c r="M759" s="105"/>
      <c r="N759" s="105"/>
      <c r="O759" s="105"/>
      <c r="P759" s="105"/>
      <c r="Q759" s="105"/>
      <c r="R759" s="105"/>
      <c r="S759" s="105"/>
      <c r="T759" s="105"/>
      <c r="U759" s="105"/>
      <c r="V759" s="105"/>
      <c r="W759" s="105"/>
      <c r="X759" s="105"/>
      <c r="Y759" s="105"/>
      <c r="Z759" s="105"/>
      <c r="AA759" s="105"/>
      <c r="AB759" s="105"/>
      <c r="AC759" s="105"/>
      <c r="AD759" s="105"/>
      <c r="AE759" s="105"/>
      <c r="AF759" s="105"/>
      <c r="AG759" s="105"/>
      <c r="AH759" s="105"/>
      <c r="AI759" s="105"/>
      <c r="AJ759" s="105"/>
      <c r="AK759" s="105"/>
      <c r="AL759" s="105"/>
      <c r="AM759" s="105"/>
      <c r="AN759" s="105"/>
      <c r="AO759" s="105"/>
      <c r="AP759" s="105"/>
      <c r="AQ759" s="105"/>
      <c r="AR759" s="105"/>
      <c r="AS759" s="105"/>
      <c r="AT759" s="105"/>
      <c r="AU759" s="105"/>
      <c r="AV759" s="105"/>
      <c r="AW759" s="105"/>
      <c r="AX759" s="105"/>
      <c r="AY759" s="105"/>
      <c r="AZ759" s="105"/>
      <c r="BA759" s="105"/>
      <c r="BB759" s="105"/>
      <c r="BC759" s="105"/>
      <c r="BD759" s="105"/>
      <c r="BE759" s="105"/>
      <c r="BF759" s="105"/>
    </row>
    <row r="760" spans="1:58" ht="13.5" customHeight="1" x14ac:dyDescent="0.25">
      <c r="A760" s="105"/>
      <c r="B760" s="167"/>
      <c r="C760" s="167"/>
      <c r="D760" s="167"/>
      <c r="E760" s="105"/>
      <c r="F760" s="105"/>
      <c r="G760" s="105"/>
      <c r="H760" s="105"/>
      <c r="I760" s="105"/>
      <c r="J760" s="105"/>
      <c r="K760" s="105"/>
      <c r="L760" s="105"/>
      <c r="M760" s="105"/>
      <c r="N760" s="105"/>
      <c r="O760" s="105"/>
      <c r="P760" s="105"/>
      <c r="Q760" s="105"/>
      <c r="R760" s="105"/>
      <c r="S760" s="105"/>
      <c r="T760" s="105"/>
      <c r="U760" s="105"/>
      <c r="V760" s="105"/>
      <c r="W760" s="105"/>
      <c r="X760" s="105"/>
      <c r="Y760" s="105"/>
      <c r="Z760" s="105"/>
      <c r="AA760" s="105"/>
      <c r="AB760" s="105"/>
      <c r="AC760" s="105"/>
      <c r="AD760" s="105"/>
      <c r="AE760" s="105"/>
      <c r="AF760" s="105"/>
      <c r="AG760" s="105"/>
      <c r="AH760" s="105"/>
      <c r="AI760" s="105"/>
      <c r="AJ760" s="105"/>
      <c r="AK760" s="105"/>
      <c r="AL760" s="105"/>
      <c r="AM760" s="105"/>
      <c r="AN760" s="105"/>
      <c r="AO760" s="105"/>
      <c r="AP760" s="105"/>
      <c r="AQ760" s="105"/>
      <c r="AR760" s="105"/>
      <c r="AS760" s="105"/>
      <c r="AT760" s="105"/>
      <c r="AU760" s="105"/>
      <c r="AV760" s="105"/>
      <c r="AW760" s="105"/>
      <c r="AX760" s="105"/>
      <c r="AY760" s="105"/>
      <c r="AZ760" s="105"/>
      <c r="BA760" s="105"/>
      <c r="BB760" s="105"/>
      <c r="BC760" s="105"/>
      <c r="BD760" s="105"/>
      <c r="BE760" s="105"/>
      <c r="BF760" s="105"/>
    </row>
    <row r="761" spans="1:58" ht="13.5" customHeight="1" x14ac:dyDescent="0.25">
      <c r="A761" s="105"/>
      <c r="B761" s="167"/>
      <c r="C761" s="167"/>
      <c r="D761" s="167"/>
      <c r="E761" s="105"/>
      <c r="F761" s="105"/>
      <c r="G761" s="105"/>
      <c r="H761" s="105"/>
      <c r="I761" s="105"/>
      <c r="J761" s="105"/>
      <c r="K761" s="105"/>
      <c r="L761" s="105"/>
      <c r="M761" s="105"/>
      <c r="N761" s="105"/>
      <c r="O761" s="105"/>
      <c r="P761" s="105"/>
      <c r="Q761" s="105"/>
      <c r="R761" s="105"/>
      <c r="S761" s="105"/>
      <c r="T761" s="105"/>
      <c r="U761" s="105"/>
      <c r="V761" s="105"/>
      <c r="W761" s="105"/>
      <c r="X761" s="105"/>
      <c r="Y761" s="105"/>
      <c r="Z761" s="105"/>
      <c r="AA761" s="105"/>
      <c r="AB761" s="105"/>
      <c r="AC761" s="105"/>
      <c r="AD761" s="105"/>
      <c r="AE761" s="105"/>
      <c r="AF761" s="105"/>
      <c r="AG761" s="105"/>
      <c r="AH761" s="105"/>
      <c r="AI761" s="105"/>
      <c r="AJ761" s="105"/>
      <c r="AK761" s="105"/>
      <c r="AL761" s="105"/>
      <c r="AM761" s="105"/>
      <c r="AN761" s="105"/>
      <c r="AO761" s="105"/>
      <c r="AP761" s="105"/>
      <c r="AQ761" s="105"/>
      <c r="AR761" s="105"/>
      <c r="AS761" s="105"/>
      <c r="AT761" s="105"/>
      <c r="AU761" s="105"/>
      <c r="AV761" s="105"/>
      <c r="AW761" s="105"/>
      <c r="AX761" s="105"/>
      <c r="AY761" s="105"/>
      <c r="AZ761" s="105"/>
      <c r="BA761" s="105"/>
      <c r="BB761" s="105"/>
      <c r="BC761" s="105"/>
      <c r="BD761" s="105"/>
      <c r="BE761" s="105"/>
      <c r="BF761" s="105"/>
    </row>
    <row r="762" spans="1:58" ht="13.5" customHeight="1" x14ac:dyDescent="0.25">
      <c r="A762" s="105"/>
      <c r="B762" s="167"/>
      <c r="C762" s="167"/>
      <c r="D762" s="167"/>
      <c r="E762" s="105"/>
      <c r="F762" s="105"/>
      <c r="G762" s="105"/>
      <c r="H762" s="105"/>
      <c r="I762" s="105"/>
      <c r="J762" s="105"/>
      <c r="K762" s="105"/>
      <c r="L762" s="105"/>
      <c r="M762" s="105"/>
      <c r="N762" s="105"/>
      <c r="O762" s="105"/>
      <c r="P762" s="105"/>
      <c r="Q762" s="105"/>
      <c r="R762" s="105"/>
      <c r="S762" s="105"/>
      <c r="T762" s="105"/>
      <c r="U762" s="105"/>
      <c r="V762" s="105"/>
      <c r="W762" s="105"/>
      <c r="X762" s="105"/>
      <c r="Y762" s="105"/>
      <c r="Z762" s="105"/>
      <c r="AA762" s="105"/>
      <c r="AB762" s="105"/>
      <c r="AC762" s="105"/>
      <c r="AD762" s="105"/>
      <c r="AE762" s="105"/>
      <c r="AF762" s="105"/>
      <c r="AG762" s="105"/>
      <c r="AH762" s="105"/>
      <c r="AI762" s="105"/>
      <c r="AJ762" s="105"/>
      <c r="AK762" s="105"/>
      <c r="AL762" s="105"/>
      <c r="AM762" s="105"/>
      <c r="AN762" s="105"/>
      <c r="AO762" s="105"/>
      <c r="AP762" s="105"/>
      <c r="AQ762" s="105"/>
      <c r="AR762" s="105"/>
      <c r="AS762" s="105"/>
      <c r="AT762" s="105"/>
      <c r="AU762" s="105"/>
      <c r="AV762" s="105"/>
      <c r="AW762" s="105"/>
      <c r="AX762" s="105"/>
      <c r="AY762" s="105"/>
      <c r="AZ762" s="105"/>
      <c r="BA762" s="105"/>
      <c r="BB762" s="105"/>
      <c r="BC762" s="105"/>
      <c r="BD762" s="105"/>
      <c r="BE762" s="105"/>
      <c r="BF762" s="105"/>
    </row>
    <row r="763" spans="1:58" ht="13.5" customHeight="1" x14ac:dyDescent="0.25">
      <c r="A763" s="105"/>
      <c r="B763" s="167"/>
      <c r="C763" s="167"/>
      <c r="D763" s="167"/>
      <c r="E763" s="105"/>
      <c r="F763" s="105"/>
      <c r="G763" s="105"/>
      <c r="H763" s="105"/>
      <c r="I763" s="105"/>
      <c r="J763" s="105"/>
      <c r="K763" s="105"/>
      <c r="L763" s="105"/>
      <c r="M763" s="105"/>
      <c r="N763" s="105"/>
      <c r="O763" s="105"/>
      <c r="P763" s="105"/>
      <c r="Q763" s="105"/>
      <c r="R763" s="105"/>
      <c r="S763" s="105"/>
      <c r="T763" s="105"/>
      <c r="U763" s="105"/>
      <c r="V763" s="105"/>
      <c r="W763" s="105"/>
      <c r="X763" s="105"/>
      <c r="Y763" s="105"/>
      <c r="Z763" s="105"/>
      <c r="AA763" s="105"/>
      <c r="AB763" s="105"/>
      <c r="AC763" s="105"/>
      <c r="AD763" s="105"/>
      <c r="AE763" s="105"/>
      <c r="AF763" s="105"/>
      <c r="AG763" s="105"/>
      <c r="AH763" s="105"/>
      <c r="AI763" s="105"/>
      <c r="AJ763" s="105"/>
      <c r="AK763" s="105"/>
      <c r="AL763" s="105"/>
      <c r="AM763" s="105"/>
      <c r="AN763" s="105"/>
      <c r="AO763" s="105"/>
      <c r="AP763" s="105"/>
      <c r="AQ763" s="105"/>
      <c r="AR763" s="105"/>
      <c r="AS763" s="105"/>
      <c r="AT763" s="105"/>
      <c r="AU763" s="105"/>
      <c r="AV763" s="105"/>
      <c r="AW763" s="105"/>
      <c r="AX763" s="105"/>
      <c r="AY763" s="105"/>
      <c r="AZ763" s="105"/>
      <c r="BA763" s="105"/>
      <c r="BB763" s="105"/>
      <c r="BC763" s="105"/>
      <c r="BD763" s="105"/>
      <c r="BE763" s="105"/>
      <c r="BF763" s="105"/>
    </row>
    <row r="764" spans="1:58" ht="13.5" customHeight="1" x14ac:dyDescent="0.25">
      <c r="A764" s="105"/>
      <c r="B764" s="167"/>
      <c r="C764" s="167"/>
      <c r="D764" s="167"/>
      <c r="E764" s="105"/>
      <c r="F764" s="105"/>
      <c r="G764" s="105"/>
      <c r="H764" s="105"/>
      <c r="I764" s="105"/>
      <c r="J764" s="105"/>
      <c r="K764" s="105"/>
      <c r="L764" s="105"/>
      <c r="M764" s="105"/>
      <c r="N764" s="105"/>
      <c r="O764" s="105"/>
      <c r="P764" s="105"/>
      <c r="Q764" s="105"/>
      <c r="R764" s="105"/>
      <c r="S764" s="105"/>
      <c r="T764" s="105"/>
      <c r="U764" s="105"/>
      <c r="V764" s="105"/>
      <c r="W764" s="105"/>
      <c r="X764" s="105"/>
      <c r="Y764" s="105"/>
      <c r="Z764" s="105"/>
      <c r="AA764" s="105"/>
      <c r="AB764" s="105"/>
      <c r="AC764" s="105"/>
      <c r="AD764" s="105"/>
      <c r="AE764" s="105"/>
      <c r="AF764" s="105"/>
      <c r="AG764" s="105"/>
      <c r="AH764" s="105"/>
      <c r="AI764" s="105"/>
      <c r="AJ764" s="105"/>
      <c r="AK764" s="105"/>
      <c r="AL764" s="105"/>
      <c r="AM764" s="105"/>
      <c r="AN764" s="105"/>
      <c r="AO764" s="105"/>
      <c r="AP764" s="105"/>
      <c r="AQ764" s="105"/>
      <c r="AR764" s="105"/>
      <c r="AS764" s="105"/>
      <c r="AT764" s="105"/>
      <c r="AU764" s="105"/>
      <c r="AV764" s="105"/>
      <c r="AW764" s="105"/>
      <c r="AX764" s="105"/>
      <c r="AY764" s="105"/>
      <c r="AZ764" s="105"/>
      <c r="BA764" s="105"/>
      <c r="BB764" s="105"/>
      <c r="BC764" s="105"/>
      <c r="BD764" s="105"/>
      <c r="BE764" s="105"/>
      <c r="BF764" s="105"/>
    </row>
    <row r="765" spans="1:58" ht="13.5" customHeight="1" x14ac:dyDescent="0.25">
      <c r="A765" s="105"/>
      <c r="B765" s="167"/>
      <c r="C765" s="167"/>
      <c r="D765" s="167"/>
      <c r="E765" s="105"/>
      <c r="F765" s="105"/>
      <c r="G765" s="105"/>
      <c r="H765" s="105"/>
      <c r="I765" s="105"/>
      <c r="J765" s="105"/>
      <c r="K765" s="105"/>
      <c r="L765" s="105"/>
      <c r="M765" s="105"/>
      <c r="N765" s="105"/>
      <c r="O765" s="105"/>
      <c r="P765" s="105"/>
      <c r="Q765" s="105"/>
      <c r="R765" s="105"/>
      <c r="S765" s="105"/>
      <c r="T765" s="105"/>
      <c r="U765" s="105"/>
      <c r="V765" s="105"/>
      <c r="W765" s="105"/>
      <c r="X765" s="105"/>
      <c r="Y765" s="105"/>
      <c r="Z765" s="105"/>
      <c r="AA765" s="105"/>
      <c r="AB765" s="105"/>
      <c r="AC765" s="105"/>
      <c r="AD765" s="105"/>
      <c r="AE765" s="105"/>
      <c r="AF765" s="105"/>
      <c r="AG765" s="105"/>
      <c r="AH765" s="105"/>
      <c r="AI765" s="105"/>
      <c r="AJ765" s="105"/>
      <c r="AK765" s="105"/>
      <c r="AL765" s="105"/>
      <c r="AM765" s="105"/>
      <c r="AN765" s="105"/>
      <c r="AO765" s="105"/>
      <c r="AP765" s="105"/>
      <c r="AQ765" s="105"/>
      <c r="AR765" s="105"/>
      <c r="AS765" s="105"/>
      <c r="AT765" s="105"/>
      <c r="AU765" s="105"/>
      <c r="AV765" s="105"/>
      <c r="AW765" s="105"/>
      <c r="AX765" s="105"/>
      <c r="AY765" s="105"/>
      <c r="AZ765" s="105"/>
      <c r="BA765" s="105"/>
      <c r="BB765" s="105"/>
      <c r="BC765" s="105"/>
      <c r="BD765" s="105"/>
      <c r="BE765" s="105"/>
      <c r="BF765" s="105"/>
    </row>
    <row r="766" spans="1:58" ht="13.5" customHeight="1" x14ac:dyDescent="0.25">
      <c r="A766" s="105"/>
      <c r="B766" s="167"/>
      <c r="C766" s="167"/>
      <c r="D766" s="167"/>
      <c r="E766" s="105"/>
      <c r="F766" s="105"/>
      <c r="G766" s="105"/>
      <c r="H766" s="105"/>
      <c r="I766" s="105"/>
      <c r="J766" s="105"/>
      <c r="K766" s="105"/>
      <c r="L766" s="105"/>
      <c r="M766" s="105"/>
      <c r="N766" s="105"/>
      <c r="O766" s="105"/>
      <c r="P766" s="105"/>
      <c r="Q766" s="105"/>
      <c r="R766" s="105"/>
      <c r="S766" s="105"/>
      <c r="T766" s="105"/>
      <c r="U766" s="105"/>
      <c r="V766" s="105"/>
      <c r="W766" s="105"/>
      <c r="X766" s="105"/>
      <c r="Y766" s="105"/>
      <c r="Z766" s="105"/>
      <c r="AA766" s="105"/>
      <c r="AB766" s="105"/>
      <c r="AC766" s="105"/>
      <c r="AD766" s="105"/>
      <c r="AE766" s="105"/>
      <c r="AF766" s="105"/>
      <c r="AG766" s="105"/>
      <c r="AH766" s="105"/>
      <c r="AI766" s="105"/>
      <c r="AJ766" s="105"/>
      <c r="AK766" s="105"/>
      <c r="AL766" s="105"/>
      <c r="AM766" s="105"/>
      <c r="AN766" s="105"/>
      <c r="AO766" s="105"/>
      <c r="AP766" s="105"/>
      <c r="AQ766" s="105"/>
      <c r="AR766" s="105"/>
      <c r="AS766" s="105"/>
      <c r="AT766" s="105"/>
      <c r="AU766" s="105"/>
      <c r="AV766" s="105"/>
      <c r="AW766" s="105"/>
      <c r="AX766" s="105"/>
      <c r="AY766" s="105"/>
      <c r="AZ766" s="105"/>
      <c r="BA766" s="105"/>
      <c r="BB766" s="105"/>
      <c r="BC766" s="105"/>
      <c r="BD766" s="105"/>
      <c r="BE766" s="105"/>
      <c r="BF766" s="105"/>
    </row>
    <row r="767" spans="1:58" ht="13.5" customHeight="1" x14ac:dyDescent="0.25">
      <c r="A767" s="105"/>
      <c r="B767" s="167"/>
      <c r="C767" s="167"/>
      <c r="D767" s="167"/>
      <c r="E767" s="105"/>
      <c r="F767" s="105"/>
      <c r="G767" s="105"/>
      <c r="H767" s="105"/>
      <c r="I767" s="105"/>
      <c r="J767" s="105"/>
      <c r="K767" s="105"/>
      <c r="L767" s="105"/>
      <c r="M767" s="105"/>
      <c r="N767" s="105"/>
      <c r="O767" s="105"/>
      <c r="P767" s="105"/>
      <c r="Q767" s="105"/>
      <c r="R767" s="105"/>
      <c r="S767" s="105"/>
      <c r="T767" s="105"/>
      <c r="U767" s="105"/>
      <c r="V767" s="105"/>
      <c r="W767" s="105"/>
      <c r="X767" s="105"/>
      <c r="Y767" s="105"/>
      <c r="Z767" s="105"/>
      <c r="AA767" s="105"/>
      <c r="AB767" s="105"/>
      <c r="AC767" s="105"/>
      <c r="AD767" s="105"/>
      <c r="AE767" s="105"/>
      <c r="AF767" s="105"/>
      <c r="AG767" s="105"/>
      <c r="AH767" s="105"/>
      <c r="AI767" s="105"/>
      <c r="AJ767" s="105"/>
      <c r="AK767" s="105"/>
      <c r="AL767" s="105"/>
      <c r="AM767" s="105"/>
      <c r="AN767" s="105"/>
      <c r="AO767" s="105"/>
      <c r="AP767" s="105"/>
      <c r="AQ767" s="105"/>
      <c r="AR767" s="105"/>
      <c r="AS767" s="105"/>
      <c r="AT767" s="105"/>
      <c r="AU767" s="105"/>
      <c r="AV767" s="105"/>
      <c r="AW767" s="105"/>
      <c r="AX767" s="105"/>
      <c r="AY767" s="105"/>
      <c r="AZ767" s="105"/>
      <c r="BA767" s="105"/>
      <c r="BB767" s="105"/>
      <c r="BC767" s="105"/>
      <c r="BD767" s="105"/>
      <c r="BE767" s="105"/>
      <c r="BF767" s="105"/>
    </row>
    <row r="768" spans="1:58" ht="13.5" customHeight="1" x14ac:dyDescent="0.25">
      <c r="A768" s="105"/>
      <c r="B768" s="167"/>
      <c r="C768" s="167"/>
      <c r="D768" s="167"/>
      <c r="E768" s="105"/>
      <c r="F768" s="105"/>
      <c r="G768" s="105"/>
      <c r="H768" s="105"/>
      <c r="I768" s="105"/>
      <c r="J768" s="105"/>
      <c r="K768" s="105"/>
      <c r="L768" s="105"/>
      <c r="M768" s="105"/>
      <c r="N768" s="105"/>
      <c r="O768" s="105"/>
      <c r="P768" s="105"/>
      <c r="Q768" s="105"/>
      <c r="R768" s="105"/>
      <c r="S768" s="105"/>
      <c r="T768" s="105"/>
      <c r="U768" s="105"/>
      <c r="V768" s="105"/>
      <c r="W768" s="105"/>
      <c r="X768" s="105"/>
      <c r="Y768" s="105"/>
      <c r="Z768" s="105"/>
      <c r="AA768" s="105"/>
      <c r="AB768" s="105"/>
      <c r="AC768" s="105"/>
      <c r="AD768" s="105"/>
      <c r="AE768" s="105"/>
      <c r="AF768" s="105"/>
      <c r="AG768" s="105"/>
      <c r="AH768" s="105"/>
      <c r="AI768" s="105"/>
      <c r="AJ768" s="105"/>
      <c r="AK768" s="105"/>
      <c r="AL768" s="105"/>
      <c r="AM768" s="105"/>
      <c r="AN768" s="105"/>
      <c r="AO768" s="105"/>
      <c r="AP768" s="105"/>
      <c r="AQ768" s="105"/>
      <c r="AR768" s="105"/>
      <c r="AS768" s="105"/>
      <c r="AT768" s="105"/>
      <c r="AU768" s="105"/>
      <c r="AV768" s="105"/>
      <c r="AW768" s="105"/>
      <c r="AX768" s="105"/>
      <c r="AY768" s="105"/>
      <c r="AZ768" s="105"/>
      <c r="BA768" s="105"/>
      <c r="BB768" s="105"/>
      <c r="BC768" s="105"/>
      <c r="BD768" s="105"/>
      <c r="BE768" s="105"/>
      <c r="BF768" s="105"/>
    </row>
    <row r="769" spans="1:58" ht="13.5" customHeight="1" x14ac:dyDescent="0.25">
      <c r="A769" s="105"/>
      <c r="B769" s="167"/>
      <c r="C769" s="167"/>
      <c r="D769" s="167"/>
      <c r="E769" s="105"/>
      <c r="F769" s="105"/>
      <c r="G769" s="105"/>
      <c r="H769" s="105"/>
      <c r="I769" s="105"/>
      <c r="J769" s="105"/>
      <c r="K769" s="105"/>
      <c r="L769" s="105"/>
      <c r="M769" s="105"/>
      <c r="N769" s="105"/>
      <c r="O769" s="105"/>
      <c r="P769" s="105"/>
      <c r="Q769" s="105"/>
      <c r="R769" s="105"/>
      <c r="S769" s="105"/>
      <c r="T769" s="105"/>
      <c r="U769" s="105"/>
      <c r="V769" s="105"/>
      <c r="W769" s="105"/>
      <c r="X769" s="105"/>
      <c r="Y769" s="105"/>
      <c r="Z769" s="105"/>
      <c r="AA769" s="105"/>
      <c r="AB769" s="105"/>
      <c r="AC769" s="105"/>
      <c r="AD769" s="105"/>
      <c r="AE769" s="105"/>
      <c r="AF769" s="105"/>
      <c r="AG769" s="105"/>
      <c r="AH769" s="105"/>
      <c r="AI769" s="105"/>
      <c r="AJ769" s="105"/>
      <c r="AK769" s="105"/>
      <c r="AL769" s="105"/>
      <c r="AM769" s="105"/>
      <c r="AN769" s="105"/>
      <c r="AO769" s="105"/>
      <c r="AP769" s="105"/>
      <c r="AQ769" s="105"/>
      <c r="AR769" s="105"/>
      <c r="AS769" s="105"/>
      <c r="AT769" s="105"/>
      <c r="AU769" s="105"/>
      <c r="AV769" s="105"/>
      <c r="AW769" s="105"/>
      <c r="AX769" s="105"/>
      <c r="AY769" s="105"/>
      <c r="AZ769" s="105"/>
      <c r="BA769" s="105"/>
      <c r="BB769" s="105"/>
      <c r="BC769" s="105"/>
      <c r="BD769" s="105"/>
      <c r="BE769" s="105"/>
      <c r="BF769" s="105"/>
    </row>
    <row r="770" spans="1:58" ht="13.5" customHeight="1" x14ac:dyDescent="0.25">
      <c r="A770" s="105"/>
      <c r="B770" s="167"/>
      <c r="C770" s="167"/>
      <c r="D770" s="167"/>
      <c r="E770" s="105"/>
      <c r="F770" s="105"/>
      <c r="G770" s="105"/>
      <c r="H770" s="105"/>
      <c r="I770" s="105"/>
      <c r="J770" s="105"/>
      <c r="K770" s="105"/>
      <c r="L770" s="105"/>
      <c r="M770" s="105"/>
      <c r="N770" s="105"/>
      <c r="O770" s="105"/>
      <c r="P770" s="105"/>
      <c r="Q770" s="105"/>
      <c r="R770" s="105"/>
      <c r="S770" s="105"/>
      <c r="T770" s="105"/>
      <c r="U770" s="105"/>
      <c r="V770" s="105"/>
      <c r="W770" s="105"/>
      <c r="X770" s="105"/>
      <c r="Y770" s="105"/>
      <c r="Z770" s="105"/>
      <c r="AA770" s="105"/>
      <c r="AB770" s="105"/>
      <c r="AC770" s="105"/>
      <c r="AD770" s="105"/>
      <c r="AE770" s="105"/>
      <c r="AF770" s="105"/>
      <c r="AG770" s="105"/>
      <c r="AH770" s="105"/>
      <c r="AI770" s="105"/>
      <c r="AJ770" s="105"/>
      <c r="AK770" s="105"/>
      <c r="AL770" s="105"/>
      <c r="AM770" s="105"/>
      <c r="AN770" s="105"/>
      <c r="AO770" s="105"/>
      <c r="AP770" s="105"/>
      <c r="AQ770" s="105"/>
      <c r="AR770" s="105"/>
      <c r="AS770" s="105"/>
      <c r="AT770" s="105"/>
      <c r="AU770" s="105"/>
      <c r="AV770" s="105"/>
      <c r="AW770" s="105"/>
      <c r="AX770" s="105"/>
      <c r="AY770" s="105"/>
      <c r="AZ770" s="105"/>
      <c r="BA770" s="105"/>
      <c r="BB770" s="105"/>
      <c r="BC770" s="105"/>
      <c r="BD770" s="105"/>
      <c r="BE770" s="105"/>
      <c r="BF770" s="105"/>
    </row>
    <row r="771" spans="1:58" ht="13.5" customHeight="1" x14ac:dyDescent="0.25">
      <c r="A771" s="105"/>
      <c r="B771" s="167"/>
      <c r="C771" s="167"/>
      <c r="D771" s="167"/>
      <c r="E771" s="105"/>
      <c r="F771" s="105"/>
      <c r="G771" s="105"/>
      <c r="H771" s="105"/>
      <c r="I771" s="105"/>
      <c r="J771" s="105"/>
      <c r="K771" s="105"/>
      <c r="L771" s="105"/>
      <c r="M771" s="105"/>
      <c r="N771" s="105"/>
      <c r="O771" s="105"/>
      <c r="P771" s="105"/>
      <c r="Q771" s="105"/>
      <c r="R771" s="105"/>
      <c r="S771" s="105"/>
      <c r="T771" s="105"/>
      <c r="U771" s="105"/>
      <c r="V771" s="105"/>
      <c r="W771" s="105"/>
      <c r="X771" s="105"/>
      <c r="Y771" s="105"/>
      <c r="Z771" s="105"/>
      <c r="AA771" s="105"/>
      <c r="AB771" s="105"/>
      <c r="AC771" s="105"/>
      <c r="AD771" s="105"/>
      <c r="AE771" s="105"/>
      <c r="AF771" s="105"/>
      <c r="AG771" s="105"/>
      <c r="AH771" s="105"/>
      <c r="AI771" s="105"/>
      <c r="AJ771" s="105"/>
      <c r="AK771" s="105"/>
      <c r="AL771" s="105"/>
      <c r="AM771" s="105"/>
      <c r="AN771" s="105"/>
      <c r="AO771" s="105"/>
      <c r="AP771" s="105"/>
      <c r="AQ771" s="105"/>
      <c r="AR771" s="105"/>
      <c r="AS771" s="105"/>
      <c r="AT771" s="105"/>
      <c r="AU771" s="105"/>
      <c r="AV771" s="105"/>
      <c r="AW771" s="105"/>
      <c r="AX771" s="105"/>
      <c r="AY771" s="105"/>
      <c r="AZ771" s="105"/>
      <c r="BA771" s="105"/>
      <c r="BB771" s="105"/>
      <c r="BC771" s="105"/>
      <c r="BD771" s="105"/>
      <c r="BE771" s="105"/>
      <c r="BF771" s="105"/>
    </row>
    <row r="772" spans="1:58" ht="13.5" customHeight="1" x14ac:dyDescent="0.25">
      <c r="A772" s="105"/>
      <c r="B772" s="167"/>
      <c r="C772" s="167"/>
      <c r="D772" s="167"/>
      <c r="E772" s="105"/>
      <c r="F772" s="105"/>
      <c r="G772" s="105"/>
      <c r="H772" s="105"/>
      <c r="I772" s="105"/>
      <c r="J772" s="105"/>
      <c r="K772" s="105"/>
      <c r="L772" s="105"/>
      <c r="M772" s="105"/>
      <c r="N772" s="105"/>
      <c r="O772" s="105"/>
      <c r="P772" s="105"/>
      <c r="Q772" s="105"/>
      <c r="R772" s="105"/>
      <c r="S772" s="105"/>
      <c r="T772" s="105"/>
      <c r="U772" s="105"/>
      <c r="V772" s="105"/>
      <c r="W772" s="105"/>
      <c r="X772" s="105"/>
      <c r="Y772" s="105"/>
      <c r="Z772" s="105"/>
      <c r="AA772" s="105"/>
      <c r="AB772" s="105"/>
      <c r="AC772" s="105"/>
      <c r="AD772" s="105"/>
      <c r="AE772" s="105"/>
      <c r="AF772" s="105"/>
      <c r="AG772" s="105"/>
      <c r="AH772" s="105"/>
      <c r="AI772" s="105"/>
      <c r="AJ772" s="105"/>
      <c r="AK772" s="105"/>
      <c r="AL772" s="105"/>
      <c r="AM772" s="105"/>
      <c r="AN772" s="105"/>
      <c r="AO772" s="105"/>
      <c r="AP772" s="105"/>
      <c r="AQ772" s="105"/>
      <c r="AR772" s="105"/>
      <c r="AS772" s="105"/>
      <c r="AT772" s="105"/>
      <c r="AU772" s="105"/>
      <c r="AV772" s="105"/>
      <c r="AW772" s="105"/>
      <c r="AX772" s="105"/>
      <c r="AY772" s="105"/>
      <c r="AZ772" s="105"/>
      <c r="BA772" s="105"/>
      <c r="BB772" s="105"/>
      <c r="BC772" s="105"/>
      <c r="BD772" s="105"/>
      <c r="BE772" s="105"/>
      <c r="BF772" s="105"/>
    </row>
    <row r="773" spans="1:58" ht="13.5" customHeight="1" x14ac:dyDescent="0.25">
      <c r="A773" s="105"/>
      <c r="B773" s="167"/>
      <c r="C773" s="167"/>
      <c r="D773" s="167"/>
      <c r="E773" s="105"/>
      <c r="F773" s="105"/>
      <c r="G773" s="105"/>
      <c r="H773" s="105"/>
      <c r="I773" s="105"/>
      <c r="J773" s="105"/>
      <c r="K773" s="105"/>
      <c r="L773" s="105"/>
      <c r="M773" s="105"/>
      <c r="N773" s="105"/>
      <c r="O773" s="105"/>
      <c r="P773" s="105"/>
      <c r="Q773" s="105"/>
      <c r="R773" s="105"/>
      <c r="S773" s="105"/>
      <c r="T773" s="105"/>
      <c r="U773" s="105"/>
      <c r="V773" s="105"/>
      <c r="W773" s="105"/>
      <c r="X773" s="105"/>
      <c r="Y773" s="105"/>
      <c r="Z773" s="105"/>
      <c r="AA773" s="105"/>
      <c r="AB773" s="105"/>
      <c r="AC773" s="105"/>
      <c r="AD773" s="105"/>
      <c r="AE773" s="105"/>
      <c r="AF773" s="105"/>
      <c r="AG773" s="105"/>
      <c r="AH773" s="105"/>
      <c r="AI773" s="105"/>
      <c r="AJ773" s="105"/>
      <c r="AK773" s="105"/>
      <c r="AL773" s="105"/>
      <c r="AM773" s="105"/>
      <c r="AN773" s="105"/>
      <c r="AO773" s="105"/>
      <c r="AP773" s="105"/>
      <c r="AQ773" s="105"/>
      <c r="AR773" s="105"/>
      <c r="AS773" s="105"/>
      <c r="AT773" s="105"/>
      <c r="AU773" s="105"/>
      <c r="AV773" s="105"/>
      <c r="AW773" s="105"/>
      <c r="AX773" s="105"/>
      <c r="AY773" s="105"/>
      <c r="AZ773" s="105"/>
      <c r="BA773" s="105"/>
      <c r="BB773" s="105"/>
      <c r="BC773" s="105"/>
      <c r="BD773" s="105"/>
      <c r="BE773" s="105"/>
      <c r="BF773" s="105"/>
    </row>
    <row r="774" spans="1:58" ht="13.5" customHeight="1" x14ac:dyDescent="0.25">
      <c r="A774" s="105"/>
      <c r="B774" s="167"/>
      <c r="C774" s="167"/>
      <c r="D774" s="167"/>
      <c r="E774" s="105"/>
      <c r="F774" s="105"/>
      <c r="G774" s="105"/>
      <c r="H774" s="105"/>
      <c r="I774" s="105"/>
      <c r="J774" s="105"/>
      <c r="K774" s="105"/>
      <c r="L774" s="105"/>
      <c r="M774" s="105"/>
      <c r="N774" s="105"/>
      <c r="O774" s="105"/>
      <c r="P774" s="105"/>
      <c r="Q774" s="105"/>
      <c r="R774" s="105"/>
      <c r="S774" s="105"/>
      <c r="T774" s="105"/>
      <c r="U774" s="105"/>
      <c r="V774" s="105"/>
      <c r="W774" s="105"/>
      <c r="X774" s="105"/>
      <c r="Y774" s="105"/>
      <c r="Z774" s="105"/>
      <c r="AA774" s="105"/>
      <c r="AB774" s="105"/>
      <c r="AC774" s="105"/>
      <c r="AD774" s="105"/>
      <c r="AE774" s="105"/>
      <c r="AF774" s="105"/>
      <c r="AG774" s="105"/>
      <c r="AH774" s="105"/>
      <c r="AI774" s="105"/>
      <c r="AJ774" s="105"/>
      <c r="AK774" s="105"/>
      <c r="AL774" s="105"/>
      <c r="AM774" s="105"/>
      <c r="AN774" s="105"/>
      <c r="AO774" s="105"/>
      <c r="AP774" s="105"/>
      <c r="AQ774" s="105"/>
      <c r="AR774" s="105"/>
      <c r="AS774" s="105"/>
      <c r="AT774" s="105"/>
      <c r="AU774" s="105"/>
      <c r="AV774" s="105"/>
      <c r="AW774" s="105"/>
      <c r="AX774" s="105"/>
      <c r="AY774" s="105"/>
      <c r="AZ774" s="105"/>
      <c r="BA774" s="105"/>
      <c r="BB774" s="105"/>
      <c r="BC774" s="105"/>
      <c r="BD774" s="105"/>
      <c r="BE774" s="105"/>
      <c r="BF774" s="105"/>
    </row>
    <row r="775" spans="1:58" ht="13.5" customHeight="1" x14ac:dyDescent="0.25">
      <c r="A775" s="105"/>
      <c r="B775" s="167"/>
      <c r="C775" s="167"/>
      <c r="D775" s="167"/>
      <c r="E775" s="105"/>
      <c r="F775" s="105"/>
      <c r="G775" s="105"/>
      <c r="H775" s="105"/>
      <c r="I775" s="105"/>
      <c r="J775" s="105"/>
      <c r="K775" s="105"/>
      <c r="L775" s="105"/>
      <c r="M775" s="105"/>
      <c r="N775" s="105"/>
      <c r="O775" s="105"/>
      <c r="P775" s="105"/>
      <c r="Q775" s="105"/>
      <c r="R775" s="105"/>
      <c r="S775" s="105"/>
      <c r="T775" s="105"/>
      <c r="U775" s="105"/>
      <c r="V775" s="105"/>
      <c r="W775" s="105"/>
      <c r="X775" s="105"/>
      <c r="Y775" s="105"/>
      <c r="Z775" s="105"/>
      <c r="AA775" s="105"/>
      <c r="AB775" s="105"/>
      <c r="AC775" s="105"/>
      <c r="AD775" s="105"/>
      <c r="AE775" s="105"/>
      <c r="AF775" s="105"/>
      <c r="AG775" s="105"/>
      <c r="AH775" s="105"/>
      <c r="AI775" s="105"/>
      <c r="AJ775" s="105"/>
      <c r="AK775" s="105"/>
      <c r="AL775" s="105"/>
      <c r="AM775" s="105"/>
      <c r="AN775" s="105"/>
      <c r="AO775" s="105"/>
      <c r="AP775" s="105"/>
      <c r="AQ775" s="105"/>
      <c r="AR775" s="105"/>
      <c r="AS775" s="105"/>
      <c r="AT775" s="105"/>
      <c r="AU775" s="105"/>
      <c r="AV775" s="105"/>
      <c r="AW775" s="105"/>
      <c r="AX775" s="105"/>
      <c r="AY775" s="105"/>
      <c r="AZ775" s="105"/>
      <c r="BA775" s="105"/>
      <c r="BB775" s="105"/>
      <c r="BC775" s="105"/>
      <c r="BD775" s="105"/>
      <c r="BE775" s="105"/>
      <c r="BF775" s="105"/>
    </row>
    <row r="776" spans="1:58" ht="13.5" customHeight="1" x14ac:dyDescent="0.25">
      <c r="A776" s="105"/>
      <c r="B776" s="167"/>
      <c r="C776" s="167"/>
      <c r="D776" s="167"/>
      <c r="E776" s="105"/>
      <c r="F776" s="105"/>
      <c r="G776" s="105"/>
      <c r="H776" s="105"/>
      <c r="I776" s="105"/>
      <c r="J776" s="105"/>
      <c r="K776" s="105"/>
      <c r="L776" s="105"/>
      <c r="M776" s="105"/>
      <c r="N776" s="105"/>
      <c r="O776" s="105"/>
      <c r="P776" s="105"/>
      <c r="Q776" s="105"/>
      <c r="R776" s="105"/>
      <c r="S776" s="105"/>
      <c r="T776" s="105"/>
      <c r="U776" s="105"/>
      <c r="V776" s="105"/>
      <c r="W776" s="105"/>
      <c r="X776" s="105"/>
      <c r="Y776" s="105"/>
      <c r="Z776" s="105"/>
      <c r="AA776" s="105"/>
      <c r="AB776" s="105"/>
      <c r="AC776" s="105"/>
      <c r="AD776" s="105"/>
      <c r="AE776" s="105"/>
      <c r="AF776" s="105"/>
      <c r="AG776" s="105"/>
      <c r="AH776" s="105"/>
      <c r="AI776" s="105"/>
      <c r="AJ776" s="105"/>
      <c r="AK776" s="105"/>
      <c r="AL776" s="105"/>
      <c r="AM776" s="105"/>
      <c r="AN776" s="105"/>
      <c r="AO776" s="105"/>
      <c r="AP776" s="105"/>
      <c r="AQ776" s="105"/>
      <c r="AR776" s="105"/>
      <c r="AS776" s="105"/>
      <c r="AT776" s="105"/>
      <c r="AU776" s="105"/>
      <c r="AV776" s="105"/>
      <c r="AW776" s="105"/>
      <c r="AX776" s="105"/>
      <c r="AY776" s="105"/>
      <c r="AZ776" s="105"/>
      <c r="BA776" s="105"/>
      <c r="BB776" s="105"/>
      <c r="BC776" s="105"/>
      <c r="BD776" s="105"/>
      <c r="BE776" s="105"/>
      <c r="BF776" s="105"/>
    </row>
    <row r="777" spans="1:58" ht="13.5" customHeight="1" x14ac:dyDescent="0.25">
      <c r="A777" s="105"/>
      <c r="B777" s="167"/>
      <c r="C777" s="167"/>
      <c r="D777" s="167"/>
      <c r="E777" s="105"/>
      <c r="F777" s="105"/>
      <c r="G777" s="105"/>
      <c r="H777" s="105"/>
      <c r="I777" s="105"/>
      <c r="J777" s="105"/>
      <c r="K777" s="105"/>
      <c r="L777" s="105"/>
      <c r="M777" s="105"/>
      <c r="N777" s="105"/>
      <c r="O777" s="105"/>
      <c r="P777" s="105"/>
      <c r="Q777" s="105"/>
      <c r="R777" s="105"/>
      <c r="S777" s="105"/>
      <c r="T777" s="105"/>
      <c r="U777" s="105"/>
      <c r="V777" s="105"/>
      <c r="W777" s="105"/>
      <c r="X777" s="105"/>
      <c r="Y777" s="105"/>
      <c r="Z777" s="105"/>
      <c r="AA777" s="105"/>
      <c r="AB777" s="105"/>
      <c r="AC777" s="105"/>
      <c r="AD777" s="105"/>
      <c r="AE777" s="105"/>
      <c r="AF777" s="105"/>
      <c r="AG777" s="105"/>
      <c r="AH777" s="105"/>
      <c r="AI777" s="105"/>
      <c r="AJ777" s="105"/>
      <c r="AK777" s="105"/>
      <c r="AL777" s="105"/>
      <c r="AM777" s="105"/>
      <c r="AN777" s="105"/>
      <c r="AO777" s="105"/>
      <c r="AP777" s="105"/>
      <c r="AQ777" s="105"/>
      <c r="AR777" s="105"/>
      <c r="AS777" s="105"/>
      <c r="AT777" s="105"/>
      <c r="AU777" s="105"/>
      <c r="AV777" s="105"/>
      <c r="AW777" s="105"/>
      <c r="AX777" s="105"/>
      <c r="AY777" s="105"/>
      <c r="AZ777" s="105"/>
      <c r="BA777" s="105"/>
      <c r="BB777" s="105"/>
      <c r="BC777" s="105"/>
      <c r="BD777" s="105"/>
      <c r="BE777" s="105"/>
      <c r="BF777" s="105"/>
    </row>
    <row r="778" spans="1:58" ht="13.5" customHeight="1" x14ac:dyDescent="0.25">
      <c r="A778" s="105"/>
      <c r="B778" s="167"/>
      <c r="C778" s="167"/>
      <c r="D778" s="167"/>
      <c r="E778" s="105"/>
      <c r="F778" s="105"/>
      <c r="G778" s="105"/>
      <c r="H778" s="105"/>
      <c r="I778" s="105"/>
      <c r="J778" s="105"/>
      <c r="K778" s="105"/>
      <c r="L778" s="105"/>
      <c r="M778" s="105"/>
      <c r="N778" s="105"/>
      <c r="O778" s="105"/>
      <c r="P778" s="105"/>
      <c r="Q778" s="105"/>
      <c r="R778" s="105"/>
      <c r="S778" s="105"/>
      <c r="T778" s="105"/>
      <c r="U778" s="105"/>
      <c r="V778" s="105"/>
      <c r="W778" s="105"/>
      <c r="X778" s="105"/>
      <c r="Y778" s="105"/>
      <c r="Z778" s="105"/>
      <c r="AA778" s="105"/>
      <c r="AB778" s="105"/>
      <c r="AC778" s="105"/>
      <c r="AD778" s="105"/>
      <c r="AE778" s="105"/>
      <c r="AF778" s="105"/>
      <c r="AG778" s="105"/>
      <c r="AH778" s="105"/>
      <c r="AI778" s="105"/>
      <c r="AJ778" s="105"/>
      <c r="AK778" s="105"/>
      <c r="AL778" s="105"/>
      <c r="AM778" s="105"/>
      <c r="AN778" s="105"/>
      <c r="AO778" s="105"/>
      <c r="AP778" s="105"/>
      <c r="AQ778" s="105"/>
      <c r="AR778" s="105"/>
      <c r="AS778" s="105"/>
      <c r="AT778" s="105"/>
      <c r="AU778" s="105"/>
      <c r="AV778" s="105"/>
      <c r="AW778" s="105"/>
      <c r="AX778" s="105"/>
      <c r="AY778" s="105"/>
      <c r="AZ778" s="105"/>
      <c r="BA778" s="105"/>
      <c r="BB778" s="105"/>
      <c r="BC778" s="105"/>
      <c r="BD778" s="105"/>
      <c r="BE778" s="105"/>
      <c r="BF778" s="105"/>
    </row>
    <row r="779" spans="1:58" ht="13.5" customHeight="1" x14ac:dyDescent="0.25">
      <c r="A779" s="105"/>
      <c r="B779" s="167"/>
      <c r="C779" s="167"/>
      <c r="D779" s="167"/>
      <c r="E779" s="105"/>
      <c r="F779" s="105"/>
      <c r="G779" s="105"/>
      <c r="H779" s="105"/>
      <c r="I779" s="105"/>
      <c r="J779" s="105"/>
      <c r="K779" s="105"/>
      <c r="L779" s="105"/>
      <c r="M779" s="105"/>
      <c r="N779" s="105"/>
      <c r="O779" s="105"/>
      <c r="P779" s="105"/>
      <c r="Q779" s="105"/>
      <c r="R779" s="105"/>
      <c r="S779" s="105"/>
      <c r="T779" s="105"/>
      <c r="U779" s="105"/>
      <c r="V779" s="105"/>
      <c r="W779" s="105"/>
      <c r="X779" s="105"/>
      <c r="Y779" s="105"/>
      <c r="Z779" s="105"/>
      <c r="AA779" s="105"/>
      <c r="AB779" s="105"/>
      <c r="AC779" s="105"/>
      <c r="AD779" s="105"/>
      <c r="AE779" s="105"/>
      <c r="AF779" s="105"/>
      <c r="AG779" s="105"/>
      <c r="AH779" s="105"/>
      <c r="AI779" s="105"/>
      <c r="AJ779" s="105"/>
      <c r="AK779" s="105"/>
      <c r="AL779" s="105"/>
      <c r="AM779" s="105"/>
      <c r="AN779" s="105"/>
      <c r="AO779" s="105"/>
      <c r="AP779" s="105"/>
      <c r="AQ779" s="105"/>
      <c r="AR779" s="105"/>
      <c r="AS779" s="105"/>
      <c r="AT779" s="105"/>
      <c r="AU779" s="105"/>
      <c r="AV779" s="105"/>
      <c r="AW779" s="105"/>
      <c r="AX779" s="105"/>
      <c r="AY779" s="105"/>
      <c r="AZ779" s="105"/>
      <c r="BA779" s="105"/>
      <c r="BB779" s="105"/>
      <c r="BC779" s="105"/>
      <c r="BD779" s="105"/>
      <c r="BE779" s="105"/>
      <c r="BF779" s="105"/>
    </row>
    <row r="780" spans="1:58" ht="13.5" customHeight="1" x14ac:dyDescent="0.25">
      <c r="A780" s="105"/>
      <c r="B780" s="167"/>
      <c r="C780" s="167"/>
      <c r="D780" s="167"/>
      <c r="E780" s="105"/>
      <c r="F780" s="105"/>
      <c r="G780" s="105"/>
      <c r="H780" s="105"/>
      <c r="I780" s="105"/>
      <c r="J780" s="105"/>
      <c r="K780" s="105"/>
      <c r="L780" s="105"/>
      <c r="M780" s="105"/>
      <c r="N780" s="105"/>
      <c r="O780" s="105"/>
      <c r="P780" s="105"/>
      <c r="Q780" s="105"/>
      <c r="R780" s="105"/>
      <c r="S780" s="105"/>
      <c r="T780" s="105"/>
      <c r="U780" s="105"/>
      <c r="V780" s="105"/>
      <c r="W780" s="105"/>
      <c r="X780" s="105"/>
      <c r="Y780" s="105"/>
      <c r="Z780" s="105"/>
      <c r="AA780" s="105"/>
      <c r="AB780" s="105"/>
      <c r="AC780" s="105"/>
      <c r="AD780" s="105"/>
      <c r="AE780" s="105"/>
      <c r="AF780" s="105"/>
      <c r="AG780" s="105"/>
      <c r="AH780" s="105"/>
      <c r="AI780" s="105"/>
      <c r="AJ780" s="105"/>
      <c r="AK780" s="105"/>
      <c r="AL780" s="105"/>
      <c r="AM780" s="105"/>
      <c r="AN780" s="105"/>
      <c r="AO780" s="105"/>
      <c r="AP780" s="105"/>
      <c r="AQ780" s="105"/>
      <c r="AR780" s="105"/>
      <c r="AS780" s="105"/>
      <c r="AT780" s="105"/>
      <c r="AU780" s="105"/>
      <c r="AV780" s="105"/>
      <c r="AW780" s="105"/>
      <c r="AX780" s="105"/>
      <c r="AY780" s="105"/>
      <c r="AZ780" s="105"/>
      <c r="BA780" s="105"/>
      <c r="BB780" s="105"/>
      <c r="BC780" s="105"/>
      <c r="BD780" s="105"/>
      <c r="BE780" s="105"/>
      <c r="BF780" s="105"/>
    </row>
    <row r="781" spans="1:58" ht="13.5" customHeight="1" x14ac:dyDescent="0.25">
      <c r="A781" s="105"/>
      <c r="B781" s="167"/>
      <c r="C781" s="167"/>
      <c r="D781" s="167"/>
      <c r="E781" s="105"/>
      <c r="F781" s="105"/>
      <c r="G781" s="105"/>
      <c r="H781" s="105"/>
      <c r="I781" s="105"/>
      <c r="J781" s="105"/>
      <c r="K781" s="105"/>
      <c r="L781" s="105"/>
      <c r="M781" s="105"/>
      <c r="N781" s="105"/>
      <c r="O781" s="105"/>
      <c r="P781" s="105"/>
      <c r="Q781" s="105"/>
      <c r="R781" s="105"/>
      <c r="S781" s="105"/>
      <c r="T781" s="105"/>
      <c r="U781" s="105"/>
      <c r="V781" s="105"/>
      <c r="W781" s="105"/>
      <c r="X781" s="105"/>
      <c r="Y781" s="105"/>
      <c r="Z781" s="105"/>
      <c r="AA781" s="105"/>
      <c r="AB781" s="105"/>
      <c r="AC781" s="105"/>
      <c r="AD781" s="105"/>
      <c r="AE781" s="105"/>
      <c r="AF781" s="105"/>
      <c r="AG781" s="105"/>
      <c r="AH781" s="105"/>
      <c r="AI781" s="105"/>
      <c r="AJ781" s="105"/>
      <c r="AK781" s="105"/>
      <c r="AL781" s="105"/>
      <c r="AM781" s="105"/>
      <c r="AN781" s="105"/>
      <c r="AO781" s="105"/>
      <c r="AP781" s="105"/>
      <c r="AQ781" s="105"/>
      <c r="AR781" s="105"/>
      <c r="AS781" s="105"/>
      <c r="AT781" s="105"/>
      <c r="AU781" s="105"/>
      <c r="AV781" s="105"/>
      <c r="AW781" s="105"/>
      <c r="AX781" s="105"/>
      <c r="AY781" s="105"/>
      <c r="AZ781" s="105"/>
      <c r="BA781" s="105"/>
      <c r="BB781" s="105"/>
      <c r="BC781" s="105"/>
      <c r="BD781" s="105"/>
      <c r="BE781" s="105"/>
      <c r="BF781" s="105"/>
    </row>
    <row r="782" spans="1:58" ht="13.5" customHeight="1" x14ac:dyDescent="0.25">
      <c r="A782" s="105"/>
      <c r="B782" s="167"/>
      <c r="C782" s="167"/>
      <c r="D782" s="167"/>
      <c r="E782" s="105"/>
      <c r="F782" s="105"/>
      <c r="G782" s="105"/>
      <c r="H782" s="105"/>
      <c r="I782" s="105"/>
      <c r="J782" s="105"/>
      <c r="K782" s="105"/>
      <c r="L782" s="105"/>
      <c r="M782" s="105"/>
      <c r="N782" s="105"/>
      <c r="O782" s="105"/>
      <c r="P782" s="105"/>
      <c r="Q782" s="105"/>
      <c r="R782" s="105"/>
      <c r="S782" s="105"/>
      <c r="T782" s="105"/>
      <c r="U782" s="105"/>
      <c r="V782" s="105"/>
      <c r="W782" s="105"/>
      <c r="X782" s="105"/>
      <c r="Y782" s="105"/>
      <c r="Z782" s="105"/>
      <c r="AA782" s="105"/>
      <c r="AB782" s="105"/>
      <c r="AC782" s="105"/>
      <c r="AD782" s="105"/>
      <c r="AE782" s="105"/>
      <c r="AF782" s="105"/>
      <c r="AG782" s="105"/>
      <c r="AH782" s="105"/>
      <c r="AI782" s="105"/>
      <c r="AJ782" s="105"/>
      <c r="AK782" s="105"/>
      <c r="AL782" s="105"/>
      <c r="AM782" s="105"/>
      <c r="AN782" s="105"/>
      <c r="AO782" s="105"/>
      <c r="AP782" s="105"/>
      <c r="AQ782" s="105"/>
      <c r="AR782" s="105"/>
      <c r="AS782" s="105"/>
      <c r="AT782" s="105"/>
      <c r="AU782" s="105"/>
      <c r="AV782" s="105"/>
      <c r="AW782" s="105"/>
      <c r="AX782" s="105"/>
      <c r="AY782" s="105"/>
      <c r="AZ782" s="105"/>
      <c r="BA782" s="105"/>
      <c r="BB782" s="105"/>
      <c r="BC782" s="105"/>
      <c r="BD782" s="105"/>
      <c r="BE782" s="105"/>
      <c r="BF782" s="105"/>
    </row>
    <row r="783" spans="1:58" ht="13.5" customHeight="1" x14ac:dyDescent="0.25">
      <c r="A783" s="105"/>
      <c r="B783" s="167"/>
      <c r="C783" s="167"/>
      <c r="D783" s="167"/>
      <c r="E783" s="105"/>
      <c r="F783" s="105"/>
      <c r="G783" s="105"/>
      <c r="H783" s="105"/>
      <c r="I783" s="105"/>
      <c r="J783" s="105"/>
      <c r="K783" s="105"/>
      <c r="L783" s="105"/>
      <c r="M783" s="105"/>
      <c r="N783" s="105"/>
      <c r="O783" s="105"/>
      <c r="P783" s="105"/>
      <c r="Q783" s="105"/>
      <c r="R783" s="105"/>
      <c r="S783" s="105"/>
      <c r="T783" s="105"/>
      <c r="U783" s="105"/>
      <c r="V783" s="105"/>
      <c r="W783" s="105"/>
      <c r="X783" s="105"/>
      <c r="Y783" s="105"/>
      <c r="Z783" s="105"/>
      <c r="AA783" s="105"/>
      <c r="AB783" s="105"/>
      <c r="AC783" s="105"/>
      <c r="AD783" s="105"/>
      <c r="AE783" s="105"/>
      <c r="AF783" s="105"/>
      <c r="AG783" s="105"/>
      <c r="AH783" s="105"/>
      <c r="AI783" s="105"/>
      <c r="AJ783" s="105"/>
      <c r="AK783" s="105"/>
      <c r="AL783" s="105"/>
      <c r="AM783" s="105"/>
      <c r="AN783" s="105"/>
      <c r="AO783" s="105"/>
      <c r="AP783" s="105"/>
      <c r="AQ783" s="105"/>
      <c r="AR783" s="105"/>
      <c r="AS783" s="105"/>
      <c r="AT783" s="105"/>
      <c r="AU783" s="105"/>
      <c r="AV783" s="105"/>
      <c r="AW783" s="105"/>
      <c r="AX783" s="105"/>
      <c r="AY783" s="105"/>
      <c r="AZ783" s="105"/>
      <c r="BA783" s="105"/>
      <c r="BB783" s="105"/>
      <c r="BC783" s="105"/>
      <c r="BD783" s="105"/>
      <c r="BE783" s="105"/>
      <c r="BF783" s="105"/>
    </row>
    <row r="784" spans="1:58" ht="13.5" customHeight="1" x14ac:dyDescent="0.25">
      <c r="A784" s="105"/>
      <c r="B784" s="167"/>
      <c r="C784" s="167"/>
      <c r="D784" s="167"/>
      <c r="E784" s="105"/>
      <c r="F784" s="105"/>
      <c r="G784" s="105"/>
      <c r="H784" s="105"/>
      <c r="I784" s="105"/>
      <c r="J784" s="105"/>
      <c r="K784" s="105"/>
      <c r="L784" s="105"/>
      <c r="M784" s="105"/>
      <c r="N784" s="105"/>
      <c r="O784" s="105"/>
      <c r="P784" s="105"/>
      <c r="Q784" s="105"/>
      <c r="R784" s="105"/>
      <c r="S784" s="105"/>
      <c r="T784" s="105"/>
      <c r="U784" s="105"/>
      <c r="V784" s="105"/>
      <c r="W784" s="105"/>
      <c r="X784" s="105"/>
      <c r="Y784" s="105"/>
      <c r="Z784" s="105"/>
      <c r="AA784" s="105"/>
      <c r="AB784" s="105"/>
      <c r="AC784" s="105"/>
      <c r="AD784" s="105"/>
      <c r="AE784" s="105"/>
      <c r="AF784" s="105"/>
      <c r="AG784" s="105"/>
      <c r="AH784" s="105"/>
      <c r="AI784" s="105"/>
      <c r="AJ784" s="105"/>
      <c r="AK784" s="105"/>
      <c r="AL784" s="105"/>
      <c r="AM784" s="105"/>
      <c r="AN784" s="105"/>
      <c r="AO784" s="105"/>
      <c r="AP784" s="105"/>
      <c r="AQ784" s="105"/>
      <c r="AR784" s="105"/>
      <c r="AS784" s="105"/>
      <c r="AT784" s="105"/>
      <c r="AU784" s="105"/>
      <c r="AV784" s="105"/>
      <c r="AW784" s="105"/>
      <c r="AX784" s="105"/>
      <c r="AY784" s="105"/>
      <c r="AZ784" s="105"/>
      <c r="BA784" s="105"/>
      <c r="BB784" s="105"/>
      <c r="BC784" s="105"/>
      <c r="BD784" s="105"/>
      <c r="BE784" s="105"/>
      <c r="BF784" s="105"/>
    </row>
    <row r="785" spans="1:58" ht="13.5" customHeight="1" x14ac:dyDescent="0.25">
      <c r="A785" s="105"/>
      <c r="B785" s="167"/>
      <c r="C785" s="167"/>
      <c r="D785" s="167"/>
      <c r="E785" s="105"/>
      <c r="F785" s="105"/>
      <c r="G785" s="105"/>
      <c r="H785" s="105"/>
      <c r="I785" s="105"/>
      <c r="J785" s="105"/>
      <c r="K785" s="105"/>
      <c r="L785" s="105"/>
      <c r="M785" s="105"/>
      <c r="N785" s="105"/>
      <c r="O785" s="105"/>
      <c r="P785" s="105"/>
      <c r="Q785" s="105"/>
      <c r="R785" s="105"/>
      <c r="S785" s="105"/>
      <c r="T785" s="105"/>
      <c r="U785" s="105"/>
      <c r="V785" s="105"/>
      <c r="W785" s="105"/>
      <c r="X785" s="105"/>
      <c r="Y785" s="105"/>
      <c r="Z785" s="105"/>
      <c r="AA785" s="105"/>
      <c r="AB785" s="105"/>
      <c r="AC785" s="105"/>
      <c r="AD785" s="105"/>
      <c r="AE785" s="105"/>
      <c r="AF785" s="105"/>
      <c r="AG785" s="105"/>
      <c r="AH785" s="105"/>
      <c r="AI785" s="105"/>
      <c r="AJ785" s="105"/>
      <c r="AK785" s="105"/>
      <c r="AL785" s="105"/>
      <c r="AM785" s="105"/>
      <c r="AN785" s="105"/>
      <c r="AO785" s="105"/>
      <c r="AP785" s="105"/>
      <c r="AQ785" s="105"/>
      <c r="AR785" s="105"/>
      <c r="AS785" s="105"/>
      <c r="AT785" s="105"/>
      <c r="AU785" s="105"/>
      <c r="AV785" s="105"/>
      <c r="AW785" s="105"/>
      <c r="AX785" s="105"/>
      <c r="AY785" s="105"/>
      <c r="AZ785" s="105"/>
      <c r="BA785" s="105"/>
      <c r="BB785" s="105"/>
      <c r="BC785" s="105"/>
      <c r="BD785" s="105"/>
      <c r="BE785" s="105"/>
      <c r="BF785" s="105"/>
    </row>
    <row r="786" spans="1:58" ht="13.5" customHeight="1" x14ac:dyDescent="0.25">
      <c r="A786" s="105"/>
      <c r="B786" s="167"/>
      <c r="C786" s="167"/>
      <c r="D786" s="167"/>
      <c r="E786" s="105"/>
      <c r="F786" s="105"/>
      <c r="G786" s="105"/>
      <c r="H786" s="105"/>
      <c r="I786" s="105"/>
      <c r="J786" s="105"/>
      <c r="K786" s="105"/>
      <c r="L786" s="105"/>
      <c r="M786" s="105"/>
      <c r="N786" s="105"/>
      <c r="O786" s="105"/>
      <c r="P786" s="105"/>
      <c r="Q786" s="105"/>
      <c r="R786" s="105"/>
      <c r="S786" s="105"/>
      <c r="T786" s="105"/>
      <c r="U786" s="105"/>
      <c r="V786" s="105"/>
      <c r="W786" s="105"/>
      <c r="X786" s="105"/>
      <c r="Y786" s="105"/>
      <c r="Z786" s="105"/>
      <c r="AA786" s="105"/>
      <c r="AB786" s="105"/>
      <c r="AC786" s="105"/>
      <c r="AD786" s="105"/>
      <c r="AE786" s="105"/>
      <c r="AF786" s="105"/>
      <c r="AG786" s="105"/>
      <c r="AH786" s="105"/>
      <c r="AI786" s="105"/>
      <c r="AJ786" s="105"/>
      <c r="AK786" s="105"/>
      <c r="AL786" s="105"/>
      <c r="AM786" s="105"/>
      <c r="AN786" s="105"/>
      <c r="AO786" s="105"/>
      <c r="AP786" s="105"/>
      <c r="AQ786" s="105"/>
      <c r="AR786" s="105"/>
      <c r="AS786" s="105"/>
      <c r="AT786" s="105"/>
      <c r="AU786" s="105"/>
      <c r="AV786" s="105"/>
      <c r="AW786" s="105"/>
      <c r="AX786" s="105"/>
      <c r="AY786" s="105"/>
      <c r="AZ786" s="105"/>
      <c r="BA786" s="105"/>
      <c r="BB786" s="105"/>
      <c r="BC786" s="105"/>
      <c r="BD786" s="105"/>
      <c r="BE786" s="105"/>
      <c r="BF786" s="105"/>
    </row>
    <row r="787" spans="1:58" ht="13.5" customHeight="1" x14ac:dyDescent="0.25">
      <c r="A787" s="105"/>
      <c r="B787" s="167"/>
      <c r="C787" s="167"/>
      <c r="D787" s="167"/>
      <c r="E787" s="105"/>
      <c r="F787" s="105"/>
      <c r="G787" s="105"/>
      <c r="H787" s="105"/>
      <c r="I787" s="105"/>
      <c r="J787" s="105"/>
      <c r="K787" s="105"/>
      <c r="L787" s="105"/>
      <c r="M787" s="105"/>
      <c r="N787" s="105"/>
      <c r="O787" s="105"/>
      <c r="P787" s="105"/>
      <c r="Q787" s="105"/>
      <c r="R787" s="105"/>
      <c r="S787" s="105"/>
      <c r="T787" s="105"/>
      <c r="U787" s="105"/>
      <c r="V787" s="105"/>
      <c r="W787" s="105"/>
      <c r="X787" s="105"/>
      <c r="Y787" s="105"/>
      <c r="Z787" s="105"/>
      <c r="AA787" s="105"/>
      <c r="AB787" s="105"/>
      <c r="AC787" s="105"/>
      <c r="AD787" s="105"/>
      <c r="AE787" s="105"/>
      <c r="AF787" s="105"/>
      <c r="AG787" s="105"/>
      <c r="AH787" s="105"/>
      <c r="AI787" s="105"/>
      <c r="AJ787" s="105"/>
      <c r="AK787" s="105"/>
      <c r="AL787" s="105"/>
      <c r="AM787" s="105"/>
      <c r="AN787" s="105"/>
      <c r="AO787" s="105"/>
      <c r="AP787" s="105"/>
      <c r="AQ787" s="105"/>
      <c r="AR787" s="105"/>
      <c r="AS787" s="105"/>
      <c r="AT787" s="105"/>
      <c r="AU787" s="105"/>
      <c r="AV787" s="105"/>
      <c r="AW787" s="105"/>
      <c r="AX787" s="105"/>
      <c r="AY787" s="105"/>
      <c r="AZ787" s="105"/>
      <c r="BA787" s="105"/>
      <c r="BB787" s="105"/>
      <c r="BC787" s="105"/>
      <c r="BD787" s="105"/>
      <c r="BE787" s="105"/>
      <c r="BF787" s="105"/>
    </row>
    <row r="788" spans="1:58" ht="13.5" customHeight="1" x14ac:dyDescent="0.25">
      <c r="A788" s="105"/>
      <c r="B788" s="167"/>
      <c r="C788" s="167"/>
      <c r="D788" s="167"/>
      <c r="E788" s="105"/>
      <c r="F788" s="105"/>
      <c r="G788" s="105"/>
      <c r="H788" s="105"/>
      <c r="I788" s="105"/>
      <c r="J788" s="105"/>
      <c r="K788" s="105"/>
      <c r="L788" s="105"/>
      <c r="M788" s="105"/>
      <c r="N788" s="105"/>
      <c r="O788" s="105"/>
      <c r="P788" s="105"/>
      <c r="Q788" s="105"/>
      <c r="R788" s="105"/>
      <c r="S788" s="105"/>
      <c r="T788" s="105"/>
      <c r="U788" s="105"/>
      <c r="V788" s="105"/>
      <c r="W788" s="105"/>
      <c r="X788" s="105"/>
      <c r="Y788" s="105"/>
      <c r="Z788" s="105"/>
      <c r="AA788" s="105"/>
      <c r="AB788" s="105"/>
      <c r="AC788" s="105"/>
      <c r="AD788" s="105"/>
      <c r="AE788" s="105"/>
      <c r="AF788" s="105"/>
      <c r="AG788" s="105"/>
      <c r="AH788" s="105"/>
      <c r="AI788" s="105"/>
      <c r="AJ788" s="105"/>
      <c r="AK788" s="105"/>
      <c r="AL788" s="105"/>
      <c r="AM788" s="105"/>
      <c r="AN788" s="105"/>
      <c r="AO788" s="105"/>
      <c r="AP788" s="105"/>
      <c r="AQ788" s="105"/>
      <c r="AR788" s="105"/>
      <c r="AS788" s="105"/>
      <c r="AT788" s="105"/>
      <c r="AU788" s="105"/>
      <c r="AV788" s="105"/>
      <c r="AW788" s="105"/>
      <c r="AX788" s="105"/>
      <c r="AY788" s="105"/>
      <c r="AZ788" s="105"/>
      <c r="BA788" s="105"/>
      <c r="BB788" s="105"/>
      <c r="BC788" s="105"/>
      <c r="BD788" s="105"/>
      <c r="BE788" s="105"/>
      <c r="BF788" s="105"/>
    </row>
    <row r="789" spans="1:58" ht="13.5" customHeight="1" x14ac:dyDescent="0.25">
      <c r="A789" s="105"/>
      <c r="B789" s="167"/>
      <c r="C789" s="167"/>
      <c r="D789" s="167"/>
      <c r="E789" s="105"/>
      <c r="F789" s="105"/>
      <c r="G789" s="105"/>
      <c r="H789" s="105"/>
      <c r="I789" s="105"/>
      <c r="J789" s="105"/>
      <c r="K789" s="105"/>
      <c r="L789" s="105"/>
      <c r="M789" s="105"/>
      <c r="N789" s="105"/>
      <c r="O789" s="105"/>
      <c r="P789" s="105"/>
      <c r="Q789" s="105"/>
      <c r="R789" s="105"/>
      <c r="S789" s="105"/>
      <c r="T789" s="105"/>
      <c r="U789" s="105"/>
      <c r="V789" s="105"/>
      <c r="W789" s="105"/>
      <c r="X789" s="105"/>
      <c r="Y789" s="105"/>
      <c r="Z789" s="105"/>
      <c r="AA789" s="105"/>
      <c r="AB789" s="105"/>
      <c r="AC789" s="105"/>
      <c r="AD789" s="105"/>
      <c r="AE789" s="105"/>
      <c r="AF789" s="105"/>
      <c r="AG789" s="105"/>
      <c r="AH789" s="105"/>
      <c r="AI789" s="105"/>
      <c r="AJ789" s="105"/>
      <c r="AK789" s="105"/>
      <c r="AL789" s="105"/>
      <c r="AM789" s="105"/>
      <c r="AN789" s="105"/>
      <c r="AO789" s="105"/>
      <c r="AP789" s="105"/>
      <c r="AQ789" s="105"/>
      <c r="AR789" s="105"/>
      <c r="AS789" s="105"/>
      <c r="AT789" s="105"/>
      <c r="AU789" s="105"/>
      <c r="AV789" s="105"/>
      <c r="AW789" s="105"/>
      <c r="AX789" s="105"/>
      <c r="AY789" s="105"/>
      <c r="AZ789" s="105"/>
      <c r="BA789" s="105"/>
      <c r="BB789" s="105"/>
      <c r="BC789" s="105"/>
      <c r="BD789" s="105"/>
      <c r="BE789" s="105"/>
      <c r="BF789" s="105"/>
    </row>
    <row r="790" spans="1:58" ht="13.5" customHeight="1" x14ac:dyDescent="0.25">
      <c r="A790" s="105"/>
      <c r="B790" s="167"/>
      <c r="C790" s="167"/>
      <c r="D790" s="167"/>
      <c r="E790" s="105"/>
      <c r="F790" s="105"/>
      <c r="G790" s="105"/>
      <c r="H790" s="105"/>
      <c r="I790" s="105"/>
      <c r="J790" s="105"/>
      <c r="K790" s="105"/>
      <c r="L790" s="105"/>
      <c r="M790" s="105"/>
      <c r="N790" s="105"/>
      <c r="O790" s="105"/>
      <c r="P790" s="105"/>
      <c r="Q790" s="105"/>
      <c r="R790" s="105"/>
      <c r="S790" s="105"/>
      <c r="T790" s="105"/>
      <c r="U790" s="105"/>
      <c r="V790" s="105"/>
      <c r="W790" s="105"/>
      <c r="X790" s="105"/>
      <c r="Y790" s="105"/>
      <c r="Z790" s="105"/>
      <c r="AA790" s="105"/>
      <c r="AB790" s="105"/>
      <c r="AC790" s="105"/>
      <c r="AD790" s="105"/>
      <c r="AE790" s="105"/>
      <c r="AF790" s="105"/>
      <c r="AG790" s="105"/>
      <c r="AH790" s="105"/>
      <c r="AI790" s="105"/>
      <c r="AJ790" s="105"/>
      <c r="AK790" s="105"/>
      <c r="AL790" s="105"/>
      <c r="AM790" s="105"/>
      <c r="AN790" s="105"/>
      <c r="AO790" s="105"/>
      <c r="AP790" s="105"/>
      <c r="AQ790" s="105"/>
      <c r="AR790" s="105"/>
      <c r="AS790" s="105"/>
      <c r="AT790" s="105"/>
      <c r="AU790" s="105"/>
      <c r="AV790" s="105"/>
      <c r="AW790" s="105"/>
      <c r="AX790" s="105"/>
      <c r="AY790" s="105"/>
      <c r="AZ790" s="105"/>
      <c r="BA790" s="105"/>
      <c r="BB790" s="105"/>
      <c r="BC790" s="105"/>
      <c r="BD790" s="105"/>
      <c r="BE790" s="105"/>
      <c r="BF790" s="105"/>
    </row>
    <row r="791" spans="1:58" ht="13.5" customHeight="1" x14ac:dyDescent="0.25">
      <c r="A791" s="105"/>
      <c r="B791" s="167"/>
      <c r="C791" s="167"/>
      <c r="D791" s="167"/>
      <c r="E791" s="105"/>
      <c r="F791" s="105"/>
      <c r="G791" s="105"/>
      <c r="H791" s="105"/>
      <c r="I791" s="105"/>
      <c r="J791" s="105"/>
      <c r="K791" s="105"/>
      <c r="L791" s="105"/>
      <c r="M791" s="105"/>
      <c r="N791" s="105"/>
      <c r="O791" s="105"/>
      <c r="P791" s="105"/>
      <c r="Q791" s="105"/>
      <c r="R791" s="105"/>
      <c r="S791" s="105"/>
      <c r="T791" s="105"/>
      <c r="U791" s="105"/>
      <c r="V791" s="105"/>
      <c r="W791" s="105"/>
      <c r="X791" s="105"/>
      <c r="Y791" s="105"/>
      <c r="Z791" s="105"/>
      <c r="AA791" s="105"/>
      <c r="AB791" s="105"/>
      <c r="AC791" s="105"/>
      <c r="AD791" s="105"/>
      <c r="AE791" s="105"/>
      <c r="AF791" s="105"/>
      <c r="AG791" s="105"/>
      <c r="AH791" s="105"/>
      <c r="AI791" s="105"/>
      <c r="AJ791" s="105"/>
      <c r="AK791" s="105"/>
      <c r="AL791" s="105"/>
      <c r="AM791" s="105"/>
      <c r="AN791" s="105"/>
      <c r="AO791" s="105"/>
      <c r="AP791" s="105"/>
      <c r="AQ791" s="105"/>
      <c r="AR791" s="105"/>
      <c r="AS791" s="105"/>
      <c r="AT791" s="105"/>
      <c r="AU791" s="105"/>
      <c r="AV791" s="105"/>
      <c r="AW791" s="105"/>
      <c r="AX791" s="105"/>
      <c r="AY791" s="105"/>
      <c r="AZ791" s="105"/>
      <c r="BA791" s="105"/>
      <c r="BB791" s="105"/>
      <c r="BC791" s="105"/>
      <c r="BD791" s="105"/>
      <c r="BE791" s="105"/>
      <c r="BF791" s="105"/>
    </row>
    <row r="792" spans="1:58" ht="13.5" customHeight="1" x14ac:dyDescent="0.25">
      <c r="A792" s="105"/>
      <c r="B792" s="167"/>
      <c r="C792" s="167"/>
      <c r="D792" s="167"/>
      <c r="E792" s="105"/>
      <c r="F792" s="105"/>
      <c r="G792" s="105"/>
      <c r="H792" s="105"/>
      <c r="I792" s="105"/>
      <c r="J792" s="105"/>
      <c r="K792" s="105"/>
      <c r="L792" s="105"/>
      <c r="M792" s="105"/>
      <c r="N792" s="105"/>
      <c r="O792" s="105"/>
      <c r="P792" s="105"/>
      <c r="Q792" s="105"/>
      <c r="R792" s="105"/>
      <c r="S792" s="105"/>
      <c r="T792" s="105"/>
      <c r="U792" s="105"/>
      <c r="V792" s="105"/>
      <c r="W792" s="105"/>
      <c r="X792" s="105"/>
      <c r="Y792" s="105"/>
      <c r="Z792" s="105"/>
      <c r="AA792" s="105"/>
      <c r="AB792" s="105"/>
      <c r="AC792" s="105"/>
      <c r="AD792" s="105"/>
      <c r="AE792" s="105"/>
      <c r="AF792" s="105"/>
      <c r="AG792" s="105"/>
      <c r="AH792" s="105"/>
      <c r="AI792" s="105"/>
      <c r="AJ792" s="105"/>
      <c r="AK792" s="105"/>
      <c r="AL792" s="105"/>
      <c r="AM792" s="105"/>
      <c r="AN792" s="105"/>
      <c r="AO792" s="105"/>
      <c r="AP792" s="105"/>
      <c r="AQ792" s="105"/>
      <c r="AR792" s="105"/>
      <c r="AS792" s="105"/>
      <c r="AT792" s="105"/>
      <c r="AU792" s="105"/>
      <c r="AV792" s="105"/>
      <c r="AW792" s="105"/>
      <c r="AX792" s="105"/>
      <c r="AY792" s="105"/>
      <c r="AZ792" s="105"/>
      <c r="BA792" s="105"/>
      <c r="BB792" s="105"/>
      <c r="BC792" s="105"/>
      <c r="BD792" s="105"/>
      <c r="BE792" s="105"/>
      <c r="BF792" s="105"/>
    </row>
    <row r="793" spans="1:58" ht="13.5" customHeight="1" x14ac:dyDescent="0.25">
      <c r="A793" s="105"/>
      <c r="B793" s="167"/>
      <c r="C793" s="167"/>
      <c r="D793" s="167"/>
      <c r="E793" s="105"/>
      <c r="F793" s="105"/>
      <c r="G793" s="105"/>
      <c r="H793" s="105"/>
      <c r="I793" s="105"/>
      <c r="J793" s="105"/>
      <c r="K793" s="105"/>
      <c r="L793" s="105"/>
      <c r="M793" s="105"/>
      <c r="N793" s="105"/>
      <c r="O793" s="105"/>
      <c r="P793" s="105"/>
      <c r="Q793" s="105"/>
      <c r="R793" s="105"/>
      <c r="S793" s="105"/>
      <c r="T793" s="105"/>
      <c r="U793" s="105"/>
      <c r="V793" s="105"/>
      <c r="W793" s="105"/>
      <c r="X793" s="105"/>
      <c r="Y793" s="105"/>
      <c r="Z793" s="105"/>
      <c r="AA793" s="105"/>
      <c r="AB793" s="105"/>
      <c r="AC793" s="105"/>
      <c r="AD793" s="105"/>
      <c r="AE793" s="105"/>
      <c r="AF793" s="105"/>
      <c r="AG793" s="105"/>
      <c r="AH793" s="105"/>
      <c r="AI793" s="105"/>
      <c r="AJ793" s="105"/>
      <c r="AK793" s="105"/>
      <c r="AL793" s="105"/>
      <c r="AM793" s="105"/>
      <c r="AN793" s="105"/>
      <c r="AO793" s="105"/>
      <c r="AP793" s="105"/>
      <c r="AQ793" s="105"/>
      <c r="AR793" s="105"/>
      <c r="AS793" s="105"/>
      <c r="AT793" s="105"/>
      <c r="AU793" s="105"/>
      <c r="AV793" s="105"/>
      <c r="AW793" s="105"/>
      <c r="AX793" s="105"/>
      <c r="AY793" s="105"/>
      <c r="AZ793" s="105"/>
      <c r="BA793" s="105"/>
      <c r="BB793" s="105"/>
      <c r="BC793" s="105"/>
      <c r="BD793" s="105"/>
      <c r="BE793" s="105"/>
      <c r="BF793" s="105"/>
    </row>
    <row r="794" spans="1:58" ht="13.5" customHeight="1" x14ac:dyDescent="0.25">
      <c r="A794" s="105"/>
      <c r="B794" s="167"/>
      <c r="C794" s="167"/>
      <c r="D794" s="167"/>
      <c r="E794" s="105"/>
      <c r="F794" s="105"/>
      <c r="G794" s="105"/>
      <c r="H794" s="105"/>
      <c r="I794" s="105"/>
      <c r="J794" s="105"/>
      <c r="K794" s="105"/>
      <c r="L794" s="105"/>
      <c r="M794" s="105"/>
      <c r="N794" s="105"/>
      <c r="O794" s="105"/>
      <c r="P794" s="105"/>
      <c r="Q794" s="105"/>
      <c r="R794" s="105"/>
      <c r="S794" s="105"/>
      <c r="T794" s="105"/>
      <c r="U794" s="105"/>
      <c r="V794" s="105"/>
      <c r="W794" s="105"/>
      <c r="X794" s="105"/>
      <c r="Y794" s="105"/>
      <c r="Z794" s="105"/>
      <c r="AA794" s="105"/>
      <c r="AB794" s="105"/>
      <c r="AC794" s="105"/>
      <c r="AD794" s="105"/>
      <c r="AE794" s="105"/>
      <c r="AF794" s="105"/>
      <c r="AG794" s="105"/>
      <c r="AH794" s="105"/>
      <c r="AI794" s="105"/>
      <c r="AJ794" s="105"/>
      <c r="AK794" s="105"/>
      <c r="AL794" s="105"/>
      <c r="AM794" s="105"/>
      <c r="AN794" s="105"/>
      <c r="AO794" s="105"/>
      <c r="AP794" s="105"/>
      <c r="AQ794" s="105"/>
      <c r="AR794" s="105"/>
      <c r="AS794" s="105"/>
      <c r="AT794" s="105"/>
      <c r="AU794" s="105"/>
      <c r="AV794" s="105"/>
      <c r="AW794" s="105"/>
      <c r="AX794" s="105"/>
      <c r="AY794" s="105"/>
      <c r="AZ794" s="105"/>
      <c r="BA794" s="105"/>
      <c r="BB794" s="105"/>
      <c r="BC794" s="105"/>
      <c r="BD794" s="105"/>
      <c r="BE794" s="105"/>
      <c r="BF794" s="105"/>
    </row>
    <row r="795" spans="1:58" ht="13.5" customHeight="1" x14ac:dyDescent="0.25">
      <c r="A795" s="105"/>
      <c r="B795" s="167"/>
      <c r="C795" s="167"/>
      <c r="D795" s="167"/>
      <c r="E795" s="105"/>
      <c r="F795" s="105"/>
      <c r="G795" s="105"/>
      <c r="H795" s="105"/>
      <c r="I795" s="105"/>
      <c r="J795" s="105"/>
      <c r="K795" s="105"/>
      <c r="L795" s="105"/>
      <c r="M795" s="105"/>
      <c r="N795" s="105"/>
      <c r="O795" s="105"/>
      <c r="P795" s="105"/>
      <c r="Q795" s="105"/>
      <c r="R795" s="105"/>
      <c r="S795" s="105"/>
      <c r="T795" s="105"/>
      <c r="U795" s="105"/>
      <c r="V795" s="105"/>
      <c r="W795" s="105"/>
      <c r="X795" s="105"/>
      <c r="Y795" s="105"/>
      <c r="Z795" s="105"/>
      <c r="AA795" s="105"/>
      <c r="AB795" s="105"/>
      <c r="AC795" s="105"/>
      <c r="AD795" s="105"/>
      <c r="AE795" s="105"/>
      <c r="AF795" s="105"/>
      <c r="AG795" s="105"/>
      <c r="AH795" s="105"/>
      <c r="AI795" s="105"/>
      <c r="AJ795" s="105"/>
      <c r="AK795" s="105"/>
      <c r="AL795" s="105"/>
      <c r="AM795" s="105"/>
      <c r="AN795" s="105"/>
      <c r="AO795" s="105"/>
      <c r="AP795" s="105"/>
      <c r="AQ795" s="105"/>
      <c r="AR795" s="105"/>
      <c r="AS795" s="105"/>
      <c r="AT795" s="105"/>
      <c r="AU795" s="105"/>
      <c r="AV795" s="105"/>
      <c r="AW795" s="105"/>
      <c r="AX795" s="105"/>
      <c r="AY795" s="105"/>
      <c r="AZ795" s="105"/>
      <c r="BA795" s="105"/>
      <c r="BB795" s="105"/>
      <c r="BC795" s="105"/>
      <c r="BD795" s="105"/>
      <c r="BE795" s="105"/>
      <c r="BF795" s="105"/>
    </row>
    <row r="796" spans="1:58" ht="13.5" customHeight="1" x14ac:dyDescent="0.25">
      <c r="A796" s="105"/>
      <c r="B796" s="167"/>
      <c r="C796" s="167"/>
      <c r="D796" s="167"/>
      <c r="E796" s="105"/>
      <c r="F796" s="105"/>
      <c r="G796" s="105"/>
      <c r="H796" s="105"/>
      <c r="I796" s="105"/>
      <c r="J796" s="105"/>
      <c r="K796" s="105"/>
      <c r="L796" s="105"/>
      <c r="M796" s="105"/>
      <c r="N796" s="105"/>
      <c r="O796" s="105"/>
      <c r="P796" s="105"/>
      <c r="Q796" s="105"/>
      <c r="R796" s="105"/>
      <c r="S796" s="105"/>
      <c r="T796" s="105"/>
      <c r="U796" s="105"/>
      <c r="V796" s="105"/>
      <c r="W796" s="105"/>
      <c r="X796" s="105"/>
      <c r="Y796" s="105"/>
      <c r="Z796" s="105"/>
      <c r="AA796" s="105"/>
      <c r="AB796" s="105"/>
      <c r="AC796" s="105"/>
      <c r="AD796" s="105"/>
      <c r="AE796" s="105"/>
      <c r="AF796" s="105"/>
      <c r="AG796" s="105"/>
      <c r="AH796" s="105"/>
      <c r="AI796" s="105"/>
      <c r="AJ796" s="105"/>
      <c r="AK796" s="105"/>
      <c r="AL796" s="105"/>
      <c r="AM796" s="105"/>
      <c r="AN796" s="105"/>
      <c r="AO796" s="105"/>
      <c r="AP796" s="105"/>
      <c r="AQ796" s="105"/>
      <c r="AR796" s="105"/>
      <c r="AS796" s="105"/>
      <c r="AT796" s="105"/>
      <c r="AU796" s="105"/>
      <c r="AV796" s="105"/>
      <c r="AW796" s="105"/>
      <c r="AX796" s="105"/>
      <c r="AY796" s="105"/>
      <c r="AZ796" s="105"/>
      <c r="BA796" s="105"/>
      <c r="BB796" s="105"/>
      <c r="BC796" s="105"/>
      <c r="BD796" s="105"/>
      <c r="BE796" s="105"/>
      <c r="BF796" s="105"/>
    </row>
    <row r="797" spans="1:58" ht="13.5" customHeight="1" x14ac:dyDescent="0.25">
      <c r="A797" s="105"/>
      <c r="B797" s="167"/>
      <c r="C797" s="167"/>
      <c r="D797" s="167"/>
      <c r="E797" s="105"/>
      <c r="F797" s="105"/>
      <c r="G797" s="105"/>
      <c r="H797" s="105"/>
      <c r="I797" s="105"/>
      <c r="J797" s="105"/>
      <c r="K797" s="105"/>
      <c r="L797" s="105"/>
      <c r="M797" s="105"/>
      <c r="N797" s="105"/>
      <c r="O797" s="105"/>
      <c r="P797" s="105"/>
      <c r="Q797" s="105"/>
      <c r="R797" s="105"/>
      <c r="S797" s="105"/>
      <c r="T797" s="105"/>
      <c r="U797" s="105"/>
      <c r="V797" s="105"/>
      <c r="W797" s="105"/>
      <c r="X797" s="105"/>
      <c r="Y797" s="105"/>
      <c r="Z797" s="105"/>
      <c r="AA797" s="105"/>
      <c r="AB797" s="105"/>
      <c r="AC797" s="105"/>
      <c r="AD797" s="105"/>
      <c r="AE797" s="105"/>
      <c r="AF797" s="105"/>
      <c r="AG797" s="105"/>
      <c r="AH797" s="105"/>
      <c r="AI797" s="105"/>
      <c r="AJ797" s="105"/>
      <c r="AK797" s="105"/>
      <c r="AL797" s="105"/>
      <c r="AM797" s="105"/>
      <c r="AN797" s="105"/>
      <c r="AO797" s="105"/>
      <c r="AP797" s="105"/>
      <c r="AQ797" s="105"/>
      <c r="AR797" s="105"/>
      <c r="AS797" s="105"/>
      <c r="AT797" s="105"/>
      <c r="AU797" s="105"/>
      <c r="AV797" s="105"/>
      <c r="AW797" s="105"/>
      <c r="AX797" s="105"/>
      <c r="AY797" s="105"/>
      <c r="AZ797" s="105"/>
      <c r="BA797" s="105"/>
      <c r="BB797" s="105"/>
      <c r="BC797" s="105"/>
      <c r="BD797" s="105"/>
      <c r="BE797" s="105"/>
      <c r="BF797" s="105"/>
    </row>
    <row r="798" spans="1:58" ht="13.5" customHeight="1" x14ac:dyDescent="0.25">
      <c r="A798" s="105"/>
      <c r="B798" s="167"/>
      <c r="C798" s="167"/>
      <c r="D798" s="167"/>
      <c r="E798" s="105"/>
      <c r="F798" s="105"/>
      <c r="G798" s="105"/>
      <c r="H798" s="105"/>
      <c r="I798" s="105"/>
      <c r="J798" s="105"/>
      <c r="K798" s="105"/>
      <c r="L798" s="105"/>
      <c r="M798" s="105"/>
      <c r="N798" s="105"/>
      <c r="O798" s="105"/>
      <c r="P798" s="105"/>
      <c r="Q798" s="105"/>
      <c r="R798" s="105"/>
      <c r="S798" s="105"/>
      <c r="T798" s="105"/>
      <c r="U798" s="105"/>
      <c r="V798" s="105"/>
      <c r="W798" s="105"/>
      <c r="X798" s="105"/>
      <c r="Y798" s="105"/>
      <c r="Z798" s="105"/>
      <c r="AA798" s="105"/>
      <c r="AB798" s="105"/>
      <c r="AC798" s="105"/>
      <c r="AD798" s="105"/>
      <c r="AE798" s="105"/>
      <c r="AF798" s="105"/>
      <c r="AG798" s="105"/>
      <c r="AH798" s="105"/>
      <c r="AI798" s="105"/>
      <c r="AJ798" s="105"/>
      <c r="AK798" s="105"/>
      <c r="AL798" s="105"/>
      <c r="AM798" s="105"/>
      <c r="AN798" s="105"/>
      <c r="AO798" s="105"/>
      <c r="AP798" s="105"/>
      <c r="AQ798" s="105"/>
      <c r="AR798" s="105"/>
      <c r="AS798" s="105"/>
      <c r="AT798" s="105"/>
      <c r="AU798" s="105"/>
      <c r="AV798" s="105"/>
      <c r="AW798" s="105"/>
      <c r="AX798" s="105"/>
      <c r="AY798" s="105"/>
      <c r="AZ798" s="105"/>
      <c r="BA798" s="105"/>
      <c r="BB798" s="105"/>
      <c r="BC798" s="105"/>
      <c r="BD798" s="105"/>
      <c r="BE798" s="105"/>
      <c r="BF798" s="105"/>
    </row>
    <row r="799" spans="1:58" ht="13.5" customHeight="1" x14ac:dyDescent="0.25">
      <c r="A799" s="105"/>
      <c r="B799" s="167"/>
      <c r="C799" s="167"/>
      <c r="D799" s="167"/>
      <c r="E799" s="105"/>
      <c r="F799" s="105"/>
      <c r="G799" s="105"/>
      <c r="H799" s="105"/>
      <c r="I799" s="105"/>
      <c r="J799" s="105"/>
      <c r="K799" s="105"/>
      <c r="L799" s="105"/>
      <c r="M799" s="105"/>
      <c r="N799" s="105"/>
      <c r="O799" s="105"/>
      <c r="P799" s="105"/>
      <c r="Q799" s="105"/>
      <c r="R799" s="105"/>
      <c r="S799" s="105"/>
      <c r="T799" s="105"/>
      <c r="U799" s="105"/>
      <c r="V799" s="105"/>
      <c r="W799" s="105"/>
      <c r="X799" s="105"/>
      <c r="Y799" s="105"/>
      <c r="Z799" s="105"/>
      <c r="AA799" s="105"/>
      <c r="AB799" s="105"/>
      <c r="AC799" s="105"/>
      <c r="AD799" s="105"/>
      <c r="AE799" s="105"/>
      <c r="AF799" s="105"/>
      <c r="AG799" s="105"/>
      <c r="AH799" s="105"/>
      <c r="AI799" s="105"/>
      <c r="AJ799" s="105"/>
      <c r="AK799" s="105"/>
      <c r="AL799" s="105"/>
      <c r="AM799" s="105"/>
      <c r="AN799" s="105"/>
      <c r="AO799" s="105"/>
      <c r="AP799" s="105"/>
      <c r="AQ799" s="105"/>
      <c r="AR799" s="105"/>
      <c r="AS799" s="105"/>
      <c r="AT799" s="105"/>
      <c r="AU799" s="105"/>
      <c r="AV799" s="105"/>
      <c r="AW799" s="105"/>
      <c r="AX799" s="105"/>
      <c r="AY799" s="105"/>
      <c r="AZ799" s="105"/>
      <c r="BA799" s="105"/>
      <c r="BB799" s="105"/>
      <c r="BC799" s="105"/>
      <c r="BD799" s="105"/>
      <c r="BE799" s="105"/>
      <c r="BF799" s="105"/>
    </row>
    <row r="800" spans="1:58" ht="13.5" customHeight="1" x14ac:dyDescent="0.25">
      <c r="A800" s="105"/>
      <c r="B800" s="167"/>
      <c r="C800" s="167"/>
      <c r="D800" s="167"/>
      <c r="E800" s="105"/>
      <c r="F800" s="105"/>
      <c r="G800" s="105"/>
      <c r="H800" s="105"/>
      <c r="I800" s="105"/>
      <c r="J800" s="105"/>
      <c r="K800" s="105"/>
      <c r="L800" s="105"/>
      <c r="M800" s="105"/>
      <c r="N800" s="105"/>
      <c r="O800" s="105"/>
      <c r="P800" s="105"/>
      <c r="Q800" s="105"/>
      <c r="R800" s="105"/>
      <c r="S800" s="105"/>
      <c r="T800" s="105"/>
      <c r="U800" s="105"/>
      <c r="V800" s="105"/>
      <c r="W800" s="105"/>
      <c r="X800" s="105"/>
      <c r="Y800" s="105"/>
      <c r="Z800" s="105"/>
      <c r="AA800" s="105"/>
      <c r="AB800" s="105"/>
      <c r="AC800" s="105"/>
      <c r="AD800" s="105"/>
      <c r="AE800" s="105"/>
      <c r="AF800" s="105"/>
      <c r="AG800" s="105"/>
      <c r="AH800" s="105"/>
      <c r="AI800" s="105"/>
      <c r="AJ800" s="105"/>
      <c r="AK800" s="105"/>
      <c r="AL800" s="105"/>
      <c r="AM800" s="105"/>
      <c r="AN800" s="105"/>
      <c r="AO800" s="105"/>
      <c r="AP800" s="105"/>
      <c r="AQ800" s="105"/>
      <c r="AR800" s="105"/>
      <c r="AS800" s="105"/>
      <c r="AT800" s="105"/>
      <c r="AU800" s="105"/>
      <c r="AV800" s="105"/>
      <c r="AW800" s="105"/>
      <c r="AX800" s="105"/>
      <c r="AY800" s="105"/>
      <c r="AZ800" s="105"/>
      <c r="BA800" s="105"/>
      <c r="BB800" s="105"/>
      <c r="BC800" s="105"/>
      <c r="BD800" s="105"/>
      <c r="BE800" s="105"/>
      <c r="BF800" s="105"/>
    </row>
    <row r="801" spans="1:58" ht="13.5" customHeight="1" x14ac:dyDescent="0.25">
      <c r="A801" s="105"/>
      <c r="B801" s="167"/>
      <c r="C801" s="167"/>
      <c r="D801" s="167"/>
      <c r="E801" s="105"/>
      <c r="F801" s="105"/>
      <c r="G801" s="105"/>
      <c r="H801" s="105"/>
      <c r="I801" s="105"/>
      <c r="J801" s="105"/>
      <c r="K801" s="105"/>
      <c r="L801" s="105"/>
      <c r="M801" s="105"/>
      <c r="N801" s="105"/>
      <c r="O801" s="105"/>
      <c r="P801" s="105"/>
      <c r="Q801" s="105"/>
      <c r="R801" s="105"/>
      <c r="S801" s="105"/>
      <c r="T801" s="105"/>
      <c r="U801" s="105"/>
      <c r="V801" s="105"/>
      <c r="W801" s="105"/>
      <c r="X801" s="105"/>
      <c r="Y801" s="105"/>
      <c r="Z801" s="105"/>
      <c r="AA801" s="105"/>
      <c r="AB801" s="105"/>
      <c r="AC801" s="105"/>
      <c r="AD801" s="105"/>
      <c r="AE801" s="105"/>
      <c r="AF801" s="105"/>
      <c r="AG801" s="105"/>
      <c r="AH801" s="105"/>
      <c r="AI801" s="105"/>
      <c r="AJ801" s="105"/>
      <c r="AK801" s="105"/>
      <c r="AL801" s="105"/>
      <c r="AM801" s="105"/>
      <c r="AN801" s="105"/>
      <c r="AO801" s="105"/>
      <c r="AP801" s="105"/>
      <c r="AQ801" s="105"/>
      <c r="AR801" s="105"/>
      <c r="AS801" s="105"/>
      <c r="AT801" s="105"/>
      <c r="AU801" s="105"/>
      <c r="AV801" s="105"/>
      <c r="AW801" s="105"/>
      <c r="AX801" s="105"/>
      <c r="AY801" s="105"/>
      <c r="AZ801" s="105"/>
      <c r="BA801" s="105"/>
      <c r="BB801" s="105"/>
      <c r="BC801" s="105"/>
      <c r="BD801" s="105"/>
      <c r="BE801" s="105"/>
      <c r="BF801" s="105"/>
    </row>
    <row r="802" spans="1:58" ht="13.5" customHeight="1" x14ac:dyDescent="0.25">
      <c r="A802" s="105"/>
      <c r="B802" s="167"/>
      <c r="C802" s="167"/>
      <c r="D802" s="167"/>
      <c r="E802" s="105"/>
      <c r="F802" s="105"/>
      <c r="G802" s="105"/>
      <c r="H802" s="105"/>
      <c r="I802" s="105"/>
      <c r="J802" s="105"/>
      <c r="K802" s="105"/>
      <c r="L802" s="105"/>
      <c r="M802" s="105"/>
      <c r="N802" s="105"/>
      <c r="O802" s="105"/>
      <c r="P802" s="105"/>
      <c r="Q802" s="105"/>
      <c r="R802" s="105"/>
      <c r="S802" s="105"/>
      <c r="T802" s="105"/>
      <c r="U802" s="105"/>
      <c r="V802" s="105"/>
      <c r="W802" s="105"/>
      <c r="X802" s="105"/>
      <c r="Y802" s="105"/>
      <c r="Z802" s="105"/>
      <c r="AA802" s="105"/>
      <c r="AB802" s="105"/>
      <c r="AC802" s="105"/>
      <c r="AD802" s="105"/>
      <c r="AE802" s="105"/>
      <c r="AF802" s="105"/>
      <c r="AG802" s="105"/>
      <c r="AH802" s="105"/>
      <c r="AI802" s="105"/>
      <c r="AJ802" s="105"/>
      <c r="AK802" s="105"/>
      <c r="AL802" s="105"/>
      <c r="AM802" s="105"/>
      <c r="AN802" s="105"/>
      <c r="AO802" s="105"/>
      <c r="AP802" s="105"/>
      <c r="AQ802" s="105"/>
      <c r="AR802" s="105"/>
      <c r="AS802" s="105"/>
      <c r="AT802" s="105"/>
      <c r="AU802" s="105"/>
      <c r="AV802" s="105"/>
      <c r="AW802" s="105"/>
      <c r="AX802" s="105"/>
      <c r="AY802" s="105"/>
      <c r="AZ802" s="105"/>
      <c r="BA802" s="105"/>
      <c r="BB802" s="105"/>
      <c r="BC802" s="105"/>
      <c r="BD802" s="105"/>
      <c r="BE802" s="105"/>
      <c r="BF802" s="105"/>
    </row>
    <row r="803" spans="1:58" ht="13.5" customHeight="1" x14ac:dyDescent="0.25">
      <c r="A803" s="105"/>
      <c r="B803" s="167"/>
      <c r="C803" s="167"/>
      <c r="D803" s="167"/>
      <c r="E803" s="105"/>
      <c r="F803" s="105"/>
      <c r="G803" s="105"/>
      <c r="H803" s="105"/>
      <c r="I803" s="105"/>
      <c r="J803" s="105"/>
      <c r="K803" s="105"/>
      <c r="L803" s="105"/>
      <c r="M803" s="105"/>
      <c r="N803" s="105"/>
      <c r="O803" s="105"/>
      <c r="P803" s="105"/>
      <c r="Q803" s="105"/>
      <c r="R803" s="105"/>
      <c r="S803" s="105"/>
      <c r="T803" s="105"/>
      <c r="U803" s="105"/>
      <c r="V803" s="105"/>
      <c r="W803" s="105"/>
      <c r="X803" s="105"/>
      <c r="Y803" s="105"/>
      <c r="Z803" s="105"/>
      <c r="AA803" s="105"/>
      <c r="AB803" s="105"/>
      <c r="AC803" s="105"/>
      <c r="AD803" s="105"/>
      <c r="AE803" s="105"/>
      <c r="AF803" s="105"/>
      <c r="AG803" s="105"/>
      <c r="AH803" s="105"/>
      <c r="AI803" s="105"/>
      <c r="AJ803" s="105"/>
      <c r="AK803" s="105"/>
      <c r="AL803" s="105"/>
      <c r="AM803" s="105"/>
      <c r="AN803" s="105"/>
      <c r="AO803" s="105"/>
      <c r="AP803" s="105"/>
      <c r="AQ803" s="105"/>
      <c r="AR803" s="105"/>
      <c r="AS803" s="105"/>
      <c r="AT803" s="105"/>
      <c r="AU803" s="105"/>
      <c r="AV803" s="105"/>
      <c r="AW803" s="105"/>
      <c r="AX803" s="105"/>
      <c r="AY803" s="105"/>
      <c r="AZ803" s="105"/>
      <c r="BA803" s="105"/>
      <c r="BB803" s="105"/>
      <c r="BC803" s="105"/>
      <c r="BD803" s="105"/>
      <c r="BE803" s="105"/>
      <c r="BF803" s="105"/>
    </row>
    <row r="804" spans="1:58" ht="13.5" customHeight="1" x14ac:dyDescent="0.25">
      <c r="A804" s="105"/>
      <c r="B804" s="167"/>
      <c r="C804" s="167"/>
      <c r="D804" s="167"/>
      <c r="E804" s="105"/>
      <c r="F804" s="105"/>
      <c r="G804" s="105"/>
      <c r="H804" s="105"/>
      <c r="I804" s="105"/>
      <c r="J804" s="105"/>
      <c r="K804" s="105"/>
      <c r="L804" s="105"/>
      <c r="M804" s="105"/>
      <c r="N804" s="105"/>
      <c r="O804" s="105"/>
      <c r="P804" s="105"/>
      <c r="Q804" s="105"/>
      <c r="R804" s="105"/>
      <c r="S804" s="105"/>
      <c r="T804" s="105"/>
      <c r="U804" s="105"/>
      <c r="V804" s="105"/>
      <c r="W804" s="105"/>
      <c r="X804" s="105"/>
      <c r="Y804" s="105"/>
      <c r="Z804" s="105"/>
      <c r="AA804" s="105"/>
      <c r="AB804" s="105"/>
      <c r="AC804" s="105"/>
      <c r="AD804" s="105"/>
      <c r="AE804" s="105"/>
      <c r="AF804" s="105"/>
      <c r="AG804" s="105"/>
      <c r="AH804" s="105"/>
      <c r="AI804" s="105"/>
      <c r="AJ804" s="105"/>
      <c r="AK804" s="105"/>
      <c r="AL804" s="105"/>
      <c r="AM804" s="105"/>
      <c r="AN804" s="105"/>
      <c r="AO804" s="105"/>
      <c r="AP804" s="105"/>
      <c r="AQ804" s="105"/>
      <c r="AR804" s="105"/>
      <c r="AS804" s="105"/>
      <c r="AT804" s="105"/>
      <c r="AU804" s="105"/>
      <c r="AV804" s="105"/>
      <c r="AW804" s="105"/>
      <c r="AX804" s="105"/>
      <c r="AY804" s="105"/>
      <c r="AZ804" s="105"/>
      <c r="BA804" s="105"/>
      <c r="BB804" s="105"/>
      <c r="BC804" s="105"/>
      <c r="BD804" s="105"/>
      <c r="BE804" s="105"/>
      <c r="BF804" s="105"/>
    </row>
    <row r="805" spans="1:58" ht="13.5" customHeight="1" x14ac:dyDescent="0.25">
      <c r="A805" s="105"/>
      <c r="B805" s="167"/>
      <c r="C805" s="167"/>
      <c r="D805" s="167"/>
      <c r="E805" s="105"/>
      <c r="F805" s="105"/>
      <c r="G805" s="105"/>
      <c r="H805" s="105"/>
      <c r="I805" s="105"/>
      <c r="J805" s="105"/>
      <c r="K805" s="105"/>
      <c r="L805" s="105"/>
      <c r="M805" s="105"/>
      <c r="N805" s="105"/>
      <c r="O805" s="105"/>
      <c r="P805" s="105"/>
      <c r="Q805" s="105"/>
      <c r="R805" s="105"/>
      <c r="S805" s="105"/>
      <c r="T805" s="105"/>
      <c r="U805" s="105"/>
      <c r="V805" s="105"/>
      <c r="W805" s="105"/>
      <c r="X805" s="105"/>
      <c r="Y805" s="105"/>
      <c r="Z805" s="105"/>
      <c r="AA805" s="105"/>
      <c r="AB805" s="105"/>
      <c r="AC805" s="105"/>
      <c r="AD805" s="105"/>
      <c r="AE805" s="105"/>
      <c r="AF805" s="105"/>
      <c r="AG805" s="105"/>
      <c r="AH805" s="105"/>
      <c r="AI805" s="105"/>
      <c r="AJ805" s="105"/>
      <c r="AK805" s="105"/>
      <c r="AL805" s="105"/>
      <c r="AM805" s="105"/>
      <c r="AN805" s="105"/>
      <c r="AO805" s="105"/>
      <c r="AP805" s="105"/>
      <c r="AQ805" s="105"/>
      <c r="AR805" s="105"/>
      <c r="AS805" s="105"/>
      <c r="AT805" s="105"/>
      <c r="AU805" s="105"/>
      <c r="AV805" s="105"/>
      <c r="AW805" s="105"/>
      <c r="AX805" s="105"/>
      <c r="AY805" s="105"/>
      <c r="AZ805" s="105"/>
      <c r="BA805" s="105"/>
      <c r="BB805" s="105"/>
      <c r="BC805" s="105"/>
      <c r="BD805" s="105"/>
      <c r="BE805" s="105"/>
      <c r="BF805" s="105"/>
    </row>
    <row r="806" spans="1:58" ht="13.5" customHeight="1" x14ac:dyDescent="0.25">
      <c r="A806" s="105"/>
      <c r="B806" s="167"/>
      <c r="C806" s="167"/>
      <c r="D806" s="167"/>
      <c r="E806" s="105"/>
      <c r="F806" s="105"/>
      <c r="G806" s="105"/>
      <c r="H806" s="105"/>
      <c r="I806" s="105"/>
      <c r="J806" s="105"/>
      <c r="K806" s="105"/>
      <c r="L806" s="105"/>
      <c r="M806" s="105"/>
      <c r="N806" s="105"/>
      <c r="O806" s="105"/>
      <c r="P806" s="105"/>
      <c r="Q806" s="105"/>
      <c r="R806" s="105"/>
      <c r="S806" s="105"/>
      <c r="T806" s="105"/>
      <c r="U806" s="105"/>
      <c r="V806" s="105"/>
      <c r="W806" s="105"/>
      <c r="X806" s="105"/>
      <c r="Y806" s="105"/>
      <c r="Z806" s="105"/>
      <c r="AA806" s="105"/>
      <c r="AB806" s="105"/>
      <c r="AC806" s="105"/>
      <c r="AD806" s="105"/>
      <c r="AE806" s="105"/>
      <c r="AF806" s="105"/>
      <c r="AG806" s="105"/>
      <c r="AH806" s="105"/>
      <c r="AI806" s="105"/>
      <c r="AJ806" s="105"/>
      <c r="AK806" s="105"/>
      <c r="AL806" s="105"/>
      <c r="AM806" s="105"/>
      <c r="AN806" s="105"/>
      <c r="AO806" s="105"/>
      <c r="AP806" s="105"/>
      <c r="AQ806" s="105"/>
      <c r="AR806" s="105"/>
      <c r="AS806" s="105"/>
      <c r="AT806" s="105"/>
      <c r="AU806" s="105"/>
      <c r="AV806" s="105"/>
      <c r="AW806" s="105"/>
      <c r="AX806" s="105"/>
      <c r="AY806" s="105"/>
      <c r="AZ806" s="105"/>
      <c r="BA806" s="105"/>
      <c r="BB806" s="105"/>
      <c r="BC806" s="105"/>
      <c r="BD806" s="105"/>
      <c r="BE806" s="105"/>
      <c r="BF806" s="105"/>
    </row>
    <row r="807" spans="1:58" ht="13.5" customHeight="1" x14ac:dyDescent="0.25">
      <c r="A807" s="105"/>
      <c r="B807" s="167"/>
      <c r="C807" s="167"/>
      <c r="D807" s="167"/>
      <c r="E807" s="105"/>
      <c r="F807" s="105"/>
      <c r="G807" s="105"/>
      <c r="H807" s="105"/>
      <c r="I807" s="105"/>
      <c r="J807" s="105"/>
      <c r="K807" s="105"/>
      <c r="L807" s="105"/>
      <c r="M807" s="105"/>
      <c r="N807" s="105"/>
      <c r="O807" s="105"/>
      <c r="P807" s="105"/>
      <c r="Q807" s="105"/>
      <c r="R807" s="105"/>
      <c r="S807" s="105"/>
      <c r="T807" s="105"/>
      <c r="U807" s="105"/>
      <c r="V807" s="105"/>
      <c r="W807" s="105"/>
      <c r="X807" s="105"/>
      <c r="Y807" s="105"/>
      <c r="Z807" s="105"/>
      <c r="AA807" s="105"/>
      <c r="AB807" s="105"/>
      <c r="AC807" s="105"/>
      <c r="AD807" s="105"/>
      <c r="AE807" s="105"/>
      <c r="AF807" s="105"/>
      <c r="AG807" s="105"/>
      <c r="AH807" s="105"/>
      <c r="AI807" s="105"/>
      <c r="AJ807" s="105"/>
      <c r="AK807" s="105"/>
      <c r="AL807" s="105"/>
      <c r="AM807" s="105"/>
      <c r="AN807" s="105"/>
      <c r="AO807" s="105"/>
      <c r="AP807" s="105"/>
      <c r="AQ807" s="105"/>
      <c r="AR807" s="105"/>
      <c r="AS807" s="105"/>
      <c r="AT807" s="105"/>
      <c r="AU807" s="105"/>
      <c r="AV807" s="105"/>
      <c r="AW807" s="105"/>
      <c r="AX807" s="105"/>
      <c r="AY807" s="105"/>
      <c r="AZ807" s="105"/>
      <c r="BA807" s="105"/>
      <c r="BB807" s="105"/>
      <c r="BC807" s="105"/>
      <c r="BD807" s="105"/>
      <c r="BE807" s="105"/>
      <c r="BF807" s="105"/>
    </row>
    <row r="808" spans="1:58" ht="13.5" customHeight="1" x14ac:dyDescent="0.25">
      <c r="A808" s="105"/>
      <c r="B808" s="167"/>
      <c r="C808" s="167"/>
      <c r="D808" s="167"/>
      <c r="E808" s="105"/>
      <c r="F808" s="105"/>
      <c r="G808" s="105"/>
      <c r="H808" s="105"/>
      <c r="I808" s="105"/>
      <c r="J808" s="105"/>
      <c r="K808" s="105"/>
      <c r="L808" s="105"/>
      <c r="M808" s="105"/>
      <c r="N808" s="105"/>
      <c r="O808" s="105"/>
      <c r="P808" s="105"/>
      <c r="Q808" s="105"/>
      <c r="R808" s="105"/>
      <c r="S808" s="105"/>
      <c r="T808" s="105"/>
      <c r="U808" s="105"/>
      <c r="V808" s="105"/>
      <c r="W808" s="105"/>
      <c r="X808" s="105"/>
      <c r="Y808" s="105"/>
      <c r="Z808" s="105"/>
      <c r="AA808" s="105"/>
      <c r="AB808" s="105"/>
      <c r="AC808" s="105"/>
      <c r="AD808" s="105"/>
      <c r="AE808" s="105"/>
      <c r="AF808" s="105"/>
      <c r="AG808" s="105"/>
      <c r="AH808" s="105"/>
      <c r="AI808" s="105"/>
      <c r="AJ808" s="105"/>
      <c r="AK808" s="105"/>
      <c r="AL808" s="105"/>
      <c r="AM808" s="105"/>
      <c r="AN808" s="105"/>
      <c r="AO808" s="105"/>
      <c r="AP808" s="105"/>
      <c r="AQ808" s="105"/>
      <c r="AR808" s="105"/>
      <c r="AS808" s="105"/>
      <c r="AT808" s="105"/>
      <c r="AU808" s="105"/>
      <c r="AV808" s="105"/>
      <c r="AW808" s="105"/>
      <c r="AX808" s="105"/>
      <c r="AY808" s="105"/>
      <c r="AZ808" s="105"/>
      <c r="BA808" s="105"/>
      <c r="BB808" s="105"/>
      <c r="BC808" s="105"/>
      <c r="BD808" s="105"/>
      <c r="BE808" s="105"/>
      <c r="BF808" s="105"/>
    </row>
    <row r="809" spans="1:58" ht="13.5" customHeight="1" x14ac:dyDescent="0.25">
      <c r="A809" s="105"/>
      <c r="B809" s="167"/>
      <c r="C809" s="167"/>
      <c r="D809" s="167"/>
      <c r="E809" s="105"/>
      <c r="F809" s="105"/>
      <c r="G809" s="105"/>
      <c r="H809" s="105"/>
      <c r="I809" s="105"/>
      <c r="J809" s="105"/>
      <c r="K809" s="105"/>
      <c r="L809" s="105"/>
      <c r="M809" s="105"/>
      <c r="N809" s="105"/>
      <c r="O809" s="105"/>
      <c r="P809" s="105"/>
      <c r="Q809" s="105"/>
      <c r="R809" s="105"/>
      <c r="S809" s="105"/>
      <c r="T809" s="105"/>
      <c r="U809" s="105"/>
      <c r="V809" s="105"/>
      <c r="W809" s="105"/>
      <c r="X809" s="105"/>
      <c r="Y809" s="105"/>
      <c r="Z809" s="105"/>
      <c r="AA809" s="105"/>
      <c r="AB809" s="105"/>
      <c r="AC809" s="105"/>
      <c r="AD809" s="105"/>
      <c r="AE809" s="105"/>
      <c r="AF809" s="105"/>
      <c r="AG809" s="105"/>
      <c r="AH809" s="105"/>
      <c r="AI809" s="105"/>
      <c r="AJ809" s="105"/>
      <c r="AK809" s="105"/>
      <c r="AL809" s="105"/>
      <c r="AM809" s="105"/>
      <c r="AN809" s="105"/>
      <c r="AO809" s="105"/>
      <c r="AP809" s="105"/>
      <c r="AQ809" s="105"/>
      <c r="AR809" s="105"/>
      <c r="AS809" s="105"/>
      <c r="AT809" s="105"/>
      <c r="AU809" s="105"/>
      <c r="AV809" s="105"/>
      <c r="AW809" s="105"/>
      <c r="AX809" s="105"/>
      <c r="AY809" s="105"/>
      <c r="AZ809" s="105"/>
      <c r="BA809" s="105"/>
      <c r="BB809" s="105"/>
      <c r="BC809" s="105"/>
      <c r="BD809" s="105"/>
      <c r="BE809" s="105"/>
      <c r="BF809" s="105"/>
    </row>
    <row r="810" spans="1:58" ht="13.5" customHeight="1" x14ac:dyDescent="0.25">
      <c r="A810" s="105"/>
      <c r="B810" s="167"/>
      <c r="C810" s="167"/>
      <c r="D810" s="167"/>
      <c r="E810" s="105"/>
      <c r="F810" s="105"/>
      <c r="G810" s="105"/>
      <c r="H810" s="105"/>
      <c r="I810" s="105"/>
      <c r="J810" s="105"/>
      <c r="K810" s="105"/>
      <c r="L810" s="105"/>
      <c r="M810" s="105"/>
      <c r="N810" s="105"/>
      <c r="O810" s="105"/>
      <c r="P810" s="105"/>
      <c r="Q810" s="105"/>
      <c r="R810" s="105"/>
      <c r="S810" s="105"/>
      <c r="T810" s="105"/>
      <c r="U810" s="105"/>
      <c r="V810" s="105"/>
      <c r="W810" s="105"/>
      <c r="X810" s="105"/>
      <c r="Y810" s="105"/>
      <c r="Z810" s="105"/>
      <c r="AA810" s="105"/>
      <c r="AB810" s="105"/>
      <c r="AC810" s="105"/>
      <c r="AD810" s="105"/>
      <c r="AE810" s="105"/>
      <c r="AF810" s="105"/>
      <c r="AG810" s="105"/>
      <c r="AH810" s="105"/>
      <c r="AI810" s="105"/>
      <c r="AJ810" s="105"/>
      <c r="AK810" s="105"/>
      <c r="AL810" s="105"/>
      <c r="AM810" s="105"/>
      <c r="AN810" s="105"/>
      <c r="AO810" s="105"/>
      <c r="AP810" s="105"/>
      <c r="AQ810" s="105"/>
      <c r="AR810" s="105"/>
      <c r="AS810" s="105"/>
      <c r="AT810" s="105"/>
      <c r="AU810" s="105"/>
      <c r="AV810" s="105"/>
      <c r="AW810" s="105"/>
      <c r="AX810" s="105"/>
      <c r="AY810" s="105"/>
      <c r="AZ810" s="105"/>
      <c r="BA810" s="105"/>
      <c r="BB810" s="105"/>
      <c r="BC810" s="105"/>
      <c r="BD810" s="105"/>
      <c r="BE810" s="105"/>
      <c r="BF810" s="105"/>
    </row>
    <row r="811" spans="1:58" ht="13.5" customHeight="1" x14ac:dyDescent="0.25">
      <c r="A811" s="105"/>
      <c r="B811" s="167"/>
      <c r="C811" s="167"/>
      <c r="D811" s="167"/>
      <c r="E811" s="105"/>
      <c r="F811" s="105"/>
      <c r="G811" s="105"/>
      <c r="H811" s="105"/>
      <c r="I811" s="105"/>
      <c r="J811" s="105"/>
      <c r="K811" s="105"/>
      <c r="L811" s="105"/>
      <c r="M811" s="105"/>
      <c r="N811" s="105"/>
      <c r="O811" s="105"/>
      <c r="P811" s="105"/>
      <c r="Q811" s="105"/>
      <c r="R811" s="105"/>
      <c r="S811" s="105"/>
      <c r="T811" s="105"/>
      <c r="U811" s="105"/>
      <c r="V811" s="105"/>
      <c r="W811" s="105"/>
      <c r="X811" s="105"/>
      <c r="Y811" s="105"/>
      <c r="Z811" s="105"/>
      <c r="AA811" s="105"/>
      <c r="AB811" s="105"/>
      <c r="AC811" s="105"/>
      <c r="AD811" s="105"/>
      <c r="AE811" s="105"/>
      <c r="AF811" s="105"/>
      <c r="AG811" s="105"/>
      <c r="AH811" s="105"/>
      <c r="AI811" s="105"/>
      <c r="AJ811" s="105"/>
      <c r="AK811" s="105"/>
      <c r="AL811" s="105"/>
      <c r="AM811" s="105"/>
      <c r="AN811" s="105"/>
      <c r="AO811" s="105"/>
      <c r="AP811" s="105"/>
      <c r="AQ811" s="105"/>
      <c r="AR811" s="105"/>
      <c r="AS811" s="105"/>
      <c r="AT811" s="105"/>
      <c r="AU811" s="105"/>
      <c r="AV811" s="105"/>
      <c r="AW811" s="105"/>
      <c r="AX811" s="105"/>
      <c r="AY811" s="105"/>
      <c r="AZ811" s="105"/>
      <c r="BA811" s="105"/>
      <c r="BB811" s="105"/>
      <c r="BC811" s="105"/>
      <c r="BD811" s="105"/>
      <c r="BE811" s="105"/>
      <c r="BF811" s="105"/>
    </row>
    <row r="812" spans="1:58" ht="13.5" customHeight="1" x14ac:dyDescent="0.25">
      <c r="A812" s="105"/>
      <c r="B812" s="167"/>
      <c r="C812" s="167"/>
      <c r="D812" s="167"/>
      <c r="E812" s="105"/>
      <c r="F812" s="105"/>
      <c r="G812" s="105"/>
      <c r="H812" s="105"/>
      <c r="I812" s="105"/>
      <c r="J812" s="105"/>
      <c r="K812" s="105"/>
      <c r="L812" s="105"/>
      <c r="M812" s="105"/>
      <c r="N812" s="105"/>
      <c r="O812" s="105"/>
      <c r="P812" s="105"/>
      <c r="Q812" s="105"/>
      <c r="R812" s="105"/>
      <c r="S812" s="105"/>
      <c r="T812" s="105"/>
      <c r="U812" s="105"/>
      <c r="V812" s="105"/>
      <c r="W812" s="105"/>
      <c r="X812" s="105"/>
      <c r="Y812" s="105"/>
      <c r="Z812" s="105"/>
      <c r="AA812" s="105"/>
      <c r="AB812" s="105"/>
      <c r="AC812" s="105"/>
      <c r="AD812" s="105"/>
      <c r="AE812" s="105"/>
      <c r="AF812" s="105"/>
      <c r="AG812" s="105"/>
      <c r="AH812" s="105"/>
      <c r="AI812" s="105"/>
      <c r="AJ812" s="105"/>
      <c r="AK812" s="105"/>
      <c r="AL812" s="105"/>
      <c r="AM812" s="105"/>
      <c r="AN812" s="105"/>
      <c r="AO812" s="105"/>
      <c r="AP812" s="105"/>
      <c r="AQ812" s="105"/>
      <c r="AR812" s="105"/>
      <c r="AS812" s="105"/>
      <c r="AT812" s="105"/>
      <c r="AU812" s="105"/>
      <c r="AV812" s="105"/>
      <c r="AW812" s="105"/>
      <c r="AX812" s="105"/>
      <c r="AY812" s="105"/>
      <c r="AZ812" s="105"/>
      <c r="BA812" s="105"/>
      <c r="BB812" s="105"/>
      <c r="BC812" s="105"/>
      <c r="BD812" s="105"/>
      <c r="BE812" s="105"/>
      <c r="BF812" s="105"/>
    </row>
    <row r="813" spans="1:58" ht="13.5" customHeight="1" x14ac:dyDescent="0.25">
      <c r="A813" s="105"/>
      <c r="B813" s="167"/>
      <c r="C813" s="167"/>
      <c r="D813" s="167"/>
      <c r="E813" s="105"/>
      <c r="F813" s="105"/>
      <c r="G813" s="105"/>
      <c r="H813" s="105"/>
      <c r="I813" s="105"/>
      <c r="J813" s="105"/>
      <c r="K813" s="105"/>
      <c r="L813" s="105"/>
      <c r="M813" s="105"/>
      <c r="N813" s="105"/>
      <c r="O813" s="105"/>
      <c r="P813" s="105"/>
      <c r="Q813" s="105"/>
      <c r="R813" s="105"/>
      <c r="S813" s="105"/>
      <c r="T813" s="105"/>
      <c r="U813" s="105"/>
      <c r="V813" s="105"/>
      <c r="W813" s="105"/>
      <c r="X813" s="105"/>
      <c r="Y813" s="105"/>
      <c r="Z813" s="105"/>
      <c r="AA813" s="105"/>
      <c r="AB813" s="105"/>
      <c r="AC813" s="105"/>
      <c r="AD813" s="105"/>
      <c r="AE813" s="105"/>
      <c r="AF813" s="105"/>
      <c r="AG813" s="105"/>
      <c r="AH813" s="105"/>
      <c r="AI813" s="105"/>
      <c r="AJ813" s="105"/>
      <c r="AK813" s="105"/>
      <c r="AL813" s="105"/>
      <c r="AM813" s="105"/>
      <c r="AN813" s="105"/>
      <c r="AO813" s="105"/>
      <c r="AP813" s="105"/>
      <c r="AQ813" s="105"/>
      <c r="AR813" s="105"/>
      <c r="AS813" s="105"/>
      <c r="AT813" s="105"/>
      <c r="AU813" s="105"/>
      <c r="AV813" s="105"/>
      <c r="AW813" s="105"/>
      <c r="AX813" s="105"/>
      <c r="AY813" s="105"/>
      <c r="AZ813" s="105"/>
      <c r="BA813" s="105"/>
      <c r="BB813" s="105"/>
      <c r="BC813" s="105"/>
      <c r="BD813" s="105"/>
      <c r="BE813" s="105"/>
      <c r="BF813" s="105"/>
    </row>
    <row r="814" spans="1:58" ht="13.5" customHeight="1" x14ac:dyDescent="0.25">
      <c r="A814" s="105"/>
      <c r="B814" s="167"/>
      <c r="C814" s="167"/>
      <c r="D814" s="167"/>
      <c r="E814" s="105"/>
      <c r="F814" s="105"/>
      <c r="G814" s="105"/>
      <c r="H814" s="105"/>
      <c r="I814" s="105"/>
      <c r="J814" s="105"/>
      <c r="K814" s="105"/>
      <c r="L814" s="105"/>
      <c r="M814" s="105"/>
      <c r="N814" s="105"/>
      <c r="O814" s="105"/>
      <c r="P814" s="105"/>
      <c r="Q814" s="105"/>
      <c r="R814" s="105"/>
      <c r="S814" s="105"/>
      <c r="T814" s="105"/>
      <c r="U814" s="105"/>
      <c r="V814" s="105"/>
      <c r="W814" s="105"/>
      <c r="X814" s="105"/>
      <c r="Y814" s="105"/>
      <c r="Z814" s="105"/>
      <c r="AA814" s="105"/>
      <c r="AB814" s="105"/>
      <c r="AC814" s="105"/>
      <c r="AD814" s="105"/>
      <c r="AE814" s="105"/>
      <c r="AF814" s="105"/>
      <c r="AG814" s="105"/>
      <c r="AH814" s="105"/>
      <c r="AI814" s="105"/>
      <c r="AJ814" s="105"/>
      <c r="AK814" s="105"/>
      <c r="AL814" s="105"/>
      <c r="AM814" s="105"/>
      <c r="AN814" s="105"/>
      <c r="AO814" s="105"/>
      <c r="AP814" s="105"/>
      <c r="AQ814" s="105"/>
      <c r="AR814" s="105"/>
      <c r="AS814" s="105"/>
      <c r="AT814" s="105"/>
      <c r="AU814" s="105"/>
      <c r="AV814" s="105"/>
      <c r="AW814" s="105"/>
      <c r="AX814" s="105"/>
      <c r="AY814" s="105"/>
      <c r="AZ814" s="105"/>
      <c r="BA814" s="105"/>
      <c r="BB814" s="105"/>
      <c r="BC814" s="105"/>
      <c r="BD814" s="105"/>
      <c r="BE814" s="105"/>
      <c r="BF814" s="105"/>
    </row>
    <row r="815" spans="1:58" ht="13.5" customHeight="1" x14ac:dyDescent="0.25">
      <c r="A815" s="105"/>
      <c r="B815" s="167"/>
      <c r="C815" s="167"/>
      <c r="D815" s="167"/>
      <c r="E815" s="105"/>
      <c r="F815" s="105"/>
      <c r="G815" s="105"/>
      <c r="H815" s="105"/>
      <c r="I815" s="105"/>
      <c r="J815" s="105"/>
      <c r="K815" s="105"/>
      <c r="L815" s="105"/>
      <c r="M815" s="105"/>
      <c r="N815" s="105"/>
      <c r="O815" s="105"/>
      <c r="P815" s="105"/>
      <c r="Q815" s="105"/>
      <c r="R815" s="105"/>
      <c r="S815" s="105"/>
      <c r="T815" s="105"/>
      <c r="U815" s="105"/>
      <c r="V815" s="105"/>
      <c r="W815" s="105"/>
      <c r="X815" s="105"/>
      <c r="Y815" s="105"/>
      <c r="Z815" s="105"/>
      <c r="AA815" s="105"/>
      <c r="AB815" s="105"/>
      <c r="AC815" s="105"/>
      <c r="AD815" s="105"/>
      <c r="AE815" s="105"/>
      <c r="AF815" s="105"/>
      <c r="AG815" s="105"/>
      <c r="AH815" s="105"/>
      <c r="AI815" s="105"/>
      <c r="AJ815" s="105"/>
      <c r="AK815" s="105"/>
      <c r="AL815" s="105"/>
      <c r="AM815" s="105"/>
      <c r="AN815" s="105"/>
      <c r="AO815" s="105"/>
      <c r="AP815" s="105"/>
      <c r="AQ815" s="105"/>
      <c r="AR815" s="105"/>
      <c r="AS815" s="105"/>
      <c r="AT815" s="105"/>
      <c r="AU815" s="105"/>
      <c r="AV815" s="105"/>
      <c r="AW815" s="105"/>
      <c r="AX815" s="105"/>
      <c r="AY815" s="105"/>
      <c r="AZ815" s="105"/>
      <c r="BA815" s="105"/>
      <c r="BB815" s="105"/>
      <c r="BC815" s="105"/>
      <c r="BD815" s="105"/>
      <c r="BE815" s="105"/>
      <c r="BF815" s="105"/>
    </row>
    <row r="816" spans="1:58" ht="13.5" customHeight="1" x14ac:dyDescent="0.25">
      <c r="A816" s="105"/>
      <c r="B816" s="167"/>
      <c r="C816" s="167"/>
      <c r="D816" s="167"/>
      <c r="E816" s="105"/>
      <c r="F816" s="105"/>
      <c r="G816" s="105"/>
      <c r="H816" s="105"/>
      <c r="I816" s="105"/>
      <c r="J816" s="105"/>
      <c r="K816" s="105"/>
      <c r="L816" s="105"/>
      <c r="M816" s="105"/>
      <c r="N816" s="105"/>
      <c r="O816" s="105"/>
      <c r="P816" s="105"/>
      <c r="Q816" s="105"/>
      <c r="R816" s="105"/>
      <c r="S816" s="105"/>
      <c r="T816" s="105"/>
      <c r="U816" s="105"/>
      <c r="V816" s="105"/>
      <c r="W816" s="105"/>
      <c r="X816" s="105"/>
      <c r="Y816" s="105"/>
      <c r="Z816" s="105"/>
      <c r="AA816" s="105"/>
      <c r="AB816" s="105"/>
      <c r="AC816" s="105"/>
      <c r="AD816" s="105"/>
      <c r="AE816" s="105"/>
      <c r="AF816" s="105"/>
      <c r="AG816" s="105"/>
      <c r="AH816" s="105"/>
      <c r="AI816" s="105"/>
      <c r="AJ816" s="105"/>
      <c r="AK816" s="105"/>
      <c r="AL816" s="105"/>
      <c r="AM816" s="105"/>
      <c r="AN816" s="105"/>
      <c r="AO816" s="105"/>
      <c r="AP816" s="105"/>
      <c r="AQ816" s="105"/>
      <c r="AR816" s="105"/>
      <c r="AS816" s="105"/>
      <c r="AT816" s="105"/>
      <c r="AU816" s="105"/>
      <c r="AV816" s="105"/>
      <c r="AW816" s="105"/>
      <c r="AX816" s="105"/>
      <c r="AY816" s="105"/>
      <c r="AZ816" s="105"/>
      <c r="BA816" s="105"/>
      <c r="BB816" s="105"/>
      <c r="BC816" s="105"/>
      <c r="BD816" s="105"/>
      <c r="BE816" s="105"/>
      <c r="BF816" s="105"/>
    </row>
    <row r="817" spans="1:58" ht="13.5" customHeight="1" x14ac:dyDescent="0.25">
      <c r="A817" s="105"/>
      <c r="B817" s="167"/>
      <c r="C817" s="167"/>
      <c r="D817" s="167"/>
      <c r="E817" s="105"/>
      <c r="F817" s="105"/>
      <c r="G817" s="105"/>
      <c r="H817" s="105"/>
      <c r="I817" s="105"/>
      <c r="J817" s="105"/>
      <c r="K817" s="105"/>
      <c r="L817" s="105"/>
      <c r="M817" s="105"/>
      <c r="N817" s="105"/>
      <c r="O817" s="105"/>
      <c r="P817" s="105"/>
      <c r="Q817" s="105"/>
      <c r="R817" s="105"/>
      <c r="S817" s="105"/>
      <c r="T817" s="105"/>
      <c r="U817" s="105"/>
      <c r="V817" s="105"/>
      <c r="W817" s="105"/>
      <c r="X817" s="105"/>
      <c r="Y817" s="105"/>
      <c r="Z817" s="105"/>
      <c r="AA817" s="105"/>
      <c r="AB817" s="105"/>
      <c r="AC817" s="105"/>
      <c r="AD817" s="105"/>
      <c r="AE817" s="105"/>
      <c r="AF817" s="105"/>
      <c r="AG817" s="105"/>
      <c r="AH817" s="105"/>
      <c r="AI817" s="105"/>
      <c r="AJ817" s="105"/>
      <c r="AK817" s="105"/>
      <c r="AL817" s="105"/>
      <c r="AM817" s="105"/>
      <c r="AN817" s="105"/>
      <c r="AO817" s="105"/>
      <c r="AP817" s="105"/>
      <c r="AQ817" s="105"/>
      <c r="AR817" s="105"/>
      <c r="AS817" s="105"/>
      <c r="AT817" s="105"/>
      <c r="AU817" s="105"/>
      <c r="AV817" s="105"/>
      <c r="AW817" s="105"/>
      <c r="AX817" s="105"/>
      <c r="AY817" s="105"/>
      <c r="AZ817" s="105"/>
      <c r="BA817" s="105"/>
      <c r="BB817" s="105"/>
      <c r="BC817" s="105"/>
      <c r="BD817" s="105"/>
      <c r="BE817" s="105"/>
      <c r="BF817" s="105"/>
    </row>
    <row r="818" spans="1:58" ht="13.5" customHeight="1" x14ac:dyDescent="0.25">
      <c r="A818" s="105"/>
      <c r="B818" s="167"/>
      <c r="C818" s="167"/>
      <c r="D818" s="167"/>
      <c r="E818" s="105"/>
      <c r="F818" s="105"/>
      <c r="G818" s="105"/>
      <c r="H818" s="105"/>
      <c r="I818" s="105"/>
      <c r="J818" s="105"/>
      <c r="K818" s="105"/>
      <c r="L818" s="105"/>
      <c r="M818" s="105"/>
      <c r="N818" s="105"/>
      <c r="O818" s="105"/>
      <c r="P818" s="105"/>
      <c r="Q818" s="105"/>
      <c r="R818" s="105"/>
      <c r="S818" s="105"/>
      <c r="T818" s="105"/>
      <c r="U818" s="105"/>
      <c r="V818" s="105"/>
      <c r="W818" s="105"/>
      <c r="X818" s="105"/>
      <c r="Y818" s="105"/>
      <c r="Z818" s="105"/>
      <c r="AA818" s="105"/>
      <c r="AB818" s="105"/>
      <c r="AC818" s="105"/>
      <c r="AD818" s="105"/>
      <c r="AE818" s="105"/>
      <c r="AF818" s="105"/>
      <c r="AG818" s="105"/>
      <c r="AH818" s="105"/>
      <c r="AI818" s="105"/>
      <c r="AJ818" s="105"/>
      <c r="AK818" s="105"/>
      <c r="AL818" s="105"/>
      <c r="AM818" s="105"/>
      <c r="AN818" s="105"/>
      <c r="AO818" s="105"/>
      <c r="AP818" s="105"/>
      <c r="AQ818" s="105"/>
      <c r="AR818" s="105"/>
      <c r="AS818" s="105"/>
      <c r="AT818" s="105"/>
      <c r="AU818" s="105"/>
      <c r="AV818" s="105"/>
      <c r="AW818" s="105"/>
      <c r="AX818" s="105"/>
      <c r="AY818" s="105"/>
      <c r="AZ818" s="105"/>
      <c r="BA818" s="105"/>
      <c r="BB818" s="105"/>
      <c r="BC818" s="105"/>
      <c r="BD818" s="105"/>
      <c r="BE818" s="105"/>
      <c r="BF818" s="105"/>
    </row>
    <row r="819" spans="1:58" ht="13.5" customHeight="1" x14ac:dyDescent="0.25">
      <c r="A819" s="105"/>
      <c r="B819" s="167"/>
      <c r="C819" s="167"/>
      <c r="D819" s="167"/>
      <c r="E819" s="105"/>
      <c r="F819" s="105"/>
      <c r="G819" s="105"/>
      <c r="H819" s="105"/>
      <c r="I819" s="105"/>
      <c r="J819" s="105"/>
      <c r="K819" s="105"/>
      <c r="L819" s="105"/>
      <c r="M819" s="105"/>
      <c r="N819" s="105"/>
      <c r="O819" s="105"/>
      <c r="P819" s="105"/>
      <c r="Q819" s="105"/>
      <c r="R819" s="105"/>
      <c r="S819" s="105"/>
      <c r="T819" s="105"/>
      <c r="U819" s="105"/>
      <c r="V819" s="105"/>
      <c r="W819" s="105"/>
      <c r="X819" s="105"/>
      <c r="Y819" s="105"/>
      <c r="Z819" s="105"/>
      <c r="AA819" s="105"/>
      <c r="AB819" s="105"/>
      <c r="AC819" s="105"/>
      <c r="AD819" s="105"/>
      <c r="AE819" s="105"/>
      <c r="AF819" s="105"/>
      <c r="AG819" s="105"/>
      <c r="AH819" s="105"/>
      <c r="AI819" s="105"/>
      <c r="AJ819" s="105"/>
      <c r="AK819" s="105"/>
      <c r="AL819" s="105"/>
      <c r="AM819" s="105"/>
      <c r="AN819" s="105"/>
      <c r="AO819" s="105"/>
      <c r="AP819" s="105"/>
      <c r="AQ819" s="105"/>
      <c r="AR819" s="105"/>
      <c r="AS819" s="105"/>
      <c r="AT819" s="105"/>
      <c r="AU819" s="105"/>
      <c r="AV819" s="105"/>
      <c r="AW819" s="105"/>
      <c r="AX819" s="105"/>
      <c r="AY819" s="105"/>
      <c r="AZ819" s="105"/>
      <c r="BA819" s="105"/>
      <c r="BB819" s="105"/>
      <c r="BC819" s="105"/>
      <c r="BD819" s="105"/>
      <c r="BE819" s="105"/>
      <c r="BF819" s="105"/>
    </row>
    <row r="820" spans="1:58" ht="13.5" customHeight="1" x14ac:dyDescent="0.25">
      <c r="A820" s="105"/>
      <c r="B820" s="167"/>
      <c r="C820" s="167"/>
      <c r="D820" s="167"/>
      <c r="E820" s="105"/>
      <c r="F820" s="105"/>
      <c r="G820" s="105"/>
      <c r="H820" s="105"/>
      <c r="I820" s="105"/>
      <c r="J820" s="105"/>
      <c r="K820" s="105"/>
      <c r="L820" s="105"/>
      <c r="M820" s="105"/>
      <c r="N820" s="105"/>
      <c r="O820" s="105"/>
      <c r="P820" s="105"/>
      <c r="Q820" s="105"/>
      <c r="R820" s="105"/>
      <c r="S820" s="105"/>
      <c r="T820" s="105"/>
      <c r="U820" s="105"/>
      <c r="V820" s="105"/>
      <c r="W820" s="105"/>
      <c r="X820" s="105"/>
      <c r="Y820" s="105"/>
      <c r="Z820" s="105"/>
      <c r="AA820" s="105"/>
      <c r="AB820" s="105"/>
      <c r="AC820" s="105"/>
      <c r="AD820" s="105"/>
      <c r="AE820" s="105"/>
      <c r="AF820" s="105"/>
      <c r="AG820" s="105"/>
      <c r="AH820" s="105"/>
      <c r="AI820" s="105"/>
      <c r="AJ820" s="105"/>
      <c r="AK820" s="105"/>
      <c r="AL820" s="105"/>
      <c r="AM820" s="105"/>
      <c r="AN820" s="105"/>
      <c r="AO820" s="105"/>
      <c r="AP820" s="105"/>
      <c r="AQ820" s="105"/>
      <c r="AR820" s="105"/>
      <c r="AS820" s="105"/>
      <c r="AT820" s="105"/>
      <c r="AU820" s="105"/>
      <c r="AV820" s="105"/>
      <c r="AW820" s="105"/>
      <c r="AX820" s="105"/>
      <c r="AY820" s="105"/>
      <c r="AZ820" s="105"/>
      <c r="BA820" s="105"/>
      <c r="BB820" s="105"/>
      <c r="BC820" s="105"/>
      <c r="BD820" s="105"/>
      <c r="BE820" s="105"/>
      <c r="BF820" s="105"/>
    </row>
    <row r="821" spans="1:58" ht="13.5" customHeight="1" x14ac:dyDescent="0.25">
      <c r="A821" s="105"/>
      <c r="B821" s="167"/>
      <c r="C821" s="167"/>
      <c r="D821" s="167"/>
      <c r="E821" s="105"/>
      <c r="F821" s="105"/>
      <c r="G821" s="105"/>
      <c r="H821" s="105"/>
      <c r="I821" s="105"/>
      <c r="J821" s="105"/>
      <c r="K821" s="105"/>
      <c r="L821" s="105"/>
      <c r="M821" s="105"/>
      <c r="N821" s="105"/>
      <c r="O821" s="105"/>
      <c r="P821" s="105"/>
      <c r="Q821" s="105"/>
      <c r="R821" s="105"/>
      <c r="S821" s="105"/>
      <c r="T821" s="105"/>
      <c r="U821" s="105"/>
      <c r="V821" s="105"/>
      <c r="W821" s="105"/>
      <c r="X821" s="105"/>
      <c r="Y821" s="105"/>
      <c r="Z821" s="105"/>
      <c r="AA821" s="105"/>
      <c r="AB821" s="105"/>
      <c r="AC821" s="105"/>
      <c r="AD821" s="105"/>
      <c r="AE821" s="105"/>
      <c r="AF821" s="105"/>
      <c r="AG821" s="105"/>
      <c r="AH821" s="105"/>
      <c r="AI821" s="105"/>
      <c r="AJ821" s="105"/>
      <c r="AK821" s="105"/>
      <c r="AL821" s="105"/>
      <c r="AM821" s="105"/>
      <c r="AN821" s="105"/>
      <c r="AO821" s="105"/>
      <c r="AP821" s="105"/>
      <c r="AQ821" s="105"/>
      <c r="AR821" s="105"/>
      <c r="AS821" s="105"/>
      <c r="AT821" s="105"/>
      <c r="AU821" s="105"/>
      <c r="AV821" s="105"/>
      <c r="AW821" s="105"/>
      <c r="AX821" s="105"/>
      <c r="AY821" s="105"/>
      <c r="AZ821" s="105"/>
      <c r="BA821" s="105"/>
      <c r="BB821" s="105"/>
      <c r="BC821" s="105"/>
      <c r="BD821" s="105"/>
      <c r="BE821" s="105"/>
      <c r="BF821" s="105"/>
    </row>
    <row r="822" spans="1:58" ht="13.5" customHeight="1" x14ac:dyDescent="0.25">
      <c r="A822" s="105"/>
      <c r="B822" s="167"/>
      <c r="C822" s="167"/>
      <c r="D822" s="167"/>
      <c r="E822" s="105"/>
      <c r="F822" s="105"/>
      <c r="G822" s="105"/>
      <c r="H822" s="105"/>
      <c r="I822" s="105"/>
      <c r="J822" s="105"/>
      <c r="K822" s="105"/>
      <c r="L822" s="105"/>
      <c r="M822" s="105"/>
      <c r="N822" s="105"/>
      <c r="O822" s="105"/>
      <c r="P822" s="105"/>
      <c r="Q822" s="105"/>
      <c r="R822" s="105"/>
      <c r="S822" s="105"/>
      <c r="T822" s="105"/>
      <c r="U822" s="105"/>
      <c r="V822" s="105"/>
      <c r="W822" s="105"/>
      <c r="X822" s="105"/>
      <c r="Y822" s="105"/>
      <c r="Z822" s="105"/>
      <c r="AA822" s="105"/>
      <c r="AB822" s="105"/>
      <c r="AC822" s="105"/>
      <c r="AD822" s="105"/>
      <c r="AE822" s="105"/>
      <c r="AF822" s="105"/>
      <c r="AG822" s="105"/>
      <c r="AH822" s="105"/>
      <c r="AI822" s="105"/>
      <c r="AJ822" s="105"/>
      <c r="AK822" s="105"/>
      <c r="AL822" s="105"/>
      <c r="AM822" s="105"/>
      <c r="AN822" s="105"/>
      <c r="AO822" s="105"/>
      <c r="AP822" s="105"/>
      <c r="AQ822" s="105"/>
      <c r="AR822" s="105"/>
      <c r="AS822" s="105"/>
      <c r="AT822" s="105"/>
      <c r="AU822" s="105"/>
      <c r="AV822" s="105"/>
      <c r="AW822" s="105"/>
      <c r="AX822" s="105"/>
      <c r="AY822" s="105"/>
      <c r="AZ822" s="105"/>
      <c r="BA822" s="105"/>
      <c r="BB822" s="105"/>
      <c r="BC822" s="105"/>
      <c r="BD822" s="105"/>
      <c r="BE822" s="105"/>
      <c r="BF822" s="105"/>
    </row>
    <row r="823" spans="1:58" ht="13.5" customHeight="1" x14ac:dyDescent="0.25">
      <c r="A823" s="105"/>
      <c r="B823" s="167"/>
      <c r="C823" s="167"/>
      <c r="D823" s="167"/>
      <c r="E823" s="105"/>
      <c r="F823" s="105"/>
      <c r="G823" s="105"/>
      <c r="H823" s="105"/>
      <c r="I823" s="105"/>
      <c r="J823" s="105"/>
      <c r="K823" s="105"/>
      <c r="L823" s="105"/>
      <c r="M823" s="105"/>
      <c r="N823" s="105"/>
      <c r="O823" s="105"/>
      <c r="P823" s="105"/>
      <c r="Q823" s="105"/>
      <c r="R823" s="105"/>
      <c r="S823" s="105"/>
      <c r="T823" s="105"/>
      <c r="U823" s="105"/>
      <c r="V823" s="105"/>
      <c r="W823" s="105"/>
      <c r="X823" s="105"/>
      <c r="Y823" s="105"/>
      <c r="Z823" s="105"/>
      <c r="AA823" s="105"/>
      <c r="AB823" s="105"/>
      <c r="AC823" s="105"/>
      <c r="AD823" s="105"/>
      <c r="AE823" s="105"/>
      <c r="AF823" s="105"/>
      <c r="AG823" s="105"/>
      <c r="AH823" s="105"/>
      <c r="AI823" s="105"/>
      <c r="AJ823" s="105"/>
      <c r="AK823" s="105"/>
      <c r="AL823" s="105"/>
      <c r="AM823" s="105"/>
      <c r="AN823" s="105"/>
      <c r="AO823" s="105"/>
      <c r="AP823" s="105"/>
      <c r="AQ823" s="105"/>
      <c r="AR823" s="105"/>
      <c r="AS823" s="105"/>
      <c r="AT823" s="105"/>
      <c r="AU823" s="105"/>
      <c r="AV823" s="105"/>
      <c r="AW823" s="105"/>
      <c r="AX823" s="105"/>
      <c r="AY823" s="105"/>
      <c r="AZ823" s="105"/>
      <c r="BA823" s="105"/>
      <c r="BB823" s="105"/>
      <c r="BC823" s="105"/>
      <c r="BD823" s="105"/>
      <c r="BE823" s="105"/>
      <c r="BF823" s="105"/>
    </row>
    <row r="824" spans="1:58" ht="13.5" customHeight="1" x14ac:dyDescent="0.25">
      <c r="A824" s="105"/>
      <c r="B824" s="167"/>
      <c r="C824" s="167"/>
      <c r="D824" s="167"/>
      <c r="E824" s="105"/>
      <c r="F824" s="105"/>
      <c r="G824" s="105"/>
      <c r="H824" s="105"/>
      <c r="I824" s="105"/>
      <c r="J824" s="105"/>
      <c r="K824" s="105"/>
      <c r="L824" s="105"/>
      <c r="M824" s="105"/>
      <c r="N824" s="105"/>
      <c r="O824" s="105"/>
      <c r="P824" s="105"/>
      <c r="Q824" s="105"/>
      <c r="R824" s="105"/>
      <c r="S824" s="105"/>
      <c r="T824" s="105"/>
      <c r="U824" s="105"/>
      <c r="V824" s="105"/>
      <c r="W824" s="105"/>
      <c r="X824" s="105"/>
      <c r="Y824" s="105"/>
      <c r="Z824" s="105"/>
      <c r="AA824" s="105"/>
      <c r="AB824" s="105"/>
      <c r="AC824" s="105"/>
      <c r="AD824" s="105"/>
      <c r="AE824" s="105"/>
      <c r="AF824" s="105"/>
      <c r="AG824" s="105"/>
      <c r="AH824" s="105"/>
      <c r="AI824" s="105"/>
      <c r="AJ824" s="105"/>
      <c r="AK824" s="105"/>
      <c r="AL824" s="105"/>
      <c r="AM824" s="105"/>
      <c r="AN824" s="105"/>
      <c r="AO824" s="105"/>
      <c r="AP824" s="105"/>
      <c r="AQ824" s="105"/>
      <c r="AR824" s="105"/>
      <c r="AS824" s="105"/>
      <c r="AT824" s="105"/>
      <c r="AU824" s="105"/>
      <c r="AV824" s="105"/>
      <c r="AW824" s="105"/>
      <c r="AX824" s="105"/>
      <c r="AY824" s="105"/>
      <c r="AZ824" s="105"/>
      <c r="BA824" s="105"/>
      <c r="BB824" s="105"/>
      <c r="BC824" s="105"/>
      <c r="BD824" s="105"/>
      <c r="BE824" s="105"/>
      <c r="BF824" s="105"/>
    </row>
    <row r="825" spans="1:58" ht="13.5" customHeight="1" x14ac:dyDescent="0.25">
      <c r="A825" s="105"/>
      <c r="B825" s="167"/>
      <c r="C825" s="167"/>
      <c r="D825" s="167"/>
      <c r="E825" s="105"/>
      <c r="F825" s="105"/>
      <c r="G825" s="105"/>
      <c r="H825" s="105"/>
      <c r="I825" s="105"/>
      <c r="J825" s="105"/>
      <c r="K825" s="105"/>
      <c r="L825" s="105"/>
      <c r="M825" s="105"/>
      <c r="N825" s="105"/>
      <c r="O825" s="105"/>
      <c r="P825" s="105"/>
      <c r="Q825" s="105"/>
      <c r="R825" s="105"/>
      <c r="S825" s="105"/>
      <c r="T825" s="105"/>
      <c r="U825" s="105"/>
      <c r="V825" s="105"/>
      <c r="W825" s="105"/>
      <c r="X825" s="105"/>
      <c r="Y825" s="105"/>
      <c r="Z825" s="105"/>
      <c r="AA825" s="105"/>
      <c r="AB825" s="105"/>
      <c r="AC825" s="105"/>
      <c r="AD825" s="105"/>
      <c r="AE825" s="105"/>
      <c r="AF825" s="105"/>
      <c r="AG825" s="105"/>
      <c r="AH825" s="105"/>
      <c r="AI825" s="105"/>
      <c r="AJ825" s="105"/>
      <c r="AK825" s="105"/>
      <c r="AL825" s="105"/>
      <c r="AM825" s="105"/>
      <c r="AN825" s="105"/>
      <c r="AO825" s="105"/>
      <c r="AP825" s="105"/>
      <c r="AQ825" s="105"/>
      <c r="AR825" s="105"/>
      <c r="AS825" s="105"/>
      <c r="AT825" s="105"/>
      <c r="AU825" s="105"/>
      <c r="AV825" s="105"/>
      <c r="AW825" s="105"/>
      <c r="AX825" s="105"/>
      <c r="AY825" s="105"/>
      <c r="AZ825" s="105"/>
      <c r="BA825" s="105"/>
      <c r="BB825" s="105"/>
      <c r="BC825" s="105"/>
      <c r="BD825" s="105"/>
      <c r="BE825" s="105"/>
      <c r="BF825" s="105"/>
    </row>
    <row r="826" spans="1:58" ht="13.5" customHeight="1" x14ac:dyDescent="0.25">
      <c r="A826" s="105"/>
      <c r="B826" s="167"/>
      <c r="C826" s="167"/>
      <c r="D826" s="167"/>
      <c r="E826" s="105"/>
      <c r="F826" s="105"/>
      <c r="G826" s="105"/>
      <c r="H826" s="105"/>
      <c r="I826" s="105"/>
      <c r="J826" s="105"/>
      <c r="K826" s="105"/>
      <c r="L826" s="105"/>
      <c r="M826" s="105"/>
      <c r="N826" s="105"/>
      <c r="O826" s="105"/>
      <c r="P826" s="105"/>
      <c r="Q826" s="105"/>
      <c r="R826" s="105"/>
      <c r="S826" s="105"/>
      <c r="T826" s="105"/>
      <c r="U826" s="105"/>
      <c r="V826" s="105"/>
      <c r="W826" s="105"/>
      <c r="X826" s="105"/>
      <c r="Y826" s="105"/>
      <c r="Z826" s="105"/>
      <c r="AA826" s="105"/>
      <c r="AB826" s="105"/>
      <c r="AC826" s="105"/>
      <c r="AD826" s="105"/>
      <c r="AE826" s="105"/>
      <c r="AF826" s="105"/>
      <c r="AG826" s="105"/>
      <c r="AH826" s="105"/>
      <c r="AI826" s="105"/>
      <c r="AJ826" s="105"/>
      <c r="AK826" s="105"/>
      <c r="AL826" s="105"/>
      <c r="AM826" s="105"/>
      <c r="AN826" s="105"/>
      <c r="AO826" s="105"/>
      <c r="AP826" s="105"/>
      <c r="AQ826" s="105"/>
      <c r="AR826" s="105"/>
      <c r="AS826" s="105"/>
      <c r="AT826" s="105"/>
      <c r="AU826" s="105"/>
      <c r="AV826" s="105"/>
      <c r="AW826" s="105"/>
      <c r="AX826" s="105"/>
      <c r="AY826" s="105"/>
      <c r="AZ826" s="105"/>
      <c r="BA826" s="105"/>
      <c r="BB826" s="105"/>
      <c r="BC826" s="105"/>
      <c r="BD826" s="105"/>
      <c r="BE826" s="105"/>
      <c r="BF826" s="105"/>
    </row>
    <row r="827" spans="1:58" ht="13.5" customHeight="1" x14ac:dyDescent="0.25">
      <c r="A827" s="105"/>
      <c r="B827" s="167"/>
      <c r="C827" s="167"/>
      <c r="D827" s="167"/>
      <c r="E827" s="105"/>
      <c r="F827" s="105"/>
      <c r="G827" s="105"/>
      <c r="H827" s="105"/>
      <c r="I827" s="105"/>
      <c r="J827" s="105"/>
      <c r="K827" s="105"/>
      <c r="L827" s="105"/>
      <c r="M827" s="105"/>
      <c r="N827" s="105"/>
      <c r="O827" s="105"/>
      <c r="P827" s="105"/>
      <c r="Q827" s="105"/>
      <c r="R827" s="105"/>
      <c r="S827" s="105"/>
      <c r="T827" s="105"/>
      <c r="U827" s="105"/>
      <c r="V827" s="105"/>
      <c r="W827" s="105"/>
      <c r="X827" s="105"/>
      <c r="Y827" s="105"/>
      <c r="Z827" s="105"/>
      <c r="AA827" s="105"/>
      <c r="AB827" s="105"/>
      <c r="AC827" s="105"/>
      <c r="AD827" s="105"/>
      <c r="AE827" s="105"/>
      <c r="AF827" s="105"/>
      <c r="AG827" s="105"/>
      <c r="AH827" s="105"/>
      <c r="AI827" s="105"/>
      <c r="AJ827" s="105"/>
      <c r="AK827" s="105"/>
      <c r="AL827" s="105"/>
      <c r="AM827" s="105"/>
      <c r="AN827" s="105"/>
      <c r="AO827" s="105"/>
      <c r="AP827" s="105"/>
      <c r="AQ827" s="105"/>
      <c r="AR827" s="105"/>
      <c r="AS827" s="105"/>
      <c r="AT827" s="105"/>
      <c r="AU827" s="105"/>
      <c r="AV827" s="105"/>
      <c r="AW827" s="105"/>
      <c r="AX827" s="105"/>
      <c r="AY827" s="105"/>
      <c r="AZ827" s="105"/>
      <c r="BA827" s="105"/>
      <c r="BB827" s="105"/>
      <c r="BC827" s="105"/>
      <c r="BD827" s="105"/>
      <c r="BE827" s="105"/>
      <c r="BF827" s="105"/>
    </row>
    <row r="828" spans="1:58" ht="13.5" customHeight="1" x14ac:dyDescent="0.25">
      <c r="A828" s="105"/>
      <c r="B828" s="167"/>
      <c r="C828" s="167"/>
      <c r="D828" s="167"/>
      <c r="E828" s="105"/>
      <c r="F828" s="105"/>
      <c r="G828" s="105"/>
      <c r="H828" s="105"/>
      <c r="I828" s="105"/>
      <c r="J828" s="105"/>
      <c r="K828" s="105"/>
      <c r="L828" s="105"/>
      <c r="M828" s="105"/>
      <c r="N828" s="105"/>
      <c r="O828" s="105"/>
      <c r="P828" s="105"/>
      <c r="Q828" s="105"/>
      <c r="R828" s="105"/>
      <c r="S828" s="105"/>
      <c r="T828" s="105"/>
      <c r="U828" s="105"/>
      <c r="V828" s="105"/>
      <c r="W828" s="105"/>
      <c r="X828" s="105"/>
      <c r="Y828" s="105"/>
      <c r="Z828" s="105"/>
      <c r="AA828" s="105"/>
      <c r="AB828" s="105"/>
      <c r="AC828" s="105"/>
      <c r="AD828" s="105"/>
      <c r="AE828" s="105"/>
      <c r="AF828" s="105"/>
      <c r="AG828" s="105"/>
      <c r="AH828" s="105"/>
      <c r="AI828" s="105"/>
      <c r="AJ828" s="105"/>
      <c r="AK828" s="105"/>
      <c r="AL828" s="105"/>
      <c r="AM828" s="105"/>
      <c r="AN828" s="105"/>
      <c r="AO828" s="105"/>
      <c r="AP828" s="105"/>
      <c r="AQ828" s="105"/>
      <c r="AR828" s="105"/>
      <c r="AS828" s="105"/>
      <c r="AT828" s="105"/>
      <c r="AU828" s="105"/>
      <c r="AV828" s="105"/>
      <c r="AW828" s="105"/>
      <c r="AX828" s="105"/>
      <c r="AY828" s="105"/>
      <c r="AZ828" s="105"/>
      <c r="BA828" s="105"/>
      <c r="BB828" s="105"/>
      <c r="BC828" s="105"/>
      <c r="BD828" s="105"/>
      <c r="BE828" s="105"/>
      <c r="BF828" s="105"/>
    </row>
    <row r="829" spans="1:58" ht="13.5" customHeight="1" x14ac:dyDescent="0.25">
      <c r="A829" s="105"/>
      <c r="B829" s="167"/>
      <c r="C829" s="167"/>
      <c r="D829" s="167"/>
      <c r="E829" s="105"/>
      <c r="F829" s="105"/>
      <c r="G829" s="105"/>
      <c r="H829" s="105"/>
      <c r="I829" s="105"/>
      <c r="J829" s="105"/>
      <c r="K829" s="105"/>
      <c r="L829" s="105"/>
      <c r="M829" s="105"/>
      <c r="N829" s="105"/>
      <c r="O829" s="105"/>
      <c r="P829" s="105"/>
      <c r="Q829" s="105"/>
      <c r="R829" s="105"/>
      <c r="S829" s="105"/>
      <c r="T829" s="105"/>
      <c r="U829" s="105"/>
      <c r="V829" s="105"/>
      <c r="W829" s="105"/>
      <c r="X829" s="105"/>
      <c r="Y829" s="105"/>
      <c r="Z829" s="105"/>
      <c r="AA829" s="105"/>
      <c r="AB829" s="105"/>
      <c r="AC829" s="105"/>
      <c r="AD829" s="105"/>
      <c r="AE829" s="105"/>
      <c r="AF829" s="105"/>
      <c r="AG829" s="105"/>
      <c r="AH829" s="105"/>
      <c r="AI829" s="105"/>
      <c r="AJ829" s="105"/>
      <c r="AK829" s="105"/>
      <c r="AL829" s="105"/>
      <c r="AM829" s="105"/>
      <c r="AN829" s="105"/>
      <c r="AO829" s="105"/>
      <c r="AP829" s="105"/>
      <c r="AQ829" s="105"/>
      <c r="AR829" s="105"/>
      <c r="AS829" s="105"/>
      <c r="AT829" s="105"/>
      <c r="AU829" s="105"/>
      <c r="AV829" s="105"/>
      <c r="AW829" s="105"/>
      <c r="AX829" s="105"/>
      <c r="AY829" s="105"/>
      <c r="AZ829" s="105"/>
      <c r="BA829" s="105"/>
      <c r="BB829" s="105"/>
      <c r="BC829" s="105"/>
      <c r="BD829" s="105"/>
      <c r="BE829" s="105"/>
      <c r="BF829" s="105"/>
    </row>
    <row r="830" spans="1:58" ht="13.5" customHeight="1" x14ac:dyDescent="0.25">
      <c r="A830" s="105"/>
      <c r="B830" s="167"/>
      <c r="C830" s="167"/>
      <c r="D830" s="167"/>
      <c r="E830" s="105"/>
      <c r="F830" s="105"/>
      <c r="G830" s="105"/>
      <c r="H830" s="105"/>
      <c r="I830" s="105"/>
      <c r="J830" s="105"/>
      <c r="K830" s="105"/>
      <c r="L830" s="105"/>
      <c r="M830" s="105"/>
      <c r="N830" s="105"/>
      <c r="O830" s="105"/>
      <c r="P830" s="105"/>
      <c r="Q830" s="105"/>
      <c r="R830" s="105"/>
      <c r="S830" s="105"/>
      <c r="T830" s="105"/>
      <c r="U830" s="105"/>
      <c r="V830" s="105"/>
      <c r="W830" s="105"/>
      <c r="X830" s="105"/>
      <c r="Y830" s="105"/>
      <c r="Z830" s="105"/>
      <c r="AA830" s="105"/>
      <c r="AB830" s="105"/>
      <c r="AC830" s="105"/>
      <c r="AD830" s="105"/>
      <c r="AE830" s="105"/>
      <c r="AF830" s="105"/>
      <c r="AG830" s="105"/>
      <c r="AH830" s="105"/>
      <c r="AI830" s="105"/>
      <c r="AJ830" s="105"/>
      <c r="AK830" s="105"/>
      <c r="AL830" s="105"/>
      <c r="AM830" s="105"/>
      <c r="AN830" s="105"/>
      <c r="AO830" s="105"/>
      <c r="AP830" s="105"/>
      <c r="AQ830" s="105"/>
      <c r="AR830" s="105"/>
      <c r="AS830" s="105"/>
      <c r="AT830" s="105"/>
      <c r="AU830" s="105"/>
      <c r="AV830" s="105"/>
      <c r="AW830" s="105"/>
      <c r="AX830" s="105"/>
      <c r="AY830" s="105"/>
      <c r="AZ830" s="105"/>
      <c r="BA830" s="105"/>
      <c r="BB830" s="105"/>
      <c r="BC830" s="105"/>
      <c r="BD830" s="105"/>
      <c r="BE830" s="105"/>
      <c r="BF830" s="105"/>
    </row>
    <row r="831" spans="1:58" ht="13.5" customHeight="1" x14ac:dyDescent="0.25">
      <c r="A831" s="105"/>
      <c r="B831" s="167"/>
      <c r="C831" s="167"/>
      <c r="D831" s="167"/>
      <c r="E831" s="105"/>
      <c r="F831" s="105"/>
      <c r="G831" s="105"/>
      <c r="H831" s="105"/>
      <c r="I831" s="105"/>
      <c r="J831" s="105"/>
      <c r="K831" s="105"/>
      <c r="L831" s="105"/>
      <c r="M831" s="105"/>
      <c r="N831" s="105"/>
      <c r="O831" s="105"/>
      <c r="P831" s="105"/>
      <c r="Q831" s="105"/>
      <c r="R831" s="105"/>
      <c r="S831" s="105"/>
      <c r="T831" s="105"/>
      <c r="U831" s="105"/>
      <c r="V831" s="105"/>
      <c r="W831" s="105"/>
      <c r="X831" s="105"/>
      <c r="Y831" s="105"/>
      <c r="Z831" s="105"/>
      <c r="AA831" s="105"/>
      <c r="AB831" s="105"/>
      <c r="AC831" s="105"/>
      <c r="AD831" s="105"/>
      <c r="AE831" s="105"/>
      <c r="AF831" s="105"/>
      <c r="AG831" s="105"/>
      <c r="AH831" s="105"/>
      <c r="AI831" s="105"/>
      <c r="AJ831" s="105"/>
      <c r="AK831" s="105"/>
      <c r="AL831" s="105"/>
      <c r="AM831" s="105"/>
      <c r="AN831" s="105"/>
      <c r="AO831" s="105"/>
      <c r="AP831" s="105"/>
      <c r="AQ831" s="105"/>
      <c r="AR831" s="105"/>
      <c r="AS831" s="105"/>
      <c r="AT831" s="105"/>
      <c r="AU831" s="105"/>
      <c r="AV831" s="105"/>
      <c r="AW831" s="105"/>
      <c r="AX831" s="105"/>
      <c r="AY831" s="105"/>
      <c r="AZ831" s="105"/>
      <c r="BA831" s="105"/>
      <c r="BB831" s="105"/>
      <c r="BC831" s="105"/>
      <c r="BD831" s="105"/>
      <c r="BE831" s="105"/>
      <c r="BF831" s="105"/>
    </row>
    <row r="832" spans="1:58" ht="13.5" customHeight="1" x14ac:dyDescent="0.25">
      <c r="A832" s="105"/>
      <c r="B832" s="167"/>
      <c r="C832" s="167"/>
      <c r="D832" s="167"/>
      <c r="E832" s="105"/>
      <c r="F832" s="105"/>
      <c r="G832" s="105"/>
      <c r="H832" s="105"/>
      <c r="I832" s="105"/>
      <c r="J832" s="105"/>
      <c r="K832" s="105"/>
      <c r="L832" s="105"/>
      <c r="M832" s="105"/>
      <c r="N832" s="105"/>
      <c r="O832" s="105"/>
      <c r="P832" s="105"/>
      <c r="Q832" s="105"/>
      <c r="R832" s="105"/>
      <c r="S832" s="105"/>
      <c r="T832" s="105"/>
      <c r="U832" s="105"/>
      <c r="V832" s="105"/>
      <c r="W832" s="105"/>
      <c r="X832" s="105"/>
      <c r="Y832" s="105"/>
      <c r="Z832" s="105"/>
      <c r="AA832" s="105"/>
      <c r="AB832" s="105"/>
      <c r="AC832" s="105"/>
      <c r="AD832" s="105"/>
      <c r="AE832" s="105"/>
      <c r="AF832" s="105"/>
      <c r="AG832" s="105"/>
      <c r="AH832" s="105"/>
      <c r="AI832" s="105"/>
      <c r="AJ832" s="105"/>
      <c r="AK832" s="105"/>
      <c r="AL832" s="105"/>
      <c r="AM832" s="105"/>
      <c r="AN832" s="105"/>
      <c r="AO832" s="105"/>
      <c r="AP832" s="105"/>
      <c r="AQ832" s="105"/>
      <c r="AR832" s="105"/>
      <c r="AS832" s="105"/>
      <c r="AT832" s="105"/>
      <c r="AU832" s="105"/>
      <c r="AV832" s="105"/>
      <c r="AW832" s="105"/>
      <c r="AX832" s="105"/>
      <c r="AY832" s="105"/>
      <c r="AZ832" s="105"/>
      <c r="BA832" s="105"/>
      <c r="BB832" s="105"/>
      <c r="BC832" s="105"/>
      <c r="BD832" s="105"/>
      <c r="BE832" s="105"/>
      <c r="BF832" s="105"/>
    </row>
    <row r="833" spans="1:58" ht="13.5" customHeight="1" x14ac:dyDescent="0.25">
      <c r="A833" s="105"/>
      <c r="B833" s="167"/>
      <c r="C833" s="167"/>
      <c r="D833" s="167"/>
      <c r="E833" s="105"/>
      <c r="F833" s="105"/>
      <c r="G833" s="105"/>
      <c r="H833" s="105"/>
      <c r="I833" s="105"/>
      <c r="J833" s="105"/>
      <c r="K833" s="105"/>
      <c r="L833" s="105"/>
      <c r="M833" s="105"/>
      <c r="N833" s="105"/>
      <c r="O833" s="105"/>
      <c r="P833" s="105"/>
      <c r="Q833" s="105"/>
      <c r="R833" s="105"/>
      <c r="S833" s="105"/>
      <c r="T833" s="105"/>
      <c r="U833" s="105"/>
      <c r="V833" s="105"/>
      <c r="W833" s="105"/>
      <c r="X833" s="105"/>
      <c r="Y833" s="105"/>
      <c r="Z833" s="105"/>
      <c r="AA833" s="105"/>
      <c r="AB833" s="105"/>
      <c r="AC833" s="105"/>
      <c r="AD833" s="105"/>
      <c r="AE833" s="105"/>
      <c r="AF833" s="105"/>
      <c r="AG833" s="105"/>
      <c r="AH833" s="105"/>
      <c r="AI833" s="105"/>
      <c r="AJ833" s="105"/>
      <c r="AK833" s="105"/>
      <c r="AL833" s="105"/>
      <c r="AM833" s="105"/>
      <c r="AN833" s="105"/>
      <c r="AO833" s="105"/>
      <c r="AP833" s="105"/>
      <c r="AQ833" s="105"/>
      <c r="AR833" s="105"/>
      <c r="AS833" s="105"/>
      <c r="AT833" s="105"/>
      <c r="AU833" s="105"/>
      <c r="AV833" s="105"/>
      <c r="AW833" s="105"/>
      <c r="AX833" s="105"/>
      <c r="AY833" s="105"/>
      <c r="AZ833" s="105"/>
      <c r="BA833" s="105"/>
      <c r="BB833" s="105"/>
      <c r="BC833" s="105"/>
      <c r="BD833" s="105"/>
      <c r="BE833" s="105"/>
      <c r="BF833" s="105"/>
    </row>
    <row r="834" spans="1:58" ht="13.5" customHeight="1" x14ac:dyDescent="0.25">
      <c r="A834" s="105"/>
      <c r="B834" s="167"/>
      <c r="C834" s="167"/>
      <c r="D834" s="167"/>
      <c r="E834" s="105"/>
      <c r="F834" s="105"/>
      <c r="G834" s="105"/>
      <c r="H834" s="105"/>
      <c r="I834" s="105"/>
      <c r="J834" s="105"/>
      <c r="K834" s="105"/>
      <c r="L834" s="105"/>
      <c r="M834" s="105"/>
      <c r="N834" s="105"/>
      <c r="O834" s="105"/>
      <c r="P834" s="105"/>
      <c r="Q834" s="105"/>
      <c r="R834" s="105"/>
      <c r="S834" s="105"/>
      <c r="T834" s="105"/>
      <c r="U834" s="105"/>
      <c r="V834" s="105"/>
      <c r="W834" s="105"/>
      <c r="X834" s="105"/>
      <c r="Y834" s="105"/>
      <c r="Z834" s="105"/>
      <c r="AA834" s="105"/>
      <c r="AB834" s="105"/>
      <c r="AC834" s="105"/>
      <c r="AD834" s="105"/>
      <c r="AE834" s="105"/>
      <c r="AF834" s="105"/>
      <c r="AG834" s="105"/>
      <c r="AH834" s="105"/>
      <c r="AI834" s="105"/>
      <c r="AJ834" s="105"/>
      <c r="AK834" s="105"/>
      <c r="AL834" s="105"/>
      <c r="AM834" s="105"/>
      <c r="AN834" s="105"/>
      <c r="AO834" s="105"/>
      <c r="AP834" s="105"/>
      <c r="AQ834" s="105"/>
      <c r="AR834" s="105"/>
      <c r="AS834" s="105"/>
      <c r="AT834" s="105"/>
      <c r="AU834" s="105"/>
      <c r="AV834" s="105"/>
      <c r="AW834" s="105"/>
      <c r="AX834" s="105"/>
      <c r="AY834" s="105"/>
      <c r="AZ834" s="105"/>
      <c r="BA834" s="105"/>
      <c r="BB834" s="105"/>
      <c r="BC834" s="105"/>
      <c r="BD834" s="105"/>
      <c r="BE834" s="105"/>
      <c r="BF834" s="105"/>
    </row>
    <row r="835" spans="1:58" ht="13.5" customHeight="1" x14ac:dyDescent="0.25">
      <c r="A835" s="105"/>
      <c r="B835" s="167"/>
      <c r="C835" s="167"/>
      <c r="D835" s="167"/>
      <c r="E835" s="105"/>
      <c r="F835" s="105"/>
      <c r="G835" s="105"/>
      <c r="H835" s="105"/>
      <c r="I835" s="105"/>
      <c r="J835" s="105"/>
      <c r="K835" s="105"/>
      <c r="L835" s="105"/>
      <c r="M835" s="105"/>
      <c r="N835" s="105"/>
      <c r="O835" s="105"/>
      <c r="P835" s="105"/>
      <c r="Q835" s="105"/>
      <c r="R835" s="105"/>
      <c r="S835" s="105"/>
      <c r="T835" s="105"/>
      <c r="U835" s="105"/>
      <c r="V835" s="105"/>
      <c r="W835" s="105"/>
      <c r="X835" s="105"/>
      <c r="Y835" s="105"/>
      <c r="Z835" s="105"/>
      <c r="AA835" s="105"/>
      <c r="AB835" s="105"/>
      <c r="AC835" s="105"/>
      <c r="AD835" s="105"/>
      <c r="AE835" s="105"/>
      <c r="AF835" s="105"/>
      <c r="AG835" s="105"/>
      <c r="AH835" s="105"/>
      <c r="AI835" s="105"/>
      <c r="AJ835" s="105"/>
      <c r="AK835" s="105"/>
      <c r="AL835" s="105"/>
      <c r="AM835" s="105"/>
      <c r="AN835" s="105"/>
      <c r="AO835" s="105"/>
      <c r="AP835" s="105"/>
      <c r="AQ835" s="105"/>
      <c r="AR835" s="105"/>
      <c r="AS835" s="105"/>
      <c r="AT835" s="105"/>
      <c r="AU835" s="105"/>
      <c r="AV835" s="105"/>
      <c r="AW835" s="105"/>
      <c r="AX835" s="105"/>
      <c r="AY835" s="105"/>
      <c r="AZ835" s="105"/>
      <c r="BA835" s="105"/>
      <c r="BB835" s="105"/>
      <c r="BC835" s="105"/>
      <c r="BD835" s="105"/>
      <c r="BE835" s="105"/>
      <c r="BF835" s="105"/>
    </row>
    <row r="836" spans="1:58" ht="13.5" customHeight="1" x14ac:dyDescent="0.25">
      <c r="A836" s="105"/>
      <c r="B836" s="167"/>
      <c r="C836" s="167"/>
      <c r="D836" s="167"/>
      <c r="E836" s="105"/>
      <c r="F836" s="105"/>
      <c r="G836" s="105"/>
      <c r="H836" s="105"/>
      <c r="I836" s="105"/>
      <c r="J836" s="105"/>
      <c r="K836" s="105"/>
      <c r="L836" s="105"/>
      <c r="M836" s="105"/>
      <c r="N836" s="105"/>
      <c r="O836" s="105"/>
      <c r="P836" s="105"/>
      <c r="Q836" s="105"/>
      <c r="R836" s="105"/>
      <c r="S836" s="105"/>
      <c r="T836" s="105"/>
      <c r="U836" s="105"/>
      <c r="V836" s="105"/>
      <c r="W836" s="105"/>
      <c r="X836" s="105"/>
      <c r="Y836" s="105"/>
      <c r="Z836" s="105"/>
      <c r="AA836" s="105"/>
      <c r="AB836" s="105"/>
      <c r="AC836" s="105"/>
      <c r="AD836" s="105"/>
      <c r="AE836" s="105"/>
      <c r="AF836" s="105"/>
      <c r="AG836" s="105"/>
      <c r="AH836" s="105"/>
      <c r="AI836" s="105"/>
      <c r="AJ836" s="105"/>
      <c r="AK836" s="105"/>
      <c r="AL836" s="105"/>
      <c r="AM836" s="105"/>
      <c r="AN836" s="105"/>
      <c r="AO836" s="105"/>
      <c r="AP836" s="105"/>
      <c r="AQ836" s="105"/>
      <c r="AR836" s="105"/>
      <c r="AS836" s="105"/>
      <c r="AT836" s="105"/>
      <c r="AU836" s="105"/>
      <c r="AV836" s="105"/>
      <c r="AW836" s="105"/>
      <c r="AX836" s="105"/>
      <c r="AY836" s="105"/>
      <c r="AZ836" s="105"/>
      <c r="BA836" s="105"/>
      <c r="BB836" s="105"/>
      <c r="BC836" s="105"/>
      <c r="BD836" s="105"/>
      <c r="BE836" s="105"/>
      <c r="BF836" s="105"/>
    </row>
    <row r="837" spans="1:58" ht="13.5" customHeight="1" x14ac:dyDescent="0.25">
      <c r="A837" s="105"/>
      <c r="B837" s="167"/>
      <c r="C837" s="167"/>
      <c r="D837" s="167"/>
      <c r="E837" s="105"/>
      <c r="F837" s="105"/>
      <c r="G837" s="105"/>
      <c r="H837" s="105"/>
      <c r="I837" s="105"/>
      <c r="J837" s="105"/>
      <c r="K837" s="105"/>
      <c r="L837" s="105"/>
      <c r="M837" s="105"/>
      <c r="N837" s="105"/>
      <c r="O837" s="105"/>
      <c r="P837" s="105"/>
      <c r="Q837" s="105"/>
      <c r="R837" s="105"/>
      <c r="S837" s="105"/>
      <c r="T837" s="105"/>
      <c r="U837" s="105"/>
      <c r="V837" s="105"/>
      <c r="W837" s="105"/>
      <c r="X837" s="105"/>
      <c r="Y837" s="105"/>
      <c r="Z837" s="105"/>
      <c r="AA837" s="105"/>
      <c r="AB837" s="105"/>
      <c r="AC837" s="105"/>
      <c r="AD837" s="105"/>
      <c r="AE837" s="105"/>
      <c r="AF837" s="105"/>
      <c r="AG837" s="105"/>
      <c r="AH837" s="105"/>
      <c r="AI837" s="105"/>
      <c r="AJ837" s="105"/>
      <c r="AK837" s="105"/>
      <c r="AL837" s="105"/>
      <c r="AM837" s="105"/>
      <c r="AN837" s="105"/>
      <c r="AO837" s="105"/>
      <c r="AP837" s="105"/>
      <c r="AQ837" s="105"/>
      <c r="AR837" s="105"/>
      <c r="AS837" s="105"/>
      <c r="AT837" s="105"/>
      <c r="AU837" s="105"/>
      <c r="AV837" s="105"/>
      <c r="AW837" s="105"/>
      <c r="AX837" s="105"/>
      <c r="AY837" s="105"/>
      <c r="AZ837" s="105"/>
      <c r="BA837" s="105"/>
      <c r="BB837" s="105"/>
      <c r="BC837" s="105"/>
      <c r="BD837" s="105"/>
      <c r="BE837" s="105"/>
      <c r="BF837" s="105"/>
    </row>
    <row r="838" spans="1:58" ht="13.5" customHeight="1" x14ac:dyDescent="0.25">
      <c r="A838" s="105"/>
      <c r="B838" s="167"/>
      <c r="C838" s="167"/>
      <c r="D838" s="167"/>
      <c r="E838" s="105"/>
      <c r="F838" s="105"/>
      <c r="G838" s="105"/>
      <c r="H838" s="105"/>
      <c r="I838" s="105"/>
      <c r="J838" s="105"/>
      <c r="K838" s="105"/>
      <c r="L838" s="105"/>
      <c r="M838" s="105"/>
      <c r="N838" s="105"/>
      <c r="O838" s="105"/>
      <c r="P838" s="105"/>
      <c r="Q838" s="105"/>
      <c r="R838" s="105"/>
      <c r="S838" s="105"/>
      <c r="T838" s="105"/>
      <c r="U838" s="105"/>
      <c r="V838" s="105"/>
      <c r="W838" s="105"/>
      <c r="X838" s="105"/>
      <c r="Y838" s="105"/>
      <c r="Z838" s="105"/>
      <c r="AA838" s="105"/>
      <c r="AB838" s="105"/>
      <c r="AC838" s="105"/>
      <c r="AD838" s="105"/>
      <c r="AE838" s="105"/>
      <c r="AF838" s="105"/>
      <c r="AG838" s="105"/>
      <c r="AH838" s="105"/>
      <c r="AI838" s="105"/>
      <c r="AJ838" s="105"/>
      <c r="AK838" s="105"/>
      <c r="AL838" s="105"/>
      <c r="AM838" s="105"/>
      <c r="AN838" s="105"/>
      <c r="AO838" s="105"/>
      <c r="AP838" s="105"/>
      <c r="AQ838" s="105"/>
      <c r="AR838" s="105"/>
      <c r="AS838" s="105"/>
      <c r="AT838" s="105"/>
      <c r="AU838" s="105"/>
      <c r="AV838" s="105"/>
      <c r="AW838" s="105"/>
      <c r="AX838" s="105"/>
      <c r="AY838" s="105"/>
      <c r="AZ838" s="105"/>
      <c r="BA838" s="105"/>
      <c r="BB838" s="105"/>
      <c r="BC838" s="105"/>
      <c r="BD838" s="105"/>
      <c r="BE838" s="105"/>
      <c r="BF838" s="105"/>
    </row>
    <row r="839" spans="1:58" ht="13.5" customHeight="1" x14ac:dyDescent="0.25">
      <c r="A839" s="105"/>
      <c r="B839" s="167"/>
      <c r="C839" s="167"/>
      <c r="D839" s="167"/>
      <c r="E839" s="105"/>
      <c r="F839" s="105"/>
      <c r="G839" s="105"/>
      <c r="H839" s="105"/>
      <c r="I839" s="105"/>
      <c r="J839" s="105"/>
      <c r="K839" s="105"/>
      <c r="L839" s="105"/>
      <c r="M839" s="105"/>
      <c r="N839" s="105"/>
      <c r="O839" s="105"/>
      <c r="P839" s="105"/>
      <c r="Q839" s="105"/>
      <c r="R839" s="105"/>
      <c r="S839" s="105"/>
      <c r="T839" s="105"/>
      <c r="U839" s="105"/>
      <c r="V839" s="105"/>
      <c r="W839" s="105"/>
      <c r="X839" s="105"/>
      <c r="Y839" s="105"/>
      <c r="Z839" s="105"/>
      <c r="AA839" s="105"/>
      <c r="AB839" s="105"/>
      <c r="AC839" s="105"/>
      <c r="AD839" s="105"/>
      <c r="AE839" s="105"/>
      <c r="AF839" s="105"/>
      <c r="AG839" s="105"/>
      <c r="AH839" s="105"/>
      <c r="AI839" s="105"/>
      <c r="AJ839" s="105"/>
      <c r="AK839" s="105"/>
      <c r="AL839" s="105"/>
      <c r="AM839" s="105"/>
      <c r="AN839" s="105"/>
      <c r="AO839" s="105"/>
      <c r="AP839" s="105"/>
      <c r="AQ839" s="105"/>
      <c r="AR839" s="105"/>
      <c r="AS839" s="105"/>
      <c r="AT839" s="105"/>
      <c r="AU839" s="105"/>
      <c r="AV839" s="105"/>
      <c r="AW839" s="105"/>
      <c r="AX839" s="105"/>
      <c r="AY839" s="105"/>
      <c r="AZ839" s="105"/>
      <c r="BA839" s="105"/>
      <c r="BB839" s="105"/>
      <c r="BC839" s="105"/>
      <c r="BD839" s="105"/>
      <c r="BE839" s="105"/>
      <c r="BF839" s="105"/>
    </row>
    <row r="840" spans="1:58" ht="13.5" customHeight="1" x14ac:dyDescent="0.25">
      <c r="A840" s="105"/>
      <c r="B840" s="167"/>
      <c r="C840" s="167"/>
      <c r="D840" s="167"/>
      <c r="E840" s="105"/>
      <c r="F840" s="105"/>
      <c r="G840" s="105"/>
      <c r="H840" s="105"/>
      <c r="I840" s="105"/>
      <c r="J840" s="105"/>
      <c r="K840" s="105"/>
      <c r="L840" s="105"/>
      <c r="M840" s="105"/>
      <c r="N840" s="105"/>
      <c r="O840" s="105"/>
      <c r="P840" s="105"/>
      <c r="Q840" s="105"/>
      <c r="R840" s="105"/>
      <c r="S840" s="105"/>
      <c r="T840" s="105"/>
      <c r="U840" s="105"/>
      <c r="V840" s="105"/>
      <c r="W840" s="105"/>
      <c r="X840" s="105"/>
      <c r="Y840" s="105"/>
      <c r="Z840" s="105"/>
      <c r="AA840" s="105"/>
      <c r="AB840" s="105"/>
      <c r="AC840" s="105"/>
      <c r="AD840" s="105"/>
      <c r="AE840" s="105"/>
      <c r="AF840" s="105"/>
      <c r="AG840" s="105"/>
      <c r="AH840" s="105"/>
      <c r="AI840" s="105"/>
      <c r="AJ840" s="105"/>
      <c r="AK840" s="105"/>
      <c r="AL840" s="105"/>
      <c r="AM840" s="105"/>
      <c r="AN840" s="105"/>
      <c r="AO840" s="105"/>
      <c r="AP840" s="105"/>
      <c r="AQ840" s="105"/>
      <c r="AR840" s="105"/>
      <c r="AS840" s="105"/>
      <c r="AT840" s="105"/>
      <c r="AU840" s="105"/>
      <c r="AV840" s="105"/>
      <c r="AW840" s="105"/>
      <c r="AX840" s="105"/>
      <c r="AY840" s="105"/>
      <c r="AZ840" s="105"/>
      <c r="BA840" s="105"/>
      <c r="BB840" s="105"/>
      <c r="BC840" s="105"/>
      <c r="BD840" s="105"/>
      <c r="BE840" s="105"/>
      <c r="BF840" s="105"/>
    </row>
    <row r="841" spans="1:58" ht="13.5" customHeight="1" x14ac:dyDescent="0.25">
      <c r="A841" s="105"/>
      <c r="B841" s="167"/>
      <c r="C841" s="167"/>
      <c r="D841" s="167"/>
      <c r="E841" s="105"/>
      <c r="F841" s="105"/>
      <c r="G841" s="105"/>
      <c r="H841" s="105"/>
      <c r="I841" s="105"/>
      <c r="J841" s="105"/>
      <c r="K841" s="105"/>
      <c r="L841" s="105"/>
      <c r="M841" s="105"/>
      <c r="N841" s="105"/>
      <c r="O841" s="105"/>
      <c r="P841" s="105"/>
      <c r="Q841" s="105"/>
      <c r="R841" s="105"/>
      <c r="S841" s="105"/>
      <c r="T841" s="105"/>
      <c r="U841" s="105"/>
      <c r="V841" s="105"/>
      <c r="W841" s="105"/>
      <c r="X841" s="105"/>
      <c r="Y841" s="105"/>
      <c r="Z841" s="105"/>
      <c r="AA841" s="105"/>
      <c r="AB841" s="105"/>
      <c r="AC841" s="105"/>
      <c r="AD841" s="105"/>
      <c r="AE841" s="105"/>
      <c r="AF841" s="105"/>
      <c r="AG841" s="105"/>
      <c r="AH841" s="105"/>
      <c r="AI841" s="105"/>
      <c r="AJ841" s="105"/>
      <c r="AK841" s="105"/>
      <c r="AL841" s="105"/>
      <c r="AM841" s="105"/>
      <c r="AN841" s="105"/>
      <c r="AO841" s="105"/>
      <c r="AP841" s="105"/>
      <c r="AQ841" s="105"/>
      <c r="AR841" s="105"/>
      <c r="AS841" s="105"/>
      <c r="AT841" s="105"/>
      <c r="AU841" s="105"/>
      <c r="AV841" s="105"/>
      <c r="AW841" s="105"/>
      <c r="AX841" s="105"/>
      <c r="AY841" s="105"/>
      <c r="AZ841" s="105"/>
      <c r="BA841" s="105"/>
      <c r="BB841" s="105"/>
      <c r="BC841" s="105"/>
      <c r="BD841" s="105"/>
      <c r="BE841" s="105"/>
      <c r="BF841" s="105"/>
    </row>
    <row r="842" spans="1:58" ht="13.5" customHeight="1" x14ac:dyDescent="0.25">
      <c r="A842" s="105"/>
      <c r="B842" s="167"/>
      <c r="C842" s="167"/>
      <c r="D842" s="167"/>
      <c r="E842" s="105"/>
      <c r="F842" s="105"/>
      <c r="G842" s="105"/>
      <c r="H842" s="105"/>
      <c r="I842" s="105"/>
      <c r="J842" s="105"/>
      <c r="K842" s="105"/>
      <c r="L842" s="105"/>
      <c r="M842" s="105"/>
      <c r="N842" s="105"/>
      <c r="O842" s="105"/>
      <c r="P842" s="105"/>
      <c r="Q842" s="105"/>
      <c r="R842" s="105"/>
      <c r="S842" s="105"/>
      <c r="T842" s="105"/>
      <c r="U842" s="105"/>
      <c r="V842" s="105"/>
      <c r="W842" s="105"/>
      <c r="X842" s="105"/>
      <c r="Y842" s="105"/>
      <c r="Z842" s="105"/>
      <c r="AA842" s="105"/>
      <c r="AB842" s="105"/>
      <c r="AC842" s="105"/>
      <c r="AD842" s="105"/>
      <c r="AE842" s="105"/>
      <c r="AF842" s="105"/>
      <c r="AG842" s="105"/>
      <c r="AH842" s="105"/>
      <c r="AI842" s="105"/>
      <c r="AJ842" s="105"/>
      <c r="AK842" s="105"/>
      <c r="AL842" s="105"/>
      <c r="AM842" s="105"/>
      <c r="AN842" s="105"/>
      <c r="AO842" s="105"/>
      <c r="AP842" s="105"/>
      <c r="AQ842" s="105"/>
      <c r="AR842" s="105"/>
      <c r="AS842" s="105"/>
      <c r="AT842" s="105"/>
      <c r="AU842" s="105"/>
      <c r="AV842" s="105"/>
      <c r="AW842" s="105"/>
      <c r="AX842" s="105"/>
      <c r="AY842" s="105"/>
      <c r="AZ842" s="105"/>
      <c r="BA842" s="105"/>
      <c r="BB842" s="105"/>
      <c r="BC842" s="105"/>
      <c r="BD842" s="105"/>
      <c r="BE842" s="105"/>
      <c r="BF842" s="105"/>
    </row>
    <row r="843" spans="1:58" ht="13.5" customHeight="1" x14ac:dyDescent="0.25">
      <c r="A843" s="105"/>
      <c r="B843" s="167"/>
      <c r="C843" s="167"/>
      <c r="D843" s="167"/>
      <c r="E843" s="105"/>
      <c r="F843" s="105"/>
      <c r="G843" s="105"/>
      <c r="H843" s="105"/>
      <c r="I843" s="105"/>
      <c r="J843" s="105"/>
      <c r="K843" s="105"/>
      <c r="L843" s="105"/>
      <c r="M843" s="105"/>
      <c r="N843" s="105"/>
      <c r="O843" s="105"/>
      <c r="P843" s="105"/>
      <c r="Q843" s="105"/>
      <c r="R843" s="105"/>
      <c r="S843" s="105"/>
      <c r="T843" s="105"/>
      <c r="U843" s="105"/>
      <c r="V843" s="105"/>
      <c r="W843" s="105"/>
      <c r="X843" s="105"/>
      <c r="Y843" s="105"/>
      <c r="Z843" s="105"/>
      <c r="AA843" s="105"/>
      <c r="AB843" s="105"/>
      <c r="AC843" s="105"/>
      <c r="AD843" s="105"/>
      <c r="AE843" s="105"/>
      <c r="AF843" s="105"/>
      <c r="AG843" s="105"/>
      <c r="AH843" s="105"/>
      <c r="AI843" s="105"/>
      <c r="AJ843" s="105"/>
      <c r="AK843" s="105"/>
      <c r="AL843" s="105"/>
      <c r="AM843" s="105"/>
      <c r="AN843" s="105"/>
      <c r="AO843" s="105"/>
      <c r="AP843" s="105"/>
      <c r="AQ843" s="105"/>
      <c r="AR843" s="105"/>
      <c r="AS843" s="105"/>
      <c r="AT843" s="105"/>
      <c r="AU843" s="105"/>
      <c r="AV843" s="105"/>
      <c r="AW843" s="105"/>
      <c r="AX843" s="105"/>
      <c r="AY843" s="105"/>
      <c r="AZ843" s="105"/>
      <c r="BA843" s="105"/>
      <c r="BB843" s="105"/>
      <c r="BC843" s="105"/>
      <c r="BD843" s="105"/>
      <c r="BE843" s="105"/>
      <c r="BF843" s="105"/>
    </row>
    <row r="844" spans="1:58" ht="13.5" customHeight="1" x14ac:dyDescent="0.25">
      <c r="A844" s="105"/>
      <c r="B844" s="167"/>
      <c r="C844" s="167"/>
      <c r="D844" s="167"/>
      <c r="E844" s="105"/>
      <c r="F844" s="105"/>
      <c r="G844" s="105"/>
      <c r="H844" s="105"/>
      <c r="I844" s="105"/>
      <c r="J844" s="105"/>
      <c r="K844" s="105"/>
      <c r="L844" s="105"/>
      <c r="M844" s="105"/>
      <c r="N844" s="105"/>
      <c r="O844" s="105"/>
      <c r="P844" s="105"/>
      <c r="Q844" s="105"/>
      <c r="R844" s="105"/>
      <c r="S844" s="105"/>
      <c r="T844" s="105"/>
      <c r="U844" s="105"/>
      <c r="V844" s="105"/>
      <c r="W844" s="105"/>
      <c r="X844" s="105"/>
      <c r="Y844" s="105"/>
      <c r="Z844" s="105"/>
      <c r="AA844" s="105"/>
      <c r="AB844" s="105"/>
      <c r="AC844" s="105"/>
      <c r="AD844" s="105"/>
      <c r="AE844" s="105"/>
      <c r="AF844" s="105"/>
      <c r="AG844" s="105"/>
      <c r="AH844" s="105"/>
      <c r="AI844" s="105"/>
      <c r="AJ844" s="105"/>
      <c r="AK844" s="105"/>
      <c r="AL844" s="105"/>
      <c r="AM844" s="105"/>
      <c r="AN844" s="105"/>
      <c r="AO844" s="105"/>
      <c r="AP844" s="105"/>
      <c r="AQ844" s="105"/>
      <c r="AR844" s="105"/>
      <c r="AS844" s="105"/>
      <c r="AT844" s="105"/>
      <c r="AU844" s="105"/>
      <c r="AV844" s="105"/>
      <c r="AW844" s="105"/>
      <c r="AX844" s="105"/>
      <c r="AY844" s="105"/>
      <c r="AZ844" s="105"/>
      <c r="BA844" s="105"/>
      <c r="BB844" s="105"/>
      <c r="BC844" s="105"/>
      <c r="BD844" s="105"/>
      <c r="BE844" s="105"/>
      <c r="BF844" s="105"/>
    </row>
    <row r="845" spans="1:58" ht="13.5" customHeight="1" x14ac:dyDescent="0.25">
      <c r="A845" s="105"/>
      <c r="B845" s="167"/>
      <c r="C845" s="167"/>
      <c r="D845" s="167"/>
      <c r="E845" s="105"/>
      <c r="F845" s="105"/>
      <c r="G845" s="105"/>
      <c r="H845" s="105"/>
      <c r="I845" s="105"/>
      <c r="J845" s="105"/>
      <c r="K845" s="105"/>
      <c r="L845" s="105"/>
      <c r="M845" s="105"/>
      <c r="N845" s="105"/>
      <c r="O845" s="105"/>
      <c r="P845" s="105"/>
      <c r="Q845" s="105"/>
      <c r="R845" s="105"/>
      <c r="S845" s="105"/>
      <c r="T845" s="105"/>
      <c r="U845" s="105"/>
      <c r="V845" s="105"/>
      <c r="W845" s="105"/>
      <c r="X845" s="105"/>
      <c r="Y845" s="105"/>
      <c r="Z845" s="105"/>
      <c r="AA845" s="105"/>
      <c r="AB845" s="105"/>
      <c r="AC845" s="105"/>
      <c r="AD845" s="105"/>
      <c r="AE845" s="105"/>
      <c r="AF845" s="105"/>
      <c r="AG845" s="105"/>
      <c r="AH845" s="105"/>
      <c r="AI845" s="105"/>
      <c r="AJ845" s="105"/>
      <c r="AK845" s="105"/>
      <c r="AL845" s="105"/>
      <c r="AM845" s="105"/>
      <c r="AN845" s="105"/>
      <c r="AO845" s="105"/>
      <c r="AP845" s="105"/>
      <c r="AQ845" s="105"/>
      <c r="AR845" s="105"/>
      <c r="AS845" s="105"/>
      <c r="AT845" s="105"/>
      <c r="AU845" s="105"/>
      <c r="AV845" s="105"/>
      <c r="AW845" s="105"/>
      <c r="AX845" s="105"/>
      <c r="AY845" s="105"/>
      <c r="AZ845" s="105"/>
      <c r="BA845" s="105"/>
      <c r="BB845" s="105"/>
      <c r="BC845" s="105"/>
      <c r="BD845" s="105"/>
      <c r="BE845" s="105"/>
      <c r="BF845" s="105"/>
    </row>
    <row r="846" spans="1:58" ht="13.5" customHeight="1" x14ac:dyDescent="0.25">
      <c r="A846" s="105"/>
      <c r="B846" s="167"/>
      <c r="C846" s="167"/>
      <c r="D846" s="167"/>
      <c r="E846" s="105"/>
      <c r="F846" s="105"/>
      <c r="G846" s="105"/>
      <c r="H846" s="105"/>
      <c r="I846" s="105"/>
      <c r="J846" s="105"/>
      <c r="K846" s="105"/>
      <c r="L846" s="105"/>
      <c r="M846" s="105"/>
      <c r="N846" s="105"/>
      <c r="O846" s="105"/>
      <c r="P846" s="105"/>
      <c r="Q846" s="105"/>
      <c r="R846" s="105"/>
      <c r="S846" s="105"/>
      <c r="T846" s="105"/>
      <c r="U846" s="105"/>
      <c r="V846" s="105"/>
      <c r="W846" s="105"/>
      <c r="X846" s="105"/>
      <c r="Y846" s="105"/>
      <c r="Z846" s="105"/>
      <c r="AA846" s="105"/>
      <c r="AB846" s="105"/>
      <c r="AC846" s="105"/>
      <c r="AD846" s="105"/>
      <c r="AE846" s="105"/>
      <c r="AF846" s="105"/>
      <c r="AG846" s="105"/>
      <c r="AH846" s="105"/>
      <c r="AI846" s="105"/>
      <c r="AJ846" s="105"/>
      <c r="AK846" s="105"/>
      <c r="AL846" s="105"/>
      <c r="AM846" s="105"/>
      <c r="AN846" s="105"/>
      <c r="AO846" s="105"/>
      <c r="AP846" s="105"/>
      <c r="AQ846" s="105"/>
      <c r="AR846" s="105"/>
      <c r="AS846" s="105"/>
      <c r="AT846" s="105"/>
      <c r="AU846" s="105"/>
      <c r="AV846" s="105"/>
      <c r="AW846" s="105"/>
      <c r="AX846" s="105"/>
      <c r="AY846" s="105"/>
      <c r="AZ846" s="105"/>
      <c r="BA846" s="105"/>
      <c r="BB846" s="105"/>
      <c r="BC846" s="105"/>
      <c r="BD846" s="105"/>
      <c r="BE846" s="105"/>
      <c r="BF846" s="105"/>
    </row>
    <row r="847" spans="1:58" ht="13.5" customHeight="1" x14ac:dyDescent="0.25">
      <c r="A847" s="105"/>
      <c r="B847" s="167"/>
      <c r="C847" s="167"/>
      <c r="D847" s="167"/>
      <c r="E847" s="105"/>
      <c r="F847" s="105"/>
      <c r="G847" s="105"/>
      <c r="H847" s="105"/>
      <c r="I847" s="105"/>
      <c r="J847" s="105"/>
      <c r="K847" s="105"/>
      <c r="L847" s="105"/>
      <c r="M847" s="105"/>
      <c r="N847" s="105"/>
      <c r="O847" s="105"/>
      <c r="P847" s="105"/>
      <c r="Q847" s="105"/>
      <c r="R847" s="105"/>
      <c r="S847" s="105"/>
      <c r="T847" s="105"/>
      <c r="U847" s="105"/>
      <c r="V847" s="105"/>
      <c r="W847" s="105"/>
      <c r="X847" s="105"/>
      <c r="Y847" s="105"/>
      <c r="Z847" s="105"/>
      <c r="AA847" s="105"/>
      <c r="AB847" s="105"/>
      <c r="AC847" s="105"/>
      <c r="AD847" s="105"/>
      <c r="AE847" s="105"/>
      <c r="AF847" s="105"/>
      <c r="AG847" s="105"/>
      <c r="AH847" s="105"/>
      <c r="AI847" s="105"/>
      <c r="AJ847" s="105"/>
      <c r="AK847" s="105"/>
      <c r="AL847" s="105"/>
      <c r="AM847" s="105"/>
      <c r="AN847" s="105"/>
      <c r="AO847" s="105"/>
      <c r="AP847" s="105"/>
      <c r="AQ847" s="105"/>
      <c r="AR847" s="105"/>
      <c r="AS847" s="105"/>
      <c r="AT847" s="105"/>
      <c r="AU847" s="105"/>
      <c r="AV847" s="105"/>
      <c r="AW847" s="105"/>
      <c r="AX847" s="105"/>
      <c r="AY847" s="105"/>
      <c r="AZ847" s="105"/>
      <c r="BA847" s="105"/>
      <c r="BB847" s="105"/>
      <c r="BC847" s="105"/>
      <c r="BD847" s="105"/>
      <c r="BE847" s="105"/>
      <c r="BF847" s="105"/>
    </row>
    <row r="848" spans="1:58" ht="13.5" customHeight="1" x14ac:dyDescent="0.25">
      <c r="A848" s="105"/>
      <c r="B848" s="167"/>
      <c r="C848" s="167"/>
      <c r="D848" s="167"/>
      <c r="E848" s="105"/>
      <c r="F848" s="105"/>
      <c r="G848" s="105"/>
      <c r="H848" s="105"/>
      <c r="I848" s="105"/>
      <c r="J848" s="105"/>
      <c r="K848" s="105"/>
      <c r="L848" s="105"/>
      <c r="M848" s="105"/>
      <c r="N848" s="105"/>
      <c r="O848" s="105"/>
      <c r="P848" s="105"/>
      <c r="Q848" s="105"/>
      <c r="R848" s="105"/>
      <c r="S848" s="105"/>
      <c r="T848" s="105"/>
      <c r="U848" s="105"/>
      <c r="V848" s="105"/>
      <c r="W848" s="105"/>
      <c r="X848" s="105"/>
      <c r="Y848" s="105"/>
      <c r="Z848" s="105"/>
      <c r="AA848" s="105"/>
      <c r="AB848" s="105"/>
      <c r="AC848" s="105"/>
      <c r="AD848" s="105"/>
      <c r="AE848" s="105"/>
      <c r="AF848" s="105"/>
      <c r="AG848" s="105"/>
      <c r="AH848" s="105"/>
      <c r="AI848" s="105"/>
      <c r="AJ848" s="105"/>
      <c r="AK848" s="105"/>
      <c r="AL848" s="105"/>
      <c r="AM848" s="105"/>
      <c r="AN848" s="105"/>
      <c r="AO848" s="105"/>
      <c r="AP848" s="105"/>
      <c r="AQ848" s="105"/>
      <c r="AR848" s="105"/>
      <c r="AS848" s="105"/>
      <c r="AT848" s="105"/>
      <c r="AU848" s="105"/>
      <c r="AV848" s="105"/>
      <c r="AW848" s="105"/>
      <c r="AX848" s="105"/>
      <c r="AY848" s="105"/>
      <c r="AZ848" s="105"/>
      <c r="BA848" s="105"/>
      <c r="BB848" s="105"/>
      <c r="BC848" s="105"/>
      <c r="BD848" s="105"/>
      <c r="BE848" s="105"/>
      <c r="BF848" s="105"/>
    </row>
    <row r="849" spans="1:58" ht="13.5" customHeight="1" x14ac:dyDescent="0.25">
      <c r="A849" s="105"/>
      <c r="B849" s="167"/>
      <c r="C849" s="167"/>
      <c r="D849" s="167"/>
      <c r="E849" s="105"/>
      <c r="F849" s="105"/>
      <c r="G849" s="105"/>
      <c r="H849" s="105"/>
      <c r="I849" s="105"/>
      <c r="J849" s="105"/>
      <c r="K849" s="105"/>
      <c r="L849" s="105"/>
      <c r="M849" s="105"/>
      <c r="N849" s="105"/>
      <c r="O849" s="105"/>
      <c r="P849" s="105"/>
      <c r="Q849" s="105"/>
      <c r="R849" s="105"/>
      <c r="S849" s="105"/>
      <c r="T849" s="105"/>
      <c r="U849" s="105"/>
      <c r="V849" s="105"/>
      <c r="W849" s="105"/>
      <c r="X849" s="105"/>
      <c r="Y849" s="105"/>
      <c r="Z849" s="105"/>
      <c r="AA849" s="105"/>
      <c r="AB849" s="105"/>
      <c r="AC849" s="105"/>
      <c r="AD849" s="105"/>
      <c r="AE849" s="105"/>
      <c r="AF849" s="105"/>
      <c r="AG849" s="105"/>
      <c r="AH849" s="105"/>
      <c r="AI849" s="105"/>
      <c r="AJ849" s="105"/>
      <c r="AK849" s="105"/>
      <c r="AL849" s="105"/>
      <c r="AM849" s="105"/>
      <c r="AN849" s="105"/>
      <c r="AO849" s="105"/>
      <c r="AP849" s="105"/>
      <c r="AQ849" s="105"/>
      <c r="AR849" s="105"/>
      <c r="AS849" s="105"/>
      <c r="AT849" s="105"/>
      <c r="AU849" s="105"/>
      <c r="AV849" s="105"/>
      <c r="AW849" s="105"/>
      <c r="AX849" s="105"/>
      <c r="AY849" s="105"/>
      <c r="AZ849" s="105"/>
      <c r="BA849" s="105"/>
      <c r="BB849" s="105"/>
      <c r="BC849" s="105"/>
      <c r="BD849" s="105"/>
      <c r="BE849" s="105"/>
      <c r="BF849" s="105"/>
    </row>
    <row r="850" spans="1:58" ht="13.5" customHeight="1" x14ac:dyDescent="0.25">
      <c r="A850" s="105"/>
      <c r="B850" s="167"/>
      <c r="C850" s="167"/>
      <c r="D850" s="167"/>
      <c r="E850" s="105"/>
      <c r="F850" s="105"/>
      <c r="G850" s="105"/>
      <c r="H850" s="105"/>
      <c r="I850" s="105"/>
      <c r="J850" s="105"/>
      <c r="K850" s="105"/>
      <c r="L850" s="105"/>
      <c r="M850" s="105"/>
      <c r="N850" s="105"/>
      <c r="O850" s="105"/>
      <c r="P850" s="105"/>
      <c r="Q850" s="105"/>
      <c r="R850" s="105"/>
      <c r="S850" s="105"/>
      <c r="T850" s="105"/>
      <c r="U850" s="105"/>
      <c r="V850" s="105"/>
      <c r="W850" s="105"/>
      <c r="X850" s="105"/>
      <c r="Y850" s="105"/>
      <c r="Z850" s="105"/>
      <c r="AA850" s="105"/>
      <c r="AB850" s="105"/>
      <c r="AC850" s="105"/>
      <c r="AD850" s="105"/>
      <c r="AE850" s="105"/>
      <c r="AF850" s="105"/>
      <c r="AG850" s="105"/>
      <c r="AH850" s="105"/>
      <c r="AI850" s="105"/>
      <c r="AJ850" s="105"/>
      <c r="AK850" s="105"/>
      <c r="AL850" s="105"/>
      <c r="AM850" s="105"/>
      <c r="AN850" s="105"/>
      <c r="AO850" s="105"/>
      <c r="AP850" s="105"/>
      <c r="AQ850" s="105"/>
      <c r="AR850" s="105"/>
      <c r="AS850" s="105"/>
      <c r="AT850" s="105"/>
      <c r="AU850" s="105"/>
      <c r="AV850" s="105"/>
      <c r="AW850" s="105"/>
      <c r="AX850" s="105"/>
      <c r="AY850" s="105"/>
      <c r="AZ850" s="105"/>
      <c r="BA850" s="105"/>
      <c r="BB850" s="105"/>
      <c r="BC850" s="105"/>
      <c r="BD850" s="105"/>
      <c r="BE850" s="105"/>
      <c r="BF850" s="105"/>
    </row>
    <row r="851" spans="1:58" ht="13.5" customHeight="1" x14ac:dyDescent="0.25">
      <c r="A851" s="105"/>
      <c r="B851" s="167"/>
      <c r="C851" s="167"/>
      <c r="D851" s="167"/>
      <c r="E851" s="105"/>
      <c r="F851" s="105"/>
      <c r="G851" s="105"/>
      <c r="H851" s="105"/>
      <c r="I851" s="105"/>
      <c r="J851" s="105"/>
      <c r="K851" s="105"/>
      <c r="L851" s="105"/>
      <c r="M851" s="105"/>
      <c r="N851" s="105"/>
      <c r="O851" s="105"/>
      <c r="P851" s="105"/>
      <c r="Q851" s="105"/>
      <c r="R851" s="105"/>
      <c r="S851" s="105"/>
      <c r="T851" s="105"/>
      <c r="U851" s="105"/>
      <c r="V851" s="105"/>
      <c r="W851" s="105"/>
      <c r="X851" s="105"/>
      <c r="Y851" s="105"/>
      <c r="Z851" s="105"/>
      <c r="AA851" s="105"/>
      <c r="AB851" s="105"/>
      <c r="AC851" s="105"/>
      <c r="AD851" s="105"/>
      <c r="AE851" s="105"/>
      <c r="AF851" s="105"/>
      <c r="AG851" s="105"/>
      <c r="AH851" s="105"/>
      <c r="AI851" s="105"/>
      <c r="AJ851" s="105"/>
      <c r="AK851" s="105"/>
      <c r="AL851" s="105"/>
      <c r="AM851" s="105"/>
      <c r="AN851" s="105"/>
      <c r="AO851" s="105"/>
      <c r="AP851" s="105"/>
      <c r="AQ851" s="105"/>
      <c r="AR851" s="105"/>
      <c r="AS851" s="105"/>
      <c r="AT851" s="105"/>
      <c r="AU851" s="105"/>
      <c r="AV851" s="105"/>
      <c r="AW851" s="105"/>
      <c r="AX851" s="105"/>
      <c r="AY851" s="105"/>
      <c r="AZ851" s="105"/>
      <c r="BA851" s="105"/>
      <c r="BB851" s="105"/>
      <c r="BC851" s="105"/>
      <c r="BD851" s="105"/>
      <c r="BE851" s="105"/>
      <c r="BF851" s="105"/>
    </row>
    <row r="852" spans="1:58" ht="13.5" customHeight="1" x14ac:dyDescent="0.25">
      <c r="A852" s="105"/>
      <c r="B852" s="167"/>
      <c r="C852" s="167"/>
      <c r="D852" s="167"/>
      <c r="E852" s="105"/>
      <c r="F852" s="105"/>
      <c r="G852" s="105"/>
      <c r="H852" s="105"/>
      <c r="I852" s="105"/>
      <c r="J852" s="105"/>
      <c r="K852" s="105"/>
      <c r="L852" s="105"/>
      <c r="M852" s="105"/>
      <c r="N852" s="105"/>
      <c r="O852" s="105"/>
      <c r="P852" s="105"/>
      <c r="Q852" s="105"/>
      <c r="R852" s="105"/>
      <c r="S852" s="105"/>
      <c r="T852" s="105"/>
      <c r="U852" s="105"/>
      <c r="V852" s="105"/>
      <c r="W852" s="105"/>
      <c r="X852" s="105"/>
      <c r="Y852" s="105"/>
      <c r="Z852" s="105"/>
      <c r="AA852" s="105"/>
      <c r="AB852" s="105"/>
      <c r="AC852" s="105"/>
      <c r="AD852" s="105"/>
      <c r="AE852" s="105"/>
      <c r="AF852" s="105"/>
      <c r="AG852" s="105"/>
      <c r="AH852" s="105"/>
      <c r="AI852" s="105"/>
      <c r="AJ852" s="105"/>
      <c r="AK852" s="105"/>
      <c r="AL852" s="105"/>
      <c r="AM852" s="105"/>
      <c r="AN852" s="105"/>
      <c r="AO852" s="105"/>
      <c r="AP852" s="105"/>
      <c r="AQ852" s="105"/>
      <c r="AR852" s="105"/>
      <c r="AS852" s="105"/>
      <c r="AT852" s="105"/>
      <c r="AU852" s="105"/>
      <c r="AV852" s="105"/>
      <c r="AW852" s="105"/>
      <c r="AX852" s="105"/>
      <c r="AY852" s="105"/>
      <c r="AZ852" s="105"/>
      <c r="BA852" s="105"/>
      <c r="BB852" s="105"/>
      <c r="BC852" s="105"/>
      <c r="BD852" s="105"/>
      <c r="BE852" s="105"/>
      <c r="BF852" s="105"/>
    </row>
    <row r="853" spans="1:58" ht="13.5" customHeight="1" x14ac:dyDescent="0.25">
      <c r="A853" s="105"/>
      <c r="B853" s="167"/>
      <c r="C853" s="167"/>
      <c r="D853" s="167"/>
      <c r="E853" s="105"/>
      <c r="F853" s="105"/>
      <c r="G853" s="105"/>
      <c r="H853" s="105"/>
      <c r="I853" s="105"/>
      <c r="J853" s="105"/>
      <c r="K853" s="105"/>
      <c r="L853" s="105"/>
      <c r="M853" s="105"/>
      <c r="N853" s="105"/>
      <c r="O853" s="105"/>
      <c r="P853" s="105"/>
      <c r="Q853" s="105"/>
      <c r="R853" s="105"/>
      <c r="S853" s="105"/>
      <c r="T853" s="105"/>
      <c r="U853" s="105"/>
      <c r="V853" s="105"/>
      <c r="W853" s="105"/>
      <c r="X853" s="105"/>
      <c r="Y853" s="105"/>
      <c r="Z853" s="105"/>
      <c r="AA853" s="105"/>
      <c r="AB853" s="105"/>
      <c r="AC853" s="105"/>
      <c r="AD853" s="105"/>
      <c r="AE853" s="105"/>
      <c r="AF853" s="105"/>
      <c r="AG853" s="105"/>
      <c r="AH853" s="105"/>
      <c r="AI853" s="105"/>
      <c r="AJ853" s="105"/>
      <c r="AK853" s="105"/>
      <c r="AL853" s="105"/>
      <c r="AM853" s="105"/>
      <c r="AN853" s="105"/>
      <c r="AO853" s="105"/>
      <c r="AP853" s="105"/>
      <c r="AQ853" s="105"/>
      <c r="AR853" s="105"/>
      <c r="AS853" s="105"/>
      <c r="AT853" s="105"/>
      <c r="AU853" s="105"/>
      <c r="AV853" s="105"/>
      <c r="AW853" s="105"/>
      <c r="AX853" s="105"/>
      <c r="AY853" s="105"/>
      <c r="AZ853" s="105"/>
      <c r="BA853" s="105"/>
      <c r="BB853" s="105"/>
      <c r="BC853" s="105"/>
      <c r="BD853" s="105"/>
      <c r="BE853" s="105"/>
      <c r="BF853" s="105"/>
    </row>
    <row r="854" spans="1:58" ht="13.5" customHeight="1" x14ac:dyDescent="0.25">
      <c r="A854" s="105"/>
      <c r="B854" s="167"/>
      <c r="C854" s="167"/>
      <c r="D854" s="167"/>
      <c r="E854" s="105"/>
      <c r="F854" s="105"/>
      <c r="G854" s="105"/>
      <c r="H854" s="105"/>
      <c r="I854" s="105"/>
      <c r="J854" s="105"/>
      <c r="K854" s="105"/>
      <c r="L854" s="105"/>
      <c r="M854" s="105"/>
      <c r="N854" s="105"/>
      <c r="O854" s="105"/>
      <c r="P854" s="105"/>
      <c r="Q854" s="105"/>
      <c r="R854" s="105"/>
      <c r="S854" s="105"/>
      <c r="T854" s="105"/>
      <c r="U854" s="105"/>
      <c r="V854" s="105"/>
      <c r="W854" s="105"/>
      <c r="X854" s="105"/>
      <c r="Y854" s="105"/>
      <c r="Z854" s="105"/>
      <c r="AA854" s="105"/>
      <c r="AB854" s="105"/>
      <c r="AC854" s="105"/>
      <c r="AD854" s="105"/>
      <c r="AE854" s="105"/>
      <c r="AF854" s="105"/>
      <c r="AG854" s="105"/>
      <c r="AH854" s="105"/>
      <c r="AI854" s="105"/>
      <c r="AJ854" s="105"/>
      <c r="AK854" s="105"/>
      <c r="AL854" s="105"/>
      <c r="AM854" s="105"/>
      <c r="AN854" s="105"/>
      <c r="AO854" s="105"/>
      <c r="AP854" s="105"/>
      <c r="AQ854" s="105"/>
      <c r="AR854" s="105"/>
      <c r="AS854" s="105"/>
      <c r="AT854" s="105"/>
      <c r="AU854" s="105"/>
      <c r="AV854" s="105"/>
      <c r="AW854" s="105"/>
      <c r="AX854" s="105"/>
      <c r="AY854" s="105"/>
      <c r="AZ854" s="105"/>
      <c r="BA854" s="105"/>
      <c r="BB854" s="105"/>
      <c r="BC854" s="105"/>
      <c r="BD854" s="105"/>
      <c r="BE854" s="105"/>
      <c r="BF854" s="105"/>
    </row>
    <row r="855" spans="1:58" ht="13.5" customHeight="1" x14ac:dyDescent="0.25">
      <c r="A855" s="105"/>
      <c r="B855" s="167"/>
      <c r="C855" s="167"/>
      <c r="D855" s="167"/>
      <c r="E855" s="105"/>
      <c r="F855" s="105"/>
      <c r="G855" s="105"/>
      <c r="H855" s="105"/>
      <c r="I855" s="105"/>
      <c r="J855" s="105"/>
      <c r="K855" s="105"/>
      <c r="L855" s="105"/>
      <c r="M855" s="105"/>
      <c r="N855" s="105"/>
      <c r="O855" s="105"/>
      <c r="P855" s="105"/>
      <c r="Q855" s="105"/>
      <c r="R855" s="105"/>
      <c r="S855" s="105"/>
      <c r="T855" s="105"/>
      <c r="U855" s="105"/>
      <c r="V855" s="105"/>
      <c r="W855" s="105"/>
      <c r="X855" s="105"/>
      <c r="Y855" s="105"/>
      <c r="Z855" s="105"/>
      <c r="AA855" s="105"/>
      <c r="AB855" s="105"/>
      <c r="AC855" s="105"/>
      <c r="AD855" s="105"/>
      <c r="AE855" s="105"/>
      <c r="AF855" s="105"/>
      <c r="AG855" s="105"/>
      <c r="AH855" s="105"/>
      <c r="AI855" s="105"/>
      <c r="AJ855" s="105"/>
      <c r="AK855" s="105"/>
      <c r="AL855" s="105"/>
      <c r="AM855" s="105"/>
      <c r="AN855" s="105"/>
      <c r="AO855" s="105"/>
      <c r="AP855" s="105"/>
      <c r="AQ855" s="105"/>
      <c r="AR855" s="105"/>
      <c r="AS855" s="105"/>
      <c r="AT855" s="105"/>
      <c r="AU855" s="105"/>
      <c r="AV855" s="105"/>
      <c r="AW855" s="105"/>
      <c r="AX855" s="105"/>
      <c r="AY855" s="105"/>
      <c r="AZ855" s="105"/>
      <c r="BA855" s="105"/>
      <c r="BB855" s="105"/>
      <c r="BC855" s="105"/>
      <c r="BD855" s="105"/>
      <c r="BE855" s="105"/>
      <c r="BF855" s="105"/>
    </row>
    <row r="856" spans="1:58" ht="13.5" customHeight="1" x14ac:dyDescent="0.25">
      <c r="A856" s="105"/>
      <c r="B856" s="167"/>
      <c r="C856" s="167"/>
      <c r="D856" s="167"/>
      <c r="E856" s="105"/>
      <c r="F856" s="105"/>
      <c r="G856" s="105"/>
      <c r="H856" s="105"/>
      <c r="I856" s="105"/>
      <c r="J856" s="105"/>
      <c r="K856" s="105"/>
      <c r="L856" s="105"/>
      <c r="M856" s="105"/>
      <c r="N856" s="105"/>
      <c r="O856" s="105"/>
      <c r="P856" s="105"/>
      <c r="Q856" s="105"/>
      <c r="R856" s="105"/>
      <c r="S856" s="105"/>
      <c r="T856" s="105"/>
      <c r="U856" s="105"/>
      <c r="V856" s="105"/>
      <c r="W856" s="105"/>
      <c r="X856" s="105"/>
      <c r="Y856" s="105"/>
      <c r="Z856" s="105"/>
      <c r="AA856" s="105"/>
      <c r="AB856" s="105"/>
      <c r="AC856" s="105"/>
      <c r="AD856" s="105"/>
      <c r="AE856" s="105"/>
      <c r="AF856" s="105"/>
      <c r="AG856" s="105"/>
      <c r="AH856" s="105"/>
      <c r="AI856" s="105"/>
      <c r="AJ856" s="105"/>
      <c r="AK856" s="105"/>
      <c r="AL856" s="105"/>
      <c r="AM856" s="105"/>
      <c r="AN856" s="105"/>
      <c r="AO856" s="105"/>
      <c r="AP856" s="105"/>
      <c r="AQ856" s="105"/>
      <c r="AR856" s="105"/>
      <c r="AS856" s="105"/>
      <c r="AT856" s="105"/>
      <c r="AU856" s="105"/>
      <c r="AV856" s="105"/>
      <c r="AW856" s="105"/>
      <c r="AX856" s="105"/>
      <c r="AY856" s="105"/>
      <c r="AZ856" s="105"/>
      <c r="BA856" s="105"/>
      <c r="BB856" s="105"/>
      <c r="BC856" s="105"/>
      <c r="BD856" s="105"/>
      <c r="BE856" s="105"/>
      <c r="BF856" s="105"/>
    </row>
    <row r="857" spans="1:58" ht="13.5" customHeight="1" x14ac:dyDescent="0.25">
      <c r="A857" s="105"/>
      <c r="B857" s="167"/>
      <c r="C857" s="167"/>
      <c r="D857" s="167"/>
      <c r="E857" s="105"/>
      <c r="F857" s="105"/>
      <c r="G857" s="105"/>
      <c r="H857" s="105"/>
      <c r="I857" s="105"/>
      <c r="J857" s="105"/>
      <c r="K857" s="105"/>
      <c r="L857" s="105"/>
      <c r="M857" s="105"/>
      <c r="N857" s="105"/>
      <c r="O857" s="105"/>
      <c r="P857" s="105"/>
      <c r="Q857" s="105"/>
      <c r="R857" s="105"/>
      <c r="S857" s="105"/>
      <c r="T857" s="105"/>
      <c r="U857" s="105"/>
      <c r="V857" s="105"/>
      <c r="W857" s="105"/>
      <c r="X857" s="105"/>
      <c r="Y857" s="105"/>
      <c r="Z857" s="105"/>
      <c r="AA857" s="105"/>
      <c r="AB857" s="105"/>
      <c r="AC857" s="105"/>
      <c r="AD857" s="105"/>
      <c r="AE857" s="105"/>
      <c r="AF857" s="105"/>
      <c r="AG857" s="105"/>
      <c r="AH857" s="105"/>
      <c r="AI857" s="105"/>
      <c r="AJ857" s="105"/>
      <c r="AK857" s="105"/>
      <c r="AL857" s="105"/>
      <c r="AM857" s="105"/>
      <c r="AN857" s="105"/>
      <c r="AO857" s="105"/>
      <c r="AP857" s="105"/>
      <c r="AQ857" s="105"/>
      <c r="AR857" s="105"/>
      <c r="AS857" s="105"/>
      <c r="AT857" s="105"/>
      <c r="AU857" s="105"/>
      <c r="AV857" s="105"/>
      <c r="AW857" s="105"/>
      <c r="AX857" s="105"/>
      <c r="AY857" s="105"/>
      <c r="AZ857" s="105"/>
      <c r="BA857" s="105"/>
      <c r="BB857" s="105"/>
      <c r="BC857" s="105"/>
      <c r="BD857" s="105"/>
      <c r="BE857" s="105"/>
      <c r="BF857" s="105"/>
    </row>
    <row r="858" spans="1:58" ht="13.5" customHeight="1" x14ac:dyDescent="0.25">
      <c r="A858" s="105"/>
      <c r="B858" s="167"/>
      <c r="C858" s="167"/>
      <c r="D858" s="167"/>
      <c r="E858" s="105"/>
      <c r="F858" s="105"/>
      <c r="G858" s="105"/>
      <c r="H858" s="105"/>
      <c r="I858" s="105"/>
      <c r="J858" s="105"/>
      <c r="K858" s="105"/>
      <c r="L858" s="105"/>
      <c r="M858" s="105"/>
      <c r="N858" s="105"/>
      <c r="O858" s="105"/>
      <c r="P858" s="105"/>
      <c r="Q858" s="105"/>
      <c r="R858" s="105"/>
      <c r="S858" s="105"/>
      <c r="T858" s="105"/>
      <c r="U858" s="105"/>
      <c r="V858" s="105"/>
      <c r="W858" s="105"/>
      <c r="X858" s="105"/>
      <c r="Y858" s="105"/>
      <c r="Z858" s="105"/>
      <c r="AA858" s="105"/>
      <c r="AB858" s="105"/>
      <c r="AC858" s="105"/>
      <c r="AD858" s="105"/>
      <c r="AE858" s="105"/>
      <c r="AF858" s="105"/>
      <c r="AG858" s="105"/>
      <c r="AH858" s="105"/>
      <c r="AI858" s="105"/>
      <c r="AJ858" s="105"/>
      <c r="AK858" s="105"/>
      <c r="AL858" s="105"/>
      <c r="AM858" s="105"/>
      <c r="AN858" s="105"/>
      <c r="AO858" s="105"/>
      <c r="AP858" s="105"/>
      <c r="AQ858" s="105"/>
      <c r="AR858" s="105"/>
      <c r="AS858" s="105"/>
      <c r="AT858" s="105"/>
      <c r="AU858" s="105"/>
      <c r="AV858" s="105"/>
      <c r="AW858" s="105"/>
      <c r="AX858" s="105"/>
      <c r="AY858" s="105"/>
      <c r="AZ858" s="105"/>
      <c r="BA858" s="105"/>
      <c r="BB858" s="105"/>
      <c r="BC858" s="105"/>
      <c r="BD858" s="105"/>
      <c r="BE858" s="105"/>
      <c r="BF858" s="105"/>
    </row>
    <row r="859" spans="1:58" ht="13.5" customHeight="1" x14ac:dyDescent="0.25">
      <c r="A859" s="105"/>
      <c r="B859" s="167"/>
      <c r="C859" s="167"/>
      <c r="D859" s="167"/>
      <c r="E859" s="105"/>
      <c r="F859" s="105"/>
      <c r="G859" s="105"/>
      <c r="H859" s="105"/>
      <c r="I859" s="105"/>
      <c r="J859" s="105"/>
      <c r="K859" s="105"/>
      <c r="L859" s="105"/>
      <c r="M859" s="105"/>
      <c r="N859" s="105"/>
      <c r="O859" s="105"/>
      <c r="P859" s="105"/>
      <c r="Q859" s="105"/>
      <c r="R859" s="105"/>
      <c r="S859" s="105"/>
      <c r="T859" s="105"/>
      <c r="U859" s="105"/>
      <c r="V859" s="105"/>
      <c r="W859" s="105"/>
      <c r="X859" s="105"/>
      <c r="Y859" s="105"/>
      <c r="Z859" s="105"/>
      <c r="AA859" s="105"/>
      <c r="AB859" s="105"/>
      <c r="AC859" s="105"/>
      <c r="AD859" s="105"/>
      <c r="AE859" s="105"/>
      <c r="AF859" s="105"/>
      <c r="AG859" s="105"/>
      <c r="AH859" s="105"/>
      <c r="AI859" s="105"/>
      <c r="AJ859" s="105"/>
      <c r="AK859" s="105"/>
      <c r="AL859" s="105"/>
      <c r="AM859" s="105"/>
      <c r="AN859" s="105"/>
      <c r="AO859" s="105"/>
      <c r="AP859" s="105"/>
      <c r="AQ859" s="105"/>
      <c r="AR859" s="105"/>
      <c r="AS859" s="105"/>
      <c r="AT859" s="105"/>
      <c r="AU859" s="105"/>
      <c r="AV859" s="105"/>
      <c r="AW859" s="105"/>
      <c r="AX859" s="105"/>
      <c r="AY859" s="105"/>
      <c r="AZ859" s="105"/>
      <c r="BA859" s="105"/>
      <c r="BB859" s="105"/>
      <c r="BC859" s="105"/>
      <c r="BD859" s="105"/>
      <c r="BE859" s="105"/>
      <c r="BF859" s="105"/>
    </row>
    <row r="860" spans="1:58" ht="13.5" customHeight="1" x14ac:dyDescent="0.25">
      <c r="A860" s="105"/>
      <c r="B860" s="167"/>
      <c r="C860" s="167"/>
      <c r="D860" s="167"/>
      <c r="E860" s="105"/>
      <c r="F860" s="105"/>
      <c r="G860" s="105"/>
      <c r="H860" s="105"/>
      <c r="I860" s="105"/>
      <c r="J860" s="105"/>
      <c r="K860" s="105"/>
      <c r="L860" s="105"/>
      <c r="M860" s="105"/>
      <c r="N860" s="105"/>
      <c r="O860" s="105"/>
      <c r="P860" s="105"/>
      <c r="Q860" s="105"/>
      <c r="R860" s="105"/>
      <c r="S860" s="105"/>
      <c r="T860" s="105"/>
      <c r="U860" s="105"/>
      <c r="V860" s="105"/>
      <c r="W860" s="105"/>
      <c r="X860" s="105"/>
      <c r="Y860" s="105"/>
      <c r="Z860" s="105"/>
      <c r="AA860" s="105"/>
      <c r="AB860" s="105"/>
      <c r="AC860" s="105"/>
      <c r="AD860" s="105"/>
      <c r="AE860" s="105"/>
      <c r="AF860" s="105"/>
      <c r="AG860" s="105"/>
      <c r="AH860" s="105"/>
      <c r="AI860" s="105"/>
      <c r="AJ860" s="105"/>
      <c r="AK860" s="105"/>
      <c r="AL860" s="105"/>
      <c r="AM860" s="105"/>
      <c r="AN860" s="105"/>
      <c r="AO860" s="105"/>
      <c r="AP860" s="105"/>
      <c r="AQ860" s="105"/>
      <c r="AR860" s="105"/>
      <c r="AS860" s="105"/>
      <c r="AT860" s="105"/>
      <c r="AU860" s="105"/>
      <c r="AV860" s="105"/>
      <c r="AW860" s="105"/>
      <c r="AX860" s="105"/>
      <c r="AY860" s="105"/>
      <c r="AZ860" s="105"/>
      <c r="BA860" s="105"/>
      <c r="BB860" s="105"/>
      <c r="BC860" s="105"/>
      <c r="BD860" s="105"/>
      <c r="BE860" s="105"/>
      <c r="BF860" s="105"/>
    </row>
    <row r="861" spans="1:58" ht="13.5" customHeight="1" x14ac:dyDescent="0.25">
      <c r="A861" s="105"/>
      <c r="B861" s="167"/>
      <c r="C861" s="167"/>
      <c r="D861" s="167"/>
      <c r="E861" s="105"/>
      <c r="F861" s="105"/>
      <c r="G861" s="105"/>
      <c r="H861" s="105"/>
      <c r="I861" s="105"/>
      <c r="J861" s="105"/>
      <c r="K861" s="105"/>
      <c r="L861" s="105"/>
      <c r="M861" s="105"/>
      <c r="N861" s="105"/>
      <c r="O861" s="105"/>
      <c r="P861" s="105"/>
      <c r="Q861" s="105"/>
      <c r="R861" s="105"/>
      <c r="S861" s="105"/>
      <c r="T861" s="105"/>
      <c r="U861" s="105"/>
      <c r="V861" s="105"/>
      <c r="W861" s="105"/>
      <c r="X861" s="105"/>
      <c r="Y861" s="105"/>
      <c r="Z861" s="105"/>
      <c r="AA861" s="105"/>
      <c r="AB861" s="105"/>
      <c r="AC861" s="105"/>
      <c r="AD861" s="105"/>
      <c r="AE861" s="105"/>
      <c r="AF861" s="105"/>
      <c r="AG861" s="105"/>
      <c r="AH861" s="105"/>
      <c r="AI861" s="105"/>
      <c r="AJ861" s="105"/>
      <c r="AK861" s="105"/>
      <c r="AL861" s="105"/>
      <c r="AM861" s="105"/>
      <c r="AN861" s="105"/>
      <c r="AO861" s="105"/>
      <c r="AP861" s="105"/>
      <c r="AQ861" s="105"/>
      <c r="AR861" s="105"/>
      <c r="AS861" s="105"/>
      <c r="AT861" s="105"/>
      <c r="AU861" s="105"/>
      <c r="AV861" s="105"/>
      <c r="AW861" s="105"/>
      <c r="AX861" s="105"/>
      <c r="AY861" s="105"/>
      <c r="AZ861" s="105"/>
      <c r="BA861" s="105"/>
      <c r="BB861" s="105"/>
      <c r="BC861" s="105"/>
      <c r="BD861" s="105"/>
      <c r="BE861" s="105"/>
      <c r="BF861" s="105"/>
    </row>
    <row r="862" spans="1:58" ht="13.5" customHeight="1" x14ac:dyDescent="0.25">
      <c r="A862" s="105"/>
      <c r="B862" s="167"/>
      <c r="C862" s="167"/>
      <c r="D862" s="167"/>
      <c r="E862" s="105"/>
      <c r="F862" s="105"/>
      <c r="G862" s="105"/>
      <c r="H862" s="105"/>
      <c r="I862" s="105"/>
      <c r="J862" s="105"/>
      <c r="K862" s="105"/>
      <c r="L862" s="105"/>
      <c r="M862" s="105"/>
      <c r="N862" s="105"/>
      <c r="O862" s="105"/>
      <c r="P862" s="105"/>
      <c r="Q862" s="105"/>
      <c r="R862" s="105"/>
      <c r="S862" s="105"/>
      <c r="T862" s="105"/>
      <c r="U862" s="105"/>
      <c r="V862" s="105"/>
      <c r="W862" s="105"/>
      <c r="X862" s="105"/>
      <c r="Y862" s="105"/>
      <c r="Z862" s="105"/>
      <c r="AA862" s="105"/>
      <c r="AB862" s="105"/>
      <c r="AC862" s="105"/>
      <c r="AD862" s="105"/>
      <c r="AE862" s="105"/>
      <c r="AF862" s="105"/>
      <c r="AG862" s="105"/>
      <c r="AH862" s="105"/>
      <c r="AI862" s="105"/>
      <c r="AJ862" s="105"/>
      <c r="AK862" s="105"/>
      <c r="AL862" s="105"/>
      <c r="AM862" s="105"/>
      <c r="AN862" s="105"/>
      <c r="AO862" s="105"/>
      <c r="AP862" s="105"/>
      <c r="AQ862" s="105"/>
      <c r="AR862" s="105"/>
      <c r="AS862" s="105"/>
      <c r="AT862" s="105"/>
      <c r="AU862" s="105"/>
      <c r="AV862" s="105"/>
      <c r="AW862" s="105"/>
      <c r="AX862" s="105"/>
      <c r="AY862" s="105"/>
      <c r="AZ862" s="105"/>
      <c r="BA862" s="105"/>
      <c r="BB862" s="105"/>
      <c r="BC862" s="105"/>
      <c r="BD862" s="105"/>
      <c r="BE862" s="105"/>
      <c r="BF862" s="105"/>
    </row>
    <row r="863" spans="1:58" ht="13.5" customHeight="1" x14ac:dyDescent="0.25">
      <c r="A863" s="105"/>
      <c r="B863" s="167"/>
      <c r="C863" s="167"/>
      <c r="D863" s="167"/>
      <c r="E863" s="105"/>
      <c r="F863" s="105"/>
      <c r="G863" s="105"/>
      <c r="H863" s="105"/>
      <c r="I863" s="105"/>
      <c r="J863" s="105"/>
      <c r="K863" s="105"/>
      <c r="L863" s="105"/>
      <c r="M863" s="105"/>
      <c r="N863" s="105"/>
      <c r="O863" s="105"/>
      <c r="P863" s="105"/>
      <c r="Q863" s="105"/>
      <c r="R863" s="105"/>
      <c r="S863" s="105"/>
      <c r="T863" s="105"/>
      <c r="U863" s="105"/>
      <c r="V863" s="105"/>
      <c r="W863" s="105"/>
      <c r="X863" s="105"/>
      <c r="Y863" s="105"/>
      <c r="Z863" s="105"/>
      <c r="AA863" s="105"/>
      <c r="AB863" s="105"/>
      <c r="AC863" s="105"/>
      <c r="AD863" s="105"/>
      <c r="AE863" s="105"/>
      <c r="AF863" s="105"/>
      <c r="AG863" s="105"/>
      <c r="AH863" s="105"/>
      <c r="AI863" s="105"/>
      <c r="AJ863" s="105"/>
      <c r="AK863" s="105"/>
      <c r="AL863" s="105"/>
      <c r="AM863" s="105"/>
      <c r="AN863" s="105"/>
      <c r="AO863" s="105"/>
      <c r="AP863" s="105"/>
      <c r="AQ863" s="105"/>
      <c r="AR863" s="105"/>
      <c r="AS863" s="105"/>
      <c r="AT863" s="105"/>
      <c r="AU863" s="105"/>
      <c r="AV863" s="105"/>
      <c r="AW863" s="105"/>
      <c r="AX863" s="105"/>
      <c r="AY863" s="105"/>
      <c r="AZ863" s="105"/>
      <c r="BA863" s="105"/>
      <c r="BB863" s="105"/>
      <c r="BC863" s="105"/>
      <c r="BD863" s="105"/>
      <c r="BE863" s="105"/>
      <c r="BF863" s="105"/>
    </row>
    <row r="864" spans="1:58" ht="13.5" customHeight="1" x14ac:dyDescent="0.25">
      <c r="A864" s="105"/>
      <c r="B864" s="167"/>
      <c r="C864" s="167"/>
      <c r="D864" s="167"/>
      <c r="E864" s="105"/>
      <c r="F864" s="105"/>
      <c r="G864" s="105"/>
      <c r="H864" s="105"/>
      <c r="I864" s="105"/>
      <c r="J864" s="105"/>
      <c r="K864" s="105"/>
      <c r="L864" s="105"/>
      <c r="M864" s="105"/>
      <c r="N864" s="105"/>
      <c r="O864" s="105"/>
      <c r="P864" s="105"/>
      <c r="Q864" s="105"/>
      <c r="R864" s="105"/>
      <c r="S864" s="105"/>
      <c r="T864" s="105"/>
      <c r="U864" s="105"/>
      <c r="V864" s="105"/>
      <c r="W864" s="105"/>
      <c r="X864" s="105"/>
      <c r="Y864" s="105"/>
      <c r="Z864" s="105"/>
      <c r="AA864" s="105"/>
      <c r="AB864" s="105"/>
      <c r="AC864" s="105"/>
      <c r="AD864" s="105"/>
      <c r="AE864" s="105"/>
      <c r="AF864" s="105"/>
      <c r="AG864" s="105"/>
      <c r="AH864" s="105"/>
      <c r="AI864" s="105"/>
      <c r="AJ864" s="105"/>
      <c r="AK864" s="105"/>
      <c r="AL864" s="105"/>
      <c r="AM864" s="105"/>
      <c r="AN864" s="105"/>
      <c r="AO864" s="105"/>
      <c r="AP864" s="105"/>
      <c r="AQ864" s="105"/>
      <c r="AR864" s="105"/>
      <c r="AS864" s="105"/>
      <c r="AT864" s="105"/>
      <c r="AU864" s="105"/>
      <c r="AV864" s="105"/>
      <c r="AW864" s="105"/>
      <c r="AX864" s="105"/>
      <c r="AY864" s="105"/>
      <c r="AZ864" s="105"/>
      <c r="BA864" s="105"/>
      <c r="BB864" s="105"/>
      <c r="BC864" s="105"/>
      <c r="BD864" s="105"/>
      <c r="BE864" s="105"/>
      <c r="BF864" s="105"/>
    </row>
    <row r="865" spans="1:58" ht="13.5" customHeight="1" x14ac:dyDescent="0.25">
      <c r="A865" s="105"/>
      <c r="B865" s="167"/>
      <c r="C865" s="167"/>
      <c r="D865" s="167"/>
      <c r="E865" s="105"/>
      <c r="F865" s="105"/>
      <c r="G865" s="105"/>
      <c r="H865" s="105"/>
      <c r="I865" s="105"/>
      <c r="J865" s="105"/>
      <c r="K865" s="105"/>
      <c r="L865" s="105"/>
      <c r="M865" s="105"/>
      <c r="N865" s="105"/>
      <c r="O865" s="105"/>
      <c r="P865" s="105"/>
      <c r="Q865" s="105"/>
      <c r="R865" s="105"/>
      <c r="S865" s="105"/>
      <c r="T865" s="105"/>
      <c r="U865" s="105"/>
      <c r="V865" s="105"/>
      <c r="W865" s="105"/>
      <c r="X865" s="105"/>
      <c r="Y865" s="105"/>
      <c r="Z865" s="105"/>
      <c r="AA865" s="105"/>
      <c r="AB865" s="105"/>
      <c r="AC865" s="105"/>
      <c r="AD865" s="105"/>
      <c r="AE865" s="105"/>
      <c r="AF865" s="105"/>
      <c r="AG865" s="105"/>
      <c r="AH865" s="105"/>
      <c r="AI865" s="105"/>
      <c r="AJ865" s="105"/>
      <c r="AK865" s="105"/>
      <c r="AL865" s="105"/>
      <c r="AM865" s="105"/>
      <c r="AN865" s="105"/>
      <c r="AO865" s="105"/>
      <c r="AP865" s="105"/>
      <c r="AQ865" s="105"/>
      <c r="AR865" s="105"/>
      <c r="AS865" s="105"/>
      <c r="AT865" s="105"/>
      <c r="AU865" s="105"/>
      <c r="AV865" s="105"/>
      <c r="AW865" s="105"/>
      <c r="AX865" s="105"/>
      <c r="AY865" s="105"/>
      <c r="AZ865" s="105"/>
      <c r="BA865" s="105"/>
      <c r="BB865" s="105"/>
      <c r="BC865" s="105"/>
      <c r="BD865" s="105"/>
      <c r="BE865" s="105"/>
      <c r="BF865" s="105"/>
    </row>
    <row r="866" spans="1:58" ht="13.5" customHeight="1" x14ac:dyDescent="0.25">
      <c r="A866" s="105"/>
      <c r="B866" s="167"/>
      <c r="C866" s="167"/>
      <c r="D866" s="167"/>
      <c r="E866" s="105"/>
      <c r="F866" s="105"/>
      <c r="G866" s="105"/>
      <c r="H866" s="105"/>
      <c r="I866" s="105"/>
      <c r="J866" s="105"/>
      <c r="K866" s="105"/>
      <c r="L866" s="105"/>
      <c r="M866" s="105"/>
      <c r="N866" s="105"/>
      <c r="O866" s="105"/>
      <c r="P866" s="105"/>
      <c r="Q866" s="105"/>
      <c r="R866" s="105"/>
      <c r="S866" s="105"/>
      <c r="T866" s="105"/>
      <c r="U866" s="105"/>
      <c r="V866" s="105"/>
      <c r="W866" s="105"/>
      <c r="X866" s="105"/>
      <c r="Y866" s="105"/>
      <c r="Z866" s="105"/>
      <c r="AA866" s="105"/>
      <c r="AB866" s="105"/>
      <c r="AC866" s="105"/>
      <c r="AD866" s="105"/>
      <c r="AE866" s="105"/>
      <c r="AF866" s="105"/>
      <c r="AG866" s="105"/>
      <c r="AH866" s="105"/>
      <c r="AI866" s="105"/>
      <c r="AJ866" s="105"/>
      <c r="AK866" s="105"/>
      <c r="AL866" s="105"/>
      <c r="AM866" s="105"/>
      <c r="AN866" s="105"/>
      <c r="AO866" s="105"/>
      <c r="AP866" s="105"/>
      <c r="AQ866" s="105"/>
      <c r="AR866" s="105"/>
      <c r="AS866" s="105"/>
      <c r="AT866" s="105"/>
      <c r="AU866" s="105"/>
      <c r="AV866" s="105"/>
      <c r="AW866" s="105"/>
      <c r="AX866" s="105"/>
      <c r="AY866" s="105"/>
      <c r="AZ866" s="105"/>
      <c r="BA866" s="105"/>
      <c r="BB866" s="105"/>
      <c r="BC866" s="105"/>
      <c r="BD866" s="105"/>
      <c r="BE866" s="105"/>
      <c r="BF866" s="105"/>
    </row>
    <row r="867" spans="1:58" ht="13.5" customHeight="1" x14ac:dyDescent="0.25">
      <c r="A867" s="105"/>
      <c r="B867" s="167"/>
      <c r="C867" s="167"/>
      <c r="D867" s="167"/>
      <c r="E867" s="105"/>
      <c r="F867" s="105"/>
      <c r="G867" s="105"/>
      <c r="H867" s="105"/>
      <c r="I867" s="105"/>
      <c r="J867" s="105"/>
      <c r="K867" s="105"/>
      <c r="L867" s="105"/>
      <c r="M867" s="105"/>
      <c r="N867" s="105"/>
      <c r="O867" s="105"/>
      <c r="P867" s="105"/>
      <c r="Q867" s="105"/>
      <c r="R867" s="105"/>
      <c r="S867" s="105"/>
      <c r="T867" s="105"/>
      <c r="U867" s="105"/>
      <c r="V867" s="105"/>
      <c r="W867" s="105"/>
      <c r="X867" s="105"/>
      <c r="Y867" s="105"/>
      <c r="Z867" s="105"/>
      <c r="AA867" s="105"/>
      <c r="AB867" s="105"/>
      <c r="AC867" s="105"/>
      <c r="AD867" s="105"/>
      <c r="AE867" s="105"/>
      <c r="AF867" s="105"/>
      <c r="AG867" s="105"/>
      <c r="AH867" s="105"/>
      <c r="AI867" s="105"/>
      <c r="AJ867" s="105"/>
      <c r="AK867" s="105"/>
      <c r="AL867" s="105"/>
      <c r="AM867" s="105"/>
      <c r="AN867" s="105"/>
      <c r="AO867" s="105"/>
      <c r="AP867" s="105"/>
      <c r="AQ867" s="105"/>
      <c r="AR867" s="105"/>
      <c r="AS867" s="105"/>
      <c r="AT867" s="105"/>
      <c r="AU867" s="105"/>
      <c r="AV867" s="105"/>
      <c r="AW867" s="105"/>
      <c r="AX867" s="105"/>
      <c r="AY867" s="105"/>
      <c r="AZ867" s="105"/>
      <c r="BA867" s="105"/>
      <c r="BB867" s="105"/>
      <c r="BC867" s="105"/>
      <c r="BD867" s="105"/>
      <c r="BE867" s="105"/>
      <c r="BF867" s="105"/>
    </row>
    <row r="868" spans="1:58" ht="13.5" customHeight="1" x14ac:dyDescent="0.25">
      <c r="A868" s="105"/>
      <c r="B868" s="167"/>
      <c r="C868" s="167"/>
      <c r="D868" s="167"/>
      <c r="E868" s="105"/>
      <c r="F868" s="105"/>
      <c r="G868" s="105"/>
      <c r="H868" s="105"/>
      <c r="I868" s="105"/>
      <c r="J868" s="105"/>
      <c r="K868" s="105"/>
      <c r="L868" s="105"/>
      <c r="M868" s="105"/>
      <c r="N868" s="105"/>
      <c r="O868" s="105"/>
      <c r="P868" s="105"/>
      <c r="Q868" s="105"/>
      <c r="R868" s="105"/>
      <c r="S868" s="105"/>
      <c r="T868" s="105"/>
      <c r="U868" s="105"/>
      <c r="V868" s="105"/>
      <c r="W868" s="105"/>
      <c r="X868" s="105"/>
      <c r="Y868" s="105"/>
      <c r="Z868" s="105"/>
      <c r="AA868" s="105"/>
      <c r="AB868" s="105"/>
      <c r="AC868" s="105"/>
      <c r="AD868" s="105"/>
      <c r="AE868" s="105"/>
      <c r="AF868" s="105"/>
      <c r="AG868" s="105"/>
      <c r="AH868" s="105"/>
      <c r="AI868" s="105"/>
      <c r="AJ868" s="105"/>
      <c r="AK868" s="105"/>
      <c r="AL868" s="105"/>
      <c r="AM868" s="105"/>
      <c r="AN868" s="105"/>
      <c r="AO868" s="105"/>
      <c r="AP868" s="105"/>
      <c r="AQ868" s="105"/>
      <c r="AR868" s="105"/>
      <c r="AS868" s="105"/>
      <c r="AT868" s="105"/>
      <c r="AU868" s="105"/>
      <c r="AV868" s="105"/>
      <c r="AW868" s="105"/>
      <c r="AX868" s="105"/>
      <c r="AY868" s="105"/>
      <c r="AZ868" s="105"/>
      <c r="BA868" s="105"/>
      <c r="BB868" s="105"/>
      <c r="BC868" s="105"/>
      <c r="BD868" s="105"/>
      <c r="BE868" s="105"/>
      <c r="BF868" s="105"/>
    </row>
    <row r="869" spans="1:58" ht="13.5" customHeight="1" x14ac:dyDescent="0.25">
      <c r="A869" s="105"/>
      <c r="B869" s="167"/>
      <c r="C869" s="167"/>
      <c r="D869" s="167"/>
      <c r="E869" s="105"/>
      <c r="F869" s="105"/>
      <c r="G869" s="105"/>
      <c r="H869" s="105"/>
      <c r="I869" s="105"/>
      <c r="J869" s="105"/>
      <c r="K869" s="105"/>
      <c r="L869" s="105"/>
      <c r="M869" s="105"/>
      <c r="N869" s="105"/>
      <c r="O869" s="105"/>
      <c r="P869" s="105"/>
      <c r="Q869" s="105"/>
      <c r="R869" s="105"/>
      <c r="S869" s="105"/>
      <c r="T869" s="105"/>
      <c r="U869" s="105"/>
      <c r="V869" s="105"/>
      <c r="W869" s="105"/>
      <c r="X869" s="105"/>
      <c r="Y869" s="105"/>
      <c r="Z869" s="105"/>
      <c r="AA869" s="105"/>
      <c r="AB869" s="105"/>
      <c r="AC869" s="105"/>
      <c r="AD869" s="105"/>
      <c r="AE869" s="105"/>
      <c r="AF869" s="105"/>
      <c r="AG869" s="105"/>
      <c r="AH869" s="105"/>
      <c r="AI869" s="105"/>
      <c r="AJ869" s="105"/>
      <c r="AK869" s="105"/>
      <c r="AL869" s="105"/>
      <c r="AM869" s="105"/>
      <c r="AN869" s="105"/>
      <c r="AO869" s="105"/>
      <c r="AP869" s="105"/>
      <c r="AQ869" s="105"/>
      <c r="AR869" s="105"/>
      <c r="AS869" s="105"/>
      <c r="AT869" s="105"/>
      <c r="AU869" s="105"/>
      <c r="AV869" s="105"/>
      <c r="AW869" s="105"/>
      <c r="AX869" s="105"/>
      <c r="AY869" s="105"/>
      <c r="AZ869" s="105"/>
      <c r="BA869" s="105"/>
      <c r="BB869" s="105"/>
      <c r="BC869" s="105"/>
      <c r="BD869" s="105"/>
      <c r="BE869" s="105"/>
      <c r="BF869" s="105"/>
    </row>
    <row r="870" spans="1:58" ht="13.5" customHeight="1" x14ac:dyDescent="0.25">
      <c r="A870" s="105"/>
      <c r="B870" s="167"/>
      <c r="C870" s="167"/>
      <c r="D870" s="167"/>
      <c r="E870" s="105"/>
      <c r="F870" s="105"/>
      <c r="G870" s="105"/>
      <c r="H870" s="105"/>
      <c r="I870" s="105"/>
      <c r="J870" s="105"/>
      <c r="K870" s="105"/>
      <c r="L870" s="105"/>
      <c r="M870" s="105"/>
      <c r="N870" s="105"/>
      <c r="O870" s="105"/>
      <c r="P870" s="105"/>
      <c r="Q870" s="105"/>
      <c r="R870" s="105"/>
      <c r="S870" s="105"/>
      <c r="T870" s="105"/>
      <c r="U870" s="105"/>
      <c r="V870" s="105"/>
      <c r="W870" s="105"/>
      <c r="X870" s="105"/>
      <c r="Y870" s="105"/>
      <c r="Z870" s="105"/>
      <c r="AA870" s="105"/>
      <c r="AB870" s="105"/>
      <c r="AC870" s="105"/>
      <c r="AD870" s="105"/>
      <c r="AE870" s="105"/>
      <c r="AF870" s="105"/>
      <c r="AG870" s="105"/>
      <c r="AH870" s="105"/>
      <c r="AI870" s="105"/>
      <c r="AJ870" s="105"/>
      <c r="AK870" s="105"/>
      <c r="AL870" s="105"/>
      <c r="AM870" s="105"/>
      <c r="AN870" s="105"/>
      <c r="AO870" s="105"/>
      <c r="AP870" s="105"/>
      <c r="AQ870" s="105"/>
      <c r="AR870" s="105"/>
      <c r="AS870" s="105"/>
      <c r="AT870" s="105"/>
      <c r="AU870" s="105"/>
      <c r="AV870" s="105"/>
      <c r="AW870" s="105"/>
      <c r="AX870" s="105"/>
      <c r="AY870" s="105"/>
      <c r="AZ870" s="105"/>
      <c r="BA870" s="105"/>
      <c r="BB870" s="105"/>
      <c r="BC870" s="105"/>
      <c r="BD870" s="105"/>
      <c r="BE870" s="105"/>
      <c r="BF870" s="105"/>
    </row>
    <row r="871" spans="1:58" ht="13.5" customHeight="1" x14ac:dyDescent="0.25">
      <c r="A871" s="105"/>
      <c r="B871" s="167"/>
      <c r="C871" s="167"/>
      <c r="D871" s="167"/>
      <c r="E871" s="105"/>
      <c r="F871" s="105"/>
      <c r="G871" s="105"/>
      <c r="H871" s="105"/>
      <c r="I871" s="105"/>
      <c r="J871" s="105"/>
      <c r="K871" s="105"/>
      <c r="L871" s="105"/>
      <c r="M871" s="105"/>
      <c r="N871" s="105"/>
      <c r="O871" s="105"/>
      <c r="P871" s="105"/>
      <c r="Q871" s="105"/>
      <c r="R871" s="105"/>
      <c r="S871" s="105"/>
      <c r="T871" s="105"/>
      <c r="U871" s="105"/>
      <c r="V871" s="105"/>
      <c r="W871" s="105"/>
      <c r="X871" s="105"/>
      <c r="Y871" s="105"/>
      <c r="Z871" s="105"/>
      <c r="AA871" s="105"/>
      <c r="AB871" s="105"/>
      <c r="AC871" s="105"/>
      <c r="AD871" s="105"/>
      <c r="AE871" s="105"/>
      <c r="AF871" s="105"/>
      <c r="AG871" s="105"/>
      <c r="AH871" s="105"/>
      <c r="AI871" s="105"/>
      <c r="AJ871" s="105"/>
      <c r="AK871" s="105"/>
      <c r="AL871" s="105"/>
      <c r="AM871" s="105"/>
      <c r="AN871" s="105"/>
      <c r="AO871" s="105"/>
      <c r="AP871" s="105"/>
      <c r="AQ871" s="105"/>
      <c r="AR871" s="105"/>
      <c r="AS871" s="105"/>
      <c r="AT871" s="105"/>
      <c r="AU871" s="105"/>
      <c r="AV871" s="105"/>
      <c r="AW871" s="105"/>
      <c r="AX871" s="105"/>
      <c r="AY871" s="105"/>
      <c r="AZ871" s="105"/>
      <c r="BA871" s="105"/>
      <c r="BB871" s="105"/>
      <c r="BC871" s="105"/>
      <c r="BD871" s="105"/>
      <c r="BE871" s="105"/>
      <c r="BF871" s="105"/>
    </row>
    <row r="872" spans="1:58" ht="13.5" customHeight="1" x14ac:dyDescent="0.25">
      <c r="A872" s="105"/>
      <c r="B872" s="167"/>
      <c r="C872" s="167"/>
      <c r="D872" s="167"/>
      <c r="E872" s="105"/>
      <c r="F872" s="105"/>
      <c r="G872" s="105"/>
      <c r="H872" s="105"/>
      <c r="I872" s="105"/>
      <c r="J872" s="105"/>
      <c r="K872" s="105"/>
      <c r="L872" s="105"/>
      <c r="M872" s="105"/>
      <c r="N872" s="105"/>
      <c r="O872" s="105"/>
      <c r="P872" s="105"/>
      <c r="Q872" s="105"/>
      <c r="R872" s="105"/>
      <c r="S872" s="105"/>
      <c r="T872" s="105"/>
      <c r="U872" s="105"/>
      <c r="V872" s="105"/>
      <c r="W872" s="105"/>
      <c r="X872" s="105"/>
      <c r="Y872" s="105"/>
      <c r="Z872" s="105"/>
      <c r="AA872" s="105"/>
      <c r="AB872" s="105"/>
      <c r="AC872" s="105"/>
      <c r="AD872" s="105"/>
      <c r="AE872" s="105"/>
      <c r="AF872" s="105"/>
      <c r="AG872" s="105"/>
      <c r="AH872" s="105"/>
      <c r="AI872" s="105"/>
      <c r="AJ872" s="105"/>
      <c r="AK872" s="105"/>
      <c r="AL872" s="105"/>
      <c r="AM872" s="105"/>
      <c r="AN872" s="105"/>
      <c r="AO872" s="105"/>
      <c r="AP872" s="105"/>
      <c r="AQ872" s="105"/>
      <c r="AR872" s="105"/>
      <c r="AS872" s="105"/>
      <c r="AT872" s="105"/>
      <c r="AU872" s="105"/>
      <c r="AV872" s="105"/>
      <c r="AW872" s="105"/>
      <c r="AX872" s="105"/>
      <c r="AY872" s="105"/>
      <c r="AZ872" s="105"/>
      <c r="BA872" s="105"/>
      <c r="BB872" s="105"/>
      <c r="BC872" s="105"/>
      <c r="BD872" s="105"/>
      <c r="BE872" s="105"/>
      <c r="BF872" s="105"/>
    </row>
    <row r="873" spans="1:58" ht="13.5" customHeight="1" x14ac:dyDescent="0.25">
      <c r="A873" s="105"/>
      <c r="B873" s="167"/>
      <c r="C873" s="167"/>
      <c r="D873" s="167"/>
      <c r="E873" s="105"/>
      <c r="F873" s="105"/>
      <c r="G873" s="105"/>
      <c r="H873" s="105"/>
      <c r="I873" s="105"/>
      <c r="J873" s="105"/>
      <c r="K873" s="105"/>
      <c r="L873" s="105"/>
      <c r="M873" s="105"/>
      <c r="N873" s="105"/>
      <c r="O873" s="105"/>
      <c r="P873" s="105"/>
      <c r="Q873" s="105"/>
      <c r="R873" s="105"/>
      <c r="S873" s="105"/>
      <c r="T873" s="105"/>
      <c r="U873" s="105"/>
      <c r="V873" s="105"/>
      <c r="W873" s="105"/>
      <c r="X873" s="105"/>
      <c r="Y873" s="105"/>
      <c r="Z873" s="105"/>
      <c r="AA873" s="105"/>
      <c r="AB873" s="105"/>
      <c r="AC873" s="105"/>
      <c r="AD873" s="105"/>
      <c r="AE873" s="105"/>
      <c r="AF873" s="105"/>
      <c r="AG873" s="105"/>
      <c r="AH873" s="105"/>
      <c r="AI873" s="105"/>
      <c r="AJ873" s="105"/>
      <c r="AK873" s="105"/>
      <c r="AL873" s="105"/>
      <c r="AM873" s="105"/>
      <c r="AN873" s="105"/>
      <c r="AO873" s="105"/>
      <c r="AP873" s="105"/>
      <c r="AQ873" s="105"/>
      <c r="AR873" s="105"/>
      <c r="AS873" s="105"/>
      <c r="AT873" s="105"/>
      <c r="AU873" s="105"/>
      <c r="AV873" s="105"/>
      <c r="AW873" s="105"/>
      <c r="AX873" s="105"/>
      <c r="AY873" s="105"/>
      <c r="AZ873" s="105"/>
      <c r="BA873" s="105"/>
      <c r="BB873" s="105"/>
      <c r="BC873" s="105"/>
      <c r="BD873" s="105"/>
      <c r="BE873" s="105"/>
      <c r="BF873" s="105"/>
    </row>
    <row r="874" spans="1:58" ht="13.5" customHeight="1" x14ac:dyDescent="0.25">
      <c r="A874" s="105"/>
      <c r="B874" s="167"/>
      <c r="C874" s="167"/>
      <c r="D874" s="167"/>
      <c r="E874" s="105"/>
      <c r="F874" s="105"/>
      <c r="G874" s="105"/>
      <c r="H874" s="105"/>
      <c r="I874" s="105"/>
      <c r="J874" s="105"/>
      <c r="K874" s="105"/>
      <c r="L874" s="105"/>
      <c r="M874" s="105"/>
      <c r="N874" s="105"/>
      <c r="O874" s="105"/>
      <c r="P874" s="105"/>
      <c r="Q874" s="105"/>
      <c r="R874" s="105"/>
      <c r="S874" s="105"/>
      <c r="T874" s="105"/>
      <c r="U874" s="105"/>
      <c r="V874" s="105"/>
      <c r="W874" s="105"/>
      <c r="X874" s="105"/>
      <c r="Y874" s="105"/>
      <c r="Z874" s="105"/>
      <c r="AA874" s="105"/>
      <c r="AB874" s="105"/>
      <c r="AC874" s="105"/>
      <c r="AD874" s="105"/>
      <c r="AE874" s="105"/>
      <c r="AF874" s="105"/>
      <c r="AG874" s="105"/>
      <c r="AH874" s="105"/>
      <c r="AI874" s="105"/>
      <c r="AJ874" s="105"/>
      <c r="AK874" s="105"/>
      <c r="AL874" s="105"/>
      <c r="AM874" s="105"/>
      <c r="AN874" s="105"/>
      <c r="AO874" s="105"/>
      <c r="AP874" s="105"/>
      <c r="AQ874" s="105"/>
      <c r="AR874" s="105"/>
      <c r="AS874" s="105"/>
      <c r="AT874" s="105"/>
      <c r="AU874" s="105"/>
      <c r="AV874" s="105"/>
      <c r="AW874" s="105"/>
      <c r="AX874" s="105"/>
      <c r="AY874" s="105"/>
      <c r="AZ874" s="105"/>
      <c r="BA874" s="105"/>
      <c r="BB874" s="105"/>
      <c r="BC874" s="105"/>
      <c r="BD874" s="105"/>
      <c r="BE874" s="105"/>
      <c r="BF874" s="105"/>
    </row>
    <row r="875" spans="1:58" ht="13.5" customHeight="1" x14ac:dyDescent="0.25">
      <c r="A875" s="105"/>
      <c r="B875" s="167"/>
      <c r="C875" s="167"/>
      <c r="D875" s="167"/>
      <c r="E875" s="105"/>
      <c r="F875" s="105"/>
      <c r="G875" s="105"/>
      <c r="H875" s="105"/>
      <c r="I875" s="105"/>
      <c r="J875" s="105"/>
      <c r="K875" s="105"/>
      <c r="L875" s="105"/>
      <c r="M875" s="105"/>
      <c r="N875" s="105"/>
      <c r="O875" s="105"/>
      <c r="P875" s="105"/>
      <c r="Q875" s="105"/>
      <c r="R875" s="105"/>
      <c r="S875" s="105"/>
      <c r="T875" s="105"/>
      <c r="U875" s="105"/>
      <c r="V875" s="105"/>
      <c r="W875" s="105"/>
      <c r="X875" s="105"/>
      <c r="Y875" s="105"/>
      <c r="Z875" s="105"/>
      <c r="AA875" s="105"/>
      <c r="AB875" s="105"/>
      <c r="AC875" s="105"/>
      <c r="AD875" s="105"/>
      <c r="AE875" s="105"/>
      <c r="AF875" s="105"/>
      <c r="AG875" s="105"/>
      <c r="AH875" s="105"/>
      <c r="AI875" s="105"/>
      <c r="AJ875" s="105"/>
      <c r="AK875" s="105"/>
      <c r="AL875" s="105"/>
      <c r="AM875" s="105"/>
      <c r="AN875" s="105"/>
      <c r="AO875" s="105"/>
      <c r="AP875" s="105"/>
      <c r="AQ875" s="105"/>
      <c r="AR875" s="105"/>
      <c r="AS875" s="105"/>
      <c r="AT875" s="105"/>
      <c r="AU875" s="105"/>
      <c r="AV875" s="105"/>
      <c r="AW875" s="105"/>
      <c r="AX875" s="105"/>
      <c r="AY875" s="105"/>
      <c r="AZ875" s="105"/>
      <c r="BA875" s="105"/>
      <c r="BB875" s="105"/>
      <c r="BC875" s="105"/>
      <c r="BD875" s="105"/>
      <c r="BE875" s="105"/>
      <c r="BF875" s="105"/>
    </row>
    <row r="876" spans="1:58" ht="13.5" customHeight="1" x14ac:dyDescent="0.25">
      <c r="A876" s="105"/>
      <c r="B876" s="167"/>
      <c r="C876" s="167"/>
      <c r="D876" s="167"/>
      <c r="E876" s="105"/>
      <c r="F876" s="105"/>
      <c r="G876" s="105"/>
      <c r="H876" s="105"/>
      <c r="I876" s="105"/>
      <c r="J876" s="105"/>
      <c r="K876" s="105"/>
      <c r="L876" s="105"/>
      <c r="M876" s="105"/>
      <c r="N876" s="105"/>
      <c r="O876" s="105"/>
      <c r="P876" s="105"/>
      <c r="Q876" s="105"/>
      <c r="R876" s="105"/>
      <c r="S876" s="105"/>
      <c r="T876" s="105"/>
      <c r="U876" s="105"/>
      <c r="V876" s="105"/>
      <c r="W876" s="105"/>
      <c r="X876" s="105"/>
      <c r="Y876" s="105"/>
      <c r="Z876" s="105"/>
      <c r="AA876" s="105"/>
      <c r="AB876" s="105"/>
      <c r="AC876" s="105"/>
      <c r="AD876" s="105"/>
      <c r="AE876" s="105"/>
      <c r="AF876" s="105"/>
      <c r="AG876" s="105"/>
      <c r="AH876" s="105"/>
      <c r="AI876" s="105"/>
      <c r="AJ876" s="105"/>
      <c r="AK876" s="105"/>
      <c r="AL876" s="105"/>
      <c r="AM876" s="105"/>
      <c r="AN876" s="105"/>
      <c r="AO876" s="105"/>
      <c r="AP876" s="105"/>
      <c r="AQ876" s="105"/>
      <c r="AR876" s="105"/>
      <c r="AS876" s="105"/>
      <c r="AT876" s="105"/>
      <c r="AU876" s="105"/>
      <c r="AV876" s="105"/>
      <c r="AW876" s="105"/>
      <c r="AX876" s="105"/>
      <c r="AY876" s="105"/>
      <c r="AZ876" s="105"/>
      <c r="BA876" s="105"/>
      <c r="BB876" s="105"/>
      <c r="BC876" s="105"/>
      <c r="BD876" s="105"/>
      <c r="BE876" s="105"/>
      <c r="BF876" s="105"/>
    </row>
    <row r="877" spans="1:58" ht="13.5" customHeight="1" x14ac:dyDescent="0.25">
      <c r="A877" s="105"/>
      <c r="B877" s="167"/>
      <c r="C877" s="167"/>
      <c r="D877" s="167"/>
      <c r="E877" s="105"/>
      <c r="F877" s="105"/>
      <c r="G877" s="105"/>
      <c r="H877" s="105"/>
      <c r="I877" s="105"/>
      <c r="J877" s="105"/>
      <c r="K877" s="105"/>
      <c r="L877" s="105"/>
      <c r="M877" s="105"/>
      <c r="N877" s="105"/>
      <c r="O877" s="105"/>
      <c r="P877" s="105"/>
      <c r="Q877" s="105"/>
      <c r="R877" s="105"/>
      <c r="S877" s="105"/>
      <c r="T877" s="105"/>
      <c r="U877" s="105"/>
      <c r="V877" s="105"/>
      <c r="W877" s="105"/>
      <c r="X877" s="105"/>
      <c r="Y877" s="105"/>
      <c r="Z877" s="105"/>
      <c r="AA877" s="105"/>
      <c r="AB877" s="105"/>
      <c r="AC877" s="105"/>
      <c r="AD877" s="105"/>
      <c r="AE877" s="105"/>
      <c r="AF877" s="105"/>
      <c r="AG877" s="105"/>
      <c r="AH877" s="105"/>
      <c r="AI877" s="105"/>
      <c r="AJ877" s="105"/>
      <c r="AK877" s="105"/>
      <c r="AL877" s="105"/>
      <c r="AM877" s="105"/>
      <c r="AN877" s="105"/>
      <c r="AO877" s="105"/>
      <c r="AP877" s="105"/>
      <c r="AQ877" s="105"/>
      <c r="AR877" s="105"/>
      <c r="AS877" s="105"/>
      <c r="AT877" s="105"/>
      <c r="AU877" s="105"/>
      <c r="AV877" s="105"/>
      <c r="AW877" s="105"/>
      <c r="AX877" s="105"/>
      <c r="AY877" s="105"/>
      <c r="AZ877" s="105"/>
      <c r="BA877" s="105"/>
      <c r="BB877" s="105"/>
      <c r="BC877" s="105"/>
      <c r="BD877" s="105"/>
      <c r="BE877" s="105"/>
      <c r="BF877" s="105"/>
    </row>
    <row r="878" spans="1:58" ht="13.5" customHeight="1" x14ac:dyDescent="0.25">
      <c r="A878" s="105"/>
      <c r="B878" s="167"/>
      <c r="C878" s="167"/>
      <c r="D878" s="167"/>
      <c r="E878" s="105"/>
      <c r="F878" s="105"/>
      <c r="G878" s="105"/>
      <c r="H878" s="105"/>
      <c r="I878" s="105"/>
      <c r="J878" s="105"/>
      <c r="K878" s="105"/>
      <c r="L878" s="105"/>
      <c r="M878" s="105"/>
      <c r="N878" s="105"/>
      <c r="O878" s="105"/>
      <c r="P878" s="105"/>
      <c r="Q878" s="105"/>
      <c r="R878" s="105"/>
      <c r="S878" s="105"/>
      <c r="T878" s="105"/>
      <c r="U878" s="105"/>
      <c r="V878" s="105"/>
      <c r="W878" s="105"/>
      <c r="X878" s="105"/>
      <c r="Y878" s="105"/>
      <c r="Z878" s="105"/>
      <c r="AA878" s="105"/>
      <c r="AB878" s="105"/>
      <c r="AC878" s="105"/>
      <c r="AD878" s="105"/>
      <c r="AE878" s="105"/>
      <c r="AF878" s="105"/>
      <c r="AG878" s="105"/>
      <c r="AH878" s="105"/>
      <c r="AI878" s="105"/>
      <c r="AJ878" s="105"/>
      <c r="AK878" s="105"/>
      <c r="AL878" s="105"/>
      <c r="AM878" s="105"/>
      <c r="AN878" s="105"/>
      <c r="AO878" s="105"/>
      <c r="AP878" s="105"/>
      <c r="AQ878" s="105"/>
      <c r="AR878" s="105"/>
      <c r="AS878" s="105"/>
      <c r="AT878" s="105"/>
      <c r="AU878" s="105"/>
      <c r="AV878" s="105"/>
      <c r="AW878" s="105"/>
      <c r="AX878" s="105"/>
      <c r="AY878" s="105"/>
      <c r="AZ878" s="105"/>
      <c r="BA878" s="105"/>
      <c r="BB878" s="105"/>
      <c r="BC878" s="105"/>
      <c r="BD878" s="105"/>
      <c r="BE878" s="105"/>
      <c r="BF878" s="105"/>
    </row>
    <row r="879" spans="1:58" ht="13.5" customHeight="1" x14ac:dyDescent="0.25">
      <c r="A879" s="105"/>
      <c r="B879" s="167"/>
      <c r="C879" s="167"/>
      <c r="D879" s="167"/>
      <c r="E879" s="105"/>
      <c r="F879" s="105"/>
      <c r="G879" s="105"/>
      <c r="H879" s="105"/>
      <c r="I879" s="105"/>
      <c r="J879" s="105"/>
      <c r="K879" s="105"/>
      <c r="L879" s="105"/>
      <c r="M879" s="105"/>
      <c r="N879" s="105"/>
      <c r="O879" s="105"/>
      <c r="P879" s="105"/>
      <c r="Q879" s="105"/>
      <c r="R879" s="105"/>
      <c r="S879" s="105"/>
      <c r="T879" s="105"/>
      <c r="U879" s="105"/>
      <c r="V879" s="105"/>
      <c r="W879" s="105"/>
      <c r="X879" s="105"/>
      <c r="Y879" s="105"/>
      <c r="Z879" s="105"/>
      <c r="AA879" s="105"/>
      <c r="AB879" s="105"/>
      <c r="AC879" s="105"/>
      <c r="AD879" s="105"/>
      <c r="AE879" s="105"/>
      <c r="AF879" s="105"/>
      <c r="AG879" s="105"/>
      <c r="AH879" s="105"/>
      <c r="AI879" s="105"/>
      <c r="AJ879" s="105"/>
      <c r="AK879" s="105"/>
      <c r="AL879" s="105"/>
      <c r="AM879" s="105"/>
      <c r="AN879" s="105"/>
      <c r="AO879" s="105"/>
      <c r="AP879" s="105"/>
      <c r="AQ879" s="105"/>
      <c r="AR879" s="105"/>
      <c r="AS879" s="105"/>
      <c r="AT879" s="105"/>
      <c r="AU879" s="105"/>
      <c r="AV879" s="105"/>
      <c r="AW879" s="105"/>
      <c r="AX879" s="105"/>
      <c r="AY879" s="105"/>
      <c r="AZ879" s="105"/>
      <c r="BA879" s="105"/>
      <c r="BB879" s="105"/>
      <c r="BC879" s="105"/>
      <c r="BD879" s="105"/>
      <c r="BE879" s="105"/>
      <c r="BF879" s="105"/>
    </row>
    <row r="880" spans="1:58" ht="13.5" customHeight="1" x14ac:dyDescent="0.25">
      <c r="A880" s="105"/>
      <c r="B880" s="167"/>
      <c r="C880" s="167"/>
      <c r="D880" s="167"/>
      <c r="E880" s="105"/>
      <c r="F880" s="105"/>
      <c r="G880" s="105"/>
      <c r="H880" s="105"/>
      <c r="I880" s="105"/>
      <c r="J880" s="105"/>
      <c r="K880" s="105"/>
      <c r="L880" s="105"/>
      <c r="M880" s="105"/>
      <c r="N880" s="105"/>
      <c r="O880" s="105"/>
      <c r="P880" s="105"/>
      <c r="Q880" s="105"/>
      <c r="R880" s="105"/>
      <c r="S880" s="105"/>
      <c r="T880" s="105"/>
      <c r="U880" s="105"/>
      <c r="V880" s="105"/>
      <c r="W880" s="105"/>
      <c r="X880" s="105"/>
      <c r="Y880" s="105"/>
      <c r="Z880" s="105"/>
      <c r="AA880" s="105"/>
      <c r="AB880" s="105"/>
      <c r="AC880" s="105"/>
      <c r="AD880" s="105"/>
      <c r="AE880" s="105"/>
      <c r="AF880" s="105"/>
      <c r="AG880" s="105"/>
      <c r="AH880" s="105"/>
      <c r="AI880" s="105"/>
      <c r="AJ880" s="105"/>
      <c r="AK880" s="105"/>
      <c r="AL880" s="105"/>
      <c r="AM880" s="105"/>
      <c r="AN880" s="105"/>
      <c r="AO880" s="105"/>
      <c r="AP880" s="105"/>
      <c r="AQ880" s="105"/>
      <c r="AR880" s="105"/>
      <c r="AS880" s="105"/>
      <c r="AT880" s="105"/>
      <c r="AU880" s="105"/>
      <c r="AV880" s="105"/>
      <c r="AW880" s="105"/>
      <c r="AX880" s="105"/>
      <c r="AY880" s="105"/>
      <c r="AZ880" s="105"/>
      <c r="BA880" s="105"/>
      <c r="BB880" s="105"/>
      <c r="BC880" s="105"/>
      <c r="BD880" s="105"/>
      <c r="BE880" s="105"/>
      <c r="BF880" s="105"/>
    </row>
    <row r="881" spans="1:58" ht="13.5" customHeight="1" x14ac:dyDescent="0.25">
      <c r="A881" s="105"/>
      <c r="B881" s="167"/>
      <c r="C881" s="167"/>
      <c r="D881" s="167"/>
      <c r="E881" s="105"/>
      <c r="F881" s="105"/>
      <c r="G881" s="105"/>
      <c r="H881" s="105"/>
      <c r="I881" s="105"/>
      <c r="J881" s="105"/>
      <c r="K881" s="105"/>
      <c r="L881" s="105"/>
      <c r="M881" s="105"/>
      <c r="N881" s="105"/>
      <c r="O881" s="105"/>
      <c r="P881" s="105"/>
      <c r="Q881" s="105"/>
      <c r="R881" s="105"/>
      <c r="S881" s="105"/>
      <c r="T881" s="105"/>
      <c r="U881" s="105"/>
      <c r="V881" s="105"/>
      <c r="W881" s="105"/>
      <c r="X881" s="105"/>
      <c r="Y881" s="105"/>
      <c r="Z881" s="105"/>
      <c r="AA881" s="105"/>
      <c r="AB881" s="105"/>
      <c r="AC881" s="105"/>
      <c r="AD881" s="105"/>
      <c r="AE881" s="105"/>
      <c r="AF881" s="105"/>
      <c r="AG881" s="105"/>
      <c r="AH881" s="105"/>
      <c r="AI881" s="105"/>
      <c r="AJ881" s="105"/>
      <c r="AK881" s="105"/>
      <c r="AL881" s="105"/>
      <c r="AM881" s="105"/>
      <c r="AN881" s="105"/>
      <c r="AO881" s="105"/>
      <c r="AP881" s="105"/>
      <c r="AQ881" s="105"/>
      <c r="AR881" s="105"/>
      <c r="AS881" s="105"/>
      <c r="AT881" s="105"/>
      <c r="AU881" s="105"/>
      <c r="AV881" s="105"/>
      <c r="AW881" s="105"/>
      <c r="AX881" s="105"/>
      <c r="AY881" s="105"/>
      <c r="AZ881" s="105"/>
      <c r="BA881" s="105"/>
      <c r="BB881" s="105"/>
      <c r="BC881" s="105"/>
      <c r="BD881" s="105"/>
      <c r="BE881" s="105"/>
      <c r="BF881" s="105"/>
    </row>
    <row r="882" spans="1:58" ht="13.5" customHeight="1" x14ac:dyDescent="0.25">
      <c r="A882" s="105"/>
      <c r="B882" s="167"/>
      <c r="C882" s="167"/>
      <c r="D882" s="167"/>
      <c r="E882" s="105"/>
      <c r="F882" s="105"/>
      <c r="G882" s="105"/>
      <c r="H882" s="105"/>
      <c r="I882" s="105"/>
      <c r="J882" s="105"/>
      <c r="K882" s="105"/>
      <c r="L882" s="105"/>
      <c r="M882" s="105"/>
      <c r="N882" s="105"/>
      <c r="O882" s="105"/>
      <c r="P882" s="105"/>
      <c r="Q882" s="105"/>
      <c r="R882" s="105"/>
      <c r="S882" s="105"/>
      <c r="T882" s="105"/>
      <c r="U882" s="105"/>
      <c r="V882" s="105"/>
      <c r="W882" s="105"/>
      <c r="X882" s="105"/>
      <c r="Y882" s="105"/>
      <c r="Z882" s="105"/>
      <c r="AA882" s="105"/>
      <c r="AB882" s="105"/>
      <c r="AC882" s="105"/>
      <c r="AD882" s="105"/>
      <c r="AE882" s="105"/>
      <c r="AF882" s="105"/>
      <c r="AG882" s="105"/>
      <c r="AH882" s="105"/>
      <c r="AI882" s="105"/>
      <c r="AJ882" s="105"/>
      <c r="AK882" s="105"/>
      <c r="AL882" s="105"/>
      <c r="AM882" s="105"/>
      <c r="AN882" s="105"/>
      <c r="AO882" s="105"/>
      <c r="AP882" s="105"/>
      <c r="AQ882" s="105"/>
      <c r="AR882" s="105"/>
      <c r="AS882" s="105"/>
      <c r="AT882" s="105"/>
      <c r="AU882" s="105"/>
      <c r="AV882" s="105"/>
      <c r="AW882" s="105"/>
      <c r="AX882" s="105"/>
      <c r="AY882" s="105"/>
      <c r="AZ882" s="105"/>
      <c r="BA882" s="105"/>
      <c r="BB882" s="105"/>
      <c r="BC882" s="105"/>
      <c r="BD882" s="105"/>
      <c r="BE882" s="105"/>
      <c r="BF882" s="105"/>
    </row>
    <row r="883" spans="1:58" ht="13.5" customHeight="1" x14ac:dyDescent="0.25">
      <c r="A883" s="105"/>
      <c r="B883" s="167"/>
      <c r="C883" s="167"/>
      <c r="D883" s="167"/>
      <c r="E883" s="105"/>
      <c r="F883" s="105"/>
      <c r="G883" s="105"/>
      <c r="H883" s="105"/>
      <c r="I883" s="105"/>
      <c r="J883" s="105"/>
      <c r="K883" s="105"/>
      <c r="L883" s="105"/>
      <c r="M883" s="105"/>
      <c r="N883" s="105"/>
      <c r="O883" s="105"/>
      <c r="P883" s="105"/>
      <c r="Q883" s="105"/>
      <c r="R883" s="105"/>
      <c r="S883" s="105"/>
      <c r="T883" s="105"/>
      <c r="U883" s="105"/>
      <c r="V883" s="105"/>
      <c r="W883" s="105"/>
      <c r="X883" s="105"/>
      <c r="Y883" s="105"/>
      <c r="Z883" s="105"/>
      <c r="AA883" s="105"/>
      <c r="AB883" s="105"/>
      <c r="AC883" s="105"/>
      <c r="AD883" s="105"/>
      <c r="AE883" s="105"/>
      <c r="AF883" s="105"/>
      <c r="AG883" s="105"/>
      <c r="AH883" s="105"/>
      <c r="AI883" s="105"/>
      <c r="AJ883" s="105"/>
      <c r="AK883" s="105"/>
      <c r="AL883" s="105"/>
      <c r="AM883" s="105"/>
      <c r="AN883" s="105"/>
      <c r="AO883" s="105"/>
      <c r="AP883" s="105"/>
      <c r="AQ883" s="105"/>
      <c r="AR883" s="105"/>
      <c r="AS883" s="105"/>
      <c r="AT883" s="105"/>
      <c r="AU883" s="105"/>
      <c r="AV883" s="105"/>
      <c r="AW883" s="105"/>
      <c r="AX883" s="105"/>
      <c r="AY883" s="105"/>
      <c r="AZ883" s="105"/>
      <c r="BA883" s="105"/>
      <c r="BB883" s="105"/>
      <c r="BC883" s="105"/>
      <c r="BD883" s="105"/>
      <c r="BE883" s="105"/>
      <c r="BF883" s="105"/>
    </row>
    <row r="884" spans="1:58" ht="13.5" customHeight="1" x14ac:dyDescent="0.25">
      <c r="A884" s="105"/>
      <c r="B884" s="167"/>
      <c r="C884" s="167"/>
      <c r="D884" s="167"/>
      <c r="E884" s="105"/>
      <c r="F884" s="105"/>
      <c r="G884" s="105"/>
      <c r="H884" s="105"/>
      <c r="I884" s="105"/>
      <c r="J884" s="105"/>
      <c r="K884" s="105"/>
      <c r="L884" s="105"/>
      <c r="M884" s="105"/>
      <c r="N884" s="105"/>
      <c r="O884" s="105"/>
      <c r="P884" s="105"/>
      <c r="Q884" s="105"/>
      <c r="R884" s="105"/>
      <c r="S884" s="105"/>
      <c r="T884" s="105"/>
      <c r="U884" s="105"/>
      <c r="V884" s="105"/>
      <c r="W884" s="105"/>
      <c r="X884" s="105"/>
      <c r="Y884" s="105"/>
      <c r="Z884" s="105"/>
      <c r="AA884" s="105"/>
      <c r="AB884" s="105"/>
      <c r="AC884" s="105"/>
      <c r="AD884" s="105"/>
      <c r="AE884" s="105"/>
      <c r="AF884" s="105"/>
      <c r="AG884" s="105"/>
      <c r="AH884" s="105"/>
      <c r="AI884" s="105"/>
      <c r="AJ884" s="105"/>
      <c r="AK884" s="105"/>
      <c r="AL884" s="105"/>
      <c r="AM884" s="105"/>
      <c r="AN884" s="105"/>
      <c r="AO884" s="105"/>
      <c r="AP884" s="105"/>
      <c r="AQ884" s="105"/>
      <c r="AR884" s="105"/>
      <c r="AS884" s="105"/>
      <c r="AT884" s="105"/>
      <c r="AU884" s="105"/>
      <c r="AV884" s="105"/>
      <c r="AW884" s="105"/>
      <c r="AX884" s="105"/>
      <c r="AY884" s="105"/>
      <c r="AZ884" s="105"/>
      <c r="BA884" s="105"/>
      <c r="BB884" s="105"/>
      <c r="BC884" s="105"/>
      <c r="BD884" s="105"/>
      <c r="BE884" s="105"/>
      <c r="BF884" s="105"/>
    </row>
    <row r="885" spans="1:58" ht="13.5" customHeight="1" x14ac:dyDescent="0.25">
      <c r="A885" s="105"/>
      <c r="B885" s="167"/>
      <c r="C885" s="167"/>
      <c r="D885" s="167"/>
      <c r="E885" s="105"/>
      <c r="F885" s="105"/>
      <c r="G885" s="105"/>
      <c r="H885" s="105"/>
      <c r="I885" s="105"/>
      <c r="J885" s="105"/>
      <c r="K885" s="105"/>
      <c r="L885" s="105"/>
      <c r="M885" s="105"/>
      <c r="N885" s="105"/>
      <c r="O885" s="105"/>
      <c r="P885" s="105"/>
      <c r="Q885" s="105"/>
      <c r="R885" s="105"/>
      <c r="S885" s="105"/>
      <c r="T885" s="105"/>
      <c r="U885" s="105"/>
      <c r="V885" s="105"/>
      <c r="W885" s="105"/>
      <c r="X885" s="105"/>
      <c r="Y885" s="105"/>
      <c r="Z885" s="105"/>
      <c r="AA885" s="105"/>
      <c r="AB885" s="105"/>
      <c r="AC885" s="105"/>
      <c r="AD885" s="105"/>
      <c r="AE885" s="105"/>
      <c r="AF885" s="105"/>
      <c r="AG885" s="105"/>
      <c r="AH885" s="105"/>
      <c r="AI885" s="105"/>
      <c r="AJ885" s="105"/>
      <c r="AK885" s="105"/>
      <c r="AL885" s="105"/>
      <c r="AM885" s="105"/>
      <c r="AN885" s="105"/>
      <c r="AO885" s="105"/>
      <c r="AP885" s="105"/>
      <c r="AQ885" s="105"/>
      <c r="AR885" s="105"/>
      <c r="AS885" s="105"/>
      <c r="AT885" s="105"/>
      <c r="AU885" s="105"/>
      <c r="AV885" s="105"/>
      <c r="AW885" s="105"/>
      <c r="AX885" s="105"/>
      <c r="AY885" s="105"/>
      <c r="AZ885" s="105"/>
      <c r="BA885" s="105"/>
      <c r="BB885" s="105"/>
      <c r="BC885" s="105"/>
      <c r="BD885" s="105"/>
      <c r="BE885" s="105"/>
      <c r="BF885" s="105"/>
    </row>
    <row r="886" spans="1:58" ht="13.5" customHeight="1" x14ac:dyDescent="0.25">
      <c r="A886" s="105"/>
      <c r="B886" s="167"/>
      <c r="C886" s="167"/>
      <c r="D886" s="167"/>
      <c r="E886" s="105"/>
      <c r="F886" s="105"/>
      <c r="G886" s="105"/>
      <c r="H886" s="105"/>
      <c r="I886" s="105"/>
      <c r="J886" s="105"/>
      <c r="K886" s="105"/>
      <c r="L886" s="105"/>
      <c r="M886" s="105"/>
      <c r="N886" s="105"/>
      <c r="O886" s="105"/>
      <c r="P886" s="105"/>
      <c r="Q886" s="105"/>
      <c r="R886" s="105"/>
      <c r="S886" s="105"/>
      <c r="T886" s="105"/>
      <c r="U886" s="105"/>
      <c r="V886" s="105"/>
      <c r="W886" s="105"/>
      <c r="X886" s="105"/>
      <c r="Y886" s="105"/>
      <c r="Z886" s="105"/>
      <c r="AA886" s="105"/>
      <c r="AB886" s="105"/>
      <c r="AC886" s="105"/>
      <c r="AD886" s="105"/>
      <c r="AE886" s="105"/>
      <c r="AF886" s="105"/>
      <c r="AG886" s="105"/>
      <c r="AH886" s="105"/>
      <c r="AI886" s="105"/>
      <c r="AJ886" s="105"/>
      <c r="AK886" s="105"/>
      <c r="AL886" s="105"/>
      <c r="AM886" s="105"/>
      <c r="AN886" s="105"/>
      <c r="AO886" s="105"/>
      <c r="AP886" s="105"/>
      <c r="AQ886" s="105"/>
      <c r="AR886" s="105"/>
      <c r="AS886" s="105"/>
      <c r="AT886" s="105"/>
      <c r="AU886" s="105"/>
      <c r="AV886" s="105"/>
      <c r="AW886" s="105"/>
      <c r="AX886" s="105"/>
      <c r="AY886" s="105"/>
      <c r="AZ886" s="105"/>
      <c r="BA886" s="105"/>
      <c r="BB886" s="105"/>
      <c r="BC886" s="105"/>
      <c r="BD886" s="105"/>
      <c r="BE886" s="105"/>
      <c r="BF886" s="105"/>
    </row>
    <row r="887" spans="1:58" ht="13.5" customHeight="1" x14ac:dyDescent="0.25">
      <c r="A887" s="105"/>
      <c r="B887" s="167"/>
      <c r="C887" s="167"/>
      <c r="D887" s="167"/>
      <c r="E887" s="105"/>
      <c r="F887" s="105"/>
      <c r="G887" s="105"/>
      <c r="H887" s="105"/>
      <c r="I887" s="105"/>
      <c r="J887" s="105"/>
      <c r="K887" s="105"/>
      <c r="L887" s="105"/>
      <c r="M887" s="105"/>
      <c r="N887" s="105"/>
      <c r="O887" s="105"/>
      <c r="P887" s="105"/>
      <c r="Q887" s="105"/>
      <c r="R887" s="105"/>
      <c r="S887" s="105"/>
      <c r="T887" s="105"/>
      <c r="U887" s="105"/>
      <c r="V887" s="105"/>
      <c r="W887" s="105"/>
      <c r="X887" s="105"/>
      <c r="Y887" s="105"/>
      <c r="Z887" s="105"/>
      <c r="AA887" s="105"/>
      <c r="AB887" s="105"/>
      <c r="AC887" s="105"/>
      <c r="AD887" s="105"/>
      <c r="AE887" s="105"/>
      <c r="AF887" s="105"/>
      <c r="AG887" s="105"/>
      <c r="AH887" s="105"/>
      <c r="AI887" s="105"/>
      <c r="AJ887" s="105"/>
      <c r="AK887" s="105"/>
      <c r="AL887" s="105"/>
      <c r="AM887" s="105"/>
      <c r="AN887" s="105"/>
      <c r="AO887" s="105"/>
      <c r="AP887" s="105"/>
      <c r="AQ887" s="105"/>
      <c r="AR887" s="105"/>
      <c r="AS887" s="105"/>
      <c r="AT887" s="105"/>
      <c r="AU887" s="105"/>
      <c r="AV887" s="105"/>
      <c r="AW887" s="105"/>
      <c r="AX887" s="105"/>
      <c r="AY887" s="105"/>
      <c r="AZ887" s="105"/>
      <c r="BA887" s="105"/>
      <c r="BB887" s="105"/>
      <c r="BC887" s="105"/>
      <c r="BD887" s="105"/>
      <c r="BE887" s="105"/>
      <c r="BF887" s="105"/>
    </row>
    <row r="888" spans="1:58" ht="13.5" customHeight="1" x14ac:dyDescent="0.25">
      <c r="A888" s="105"/>
      <c r="B888" s="167"/>
      <c r="C888" s="167"/>
      <c r="D888" s="167"/>
      <c r="E888" s="105"/>
      <c r="F888" s="105"/>
      <c r="G888" s="105"/>
      <c r="H888" s="105"/>
      <c r="I888" s="105"/>
      <c r="J888" s="105"/>
      <c r="K888" s="105"/>
      <c r="L888" s="105"/>
      <c r="M888" s="105"/>
      <c r="N888" s="105"/>
      <c r="O888" s="105"/>
      <c r="P888" s="105"/>
      <c r="Q888" s="105"/>
      <c r="R888" s="105"/>
      <c r="S888" s="105"/>
      <c r="T888" s="105"/>
      <c r="U888" s="105"/>
      <c r="V888" s="105"/>
      <c r="W888" s="105"/>
      <c r="X888" s="105"/>
      <c r="Y888" s="105"/>
      <c r="Z888" s="105"/>
      <c r="AA888" s="105"/>
      <c r="AB888" s="105"/>
      <c r="AC888" s="105"/>
      <c r="AD888" s="105"/>
      <c r="AE888" s="105"/>
      <c r="AF888" s="105"/>
      <c r="AG888" s="105"/>
      <c r="AH888" s="105"/>
      <c r="AI888" s="105"/>
      <c r="AJ888" s="105"/>
      <c r="AK888" s="105"/>
      <c r="AL888" s="105"/>
      <c r="AM888" s="105"/>
      <c r="AN888" s="105"/>
      <c r="AO888" s="105"/>
      <c r="AP888" s="105"/>
      <c r="AQ888" s="105"/>
      <c r="AR888" s="105"/>
      <c r="AS888" s="105"/>
      <c r="AT888" s="105"/>
      <c r="AU888" s="105"/>
      <c r="AV888" s="105"/>
      <c r="AW888" s="105"/>
      <c r="AX888" s="105"/>
      <c r="AY888" s="105"/>
      <c r="AZ888" s="105"/>
      <c r="BA888" s="105"/>
      <c r="BB888" s="105"/>
      <c r="BC888" s="105"/>
      <c r="BD888" s="105"/>
      <c r="BE888" s="105"/>
      <c r="BF888" s="105"/>
    </row>
    <row r="889" spans="1:58" ht="13.5" customHeight="1" x14ac:dyDescent="0.25">
      <c r="A889" s="105"/>
      <c r="B889" s="167"/>
      <c r="C889" s="167"/>
      <c r="D889" s="167"/>
      <c r="E889" s="105"/>
      <c r="F889" s="105"/>
      <c r="G889" s="105"/>
      <c r="H889" s="105"/>
      <c r="I889" s="105"/>
      <c r="J889" s="105"/>
      <c r="K889" s="105"/>
      <c r="L889" s="105"/>
      <c r="M889" s="105"/>
      <c r="N889" s="105"/>
      <c r="O889" s="105"/>
      <c r="P889" s="105"/>
      <c r="Q889" s="105"/>
      <c r="R889" s="105"/>
      <c r="S889" s="105"/>
      <c r="T889" s="105"/>
      <c r="U889" s="105"/>
      <c r="V889" s="105"/>
      <c r="W889" s="105"/>
      <c r="X889" s="105"/>
      <c r="Y889" s="105"/>
      <c r="Z889" s="105"/>
      <c r="AA889" s="105"/>
      <c r="AB889" s="105"/>
      <c r="AC889" s="105"/>
      <c r="AD889" s="105"/>
      <c r="AE889" s="105"/>
      <c r="AF889" s="105"/>
      <c r="AG889" s="105"/>
      <c r="AH889" s="105"/>
      <c r="AI889" s="105"/>
      <c r="AJ889" s="105"/>
      <c r="AK889" s="105"/>
      <c r="AL889" s="105"/>
      <c r="AM889" s="105"/>
      <c r="AN889" s="105"/>
      <c r="AO889" s="105"/>
      <c r="AP889" s="105"/>
      <c r="AQ889" s="105"/>
      <c r="AR889" s="105"/>
      <c r="AS889" s="105"/>
      <c r="AT889" s="105"/>
      <c r="AU889" s="105"/>
      <c r="AV889" s="105"/>
      <c r="AW889" s="105"/>
      <c r="AX889" s="105"/>
      <c r="AY889" s="105"/>
      <c r="AZ889" s="105"/>
      <c r="BA889" s="105"/>
      <c r="BB889" s="105"/>
      <c r="BC889" s="105"/>
      <c r="BD889" s="105"/>
      <c r="BE889" s="105"/>
      <c r="BF889" s="105"/>
    </row>
    <row r="890" spans="1:58" ht="13.5" customHeight="1" x14ac:dyDescent="0.25">
      <c r="A890" s="105"/>
      <c r="B890" s="167"/>
      <c r="C890" s="167"/>
      <c r="D890" s="167"/>
      <c r="E890" s="105"/>
      <c r="F890" s="105"/>
      <c r="G890" s="105"/>
      <c r="H890" s="105"/>
      <c r="I890" s="105"/>
      <c r="J890" s="105"/>
      <c r="K890" s="105"/>
      <c r="L890" s="105"/>
      <c r="M890" s="105"/>
      <c r="N890" s="105"/>
      <c r="O890" s="105"/>
      <c r="P890" s="105"/>
      <c r="Q890" s="105"/>
      <c r="R890" s="105"/>
      <c r="S890" s="105"/>
      <c r="T890" s="105"/>
      <c r="U890" s="105"/>
      <c r="V890" s="105"/>
      <c r="W890" s="105"/>
      <c r="X890" s="105"/>
      <c r="Y890" s="105"/>
      <c r="Z890" s="105"/>
      <c r="AA890" s="105"/>
      <c r="AB890" s="105"/>
      <c r="AC890" s="105"/>
      <c r="AD890" s="105"/>
      <c r="AE890" s="105"/>
      <c r="AF890" s="105"/>
      <c r="AG890" s="105"/>
      <c r="AH890" s="105"/>
      <c r="AI890" s="105"/>
      <c r="AJ890" s="105"/>
      <c r="AK890" s="105"/>
      <c r="AL890" s="105"/>
      <c r="AM890" s="105"/>
      <c r="AN890" s="105"/>
      <c r="AO890" s="105"/>
      <c r="AP890" s="105"/>
      <c r="AQ890" s="105"/>
      <c r="AR890" s="105"/>
      <c r="AS890" s="105"/>
      <c r="AT890" s="105"/>
      <c r="AU890" s="105"/>
      <c r="AV890" s="105"/>
      <c r="AW890" s="105"/>
      <c r="AX890" s="105"/>
      <c r="AY890" s="105"/>
      <c r="AZ890" s="105"/>
      <c r="BA890" s="105"/>
      <c r="BB890" s="105"/>
      <c r="BC890" s="105"/>
      <c r="BD890" s="105"/>
      <c r="BE890" s="105"/>
      <c r="BF890" s="105"/>
    </row>
    <row r="891" spans="1:58" ht="13.5" customHeight="1" x14ac:dyDescent="0.25">
      <c r="A891" s="105"/>
      <c r="B891" s="167"/>
      <c r="C891" s="167"/>
      <c r="D891" s="167"/>
      <c r="E891" s="105"/>
      <c r="F891" s="105"/>
      <c r="G891" s="105"/>
      <c r="H891" s="105"/>
      <c r="I891" s="105"/>
      <c r="J891" s="105"/>
      <c r="K891" s="105"/>
      <c r="L891" s="105"/>
      <c r="M891" s="105"/>
      <c r="N891" s="105"/>
      <c r="O891" s="105"/>
      <c r="P891" s="105"/>
      <c r="Q891" s="105"/>
      <c r="R891" s="105"/>
      <c r="S891" s="105"/>
      <c r="T891" s="105"/>
      <c r="U891" s="105"/>
      <c r="V891" s="105"/>
      <c r="W891" s="105"/>
      <c r="X891" s="105"/>
      <c r="Y891" s="105"/>
      <c r="Z891" s="105"/>
      <c r="AA891" s="105"/>
      <c r="AB891" s="105"/>
      <c r="AC891" s="105"/>
      <c r="AD891" s="105"/>
      <c r="AE891" s="105"/>
      <c r="AF891" s="105"/>
      <c r="AG891" s="105"/>
      <c r="AH891" s="105"/>
      <c r="AI891" s="105"/>
      <c r="AJ891" s="105"/>
      <c r="AK891" s="105"/>
      <c r="AL891" s="105"/>
      <c r="AM891" s="105"/>
      <c r="AN891" s="105"/>
      <c r="AO891" s="105"/>
      <c r="AP891" s="105"/>
      <c r="AQ891" s="105"/>
      <c r="AR891" s="105"/>
      <c r="AS891" s="105"/>
      <c r="AT891" s="105"/>
      <c r="AU891" s="105"/>
      <c r="AV891" s="105"/>
      <c r="AW891" s="105"/>
      <c r="AX891" s="105"/>
      <c r="AY891" s="105"/>
      <c r="AZ891" s="105"/>
      <c r="BA891" s="105"/>
      <c r="BB891" s="105"/>
      <c r="BC891" s="105"/>
      <c r="BD891" s="105"/>
      <c r="BE891" s="105"/>
      <c r="BF891" s="105"/>
    </row>
    <row r="892" spans="1:58" ht="13.5" customHeight="1" x14ac:dyDescent="0.25">
      <c r="A892" s="105"/>
      <c r="B892" s="167"/>
      <c r="C892" s="167"/>
      <c r="D892" s="167"/>
      <c r="E892" s="105"/>
      <c r="F892" s="105"/>
      <c r="G892" s="105"/>
      <c r="H892" s="105"/>
      <c r="I892" s="105"/>
      <c r="J892" s="105"/>
      <c r="K892" s="105"/>
      <c r="L892" s="105"/>
      <c r="M892" s="105"/>
      <c r="N892" s="105"/>
      <c r="O892" s="105"/>
      <c r="P892" s="105"/>
      <c r="Q892" s="105"/>
      <c r="R892" s="105"/>
      <c r="S892" s="105"/>
      <c r="T892" s="105"/>
      <c r="U892" s="105"/>
      <c r="V892" s="105"/>
      <c r="W892" s="105"/>
      <c r="X892" s="105"/>
      <c r="Y892" s="105"/>
      <c r="Z892" s="105"/>
      <c r="AA892" s="105"/>
      <c r="AB892" s="105"/>
      <c r="AC892" s="105"/>
      <c r="AD892" s="105"/>
      <c r="AE892" s="105"/>
      <c r="AF892" s="105"/>
      <c r="AG892" s="105"/>
      <c r="AH892" s="105"/>
      <c r="AI892" s="105"/>
      <c r="AJ892" s="105"/>
      <c r="AK892" s="105"/>
      <c r="AL892" s="105"/>
      <c r="AM892" s="105"/>
      <c r="AN892" s="105"/>
      <c r="AO892" s="105"/>
      <c r="AP892" s="105"/>
      <c r="AQ892" s="105"/>
      <c r="AR892" s="105"/>
      <c r="AS892" s="105"/>
      <c r="AT892" s="105"/>
      <c r="AU892" s="105"/>
      <c r="AV892" s="105"/>
      <c r="AW892" s="105"/>
      <c r="AX892" s="105"/>
      <c r="AY892" s="105"/>
      <c r="AZ892" s="105"/>
      <c r="BA892" s="105"/>
      <c r="BB892" s="105"/>
      <c r="BC892" s="105"/>
      <c r="BD892" s="105"/>
      <c r="BE892" s="105"/>
      <c r="BF892" s="105"/>
    </row>
    <row r="893" spans="1:58" ht="13.5" customHeight="1" x14ac:dyDescent="0.25">
      <c r="A893" s="105"/>
      <c r="B893" s="167"/>
      <c r="C893" s="167"/>
      <c r="D893" s="167"/>
      <c r="E893" s="105"/>
      <c r="F893" s="105"/>
      <c r="G893" s="105"/>
      <c r="H893" s="105"/>
      <c r="I893" s="105"/>
      <c r="J893" s="105"/>
      <c r="K893" s="105"/>
      <c r="L893" s="105"/>
      <c r="M893" s="105"/>
      <c r="N893" s="105"/>
      <c r="O893" s="105"/>
      <c r="P893" s="105"/>
      <c r="Q893" s="105"/>
      <c r="R893" s="105"/>
      <c r="S893" s="105"/>
      <c r="T893" s="105"/>
      <c r="U893" s="105"/>
      <c r="V893" s="105"/>
      <c r="W893" s="105"/>
      <c r="X893" s="105"/>
      <c r="Y893" s="105"/>
      <c r="Z893" s="105"/>
      <c r="AA893" s="105"/>
      <c r="AB893" s="105"/>
      <c r="AC893" s="105"/>
      <c r="AD893" s="105"/>
      <c r="AE893" s="105"/>
      <c r="AF893" s="105"/>
      <c r="AG893" s="105"/>
      <c r="AH893" s="105"/>
      <c r="AI893" s="105"/>
      <c r="AJ893" s="105"/>
      <c r="AK893" s="105"/>
      <c r="AL893" s="105"/>
      <c r="AM893" s="105"/>
      <c r="AN893" s="105"/>
      <c r="AO893" s="105"/>
      <c r="AP893" s="105"/>
      <c r="AQ893" s="105"/>
      <c r="AR893" s="105"/>
      <c r="AS893" s="105"/>
      <c r="AT893" s="105"/>
      <c r="AU893" s="105"/>
      <c r="AV893" s="105"/>
      <c r="AW893" s="105"/>
      <c r="AX893" s="105"/>
      <c r="AY893" s="105"/>
      <c r="AZ893" s="105"/>
      <c r="BA893" s="105"/>
      <c r="BB893" s="105"/>
      <c r="BC893" s="105"/>
      <c r="BD893" s="105"/>
      <c r="BE893" s="105"/>
      <c r="BF893" s="105"/>
    </row>
    <row r="894" spans="1:58" ht="13.5" customHeight="1" x14ac:dyDescent="0.25">
      <c r="A894" s="105"/>
      <c r="B894" s="167"/>
      <c r="C894" s="167"/>
      <c r="D894" s="167"/>
      <c r="E894" s="105"/>
      <c r="F894" s="105"/>
      <c r="G894" s="105"/>
      <c r="H894" s="105"/>
      <c r="I894" s="105"/>
      <c r="J894" s="105"/>
      <c r="K894" s="105"/>
      <c r="L894" s="105"/>
      <c r="M894" s="105"/>
      <c r="N894" s="105"/>
      <c r="O894" s="105"/>
      <c r="P894" s="105"/>
      <c r="Q894" s="105"/>
      <c r="R894" s="105"/>
      <c r="S894" s="105"/>
      <c r="T894" s="105"/>
      <c r="U894" s="105"/>
      <c r="V894" s="105"/>
      <c r="W894" s="105"/>
      <c r="X894" s="105"/>
      <c r="Y894" s="105"/>
      <c r="Z894" s="105"/>
      <c r="AA894" s="105"/>
      <c r="AB894" s="105"/>
      <c r="AC894" s="105"/>
      <c r="AD894" s="105"/>
      <c r="AE894" s="105"/>
      <c r="AF894" s="105"/>
      <c r="AG894" s="105"/>
      <c r="AH894" s="105"/>
      <c r="AI894" s="105"/>
      <c r="AJ894" s="105"/>
      <c r="AK894" s="105"/>
      <c r="AL894" s="105"/>
      <c r="AM894" s="105"/>
      <c r="AN894" s="105"/>
      <c r="AO894" s="105"/>
      <c r="AP894" s="105"/>
      <c r="AQ894" s="105"/>
      <c r="AR894" s="105"/>
      <c r="AS894" s="105"/>
      <c r="AT894" s="105"/>
      <c r="AU894" s="105"/>
      <c r="AV894" s="105"/>
      <c r="AW894" s="105"/>
      <c r="AX894" s="105"/>
      <c r="AY894" s="105"/>
      <c r="AZ894" s="105"/>
      <c r="BA894" s="105"/>
      <c r="BB894" s="105"/>
      <c r="BC894" s="105"/>
      <c r="BD894" s="105"/>
      <c r="BE894" s="105"/>
      <c r="BF894" s="105"/>
    </row>
    <row r="895" spans="1:58" ht="13.5" customHeight="1" x14ac:dyDescent="0.25">
      <c r="A895" s="105"/>
      <c r="B895" s="167"/>
      <c r="C895" s="167"/>
      <c r="D895" s="167"/>
      <c r="E895" s="105"/>
      <c r="F895" s="105"/>
      <c r="G895" s="105"/>
      <c r="H895" s="105"/>
      <c r="I895" s="105"/>
      <c r="J895" s="105"/>
      <c r="K895" s="105"/>
      <c r="L895" s="105"/>
      <c r="M895" s="105"/>
      <c r="N895" s="105"/>
      <c r="O895" s="105"/>
      <c r="P895" s="105"/>
      <c r="Q895" s="105"/>
      <c r="R895" s="105"/>
      <c r="S895" s="105"/>
      <c r="T895" s="105"/>
      <c r="U895" s="105"/>
      <c r="V895" s="105"/>
      <c r="W895" s="105"/>
      <c r="X895" s="105"/>
      <c r="Y895" s="105"/>
      <c r="Z895" s="105"/>
      <c r="AA895" s="105"/>
      <c r="AB895" s="105"/>
      <c r="AC895" s="105"/>
      <c r="AD895" s="105"/>
      <c r="AE895" s="105"/>
      <c r="AF895" s="105"/>
      <c r="AG895" s="105"/>
      <c r="AH895" s="105"/>
      <c r="AI895" s="105"/>
      <c r="AJ895" s="105"/>
      <c r="AK895" s="105"/>
      <c r="AL895" s="105"/>
      <c r="AM895" s="105"/>
      <c r="AN895" s="105"/>
      <c r="AO895" s="105"/>
      <c r="AP895" s="105"/>
      <c r="AQ895" s="105"/>
      <c r="AR895" s="105"/>
      <c r="AS895" s="105"/>
      <c r="AT895" s="105"/>
      <c r="AU895" s="105"/>
      <c r="AV895" s="105"/>
      <c r="AW895" s="105"/>
      <c r="AX895" s="105"/>
      <c r="AY895" s="105"/>
      <c r="AZ895" s="105"/>
      <c r="BA895" s="105"/>
      <c r="BB895" s="105"/>
      <c r="BC895" s="105"/>
      <c r="BD895" s="105"/>
      <c r="BE895" s="105"/>
      <c r="BF895" s="105"/>
    </row>
    <row r="896" spans="1:58" ht="13.5" customHeight="1" x14ac:dyDescent="0.25">
      <c r="A896" s="105"/>
      <c r="B896" s="167"/>
      <c r="C896" s="167"/>
      <c r="D896" s="167"/>
      <c r="E896" s="105"/>
      <c r="F896" s="105"/>
      <c r="G896" s="105"/>
      <c r="H896" s="105"/>
      <c r="I896" s="105"/>
      <c r="J896" s="105"/>
      <c r="K896" s="105"/>
      <c r="L896" s="105"/>
      <c r="M896" s="105"/>
      <c r="N896" s="105"/>
      <c r="O896" s="105"/>
      <c r="P896" s="105"/>
      <c r="Q896" s="105"/>
      <c r="R896" s="105"/>
      <c r="S896" s="105"/>
      <c r="T896" s="105"/>
      <c r="U896" s="105"/>
      <c r="V896" s="105"/>
      <c r="W896" s="105"/>
      <c r="X896" s="105"/>
      <c r="Y896" s="105"/>
      <c r="Z896" s="105"/>
      <c r="AA896" s="105"/>
      <c r="AB896" s="105"/>
      <c r="AC896" s="105"/>
      <c r="AD896" s="105"/>
      <c r="AE896" s="105"/>
      <c r="AF896" s="105"/>
      <c r="AG896" s="105"/>
      <c r="AH896" s="105"/>
      <c r="AI896" s="105"/>
      <c r="AJ896" s="105"/>
      <c r="AK896" s="105"/>
      <c r="AL896" s="105"/>
      <c r="AM896" s="105"/>
      <c r="AN896" s="105"/>
      <c r="AO896" s="105"/>
      <c r="AP896" s="105"/>
      <c r="AQ896" s="105"/>
      <c r="AR896" s="105"/>
      <c r="AS896" s="105"/>
      <c r="AT896" s="105"/>
      <c r="AU896" s="105"/>
      <c r="AV896" s="105"/>
      <c r="AW896" s="105"/>
      <c r="AX896" s="105"/>
      <c r="AY896" s="105"/>
      <c r="AZ896" s="105"/>
      <c r="BA896" s="105"/>
      <c r="BB896" s="105"/>
      <c r="BC896" s="105"/>
      <c r="BD896" s="105"/>
      <c r="BE896" s="105"/>
      <c r="BF896" s="105"/>
    </row>
    <row r="897" spans="1:58" ht="13.5" customHeight="1" x14ac:dyDescent="0.25">
      <c r="A897" s="105"/>
      <c r="B897" s="167"/>
      <c r="C897" s="167"/>
      <c r="D897" s="167"/>
      <c r="E897" s="105"/>
      <c r="F897" s="105"/>
      <c r="G897" s="105"/>
      <c r="H897" s="105"/>
      <c r="I897" s="105"/>
      <c r="J897" s="105"/>
      <c r="K897" s="105"/>
      <c r="L897" s="105"/>
      <c r="M897" s="105"/>
      <c r="N897" s="105"/>
      <c r="O897" s="105"/>
      <c r="P897" s="105"/>
      <c r="Q897" s="105"/>
      <c r="R897" s="105"/>
      <c r="S897" s="105"/>
      <c r="T897" s="105"/>
      <c r="U897" s="105"/>
      <c r="V897" s="105"/>
      <c r="W897" s="105"/>
      <c r="X897" s="105"/>
      <c r="Y897" s="105"/>
      <c r="Z897" s="105"/>
      <c r="AA897" s="105"/>
      <c r="AB897" s="105"/>
      <c r="AC897" s="105"/>
      <c r="AD897" s="105"/>
      <c r="AE897" s="105"/>
      <c r="AF897" s="105"/>
      <c r="AG897" s="105"/>
      <c r="AH897" s="105"/>
      <c r="AI897" s="105"/>
      <c r="AJ897" s="105"/>
      <c r="AK897" s="105"/>
      <c r="AL897" s="105"/>
      <c r="AM897" s="105"/>
      <c r="AN897" s="105"/>
      <c r="AO897" s="105"/>
      <c r="AP897" s="105"/>
      <c r="AQ897" s="105"/>
      <c r="AR897" s="105"/>
      <c r="AS897" s="105"/>
      <c r="AT897" s="105"/>
      <c r="AU897" s="105"/>
      <c r="AV897" s="105"/>
      <c r="AW897" s="105"/>
      <c r="AX897" s="105"/>
      <c r="AY897" s="105"/>
      <c r="AZ897" s="105"/>
      <c r="BA897" s="105"/>
      <c r="BB897" s="105"/>
      <c r="BC897" s="105"/>
      <c r="BD897" s="105"/>
      <c r="BE897" s="105"/>
      <c r="BF897" s="105"/>
    </row>
    <row r="898" spans="1:58" ht="13.5" customHeight="1" x14ac:dyDescent="0.25">
      <c r="A898" s="105"/>
      <c r="B898" s="167"/>
      <c r="C898" s="167"/>
      <c r="D898" s="167"/>
      <c r="E898" s="105"/>
      <c r="F898" s="105"/>
      <c r="G898" s="105"/>
      <c r="H898" s="105"/>
      <c r="I898" s="105"/>
      <c r="J898" s="105"/>
      <c r="K898" s="105"/>
      <c r="L898" s="105"/>
      <c r="M898" s="105"/>
      <c r="N898" s="105"/>
      <c r="O898" s="105"/>
      <c r="P898" s="105"/>
      <c r="Q898" s="105"/>
      <c r="R898" s="105"/>
      <c r="S898" s="105"/>
      <c r="T898" s="105"/>
      <c r="U898" s="105"/>
      <c r="V898" s="105"/>
      <c r="W898" s="105"/>
      <c r="X898" s="105"/>
      <c r="Y898" s="105"/>
      <c r="Z898" s="105"/>
      <c r="AA898" s="105"/>
      <c r="AB898" s="105"/>
      <c r="AC898" s="105"/>
      <c r="AD898" s="105"/>
      <c r="AE898" s="105"/>
      <c r="AF898" s="105"/>
      <c r="AG898" s="105"/>
      <c r="AH898" s="105"/>
      <c r="AI898" s="105"/>
      <c r="AJ898" s="105"/>
      <c r="AK898" s="105"/>
      <c r="AL898" s="105"/>
      <c r="AM898" s="105"/>
      <c r="AN898" s="105"/>
      <c r="AO898" s="105"/>
      <c r="AP898" s="105"/>
      <c r="AQ898" s="105"/>
      <c r="AR898" s="105"/>
      <c r="AS898" s="105"/>
      <c r="AT898" s="105"/>
      <c r="AU898" s="105"/>
      <c r="AV898" s="105"/>
      <c r="AW898" s="105"/>
      <c r="AX898" s="105"/>
      <c r="AY898" s="105"/>
      <c r="AZ898" s="105"/>
      <c r="BA898" s="105"/>
      <c r="BB898" s="105"/>
      <c r="BC898" s="105"/>
      <c r="BD898" s="105"/>
      <c r="BE898" s="105"/>
      <c r="BF898" s="105"/>
    </row>
    <row r="899" spans="1:58" ht="13.5" customHeight="1" x14ac:dyDescent="0.25">
      <c r="A899" s="105"/>
      <c r="B899" s="167"/>
      <c r="C899" s="167"/>
      <c r="D899" s="167"/>
      <c r="E899" s="105"/>
      <c r="F899" s="105"/>
      <c r="G899" s="105"/>
      <c r="H899" s="105"/>
      <c r="I899" s="105"/>
      <c r="J899" s="105"/>
      <c r="K899" s="105"/>
      <c r="L899" s="105"/>
      <c r="M899" s="105"/>
      <c r="N899" s="105"/>
      <c r="O899" s="105"/>
      <c r="P899" s="105"/>
      <c r="Q899" s="105"/>
      <c r="R899" s="105"/>
      <c r="S899" s="105"/>
      <c r="T899" s="105"/>
      <c r="U899" s="105"/>
      <c r="V899" s="105"/>
      <c r="W899" s="105"/>
      <c r="X899" s="105"/>
      <c r="Y899" s="105"/>
      <c r="Z899" s="105"/>
      <c r="AA899" s="105"/>
      <c r="AB899" s="105"/>
      <c r="AC899" s="105"/>
      <c r="AD899" s="105"/>
      <c r="AE899" s="105"/>
      <c r="AF899" s="105"/>
      <c r="AG899" s="105"/>
      <c r="AH899" s="105"/>
      <c r="AI899" s="105"/>
      <c r="AJ899" s="105"/>
      <c r="AK899" s="105"/>
      <c r="AL899" s="105"/>
      <c r="AM899" s="105"/>
      <c r="AN899" s="105"/>
      <c r="AO899" s="105"/>
      <c r="AP899" s="105"/>
      <c r="AQ899" s="105"/>
      <c r="AR899" s="105"/>
      <c r="AS899" s="105"/>
      <c r="AT899" s="105"/>
      <c r="AU899" s="105"/>
      <c r="AV899" s="105"/>
      <c r="AW899" s="105"/>
      <c r="AX899" s="105"/>
      <c r="AY899" s="105"/>
      <c r="AZ899" s="105"/>
      <c r="BA899" s="105"/>
      <c r="BB899" s="105"/>
      <c r="BC899" s="105"/>
      <c r="BD899" s="105"/>
      <c r="BE899" s="105"/>
      <c r="BF899" s="105"/>
    </row>
    <row r="900" spans="1:58" ht="13.5" customHeight="1" x14ac:dyDescent="0.25">
      <c r="A900" s="105"/>
      <c r="B900" s="167"/>
      <c r="C900" s="167"/>
      <c r="D900" s="167"/>
      <c r="E900" s="105"/>
      <c r="F900" s="105"/>
      <c r="G900" s="105"/>
      <c r="H900" s="105"/>
      <c r="I900" s="105"/>
      <c r="J900" s="105"/>
      <c r="K900" s="105"/>
      <c r="L900" s="105"/>
      <c r="M900" s="105"/>
      <c r="N900" s="105"/>
      <c r="O900" s="105"/>
      <c r="P900" s="105"/>
      <c r="Q900" s="105"/>
      <c r="R900" s="105"/>
      <c r="S900" s="105"/>
      <c r="T900" s="105"/>
      <c r="U900" s="105"/>
      <c r="V900" s="105"/>
      <c r="W900" s="105"/>
      <c r="X900" s="105"/>
      <c r="Y900" s="105"/>
      <c r="Z900" s="105"/>
      <c r="AA900" s="105"/>
      <c r="AB900" s="105"/>
      <c r="AC900" s="105"/>
      <c r="AD900" s="105"/>
      <c r="AE900" s="105"/>
      <c r="AF900" s="105"/>
      <c r="AG900" s="105"/>
      <c r="AH900" s="105"/>
      <c r="AI900" s="105"/>
      <c r="AJ900" s="105"/>
      <c r="AK900" s="105"/>
      <c r="AL900" s="105"/>
      <c r="AM900" s="105"/>
      <c r="AN900" s="105"/>
      <c r="AO900" s="105"/>
      <c r="AP900" s="105"/>
      <c r="AQ900" s="105"/>
      <c r="AR900" s="105"/>
      <c r="AS900" s="105"/>
      <c r="AT900" s="105"/>
      <c r="AU900" s="105"/>
      <c r="AV900" s="105"/>
      <c r="AW900" s="105"/>
      <c r="AX900" s="105"/>
      <c r="AY900" s="105"/>
      <c r="AZ900" s="105"/>
      <c r="BA900" s="105"/>
      <c r="BB900" s="105"/>
      <c r="BC900" s="105"/>
      <c r="BD900" s="105"/>
      <c r="BE900" s="105"/>
      <c r="BF900" s="105"/>
    </row>
    <row r="901" spans="1:58" ht="13.5" customHeight="1" x14ac:dyDescent="0.25">
      <c r="A901" s="105"/>
      <c r="B901" s="167"/>
      <c r="C901" s="167"/>
      <c r="D901" s="167"/>
      <c r="E901" s="105"/>
      <c r="F901" s="105"/>
      <c r="G901" s="105"/>
      <c r="H901" s="105"/>
      <c r="I901" s="105"/>
      <c r="J901" s="105"/>
      <c r="K901" s="105"/>
      <c r="L901" s="105"/>
      <c r="M901" s="105"/>
      <c r="N901" s="105"/>
      <c r="O901" s="105"/>
      <c r="P901" s="105"/>
      <c r="Q901" s="105"/>
      <c r="R901" s="105"/>
      <c r="S901" s="105"/>
      <c r="T901" s="105"/>
      <c r="U901" s="105"/>
      <c r="V901" s="105"/>
      <c r="W901" s="105"/>
      <c r="X901" s="105"/>
      <c r="Y901" s="105"/>
      <c r="Z901" s="105"/>
      <c r="AA901" s="105"/>
      <c r="AB901" s="105"/>
      <c r="AC901" s="105"/>
      <c r="AD901" s="105"/>
      <c r="AE901" s="105"/>
      <c r="AF901" s="105"/>
      <c r="AG901" s="105"/>
      <c r="AH901" s="105"/>
      <c r="AI901" s="105"/>
      <c r="AJ901" s="105"/>
      <c r="AK901" s="105"/>
      <c r="AL901" s="105"/>
      <c r="AM901" s="105"/>
      <c r="AN901" s="105"/>
      <c r="AO901" s="105"/>
      <c r="AP901" s="105"/>
      <c r="AQ901" s="105"/>
      <c r="AR901" s="105"/>
      <c r="AS901" s="105"/>
      <c r="AT901" s="105"/>
      <c r="AU901" s="105"/>
      <c r="AV901" s="105"/>
      <c r="AW901" s="105"/>
      <c r="AX901" s="105"/>
      <c r="AY901" s="105"/>
      <c r="AZ901" s="105"/>
      <c r="BA901" s="105"/>
      <c r="BB901" s="105"/>
      <c r="BC901" s="105"/>
      <c r="BD901" s="105"/>
      <c r="BE901" s="105"/>
      <c r="BF901" s="105"/>
    </row>
    <row r="902" spans="1:58" ht="13.5" customHeight="1" x14ac:dyDescent="0.25">
      <c r="A902" s="105"/>
      <c r="B902" s="167"/>
      <c r="C902" s="167"/>
      <c r="D902" s="167"/>
      <c r="E902" s="105"/>
      <c r="F902" s="105"/>
      <c r="G902" s="105"/>
      <c r="H902" s="105"/>
      <c r="I902" s="105"/>
      <c r="J902" s="105"/>
      <c r="K902" s="105"/>
      <c r="L902" s="105"/>
      <c r="M902" s="105"/>
      <c r="N902" s="105"/>
      <c r="O902" s="105"/>
      <c r="P902" s="105"/>
      <c r="Q902" s="105"/>
      <c r="R902" s="105"/>
      <c r="S902" s="105"/>
      <c r="T902" s="105"/>
      <c r="U902" s="105"/>
      <c r="V902" s="105"/>
      <c r="W902" s="105"/>
      <c r="X902" s="105"/>
      <c r="Y902" s="105"/>
      <c r="Z902" s="105"/>
      <c r="AA902" s="105"/>
      <c r="AB902" s="105"/>
      <c r="AC902" s="105"/>
      <c r="AD902" s="105"/>
      <c r="AE902" s="105"/>
      <c r="AF902" s="105"/>
      <c r="AG902" s="105"/>
      <c r="AH902" s="105"/>
      <c r="AI902" s="105"/>
      <c r="AJ902" s="105"/>
      <c r="AK902" s="105"/>
      <c r="AL902" s="105"/>
      <c r="AM902" s="105"/>
      <c r="AN902" s="105"/>
      <c r="AO902" s="105"/>
      <c r="AP902" s="105"/>
      <c r="AQ902" s="105"/>
      <c r="AR902" s="105"/>
      <c r="AS902" s="105"/>
      <c r="AT902" s="105"/>
      <c r="AU902" s="105"/>
      <c r="AV902" s="105"/>
      <c r="AW902" s="105"/>
      <c r="AX902" s="105"/>
      <c r="AY902" s="105"/>
      <c r="AZ902" s="105"/>
      <c r="BA902" s="105"/>
      <c r="BB902" s="105"/>
      <c r="BC902" s="105"/>
      <c r="BD902" s="105"/>
      <c r="BE902" s="105"/>
      <c r="BF902" s="105"/>
    </row>
    <row r="903" spans="1:58" ht="13.5" customHeight="1" x14ac:dyDescent="0.25">
      <c r="A903" s="105"/>
      <c r="B903" s="167"/>
      <c r="C903" s="167"/>
      <c r="D903" s="167"/>
      <c r="E903" s="105"/>
      <c r="F903" s="105"/>
      <c r="G903" s="105"/>
      <c r="H903" s="105"/>
      <c r="I903" s="105"/>
      <c r="J903" s="105"/>
      <c r="K903" s="105"/>
      <c r="L903" s="105"/>
      <c r="M903" s="105"/>
      <c r="N903" s="105"/>
      <c r="O903" s="105"/>
      <c r="P903" s="105"/>
      <c r="Q903" s="105"/>
      <c r="R903" s="105"/>
      <c r="S903" s="105"/>
      <c r="T903" s="105"/>
      <c r="U903" s="105"/>
      <c r="V903" s="105"/>
      <c r="W903" s="105"/>
      <c r="X903" s="105"/>
      <c r="Y903" s="105"/>
      <c r="Z903" s="105"/>
      <c r="AA903" s="105"/>
      <c r="AB903" s="105"/>
      <c r="AC903" s="105"/>
      <c r="AD903" s="105"/>
      <c r="AE903" s="105"/>
      <c r="AF903" s="105"/>
      <c r="AG903" s="105"/>
      <c r="AH903" s="105"/>
      <c r="AI903" s="105"/>
      <c r="AJ903" s="105"/>
      <c r="AK903" s="105"/>
      <c r="AL903" s="105"/>
      <c r="AM903" s="105"/>
      <c r="AN903" s="105"/>
      <c r="AO903" s="105"/>
      <c r="AP903" s="105"/>
      <c r="AQ903" s="105"/>
      <c r="AR903" s="105"/>
      <c r="AS903" s="105"/>
      <c r="AT903" s="105"/>
      <c r="AU903" s="105"/>
      <c r="AV903" s="105"/>
      <c r="AW903" s="105"/>
      <c r="AX903" s="105"/>
      <c r="AY903" s="105"/>
      <c r="AZ903" s="105"/>
      <c r="BA903" s="105"/>
      <c r="BB903" s="105"/>
      <c r="BC903" s="105"/>
      <c r="BD903" s="105"/>
      <c r="BE903" s="105"/>
      <c r="BF903" s="105"/>
    </row>
    <row r="904" spans="1:58" ht="13.5" customHeight="1" x14ac:dyDescent="0.25">
      <c r="A904" s="105"/>
      <c r="B904" s="167"/>
      <c r="C904" s="167"/>
      <c r="D904" s="167"/>
      <c r="E904" s="105"/>
      <c r="F904" s="105"/>
      <c r="G904" s="105"/>
      <c r="H904" s="105"/>
      <c r="I904" s="105"/>
      <c r="J904" s="105"/>
      <c r="K904" s="105"/>
      <c r="L904" s="105"/>
      <c r="M904" s="105"/>
      <c r="N904" s="105"/>
      <c r="O904" s="105"/>
      <c r="P904" s="105"/>
      <c r="Q904" s="105"/>
      <c r="R904" s="105"/>
      <c r="S904" s="105"/>
      <c r="T904" s="105"/>
      <c r="U904" s="105"/>
      <c r="V904" s="105"/>
      <c r="W904" s="105"/>
      <c r="X904" s="105"/>
      <c r="Y904" s="105"/>
      <c r="Z904" s="105"/>
      <c r="AA904" s="105"/>
      <c r="AB904" s="105"/>
      <c r="AC904" s="105"/>
      <c r="AD904" s="105"/>
      <c r="AE904" s="105"/>
      <c r="AF904" s="105"/>
      <c r="AG904" s="105"/>
      <c r="AH904" s="105"/>
      <c r="AI904" s="105"/>
      <c r="AJ904" s="105"/>
      <c r="AK904" s="105"/>
      <c r="AL904" s="105"/>
      <c r="AM904" s="105"/>
      <c r="AN904" s="105"/>
      <c r="AO904" s="105"/>
      <c r="AP904" s="105"/>
      <c r="AQ904" s="105"/>
      <c r="AR904" s="105"/>
      <c r="AS904" s="105"/>
      <c r="AT904" s="105"/>
      <c r="AU904" s="105"/>
      <c r="AV904" s="105"/>
      <c r="AW904" s="105"/>
      <c r="AX904" s="105"/>
      <c r="AY904" s="105"/>
      <c r="AZ904" s="105"/>
      <c r="BA904" s="105"/>
      <c r="BB904" s="105"/>
      <c r="BC904" s="105"/>
      <c r="BD904" s="105"/>
      <c r="BE904" s="105"/>
      <c r="BF904" s="105"/>
    </row>
    <row r="905" spans="1:58" ht="13.5" customHeight="1" x14ac:dyDescent="0.25">
      <c r="A905" s="105"/>
      <c r="B905" s="167"/>
      <c r="C905" s="167"/>
      <c r="D905" s="167"/>
      <c r="E905" s="105"/>
      <c r="F905" s="105"/>
      <c r="G905" s="105"/>
      <c r="H905" s="105"/>
      <c r="I905" s="105"/>
      <c r="J905" s="105"/>
      <c r="K905" s="105"/>
      <c r="L905" s="105"/>
      <c r="M905" s="105"/>
      <c r="N905" s="105"/>
      <c r="O905" s="105"/>
      <c r="P905" s="105"/>
      <c r="Q905" s="105"/>
      <c r="R905" s="105"/>
      <c r="S905" s="105"/>
      <c r="T905" s="105"/>
      <c r="U905" s="105"/>
      <c r="V905" s="105"/>
      <c r="W905" s="105"/>
      <c r="X905" s="105"/>
      <c r="Y905" s="105"/>
      <c r="Z905" s="105"/>
      <c r="AA905" s="105"/>
      <c r="AB905" s="105"/>
      <c r="AC905" s="105"/>
      <c r="AD905" s="105"/>
      <c r="AE905" s="105"/>
      <c r="AF905" s="105"/>
      <c r="AG905" s="105"/>
      <c r="AH905" s="105"/>
      <c r="AI905" s="105"/>
      <c r="AJ905" s="105"/>
      <c r="AK905" s="105"/>
      <c r="AL905" s="105"/>
      <c r="AM905" s="105"/>
      <c r="AN905" s="105"/>
      <c r="AO905" s="105"/>
      <c r="AP905" s="105"/>
      <c r="AQ905" s="105"/>
      <c r="AR905" s="105"/>
      <c r="AS905" s="105"/>
      <c r="AT905" s="105"/>
      <c r="AU905" s="105"/>
      <c r="AV905" s="105"/>
      <c r="AW905" s="105"/>
      <c r="AX905" s="105"/>
      <c r="AY905" s="105"/>
      <c r="AZ905" s="105"/>
      <c r="BA905" s="105"/>
      <c r="BB905" s="105"/>
      <c r="BC905" s="105"/>
      <c r="BD905" s="105"/>
      <c r="BE905" s="105"/>
      <c r="BF905" s="105"/>
    </row>
    <row r="906" spans="1:58" ht="13.5" customHeight="1" x14ac:dyDescent="0.25">
      <c r="A906" s="105"/>
      <c r="B906" s="167"/>
      <c r="C906" s="167"/>
      <c r="D906" s="167"/>
      <c r="E906" s="105"/>
      <c r="F906" s="105"/>
      <c r="G906" s="105"/>
      <c r="H906" s="105"/>
      <c r="I906" s="105"/>
      <c r="J906" s="105"/>
      <c r="K906" s="105"/>
      <c r="L906" s="105"/>
      <c r="M906" s="105"/>
      <c r="N906" s="105"/>
      <c r="O906" s="105"/>
      <c r="P906" s="105"/>
      <c r="Q906" s="105"/>
      <c r="R906" s="105"/>
      <c r="S906" s="105"/>
      <c r="T906" s="105"/>
      <c r="U906" s="105"/>
      <c r="V906" s="105"/>
      <c r="W906" s="105"/>
      <c r="X906" s="105"/>
      <c r="Y906" s="105"/>
      <c r="Z906" s="105"/>
      <c r="AA906" s="105"/>
      <c r="AB906" s="105"/>
      <c r="AC906" s="105"/>
      <c r="AD906" s="105"/>
      <c r="AE906" s="105"/>
      <c r="AF906" s="105"/>
      <c r="AG906" s="105"/>
      <c r="AH906" s="105"/>
      <c r="AI906" s="105"/>
      <c r="AJ906" s="105"/>
      <c r="AK906" s="105"/>
      <c r="AL906" s="105"/>
      <c r="AM906" s="105"/>
      <c r="AN906" s="105"/>
      <c r="AO906" s="105"/>
      <c r="AP906" s="105"/>
      <c r="AQ906" s="105"/>
      <c r="AR906" s="105"/>
      <c r="AS906" s="105"/>
      <c r="AT906" s="105"/>
      <c r="AU906" s="105"/>
      <c r="AV906" s="105"/>
      <c r="AW906" s="105"/>
      <c r="AX906" s="105"/>
      <c r="AY906" s="105"/>
      <c r="AZ906" s="105"/>
      <c r="BA906" s="105"/>
      <c r="BB906" s="105"/>
      <c r="BC906" s="105"/>
      <c r="BD906" s="105"/>
      <c r="BE906" s="105"/>
      <c r="BF906" s="105"/>
    </row>
    <row r="907" spans="1:58" ht="13.5" customHeight="1" x14ac:dyDescent="0.25">
      <c r="A907" s="105"/>
      <c r="B907" s="167"/>
      <c r="C907" s="167"/>
      <c r="D907" s="167"/>
      <c r="E907" s="105"/>
      <c r="F907" s="105"/>
      <c r="G907" s="105"/>
      <c r="H907" s="105"/>
      <c r="I907" s="105"/>
      <c r="J907" s="105"/>
      <c r="K907" s="105"/>
      <c r="L907" s="105"/>
      <c r="M907" s="105"/>
      <c r="N907" s="105"/>
      <c r="O907" s="105"/>
      <c r="P907" s="105"/>
      <c r="Q907" s="105"/>
      <c r="R907" s="105"/>
      <c r="S907" s="105"/>
      <c r="T907" s="105"/>
      <c r="U907" s="105"/>
      <c r="V907" s="105"/>
      <c r="W907" s="105"/>
      <c r="X907" s="105"/>
      <c r="Y907" s="105"/>
      <c r="Z907" s="105"/>
      <c r="AA907" s="105"/>
      <c r="AB907" s="105"/>
      <c r="AC907" s="105"/>
      <c r="AD907" s="105"/>
      <c r="AE907" s="105"/>
      <c r="AF907" s="105"/>
      <c r="AG907" s="105"/>
      <c r="AH907" s="105"/>
      <c r="AI907" s="105"/>
      <c r="AJ907" s="105"/>
      <c r="AK907" s="105"/>
      <c r="AL907" s="105"/>
      <c r="AM907" s="105"/>
      <c r="AN907" s="105"/>
      <c r="AO907" s="105"/>
      <c r="AP907" s="105"/>
      <c r="AQ907" s="105"/>
      <c r="AR907" s="105"/>
      <c r="AS907" s="105"/>
      <c r="AT907" s="105"/>
      <c r="AU907" s="105"/>
      <c r="AV907" s="105"/>
      <c r="AW907" s="105"/>
      <c r="AX907" s="105"/>
      <c r="AY907" s="105"/>
      <c r="AZ907" s="105"/>
      <c r="BA907" s="105"/>
      <c r="BB907" s="105"/>
      <c r="BC907" s="105"/>
      <c r="BD907" s="105"/>
      <c r="BE907" s="105"/>
      <c r="BF907" s="105"/>
    </row>
    <row r="908" spans="1:58" ht="13.5" customHeight="1" x14ac:dyDescent="0.25">
      <c r="A908" s="105"/>
      <c r="B908" s="167"/>
      <c r="C908" s="167"/>
      <c r="D908" s="167"/>
      <c r="E908" s="105"/>
      <c r="F908" s="105"/>
      <c r="G908" s="105"/>
      <c r="H908" s="105"/>
      <c r="I908" s="105"/>
      <c r="J908" s="105"/>
      <c r="K908" s="105"/>
      <c r="L908" s="105"/>
      <c r="M908" s="105"/>
      <c r="N908" s="105"/>
      <c r="O908" s="105"/>
      <c r="P908" s="105"/>
      <c r="Q908" s="105"/>
      <c r="R908" s="105"/>
      <c r="S908" s="105"/>
      <c r="T908" s="105"/>
      <c r="U908" s="105"/>
      <c r="V908" s="105"/>
      <c r="W908" s="105"/>
      <c r="X908" s="105"/>
      <c r="Y908" s="105"/>
      <c r="Z908" s="105"/>
      <c r="AA908" s="105"/>
      <c r="AB908" s="105"/>
      <c r="AC908" s="105"/>
      <c r="AD908" s="105"/>
      <c r="AE908" s="105"/>
      <c r="AF908" s="105"/>
      <c r="AG908" s="105"/>
      <c r="AH908" s="105"/>
      <c r="AI908" s="105"/>
      <c r="AJ908" s="105"/>
      <c r="AK908" s="105"/>
      <c r="AL908" s="105"/>
      <c r="AM908" s="105"/>
      <c r="AN908" s="105"/>
      <c r="AO908" s="105"/>
      <c r="AP908" s="105"/>
      <c r="AQ908" s="105"/>
      <c r="AR908" s="105"/>
      <c r="AS908" s="105"/>
      <c r="AT908" s="105"/>
      <c r="AU908" s="105"/>
      <c r="AV908" s="105"/>
      <c r="AW908" s="105"/>
      <c r="AX908" s="105"/>
      <c r="AY908" s="105"/>
      <c r="AZ908" s="105"/>
      <c r="BA908" s="105"/>
      <c r="BB908" s="105"/>
      <c r="BC908" s="105"/>
      <c r="BD908" s="105"/>
      <c r="BE908" s="105"/>
      <c r="BF908" s="105"/>
    </row>
    <row r="909" spans="1:58" ht="13.5" customHeight="1" x14ac:dyDescent="0.25">
      <c r="A909" s="105"/>
      <c r="B909" s="167"/>
      <c r="C909" s="167"/>
      <c r="D909" s="167"/>
      <c r="E909" s="105"/>
      <c r="F909" s="105"/>
      <c r="G909" s="105"/>
      <c r="H909" s="105"/>
      <c r="I909" s="105"/>
      <c r="J909" s="105"/>
      <c r="K909" s="105"/>
      <c r="L909" s="105"/>
      <c r="M909" s="105"/>
      <c r="N909" s="105"/>
      <c r="O909" s="105"/>
      <c r="P909" s="105"/>
      <c r="Q909" s="105"/>
      <c r="R909" s="105"/>
      <c r="S909" s="105"/>
      <c r="T909" s="105"/>
      <c r="U909" s="105"/>
      <c r="V909" s="105"/>
      <c r="W909" s="105"/>
      <c r="X909" s="105"/>
      <c r="Y909" s="105"/>
      <c r="Z909" s="105"/>
      <c r="AA909" s="105"/>
      <c r="AB909" s="105"/>
      <c r="AC909" s="105"/>
      <c r="AD909" s="105"/>
      <c r="AE909" s="105"/>
      <c r="AF909" s="105"/>
      <c r="AG909" s="105"/>
      <c r="AH909" s="105"/>
      <c r="AI909" s="105"/>
      <c r="AJ909" s="105"/>
      <c r="AK909" s="105"/>
      <c r="AL909" s="105"/>
      <c r="AM909" s="105"/>
      <c r="AN909" s="105"/>
      <c r="AO909" s="105"/>
      <c r="AP909" s="105"/>
      <c r="AQ909" s="105"/>
      <c r="AR909" s="105"/>
      <c r="AS909" s="105"/>
      <c r="AT909" s="105"/>
      <c r="AU909" s="105"/>
      <c r="AV909" s="105"/>
      <c r="AW909" s="105"/>
      <c r="AX909" s="105"/>
      <c r="AY909" s="105"/>
      <c r="AZ909" s="105"/>
      <c r="BA909" s="105"/>
      <c r="BB909" s="105"/>
      <c r="BC909" s="105"/>
      <c r="BD909" s="105"/>
      <c r="BE909" s="105"/>
      <c r="BF909" s="105"/>
    </row>
    <row r="910" spans="1:58" ht="13.5" customHeight="1" x14ac:dyDescent="0.25">
      <c r="A910" s="105"/>
      <c r="B910" s="167"/>
      <c r="C910" s="167"/>
      <c r="D910" s="167"/>
      <c r="E910" s="105"/>
      <c r="F910" s="105"/>
      <c r="G910" s="105"/>
      <c r="H910" s="105"/>
      <c r="I910" s="105"/>
      <c r="J910" s="105"/>
      <c r="K910" s="105"/>
      <c r="L910" s="105"/>
      <c r="M910" s="105"/>
      <c r="N910" s="105"/>
      <c r="O910" s="105"/>
      <c r="P910" s="105"/>
      <c r="Q910" s="105"/>
      <c r="R910" s="105"/>
      <c r="S910" s="105"/>
      <c r="T910" s="105"/>
      <c r="U910" s="105"/>
      <c r="V910" s="105"/>
      <c r="W910" s="105"/>
      <c r="X910" s="105"/>
      <c r="Y910" s="105"/>
      <c r="Z910" s="105"/>
      <c r="AA910" s="105"/>
      <c r="AB910" s="105"/>
      <c r="AC910" s="105"/>
      <c r="AD910" s="105"/>
      <c r="AE910" s="105"/>
      <c r="AF910" s="105"/>
      <c r="AG910" s="105"/>
      <c r="AH910" s="105"/>
      <c r="AI910" s="105"/>
      <c r="AJ910" s="105"/>
      <c r="AK910" s="105"/>
      <c r="AL910" s="105"/>
      <c r="AM910" s="105"/>
      <c r="AN910" s="105"/>
      <c r="AO910" s="105"/>
      <c r="AP910" s="105"/>
      <c r="AQ910" s="105"/>
      <c r="AR910" s="105"/>
      <c r="AS910" s="105"/>
      <c r="AT910" s="105"/>
      <c r="AU910" s="105"/>
      <c r="AV910" s="105"/>
      <c r="AW910" s="105"/>
      <c r="AX910" s="105"/>
      <c r="AY910" s="105"/>
      <c r="AZ910" s="105"/>
      <c r="BA910" s="105"/>
      <c r="BB910" s="105"/>
      <c r="BC910" s="105"/>
      <c r="BD910" s="105"/>
      <c r="BE910" s="105"/>
      <c r="BF910" s="105"/>
    </row>
    <row r="911" spans="1:58" ht="13.5" customHeight="1" x14ac:dyDescent="0.25">
      <c r="A911" s="105"/>
      <c r="B911" s="167"/>
      <c r="C911" s="167"/>
      <c r="D911" s="167"/>
      <c r="E911" s="105"/>
      <c r="F911" s="105"/>
      <c r="G911" s="105"/>
      <c r="H911" s="105"/>
      <c r="I911" s="105"/>
      <c r="J911" s="105"/>
      <c r="K911" s="105"/>
      <c r="L911" s="105"/>
      <c r="M911" s="105"/>
      <c r="N911" s="105"/>
      <c r="O911" s="105"/>
      <c r="P911" s="105"/>
      <c r="Q911" s="105"/>
      <c r="R911" s="105"/>
      <c r="S911" s="105"/>
      <c r="T911" s="105"/>
      <c r="U911" s="105"/>
      <c r="V911" s="105"/>
      <c r="W911" s="105"/>
      <c r="X911" s="105"/>
      <c r="Y911" s="105"/>
      <c r="Z911" s="105"/>
      <c r="AA911" s="105"/>
      <c r="AB911" s="105"/>
      <c r="AC911" s="105"/>
      <c r="AD911" s="105"/>
      <c r="AE911" s="105"/>
      <c r="AF911" s="105"/>
      <c r="AG911" s="105"/>
      <c r="AH911" s="105"/>
      <c r="AI911" s="105"/>
      <c r="AJ911" s="105"/>
      <c r="AK911" s="105"/>
      <c r="AL911" s="105"/>
      <c r="AM911" s="105"/>
      <c r="AN911" s="105"/>
      <c r="AO911" s="105"/>
      <c r="AP911" s="105"/>
      <c r="AQ911" s="105"/>
      <c r="AR911" s="105"/>
      <c r="AS911" s="105"/>
      <c r="AT911" s="105"/>
      <c r="AU911" s="105"/>
      <c r="AV911" s="105"/>
      <c r="AW911" s="105"/>
      <c r="AX911" s="105"/>
      <c r="AY911" s="105"/>
      <c r="AZ911" s="105"/>
      <c r="BA911" s="105"/>
      <c r="BB911" s="105"/>
      <c r="BC911" s="105"/>
      <c r="BD911" s="105"/>
      <c r="BE911" s="105"/>
      <c r="BF911" s="105"/>
    </row>
    <row r="912" spans="1:58" ht="13.5" customHeight="1" x14ac:dyDescent="0.25">
      <c r="A912" s="105"/>
      <c r="B912" s="167"/>
      <c r="C912" s="167"/>
      <c r="D912" s="167"/>
      <c r="E912" s="105"/>
      <c r="F912" s="105"/>
      <c r="G912" s="105"/>
      <c r="H912" s="105"/>
      <c r="I912" s="105"/>
      <c r="J912" s="105"/>
      <c r="K912" s="105"/>
      <c r="L912" s="105"/>
      <c r="M912" s="105"/>
      <c r="N912" s="105"/>
      <c r="O912" s="105"/>
      <c r="P912" s="105"/>
      <c r="Q912" s="105"/>
      <c r="R912" s="105"/>
      <c r="S912" s="105"/>
      <c r="T912" s="105"/>
      <c r="U912" s="105"/>
      <c r="V912" s="105"/>
      <c r="W912" s="105"/>
      <c r="X912" s="105"/>
      <c r="Y912" s="105"/>
      <c r="Z912" s="105"/>
      <c r="AA912" s="105"/>
      <c r="AB912" s="105"/>
      <c r="AC912" s="105"/>
      <c r="AD912" s="105"/>
      <c r="AE912" s="105"/>
      <c r="AF912" s="105"/>
      <c r="AG912" s="105"/>
      <c r="AH912" s="105"/>
      <c r="AI912" s="105"/>
      <c r="AJ912" s="105"/>
      <c r="AK912" s="105"/>
      <c r="AL912" s="105"/>
      <c r="AM912" s="105"/>
      <c r="AN912" s="105"/>
      <c r="AO912" s="105"/>
      <c r="AP912" s="105"/>
      <c r="AQ912" s="105"/>
      <c r="AR912" s="105"/>
      <c r="AS912" s="105"/>
      <c r="AT912" s="105"/>
      <c r="AU912" s="105"/>
      <c r="AV912" s="105"/>
      <c r="AW912" s="105"/>
      <c r="AX912" s="105"/>
      <c r="AY912" s="105"/>
      <c r="AZ912" s="105"/>
      <c r="BA912" s="105"/>
      <c r="BB912" s="105"/>
      <c r="BC912" s="105"/>
      <c r="BD912" s="105"/>
      <c r="BE912" s="105"/>
      <c r="BF912" s="105"/>
    </row>
    <row r="913" spans="1:58" ht="13.5" customHeight="1" x14ac:dyDescent="0.25">
      <c r="A913" s="105"/>
      <c r="B913" s="167"/>
      <c r="C913" s="167"/>
      <c r="D913" s="167"/>
      <c r="E913" s="105"/>
      <c r="F913" s="105"/>
      <c r="G913" s="105"/>
      <c r="H913" s="105"/>
      <c r="I913" s="105"/>
      <c r="J913" s="105"/>
      <c r="K913" s="105"/>
      <c r="L913" s="105"/>
      <c r="M913" s="105"/>
      <c r="N913" s="105"/>
      <c r="O913" s="105"/>
      <c r="P913" s="105"/>
      <c r="Q913" s="105"/>
      <c r="R913" s="105"/>
      <c r="S913" s="105"/>
      <c r="T913" s="105"/>
      <c r="U913" s="105"/>
      <c r="V913" s="105"/>
      <c r="W913" s="105"/>
      <c r="X913" s="105"/>
      <c r="Y913" s="105"/>
      <c r="Z913" s="105"/>
      <c r="AA913" s="105"/>
      <c r="AB913" s="105"/>
      <c r="AC913" s="105"/>
      <c r="AD913" s="105"/>
      <c r="AE913" s="105"/>
      <c r="AF913" s="105"/>
      <c r="AG913" s="105"/>
      <c r="AH913" s="105"/>
      <c r="AI913" s="105"/>
      <c r="AJ913" s="105"/>
      <c r="AK913" s="105"/>
      <c r="AL913" s="105"/>
      <c r="AM913" s="105"/>
      <c r="AN913" s="105"/>
      <c r="AO913" s="105"/>
      <c r="AP913" s="105"/>
      <c r="AQ913" s="105"/>
      <c r="AR913" s="105"/>
      <c r="AS913" s="105"/>
      <c r="AT913" s="105"/>
      <c r="AU913" s="105"/>
      <c r="AV913" s="105"/>
      <c r="AW913" s="105"/>
      <c r="AX913" s="105"/>
      <c r="AY913" s="105"/>
      <c r="AZ913" s="105"/>
      <c r="BA913" s="105"/>
      <c r="BB913" s="105"/>
      <c r="BC913" s="105"/>
      <c r="BD913" s="105"/>
      <c r="BE913" s="105"/>
      <c r="BF913" s="105"/>
    </row>
    <row r="914" spans="1:58" ht="13.5" customHeight="1" x14ac:dyDescent="0.25">
      <c r="A914" s="105"/>
      <c r="B914" s="167"/>
      <c r="C914" s="167"/>
      <c r="D914" s="167"/>
      <c r="E914" s="105"/>
      <c r="F914" s="105"/>
      <c r="G914" s="105"/>
      <c r="H914" s="105"/>
      <c r="I914" s="105"/>
      <c r="J914" s="105"/>
      <c r="K914" s="105"/>
      <c r="L914" s="105"/>
      <c r="M914" s="105"/>
      <c r="N914" s="105"/>
      <c r="O914" s="105"/>
      <c r="P914" s="105"/>
      <c r="Q914" s="105"/>
      <c r="R914" s="105"/>
      <c r="S914" s="105"/>
      <c r="T914" s="105"/>
      <c r="U914" s="105"/>
      <c r="V914" s="105"/>
      <c r="W914" s="105"/>
      <c r="X914" s="105"/>
      <c r="Y914" s="105"/>
      <c r="Z914" s="105"/>
      <c r="AA914" s="105"/>
      <c r="AB914" s="105"/>
      <c r="AC914" s="105"/>
      <c r="AD914" s="105"/>
      <c r="AE914" s="105"/>
      <c r="AF914" s="105"/>
      <c r="AG914" s="105"/>
      <c r="AH914" s="105"/>
      <c r="AI914" s="105"/>
      <c r="AJ914" s="105"/>
      <c r="AK914" s="105"/>
      <c r="AL914" s="105"/>
      <c r="AM914" s="105"/>
      <c r="AN914" s="105"/>
      <c r="AO914" s="105"/>
      <c r="AP914" s="105"/>
      <c r="AQ914" s="105"/>
      <c r="AR914" s="105"/>
      <c r="AS914" s="105"/>
      <c r="AT914" s="105"/>
      <c r="AU914" s="105"/>
      <c r="AV914" s="105"/>
      <c r="AW914" s="105"/>
      <c r="AX914" s="105"/>
      <c r="AY914" s="105"/>
      <c r="AZ914" s="105"/>
      <c r="BA914" s="105"/>
      <c r="BB914" s="105"/>
      <c r="BC914" s="105"/>
      <c r="BD914" s="105"/>
      <c r="BE914" s="105"/>
      <c r="BF914" s="105"/>
    </row>
    <row r="915" spans="1:58" ht="13.5" customHeight="1" x14ac:dyDescent="0.25">
      <c r="A915" s="105"/>
      <c r="B915" s="167"/>
      <c r="C915" s="167"/>
      <c r="D915" s="167"/>
      <c r="E915" s="105"/>
      <c r="F915" s="105"/>
      <c r="G915" s="105"/>
      <c r="H915" s="105"/>
      <c r="I915" s="105"/>
      <c r="J915" s="105"/>
      <c r="K915" s="105"/>
      <c r="L915" s="105"/>
      <c r="M915" s="105"/>
      <c r="N915" s="105"/>
      <c r="O915" s="105"/>
      <c r="P915" s="105"/>
      <c r="Q915" s="105"/>
      <c r="R915" s="105"/>
      <c r="S915" s="105"/>
      <c r="T915" s="105"/>
      <c r="U915" s="105"/>
      <c r="V915" s="105"/>
      <c r="W915" s="105"/>
      <c r="X915" s="105"/>
      <c r="Y915" s="105"/>
      <c r="Z915" s="105"/>
      <c r="AA915" s="105"/>
      <c r="AB915" s="105"/>
      <c r="AC915" s="105"/>
      <c r="AD915" s="105"/>
      <c r="AE915" s="105"/>
      <c r="AF915" s="105"/>
      <c r="AG915" s="105"/>
      <c r="AH915" s="105"/>
      <c r="AI915" s="105"/>
      <c r="AJ915" s="105"/>
      <c r="AK915" s="105"/>
      <c r="AL915" s="105"/>
      <c r="AM915" s="105"/>
      <c r="AN915" s="105"/>
      <c r="AO915" s="105"/>
      <c r="AP915" s="105"/>
      <c r="AQ915" s="105"/>
      <c r="AR915" s="105"/>
      <c r="AS915" s="105"/>
      <c r="AT915" s="105"/>
      <c r="AU915" s="105"/>
      <c r="AV915" s="105"/>
      <c r="AW915" s="105"/>
      <c r="AX915" s="105"/>
      <c r="AY915" s="105"/>
      <c r="AZ915" s="105"/>
      <c r="BA915" s="105"/>
      <c r="BB915" s="105"/>
      <c r="BC915" s="105"/>
      <c r="BD915" s="105"/>
      <c r="BE915" s="105"/>
      <c r="BF915" s="105"/>
    </row>
    <row r="916" spans="1:58" ht="13.5" customHeight="1" x14ac:dyDescent="0.25">
      <c r="A916" s="105"/>
      <c r="B916" s="167"/>
      <c r="C916" s="167"/>
      <c r="D916" s="167"/>
      <c r="E916" s="105"/>
      <c r="F916" s="105"/>
      <c r="G916" s="105"/>
      <c r="H916" s="105"/>
      <c r="I916" s="105"/>
      <c r="J916" s="105"/>
      <c r="K916" s="105"/>
      <c r="L916" s="105"/>
      <c r="M916" s="105"/>
      <c r="N916" s="105"/>
      <c r="O916" s="105"/>
      <c r="P916" s="105"/>
      <c r="Q916" s="105"/>
      <c r="R916" s="105"/>
      <c r="S916" s="105"/>
      <c r="T916" s="105"/>
      <c r="U916" s="105"/>
      <c r="V916" s="105"/>
      <c r="W916" s="105"/>
      <c r="X916" s="105"/>
      <c r="Y916" s="105"/>
      <c r="Z916" s="105"/>
      <c r="AA916" s="105"/>
      <c r="AB916" s="105"/>
      <c r="AC916" s="105"/>
      <c r="AD916" s="105"/>
      <c r="AE916" s="105"/>
      <c r="AF916" s="105"/>
      <c r="AG916" s="105"/>
      <c r="AH916" s="105"/>
      <c r="AI916" s="105"/>
      <c r="AJ916" s="105"/>
      <c r="AK916" s="105"/>
      <c r="AL916" s="105"/>
      <c r="AM916" s="105"/>
      <c r="AN916" s="105"/>
      <c r="AO916" s="105"/>
      <c r="AP916" s="105"/>
      <c r="AQ916" s="105"/>
      <c r="AR916" s="105"/>
      <c r="AS916" s="105"/>
      <c r="AT916" s="105"/>
      <c r="AU916" s="105"/>
      <c r="AV916" s="105"/>
      <c r="AW916" s="105"/>
      <c r="AX916" s="105"/>
      <c r="AY916" s="105"/>
      <c r="AZ916" s="105"/>
      <c r="BA916" s="105"/>
      <c r="BB916" s="105"/>
      <c r="BC916" s="105"/>
      <c r="BD916" s="105"/>
      <c r="BE916" s="105"/>
      <c r="BF916" s="105"/>
    </row>
    <row r="917" spans="1:58" ht="13.5" customHeight="1" x14ac:dyDescent="0.25">
      <c r="A917" s="105"/>
      <c r="B917" s="167"/>
      <c r="C917" s="167"/>
      <c r="D917" s="167"/>
      <c r="E917" s="105"/>
      <c r="F917" s="105"/>
      <c r="G917" s="105"/>
      <c r="H917" s="105"/>
      <c r="I917" s="105"/>
      <c r="J917" s="105"/>
      <c r="K917" s="105"/>
      <c r="L917" s="105"/>
      <c r="M917" s="105"/>
      <c r="N917" s="105"/>
      <c r="O917" s="105"/>
      <c r="P917" s="105"/>
      <c r="Q917" s="105"/>
      <c r="R917" s="105"/>
      <c r="S917" s="105"/>
      <c r="T917" s="105"/>
      <c r="U917" s="105"/>
      <c r="V917" s="105"/>
      <c r="W917" s="105"/>
      <c r="X917" s="105"/>
      <c r="Y917" s="105"/>
      <c r="Z917" s="105"/>
      <c r="AA917" s="105"/>
      <c r="AB917" s="105"/>
      <c r="AC917" s="105"/>
      <c r="AD917" s="105"/>
      <c r="AE917" s="105"/>
      <c r="AF917" s="105"/>
      <c r="AG917" s="105"/>
      <c r="AH917" s="105"/>
      <c r="AI917" s="105"/>
      <c r="AJ917" s="105"/>
      <c r="AK917" s="105"/>
      <c r="AL917" s="105"/>
      <c r="AM917" s="105"/>
      <c r="AN917" s="105"/>
      <c r="AO917" s="105"/>
      <c r="AP917" s="105"/>
      <c r="AQ917" s="105"/>
      <c r="AR917" s="105"/>
      <c r="AS917" s="105"/>
      <c r="AT917" s="105"/>
      <c r="AU917" s="105"/>
      <c r="AV917" s="105"/>
      <c r="AW917" s="105"/>
      <c r="AX917" s="105"/>
      <c r="AY917" s="105"/>
      <c r="AZ917" s="105"/>
      <c r="BA917" s="105"/>
      <c r="BB917" s="105"/>
      <c r="BC917" s="105"/>
      <c r="BD917" s="105"/>
      <c r="BE917" s="105"/>
      <c r="BF917" s="105"/>
    </row>
    <row r="918" spans="1:58" ht="13.5" customHeight="1" x14ac:dyDescent="0.25">
      <c r="A918" s="105"/>
      <c r="B918" s="167"/>
      <c r="C918" s="167"/>
      <c r="D918" s="167"/>
      <c r="E918" s="105"/>
      <c r="F918" s="105"/>
      <c r="G918" s="105"/>
      <c r="H918" s="105"/>
      <c r="I918" s="105"/>
      <c r="J918" s="105"/>
      <c r="K918" s="105"/>
      <c r="L918" s="105"/>
      <c r="M918" s="105"/>
      <c r="N918" s="105"/>
      <c r="O918" s="105"/>
      <c r="P918" s="105"/>
      <c r="Q918" s="105"/>
      <c r="R918" s="105"/>
      <c r="S918" s="105"/>
      <c r="T918" s="105"/>
      <c r="U918" s="105"/>
      <c r="V918" s="105"/>
      <c r="W918" s="105"/>
      <c r="X918" s="105"/>
      <c r="Y918" s="105"/>
      <c r="Z918" s="105"/>
      <c r="AA918" s="105"/>
      <c r="AB918" s="105"/>
      <c r="AC918" s="105"/>
      <c r="AD918" s="105"/>
      <c r="AE918" s="105"/>
      <c r="AF918" s="105"/>
      <c r="AG918" s="105"/>
      <c r="AH918" s="105"/>
      <c r="AI918" s="105"/>
      <c r="AJ918" s="105"/>
      <c r="AK918" s="105"/>
      <c r="AL918" s="105"/>
      <c r="AM918" s="105"/>
      <c r="AN918" s="105"/>
      <c r="AO918" s="105"/>
      <c r="AP918" s="105"/>
      <c r="AQ918" s="105"/>
      <c r="AR918" s="105"/>
      <c r="AS918" s="105"/>
      <c r="AT918" s="105"/>
      <c r="AU918" s="105"/>
      <c r="AV918" s="105"/>
      <c r="AW918" s="105"/>
      <c r="AX918" s="105"/>
      <c r="AY918" s="105"/>
      <c r="AZ918" s="105"/>
      <c r="BA918" s="105"/>
      <c r="BB918" s="105"/>
      <c r="BC918" s="105"/>
      <c r="BD918" s="105"/>
      <c r="BE918" s="105"/>
      <c r="BF918" s="105"/>
    </row>
    <row r="919" spans="1:58" ht="13.5" customHeight="1" x14ac:dyDescent="0.25">
      <c r="A919" s="105"/>
      <c r="B919" s="167"/>
      <c r="C919" s="167"/>
      <c r="D919" s="167"/>
      <c r="E919" s="105"/>
      <c r="F919" s="105"/>
      <c r="G919" s="105"/>
      <c r="H919" s="105"/>
      <c r="I919" s="105"/>
      <c r="J919" s="105"/>
      <c r="K919" s="105"/>
      <c r="L919" s="105"/>
      <c r="M919" s="105"/>
      <c r="N919" s="105"/>
      <c r="O919" s="105"/>
      <c r="P919" s="105"/>
      <c r="Q919" s="105"/>
      <c r="R919" s="105"/>
      <c r="S919" s="105"/>
      <c r="T919" s="105"/>
      <c r="U919" s="105"/>
      <c r="V919" s="105"/>
      <c r="W919" s="105"/>
      <c r="X919" s="105"/>
      <c r="Y919" s="105"/>
      <c r="Z919" s="105"/>
      <c r="AA919" s="105"/>
      <c r="AB919" s="105"/>
      <c r="AC919" s="105"/>
      <c r="AD919" s="105"/>
      <c r="AE919" s="105"/>
      <c r="AF919" s="105"/>
      <c r="AG919" s="105"/>
      <c r="AH919" s="105"/>
      <c r="AI919" s="105"/>
      <c r="AJ919" s="105"/>
      <c r="AK919" s="105"/>
      <c r="AL919" s="105"/>
      <c r="AM919" s="105"/>
      <c r="AN919" s="105"/>
      <c r="AO919" s="105"/>
      <c r="AP919" s="105"/>
      <c r="AQ919" s="105"/>
      <c r="AR919" s="105"/>
      <c r="AS919" s="105"/>
      <c r="AT919" s="105"/>
      <c r="AU919" s="105"/>
      <c r="AV919" s="105"/>
      <c r="AW919" s="105"/>
      <c r="AX919" s="105"/>
      <c r="AY919" s="105"/>
      <c r="AZ919" s="105"/>
      <c r="BA919" s="105"/>
      <c r="BB919" s="105"/>
      <c r="BC919" s="105"/>
      <c r="BD919" s="105"/>
      <c r="BE919" s="105"/>
      <c r="BF919" s="105"/>
    </row>
    <row r="920" spans="1:58" ht="13.5" customHeight="1" x14ac:dyDescent="0.25">
      <c r="A920" s="105"/>
      <c r="B920" s="167"/>
      <c r="C920" s="167"/>
      <c r="D920" s="167"/>
      <c r="E920" s="105"/>
      <c r="F920" s="105"/>
      <c r="G920" s="105"/>
      <c r="H920" s="105"/>
      <c r="I920" s="105"/>
      <c r="J920" s="105"/>
      <c r="K920" s="105"/>
      <c r="L920" s="105"/>
      <c r="M920" s="105"/>
      <c r="N920" s="105"/>
      <c r="O920" s="105"/>
      <c r="P920" s="105"/>
      <c r="Q920" s="105"/>
      <c r="R920" s="105"/>
      <c r="S920" s="105"/>
      <c r="T920" s="105"/>
      <c r="U920" s="105"/>
      <c r="V920" s="105"/>
      <c r="W920" s="105"/>
      <c r="X920" s="105"/>
      <c r="Y920" s="105"/>
      <c r="Z920" s="105"/>
      <c r="AA920" s="105"/>
      <c r="AB920" s="105"/>
      <c r="AC920" s="105"/>
      <c r="AD920" s="105"/>
      <c r="AE920" s="105"/>
      <c r="AF920" s="105"/>
      <c r="AG920" s="105"/>
      <c r="AH920" s="105"/>
      <c r="AI920" s="105"/>
      <c r="AJ920" s="105"/>
      <c r="AK920" s="105"/>
      <c r="AL920" s="105"/>
      <c r="AM920" s="105"/>
      <c r="AN920" s="105"/>
      <c r="AO920" s="105"/>
      <c r="AP920" s="105"/>
      <c r="AQ920" s="105"/>
      <c r="AR920" s="105"/>
      <c r="AS920" s="105"/>
      <c r="AT920" s="105"/>
      <c r="AU920" s="105"/>
      <c r="AV920" s="105"/>
      <c r="AW920" s="105"/>
      <c r="AX920" s="105"/>
      <c r="AY920" s="105"/>
      <c r="AZ920" s="105"/>
      <c r="BA920" s="105"/>
      <c r="BB920" s="105"/>
      <c r="BC920" s="105"/>
      <c r="BD920" s="105"/>
      <c r="BE920" s="105"/>
      <c r="BF920" s="105"/>
    </row>
    <row r="921" spans="1:58" ht="13.5" customHeight="1" x14ac:dyDescent="0.25">
      <c r="A921" s="105"/>
      <c r="B921" s="167"/>
      <c r="C921" s="167"/>
      <c r="D921" s="167"/>
      <c r="E921" s="105"/>
      <c r="F921" s="105"/>
      <c r="G921" s="105"/>
      <c r="H921" s="105"/>
      <c r="I921" s="105"/>
      <c r="J921" s="105"/>
      <c r="K921" s="105"/>
      <c r="L921" s="105"/>
      <c r="M921" s="105"/>
      <c r="N921" s="105"/>
      <c r="O921" s="105"/>
      <c r="P921" s="105"/>
      <c r="Q921" s="105"/>
      <c r="R921" s="105"/>
      <c r="S921" s="105"/>
      <c r="T921" s="105"/>
      <c r="U921" s="105"/>
      <c r="V921" s="105"/>
      <c r="W921" s="105"/>
      <c r="X921" s="105"/>
      <c r="Y921" s="105"/>
      <c r="Z921" s="105"/>
      <c r="AA921" s="105"/>
      <c r="AB921" s="105"/>
      <c r="AC921" s="105"/>
      <c r="AD921" s="105"/>
      <c r="AE921" s="105"/>
      <c r="AF921" s="105"/>
      <c r="AG921" s="105"/>
      <c r="AH921" s="105"/>
      <c r="AI921" s="105"/>
      <c r="AJ921" s="105"/>
      <c r="AK921" s="105"/>
      <c r="AL921" s="105"/>
      <c r="AM921" s="105"/>
      <c r="AN921" s="105"/>
      <c r="AO921" s="105"/>
      <c r="AP921" s="105"/>
      <c r="AQ921" s="105"/>
      <c r="AR921" s="105"/>
      <c r="AS921" s="105"/>
      <c r="AT921" s="105"/>
      <c r="AU921" s="105"/>
      <c r="AV921" s="105"/>
      <c r="AW921" s="105"/>
      <c r="AX921" s="105"/>
      <c r="AY921" s="105"/>
      <c r="AZ921" s="105"/>
      <c r="BA921" s="105"/>
      <c r="BB921" s="105"/>
      <c r="BC921" s="105"/>
      <c r="BD921" s="105"/>
      <c r="BE921" s="105"/>
      <c r="BF921" s="105"/>
    </row>
    <row r="922" spans="1:58" ht="13.5" customHeight="1" x14ac:dyDescent="0.25">
      <c r="A922" s="105"/>
      <c r="B922" s="167"/>
      <c r="C922" s="167"/>
      <c r="D922" s="167"/>
      <c r="E922" s="105"/>
      <c r="F922" s="105"/>
      <c r="G922" s="105"/>
      <c r="H922" s="105"/>
      <c r="I922" s="105"/>
      <c r="J922" s="105"/>
      <c r="K922" s="105"/>
      <c r="L922" s="105"/>
      <c r="M922" s="105"/>
      <c r="N922" s="105"/>
      <c r="O922" s="105"/>
      <c r="P922" s="105"/>
      <c r="Q922" s="105"/>
      <c r="R922" s="105"/>
      <c r="S922" s="105"/>
      <c r="T922" s="105"/>
      <c r="U922" s="105"/>
      <c r="V922" s="105"/>
      <c r="W922" s="105"/>
      <c r="X922" s="105"/>
      <c r="Y922" s="105"/>
      <c r="Z922" s="105"/>
      <c r="AA922" s="105"/>
      <c r="AB922" s="105"/>
      <c r="AC922" s="105"/>
      <c r="AD922" s="105"/>
      <c r="AE922" s="105"/>
      <c r="AF922" s="105"/>
      <c r="AG922" s="105"/>
      <c r="AH922" s="105"/>
      <c r="AI922" s="105"/>
      <c r="AJ922" s="105"/>
      <c r="AK922" s="105"/>
      <c r="AL922" s="105"/>
      <c r="AM922" s="105"/>
      <c r="AN922" s="105"/>
      <c r="AO922" s="105"/>
      <c r="AP922" s="105"/>
      <c r="AQ922" s="105"/>
      <c r="AR922" s="105"/>
      <c r="AS922" s="105"/>
      <c r="AT922" s="105"/>
      <c r="AU922" s="105"/>
      <c r="AV922" s="105"/>
      <c r="AW922" s="105"/>
      <c r="AX922" s="105"/>
      <c r="AY922" s="105"/>
      <c r="AZ922" s="105"/>
      <c r="BA922" s="105"/>
      <c r="BB922" s="105"/>
      <c r="BC922" s="105"/>
      <c r="BD922" s="105"/>
      <c r="BE922" s="105"/>
      <c r="BF922" s="105"/>
    </row>
    <row r="923" spans="1:58" ht="13.5" customHeight="1" x14ac:dyDescent="0.25">
      <c r="A923" s="105"/>
      <c r="B923" s="167"/>
      <c r="C923" s="167"/>
      <c r="D923" s="167"/>
      <c r="E923" s="105"/>
      <c r="F923" s="105"/>
      <c r="G923" s="105"/>
      <c r="H923" s="105"/>
      <c r="I923" s="105"/>
      <c r="J923" s="105"/>
      <c r="K923" s="105"/>
      <c r="L923" s="105"/>
      <c r="M923" s="105"/>
      <c r="N923" s="105"/>
      <c r="O923" s="105"/>
      <c r="P923" s="105"/>
      <c r="Q923" s="105"/>
      <c r="R923" s="105"/>
      <c r="S923" s="105"/>
      <c r="T923" s="105"/>
      <c r="U923" s="105"/>
      <c r="V923" s="105"/>
      <c r="W923" s="105"/>
      <c r="X923" s="105"/>
      <c r="Y923" s="105"/>
      <c r="Z923" s="105"/>
      <c r="AA923" s="105"/>
      <c r="AB923" s="105"/>
      <c r="AC923" s="105"/>
      <c r="AD923" s="105"/>
      <c r="AE923" s="105"/>
      <c r="AF923" s="105"/>
      <c r="AG923" s="105"/>
      <c r="AH923" s="105"/>
      <c r="AI923" s="105"/>
      <c r="AJ923" s="105"/>
      <c r="AK923" s="105"/>
      <c r="AL923" s="105"/>
      <c r="AM923" s="105"/>
      <c r="AN923" s="105"/>
      <c r="AO923" s="105"/>
      <c r="AP923" s="105"/>
      <c r="AQ923" s="105"/>
      <c r="AR923" s="105"/>
      <c r="AS923" s="105"/>
      <c r="AT923" s="105"/>
      <c r="AU923" s="105"/>
      <c r="AV923" s="105"/>
      <c r="AW923" s="105"/>
      <c r="AX923" s="105"/>
      <c r="AY923" s="105"/>
      <c r="AZ923" s="105"/>
      <c r="BA923" s="105"/>
      <c r="BB923" s="105"/>
      <c r="BC923" s="105"/>
      <c r="BD923" s="105"/>
      <c r="BE923" s="105"/>
      <c r="BF923" s="105"/>
    </row>
    <row r="924" spans="1:58" ht="13.5" customHeight="1" x14ac:dyDescent="0.25">
      <c r="A924" s="105"/>
      <c r="B924" s="167"/>
      <c r="C924" s="167"/>
      <c r="D924" s="167"/>
      <c r="E924" s="105"/>
      <c r="F924" s="105"/>
      <c r="G924" s="105"/>
      <c r="H924" s="105"/>
      <c r="I924" s="105"/>
      <c r="J924" s="105"/>
      <c r="K924" s="105"/>
      <c r="L924" s="105"/>
      <c r="M924" s="105"/>
      <c r="N924" s="105"/>
      <c r="O924" s="105"/>
      <c r="P924" s="105"/>
      <c r="Q924" s="105"/>
      <c r="R924" s="105"/>
      <c r="S924" s="105"/>
      <c r="T924" s="105"/>
      <c r="U924" s="105"/>
      <c r="V924" s="105"/>
      <c r="W924" s="105"/>
      <c r="X924" s="105"/>
      <c r="Y924" s="105"/>
      <c r="Z924" s="105"/>
      <c r="AA924" s="105"/>
      <c r="AB924" s="105"/>
      <c r="AC924" s="105"/>
      <c r="AD924" s="105"/>
      <c r="AE924" s="105"/>
      <c r="AF924" s="105"/>
      <c r="AG924" s="105"/>
      <c r="AH924" s="105"/>
      <c r="AI924" s="105"/>
      <c r="AJ924" s="105"/>
      <c r="AK924" s="105"/>
      <c r="AL924" s="105"/>
      <c r="AM924" s="105"/>
      <c r="AN924" s="105"/>
      <c r="AO924" s="105"/>
      <c r="AP924" s="105"/>
      <c r="AQ924" s="105"/>
      <c r="AR924" s="105"/>
      <c r="AS924" s="105"/>
      <c r="AT924" s="105"/>
      <c r="AU924" s="105"/>
      <c r="AV924" s="105"/>
      <c r="AW924" s="105"/>
      <c r="AX924" s="105"/>
      <c r="AY924" s="105"/>
      <c r="AZ924" s="105"/>
      <c r="BA924" s="105"/>
      <c r="BB924" s="105"/>
      <c r="BC924" s="105"/>
      <c r="BD924" s="105"/>
      <c r="BE924" s="105"/>
      <c r="BF924" s="105"/>
    </row>
    <row r="925" spans="1:58" ht="13.5" customHeight="1" x14ac:dyDescent="0.25">
      <c r="A925" s="105"/>
      <c r="B925" s="167"/>
      <c r="C925" s="167"/>
      <c r="D925" s="167"/>
      <c r="E925" s="105"/>
      <c r="F925" s="105"/>
      <c r="G925" s="105"/>
      <c r="H925" s="105"/>
      <c r="I925" s="105"/>
      <c r="J925" s="105"/>
      <c r="K925" s="105"/>
      <c r="L925" s="105"/>
      <c r="M925" s="105"/>
      <c r="N925" s="105"/>
      <c r="O925" s="105"/>
      <c r="P925" s="105"/>
      <c r="Q925" s="105"/>
      <c r="R925" s="105"/>
      <c r="S925" s="105"/>
      <c r="T925" s="105"/>
      <c r="U925" s="105"/>
      <c r="V925" s="105"/>
      <c r="W925" s="105"/>
      <c r="X925" s="105"/>
      <c r="Y925" s="105"/>
      <c r="Z925" s="105"/>
      <c r="AA925" s="105"/>
      <c r="AB925" s="105"/>
      <c r="AC925" s="105"/>
      <c r="AD925" s="105"/>
      <c r="AE925" s="105"/>
      <c r="AF925" s="105"/>
      <c r="AG925" s="105"/>
      <c r="AH925" s="105"/>
      <c r="AI925" s="105"/>
      <c r="AJ925" s="105"/>
      <c r="AK925" s="105"/>
      <c r="AL925" s="105"/>
      <c r="AM925" s="105"/>
      <c r="AN925" s="105"/>
      <c r="AO925" s="105"/>
      <c r="AP925" s="105"/>
      <c r="AQ925" s="105"/>
      <c r="AR925" s="105"/>
      <c r="AS925" s="105"/>
      <c r="AT925" s="105"/>
      <c r="AU925" s="105"/>
      <c r="AV925" s="105"/>
      <c r="AW925" s="105"/>
      <c r="AX925" s="105"/>
      <c r="AY925" s="105"/>
      <c r="AZ925" s="105"/>
      <c r="BA925" s="105"/>
      <c r="BB925" s="105"/>
      <c r="BC925" s="105"/>
      <c r="BD925" s="105"/>
      <c r="BE925" s="105"/>
      <c r="BF925" s="105"/>
    </row>
    <row r="926" spans="1:58" ht="13.5" customHeight="1" x14ac:dyDescent="0.25">
      <c r="A926" s="105"/>
      <c r="B926" s="167"/>
      <c r="C926" s="167"/>
      <c r="D926" s="167"/>
      <c r="E926" s="105"/>
      <c r="F926" s="105"/>
      <c r="G926" s="105"/>
      <c r="H926" s="105"/>
      <c r="I926" s="105"/>
      <c r="J926" s="105"/>
      <c r="K926" s="105"/>
      <c r="L926" s="105"/>
      <c r="M926" s="105"/>
      <c r="N926" s="105"/>
      <c r="O926" s="105"/>
      <c r="P926" s="105"/>
      <c r="Q926" s="105"/>
      <c r="R926" s="105"/>
      <c r="S926" s="105"/>
      <c r="T926" s="105"/>
      <c r="U926" s="105"/>
      <c r="V926" s="105"/>
      <c r="W926" s="105"/>
      <c r="X926" s="105"/>
      <c r="Y926" s="105"/>
      <c r="Z926" s="105"/>
      <c r="AA926" s="105"/>
      <c r="AB926" s="105"/>
      <c r="AC926" s="105"/>
      <c r="AD926" s="105"/>
      <c r="AE926" s="105"/>
      <c r="AF926" s="105"/>
      <c r="AG926" s="105"/>
      <c r="AH926" s="105"/>
      <c r="AI926" s="105"/>
      <c r="AJ926" s="105"/>
      <c r="AK926" s="105"/>
      <c r="AL926" s="105"/>
      <c r="AM926" s="105"/>
      <c r="AN926" s="105"/>
      <c r="AO926" s="105"/>
      <c r="AP926" s="105"/>
      <c r="AQ926" s="105"/>
      <c r="AR926" s="105"/>
      <c r="AS926" s="105"/>
      <c r="AT926" s="105"/>
      <c r="AU926" s="105"/>
      <c r="AV926" s="105"/>
      <c r="AW926" s="105"/>
      <c r="AX926" s="105"/>
      <c r="AY926" s="105"/>
      <c r="AZ926" s="105"/>
      <c r="BA926" s="105"/>
      <c r="BB926" s="105"/>
      <c r="BC926" s="105"/>
      <c r="BD926" s="105"/>
      <c r="BE926" s="105"/>
      <c r="BF926" s="105"/>
    </row>
    <row r="927" spans="1:58" ht="13.5" customHeight="1" x14ac:dyDescent="0.25">
      <c r="A927" s="105"/>
      <c r="B927" s="167"/>
      <c r="C927" s="167"/>
      <c r="D927" s="167"/>
      <c r="E927" s="105"/>
      <c r="F927" s="105"/>
      <c r="G927" s="105"/>
      <c r="H927" s="105"/>
      <c r="I927" s="105"/>
      <c r="J927" s="105"/>
      <c r="K927" s="105"/>
      <c r="L927" s="105"/>
      <c r="M927" s="105"/>
      <c r="N927" s="105"/>
      <c r="O927" s="105"/>
      <c r="P927" s="105"/>
      <c r="Q927" s="105"/>
      <c r="R927" s="105"/>
      <c r="S927" s="105"/>
      <c r="T927" s="105"/>
      <c r="U927" s="105"/>
      <c r="V927" s="105"/>
      <c r="W927" s="105"/>
      <c r="X927" s="105"/>
      <c r="Y927" s="105"/>
      <c r="Z927" s="105"/>
      <c r="AA927" s="105"/>
      <c r="AB927" s="105"/>
      <c r="AC927" s="105"/>
      <c r="AD927" s="105"/>
      <c r="AE927" s="105"/>
      <c r="AF927" s="105"/>
      <c r="AG927" s="105"/>
      <c r="AH927" s="105"/>
      <c r="AI927" s="105"/>
      <c r="AJ927" s="105"/>
      <c r="AK927" s="105"/>
      <c r="AL927" s="105"/>
      <c r="AM927" s="105"/>
      <c r="AN927" s="105"/>
      <c r="AO927" s="105"/>
      <c r="AP927" s="105"/>
      <c r="AQ927" s="105"/>
      <c r="AR927" s="105"/>
      <c r="AS927" s="105"/>
      <c r="AT927" s="105"/>
      <c r="AU927" s="105"/>
      <c r="AV927" s="105"/>
      <c r="AW927" s="105"/>
      <c r="AX927" s="105"/>
      <c r="AY927" s="105"/>
      <c r="AZ927" s="105"/>
      <c r="BA927" s="105"/>
      <c r="BB927" s="105"/>
      <c r="BC927" s="105"/>
      <c r="BD927" s="105"/>
      <c r="BE927" s="105"/>
      <c r="BF927" s="105"/>
    </row>
    <row r="928" spans="1:58" ht="13.5" customHeight="1" x14ac:dyDescent="0.25">
      <c r="A928" s="105"/>
      <c r="B928" s="167"/>
      <c r="C928" s="167"/>
      <c r="D928" s="167"/>
      <c r="E928" s="105"/>
      <c r="F928" s="105"/>
      <c r="G928" s="105"/>
      <c r="H928" s="105"/>
      <c r="I928" s="105"/>
      <c r="J928" s="105"/>
      <c r="K928" s="105"/>
      <c r="L928" s="105"/>
      <c r="M928" s="105"/>
      <c r="N928" s="105"/>
      <c r="O928" s="105"/>
      <c r="P928" s="105"/>
      <c r="Q928" s="105"/>
      <c r="R928" s="105"/>
      <c r="S928" s="105"/>
      <c r="T928" s="105"/>
      <c r="U928" s="105"/>
      <c r="V928" s="105"/>
      <c r="W928" s="105"/>
      <c r="X928" s="105"/>
      <c r="Y928" s="105"/>
      <c r="Z928" s="105"/>
      <c r="AA928" s="105"/>
      <c r="AB928" s="105"/>
      <c r="AC928" s="105"/>
      <c r="AD928" s="105"/>
      <c r="AE928" s="105"/>
      <c r="AF928" s="105"/>
      <c r="AG928" s="105"/>
      <c r="AH928" s="105"/>
      <c r="AI928" s="105"/>
      <c r="AJ928" s="105"/>
      <c r="AK928" s="105"/>
      <c r="AL928" s="105"/>
      <c r="AM928" s="105"/>
      <c r="AN928" s="105"/>
      <c r="AO928" s="105"/>
      <c r="AP928" s="105"/>
      <c r="AQ928" s="105"/>
      <c r="AR928" s="105"/>
      <c r="AS928" s="105"/>
      <c r="AT928" s="105"/>
      <c r="AU928" s="105"/>
      <c r="AV928" s="105"/>
      <c r="AW928" s="105"/>
      <c r="AX928" s="105"/>
      <c r="AY928" s="105"/>
      <c r="AZ928" s="105"/>
      <c r="BA928" s="105"/>
      <c r="BB928" s="105"/>
      <c r="BC928" s="105"/>
      <c r="BD928" s="105"/>
      <c r="BE928" s="105"/>
      <c r="BF928" s="105"/>
    </row>
    <row r="929" spans="1:58" ht="13.5" customHeight="1" x14ac:dyDescent="0.25">
      <c r="A929" s="105"/>
      <c r="B929" s="167"/>
      <c r="C929" s="167"/>
      <c r="D929" s="167"/>
      <c r="E929" s="105"/>
      <c r="F929" s="105"/>
      <c r="G929" s="105"/>
      <c r="H929" s="105"/>
      <c r="I929" s="105"/>
      <c r="J929" s="105"/>
      <c r="K929" s="105"/>
      <c r="L929" s="105"/>
      <c r="M929" s="105"/>
      <c r="N929" s="105"/>
      <c r="O929" s="105"/>
      <c r="P929" s="105"/>
      <c r="Q929" s="105"/>
      <c r="R929" s="105"/>
      <c r="S929" s="105"/>
      <c r="T929" s="105"/>
      <c r="U929" s="105"/>
      <c r="V929" s="105"/>
      <c r="W929" s="105"/>
      <c r="X929" s="105"/>
      <c r="Y929" s="105"/>
      <c r="Z929" s="105"/>
      <c r="AA929" s="105"/>
      <c r="AB929" s="105"/>
      <c r="AC929" s="105"/>
      <c r="AD929" s="105"/>
      <c r="AE929" s="105"/>
      <c r="AF929" s="105"/>
      <c r="AG929" s="105"/>
      <c r="AH929" s="105"/>
      <c r="AI929" s="105"/>
      <c r="AJ929" s="105"/>
      <c r="AK929" s="105"/>
      <c r="AL929" s="105"/>
      <c r="AM929" s="105"/>
      <c r="AN929" s="105"/>
      <c r="AO929" s="105"/>
      <c r="AP929" s="105"/>
      <c r="AQ929" s="105"/>
      <c r="AR929" s="105"/>
      <c r="AS929" s="105"/>
      <c r="AT929" s="105"/>
      <c r="AU929" s="105"/>
      <c r="AV929" s="105"/>
      <c r="AW929" s="105"/>
      <c r="AX929" s="105"/>
      <c r="AY929" s="105"/>
      <c r="AZ929" s="105"/>
      <c r="BA929" s="105"/>
      <c r="BB929" s="105"/>
      <c r="BC929" s="105"/>
      <c r="BD929" s="105"/>
      <c r="BE929" s="105"/>
      <c r="BF929" s="105"/>
    </row>
    <row r="930" spans="1:58" ht="13.5" customHeight="1" x14ac:dyDescent="0.25">
      <c r="A930" s="105"/>
      <c r="B930" s="167"/>
      <c r="C930" s="167"/>
      <c r="D930" s="167"/>
      <c r="E930" s="105"/>
      <c r="F930" s="105"/>
      <c r="G930" s="105"/>
      <c r="H930" s="105"/>
      <c r="I930" s="105"/>
      <c r="J930" s="105"/>
      <c r="K930" s="105"/>
      <c r="L930" s="105"/>
      <c r="M930" s="105"/>
      <c r="N930" s="105"/>
      <c r="O930" s="105"/>
      <c r="P930" s="105"/>
      <c r="Q930" s="105"/>
      <c r="R930" s="105"/>
      <c r="S930" s="105"/>
      <c r="T930" s="105"/>
      <c r="U930" s="105"/>
      <c r="V930" s="105"/>
      <c r="W930" s="105"/>
      <c r="X930" s="105"/>
      <c r="Y930" s="105"/>
      <c r="Z930" s="105"/>
      <c r="AA930" s="105"/>
      <c r="AB930" s="105"/>
      <c r="AC930" s="105"/>
      <c r="AD930" s="105"/>
      <c r="AE930" s="105"/>
      <c r="AF930" s="105"/>
      <c r="AG930" s="105"/>
      <c r="AH930" s="105"/>
      <c r="AI930" s="105"/>
      <c r="AJ930" s="105"/>
      <c r="AK930" s="105"/>
      <c r="AL930" s="105"/>
      <c r="AM930" s="105"/>
      <c r="AN930" s="105"/>
      <c r="AO930" s="105"/>
      <c r="AP930" s="105"/>
      <c r="AQ930" s="105"/>
      <c r="AR930" s="105"/>
      <c r="AS930" s="105"/>
      <c r="AT930" s="105"/>
      <c r="AU930" s="105"/>
      <c r="AV930" s="105"/>
      <c r="AW930" s="105"/>
      <c r="AX930" s="105"/>
      <c r="AY930" s="105"/>
      <c r="AZ930" s="105"/>
      <c r="BA930" s="105"/>
      <c r="BB930" s="105"/>
      <c r="BC930" s="105"/>
      <c r="BD930" s="105"/>
      <c r="BE930" s="105"/>
      <c r="BF930" s="105"/>
    </row>
    <row r="931" spans="1:58" ht="13.5" customHeight="1" x14ac:dyDescent="0.25">
      <c r="A931" s="105"/>
      <c r="B931" s="167"/>
      <c r="C931" s="167"/>
      <c r="D931" s="167"/>
      <c r="E931" s="105"/>
      <c r="F931" s="105"/>
      <c r="G931" s="105"/>
      <c r="H931" s="105"/>
      <c r="I931" s="105"/>
      <c r="J931" s="105"/>
      <c r="K931" s="105"/>
      <c r="L931" s="105"/>
      <c r="M931" s="105"/>
      <c r="N931" s="105"/>
      <c r="O931" s="105"/>
      <c r="P931" s="105"/>
      <c r="Q931" s="105"/>
      <c r="R931" s="105"/>
      <c r="S931" s="105"/>
      <c r="T931" s="105"/>
      <c r="U931" s="105"/>
      <c r="V931" s="105"/>
      <c r="W931" s="105"/>
      <c r="X931" s="105"/>
      <c r="Y931" s="105"/>
      <c r="Z931" s="105"/>
      <c r="AA931" s="105"/>
      <c r="AB931" s="105"/>
      <c r="AC931" s="105"/>
      <c r="AD931" s="105"/>
      <c r="AE931" s="105"/>
      <c r="AF931" s="105"/>
      <c r="AG931" s="105"/>
      <c r="AH931" s="105"/>
      <c r="AI931" s="105"/>
      <c r="AJ931" s="105"/>
      <c r="AK931" s="105"/>
      <c r="AL931" s="105"/>
      <c r="AM931" s="105"/>
      <c r="AN931" s="105"/>
      <c r="AO931" s="105"/>
      <c r="AP931" s="105"/>
      <c r="AQ931" s="105"/>
      <c r="AR931" s="105"/>
      <c r="AS931" s="105"/>
      <c r="AT931" s="105"/>
      <c r="AU931" s="105"/>
      <c r="AV931" s="105"/>
      <c r="AW931" s="105"/>
      <c r="AX931" s="105"/>
      <c r="AY931" s="105"/>
      <c r="AZ931" s="105"/>
      <c r="BA931" s="105"/>
      <c r="BB931" s="105"/>
      <c r="BC931" s="105"/>
      <c r="BD931" s="105"/>
      <c r="BE931" s="105"/>
      <c r="BF931" s="105"/>
    </row>
    <row r="932" spans="1:58" ht="13.5" customHeight="1" x14ac:dyDescent="0.25">
      <c r="A932" s="105"/>
      <c r="B932" s="167"/>
      <c r="C932" s="167"/>
      <c r="D932" s="167"/>
      <c r="E932" s="105"/>
      <c r="F932" s="105"/>
      <c r="G932" s="105"/>
      <c r="H932" s="105"/>
      <c r="I932" s="105"/>
      <c r="J932" s="105"/>
      <c r="K932" s="105"/>
      <c r="L932" s="105"/>
      <c r="M932" s="105"/>
      <c r="N932" s="105"/>
      <c r="O932" s="105"/>
      <c r="P932" s="105"/>
      <c r="Q932" s="105"/>
      <c r="R932" s="105"/>
      <c r="S932" s="105"/>
      <c r="T932" s="105"/>
      <c r="U932" s="105"/>
      <c r="V932" s="105"/>
      <c r="W932" s="105"/>
      <c r="X932" s="105"/>
      <c r="Y932" s="105"/>
      <c r="Z932" s="105"/>
      <c r="AA932" s="105"/>
      <c r="AB932" s="105"/>
      <c r="AC932" s="105"/>
      <c r="AD932" s="105"/>
      <c r="AE932" s="105"/>
      <c r="AF932" s="105"/>
      <c r="AG932" s="105"/>
      <c r="AH932" s="105"/>
      <c r="AI932" s="105"/>
      <c r="AJ932" s="105"/>
      <c r="AK932" s="105"/>
      <c r="AL932" s="105"/>
      <c r="AM932" s="105"/>
      <c r="AN932" s="105"/>
      <c r="AO932" s="105"/>
      <c r="AP932" s="105"/>
      <c r="AQ932" s="105"/>
      <c r="AR932" s="105"/>
      <c r="AS932" s="105"/>
      <c r="AT932" s="105"/>
      <c r="AU932" s="105"/>
      <c r="AV932" s="105"/>
      <c r="AW932" s="105"/>
      <c r="AX932" s="105"/>
      <c r="AY932" s="105"/>
      <c r="AZ932" s="105"/>
      <c r="BA932" s="105"/>
      <c r="BB932" s="105"/>
      <c r="BC932" s="105"/>
      <c r="BD932" s="105"/>
      <c r="BE932" s="105"/>
      <c r="BF932" s="105"/>
    </row>
    <row r="933" spans="1:58" ht="13.5" customHeight="1" x14ac:dyDescent="0.25">
      <c r="A933" s="105"/>
      <c r="B933" s="167"/>
      <c r="C933" s="167"/>
      <c r="D933" s="167"/>
      <c r="E933" s="105"/>
      <c r="F933" s="105"/>
      <c r="G933" s="105"/>
      <c r="H933" s="105"/>
      <c r="I933" s="105"/>
      <c r="J933" s="105"/>
      <c r="K933" s="105"/>
      <c r="L933" s="105"/>
      <c r="M933" s="105"/>
      <c r="N933" s="105"/>
      <c r="O933" s="105"/>
      <c r="P933" s="105"/>
      <c r="Q933" s="105"/>
      <c r="R933" s="105"/>
      <c r="S933" s="105"/>
      <c r="T933" s="105"/>
      <c r="U933" s="105"/>
      <c r="V933" s="105"/>
      <c r="W933" s="105"/>
      <c r="X933" s="105"/>
      <c r="Y933" s="105"/>
      <c r="Z933" s="105"/>
      <c r="AA933" s="105"/>
      <c r="AB933" s="105"/>
      <c r="AC933" s="105"/>
      <c r="AD933" s="105"/>
      <c r="AE933" s="105"/>
      <c r="AF933" s="105"/>
      <c r="AG933" s="105"/>
      <c r="AH933" s="105"/>
      <c r="AI933" s="105"/>
      <c r="AJ933" s="105"/>
      <c r="AK933" s="105"/>
      <c r="AL933" s="105"/>
      <c r="AM933" s="105"/>
      <c r="AN933" s="105"/>
      <c r="AO933" s="105"/>
      <c r="AP933" s="105"/>
      <c r="AQ933" s="105"/>
      <c r="AR933" s="105"/>
      <c r="AS933" s="105"/>
      <c r="AT933" s="105"/>
      <c r="AU933" s="105"/>
      <c r="AV933" s="105"/>
      <c r="AW933" s="105"/>
      <c r="AX933" s="105"/>
      <c r="AY933" s="105"/>
      <c r="AZ933" s="105"/>
      <c r="BA933" s="105"/>
      <c r="BB933" s="105"/>
      <c r="BC933" s="105"/>
      <c r="BD933" s="105"/>
      <c r="BE933" s="105"/>
      <c r="BF933" s="105"/>
    </row>
    <row r="934" spans="1:58" ht="13.5" customHeight="1" x14ac:dyDescent="0.25">
      <c r="A934" s="105"/>
      <c r="B934" s="167"/>
      <c r="C934" s="167"/>
      <c r="D934" s="167"/>
      <c r="E934" s="105"/>
      <c r="F934" s="105"/>
      <c r="G934" s="105"/>
      <c r="H934" s="105"/>
      <c r="I934" s="105"/>
      <c r="J934" s="105"/>
      <c r="K934" s="105"/>
      <c r="L934" s="105"/>
      <c r="M934" s="105"/>
      <c r="N934" s="105"/>
      <c r="O934" s="105"/>
      <c r="P934" s="105"/>
      <c r="Q934" s="105"/>
      <c r="R934" s="105"/>
      <c r="S934" s="105"/>
      <c r="T934" s="105"/>
      <c r="U934" s="105"/>
      <c r="V934" s="105"/>
      <c r="W934" s="105"/>
      <c r="X934" s="105"/>
      <c r="Y934" s="105"/>
      <c r="Z934" s="105"/>
      <c r="AA934" s="105"/>
      <c r="AB934" s="105"/>
      <c r="AC934" s="105"/>
      <c r="AD934" s="105"/>
      <c r="AE934" s="105"/>
      <c r="AF934" s="105"/>
      <c r="AG934" s="105"/>
      <c r="AH934" s="105"/>
      <c r="AI934" s="105"/>
      <c r="AJ934" s="105"/>
      <c r="AK934" s="105"/>
      <c r="AL934" s="105"/>
      <c r="AM934" s="105"/>
      <c r="AN934" s="105"/>
      <c r="AO934" s="105"/>
      <c r="AP934" s="105"/>
      <c r="AQ934" s="105"/>
      <c r="AR934" s="105"/>
      <c r="AS934" s="105"/>
      <c r="AT934" s="105"/>
      <c r="AU934" s="105"/>
      <c r="AV934" s="105"/>
      <c r="AW934" s="105"/>
      <c r="AX934" s="105"/>
      <c r="AY934" s="105"/>
      <c r="AZ934" s="105"/>
      <c r="BA934" s="105"/>
      <c r="BB934" s="105"/>
      <c r="BC934" s="105"/>
      <c r="BD934" s="105"/>
      <c r="BE934" s="105"/>
      <c r="BF934" s="105"/>
    </row>
    <row r="935" spans="1:58" ht="13.5" customHeight="1" x14ac:dyDescent="0.25">
      <c r="A935" s="105"/>
      <c r="B935" s="167"/>
      <c r="C935" s="167"/>
      <c r="D935" s="167"/>
      <c r="E935" s="105"/>
      <c r="F935" s="105"/>
      <c r="G935" s="105"/>
      <c r="H935" s="105"/>
      <c r="I935" s="105"/>
      <c r="J935" s="105"/>
      <c r="K935" s="105"/>
      <c r="L935" s="105"/>
      <c r="M935" s="105"/>
      <c r="N935" s="105"/>
      <c r="O935" s="105"/>
      <c r="P935" s="105"/>
      <c r="Q935" s="105"/>
      <c r="R935" s="105"/>
      <c r="S935" s="105"/>
      <c r="T935" s="105"/>
      <c r="U935" s="105"/>
      <c r="V935" s="105"/>
      <c r="W935" s="105"/>
      <c r="X935" s="105"/>
      <c r="Y935" s="105"/>
      <c r="Z935" s="105"/>
      <c r="AA935" s="105"/>
      <c r="AB935" s="105"/>
      <c r="AC935" s="105"/>
      <c r="AD935" s="105"/>
      <c r="AE935" s="105"/>
      <c r="AF935" s="105"/>
      <c r="AG935" s="105"/>
      <c r="AH935" s="105"/>
      <c r="AI935" s="105"/>
      <c r="AJ935" s="105"/>
      <c r="AK935" s="105"/>
      <c r="AL935" s="105"/>
      <c r="AM935" s="105"/>
      <c r="AN935" s="105"/>
      <c r="AO935" s="105"/>
      <c r="AP935" s="105"/>
      <c r="AQ935" s="105"/>
      <c r="AR935" s="105"/>
      <c r="AS935" s="105"/>
      <c r="AT935" s="105"/>
      <c r="AU935" s="105"/>
      <c r="AV935" s="105"/>
      <c r="AW935" s="105"/>
      <c r="AX935" s="105"/>
      <c r="AY935" s="105"/>
      <c r="AZ935" s="105"/>
      <c r="BA935" s="105"/>
      <c r="BB935" s="105"/>
      <c r="BC935" s="105"/>
      <c r="BD935" s="105"/>
      <c r="BE935" s="105"/>
      <c r="BF935" s="105"/>
    </row>
    <row r="936" spans="1:58" ht="13.5" customHeight="1" x14ac:dyDescent="0.25">
      <c r="A936" s="105"/>
      <c r="B936" s="167"/>
      <c r="C936" s="167"/>
      <c r="D936" s="167"/>
      <c r="E936" s="105"/>
      <c r="F936" s="105"/>
      <c r="G936" s="105"/>
      <c r="H936" s="105"/>
      <c r="I936" s="105"/>
      <c r="J936" s="105"/>
      <c r="K936" s="105"/>
      <c r="L936" s="105"/>
      <c r="M936" s="105"/>
      <c r="N936" s="105"/>
      <c r="O936" s="105"/>
      <c r="P936" s="105"/>
      <c r="Q936" s="105"/>
      <c r="R936" s="105"/>
      <c r="S936" s="105"/>
      <c r="T936" s="105"/>
      <c r="U936" s="105"/>
      <c r="V936" s="105"/>
      <c r="W936" s="105"/>
      <c r="X936" s="105"/>
      <c r="Y936" s="105"/>
      <c r="Z936" s="105"/>
      <c r="AA936" s="105"/>
      <c r="AB936" s="105"/>
      <c r="AC936" s="105"/>
      <c r="AD936" s="105"/>
      <c r="AE936" s="105"/>
      <c r="AF936" s="105"/>
      <c r="AG936" s="105"/>
      <c r="AH936" s="105"/>
      <c r="AI936" s="105"/>
      <c r="AJ936" s="105"/>
      <c r="AK936" s="105"/>
      <c r="AL936" s="105"/>
      <c r="AM936" s="105"/>
      <c r="AN936" s="105"/>
      <c r="AO936" s="105"/>
      <c r="AP936" s="105"/>
      <c r="AQ936" s="105"/>
      <c r="AR936" s="105"/>
      <c r="AS936" s="105"/>
      <c r="AT936" s="105"/>
      <c r="AU936" s="105"/>
      <c r="AV936" s="105"/>
      <c r="AW936" s="105"/>
      <c r="AX936" s="105"/>
      <c r="AY936" s="105"/>
      <c r="AZ936" s="105"/>
      <c r="BA936" s="105"/>
      <c r="BB936" s="105"/>
      <c r="BC936" s="105"/>
      <c r="BD936" s="105"/>
      <c r="BE936" s="105"/>
      <c r="BF936" s="105"/>
    </row>
    <row r="937" spans="1:58" ht="13.5" customHeight="1" x14ac:dyDescent="0.25">
      <c r="A937" s="105"/>
      <c r="B937" s="167"/>
      <c r="C937" s="167"/>
      <c r="D937" s="167"/>
      <c r="E937" s="105"/>
      <c r="F937" s="105"/>
      <c r="G937" s="105"/>
      <c r="H937" s="105"/>
      <c r="I937" s="105"/>
      <c r="J937" s="105"/>
      <c r="K937" s="105"/>
      <c r="L937" s="105"/>
      <c r="M937" s="105"/>
      <c r="N937" s="105"/>
      <c r="O937" s="105"/>
      <c r="P937" s="105"/>
      <c r="Q937" s="105"/>
      <c r="R937" s="105"/>
      <c r="S937" s="105"/>
      <c r="T937" s="105"/>
      <c r="U937" s="105"/>
      <c r="V937" s="105"/>
      <c r="W937" s="105"/>
      <c r="X937" s="105"/>
      <c r="Y937" s="105"/>
      <c r="Z937" s="105"/>
      <c r="AA937" s="105"/>
      <c r="AB937" s="105"/>
      <c r="AC937" s="105"/>
      <c r="AD937" s="105"/>
      <c r="AE937" s="105"/>
      <c r="AF937" s="105"/>
      <c r="AG937" s="105"/>
      <c r="AH937" s="105"/>
      <c r="AI937" s="105"/>
      <c r="AJ937" s="105"/>
      <c r="AK937" s="105"/>
      <c r="AL937" s="105"/>
      <c r="AM937" s="105"/>
      <c r="AN937" s="105"/>
      <c r="AO937" s="105"/>
      <c r="AP937" s="105"/>
      <c r="AQ937" s="105"/>
      <c r="AR937" s="105"/>
      <c r="AS937" s="105"/>
      <c r="AT937" s="105"/>
      <c r="AU937" s="105"/>
      <c r="AV937" s="105"/>
      <c r="AW937" s="105"/>
      <c r="AX937" s="105"/>
      <c r="AY937" s="105"/>
      <c r="AZ937" s="105"/>
      <c r="BA937" s="105"/>
      <c r="BB937" s="105"/>
      <c r="BC937" s="105"/>
      <c r="BD937" s="105"/>
      <c r="BE937" s="105"/>
      <c r="BF937" s="105"/>
    </row>
    <row r="938" spans="1:58" ht="13.5" customHeight="1" x14ac:dyDescent="0.25">
      <c r="A938" s="105"/>
      <c r="B938" s="167"/>
      <c r="C938" s="167"/>
      <c r="D938" s="167"/>
      <c r="E938" s="105"/>
      <c r="F938" s="105"/>
      <c r="G938" s="105"/>
      <c r="H938" s="105"/>
      <c r="I938" s="105"/>
      <c r="J938" s="105"/>
      <c r="K938" s="105"/>
      <c r="L938" s="105"/>
      <c r="M938" s="105"/>
      <c r="N938" s="105"/>
      <c r="O938" s="105"/>
      <c r="P938" s="105"/>
      <c r="Q938" s="105"/>
      <c r="R938" s="105"/>
      <c r="S938" s="105"/>
      <c r="T938" s="105"/>
      <c r="U938" s="105"/>
      <c r="V938" s="105"/>
      <c r="W938" s="105"/>
      <c r="X938" s="105"/>
      <c r="Y938" s="105"/>
      <c r="Z938" s="105"/>
      <c r="AA938" s="105"/>
      <c r="AB938" s="105"/>
      <c r="AC938" s="105"/>
      <c r="AD938" s="105"/>
      <c r="AE938" s="105"/>
      <c r="AF938" s="105"/>
      <c r="AG938" s="105"/>
      <c r="AH938" s="105"/>
      <c r="AI938" s="105"/>
      <c r="AJ938" s="105"/>
      <c r="AK938" s="105"/>
      <c r="AL938" s="105"/>
      <c r="AM938" s="105"/>
      <c r="AN938" s="105"/>
      <c r="AO938" s="105"/>
      <c r="AP938" s="105"/>
      <c r="AQ938" s="105"/>
      <c r="AR938" s="105"/>
      <c r="AS938" s="105"/>
      <c r="AT938" s="105"/>
      <c r="AU938" s="105"/>
      <c r="AV938" s="105"/>
      <c r="AW938" s="105"/>
      <c r="AX938" s="105"/>
      <c r="AY938" s="105"/>
      <c r="AZ938" s="105"/>
      <c r="BA938" s="105"/>
      <c r="BB938" s="105"/>
      <c r="BC938" s="105"/>
      <c r="BD938" s="105"/>
      <c r="BE938" s="105"/>
      <c r="BF938" s="105"/>
    </row>
    <row r="939" spans="1:58" ht="13.5" customHeight="1" x14ac:dyDescent="0.25">
      <c r="A939" s="105"/>
      <c r="B939" s="167"/>
      <c r="C939" s="167"/>
      <c r="D939" s="167"/>
      <c r="E939" s="105"/>
      <c r="F939" s="105"/>
      <c r="G939" s="105"/>
      <c r="H939" s="105"/>
      <c r="I939" s="105"/>
      <c r="J939" s="105"/>
      <c r="K939" s="105"/>
      <c r="L939" s="105"/>
      <c r="M939" s="105"/>
      <c r="N939" s="105"/>
      <c r="O939" s="105"/>
      <c r="P939" s="105"/>
      <c r="Q939" s="105"/>
      <c r="R939" s="105"/>
      <c r="S939" s="105"/>
      <c r="T939" s="105"/>
      <c r="U939" s="105"/>
      <c r="V939" s="105"/>
      <c r="W939" s="105"/>
      <c r="X939" s="105"/>
      <c r="Y939" s="105"/>
      <c r="Z939" s="105"/>
      <c r="AA939" s="105"/>
      <c r="AB939" s="105"/>
      <c r="AC939" s="105"/>
      <c r="AD939" s="105"/>
      <c r="AE939" s="105"/>
      <c r="AF939" s="105"/>
      <c r="AG939" s="105"/>
      <c r="AH939" s="105"/>
      <c r="AI939" s="105"/>
      <c r="AJ939" s="105"/>
      <c r="AK939" s="105"/>
      <c r="AL939" s="105"/>
      <c r="AM939" s="105"/>
      <c r="AN939" s="105"/>
      <c r="AO939" s="105"/>
      <c r="AP939" s="105"/>
      <c r="AQ939" s="105"/>
      <c r="AR939" s="105"/>
      <c r="AS939" s="105"/>
      <c r="AT939" s="105"/>
      <c r="AU939" s="105"/>
      <c r="AV939" s="105"/>
      <c r="AW939" s="105"/>
      <c r="AX939" s="105"/>
      <c r="AY939" s="105"/>
      <c r="AZ939" s="105"/>
      <c r="BA939" s="105"/>
      <c r="BB939" s="105"/>
      <c r="BC939" s="105"/>
      <c r="BD939" s="105"/>
      <c r="BE939" s="105"/>
      <c r="BF939" s="105"/>
    </row>
    <row r="940" spans="1:58" ht="13.5" customHeight="1" x14ac:dyDescent="0.25">
      <c r="A940" s="105"/>
      <c r="B940" s="167"/>
      <c r="C940" s="167"/>
      <c r="D940" s="167"/>
      <c r="E940" s="105"/>
      <c r="F940" s="105"/>
      <c r="G940" s="105"/>
      <c r="H940" s="105"/>
      <c r="I940" s="105"/>
      <c r="J940" s="105"/>
      <c r="K940" s="105"/>
      <c r="L940" s="105"/>
      <c r="M940" s="105"/>
      <c r="N940" s="105"/>
      <c r="O940" s="105"/>
      <c r="P940" s="105"/>
      <c r="Q940" s="105"/>
      <c r="R940" s="105"/>
      <c r="S940" s="105"/>
      <c r="T940" s="105"/>
      <c r="U940" s="105"/>
      <c r="V940" s="105"/>
      <c r="W940" s="105"/>
      <c r="X940" s="105"/>
      <c r="Y940" s="105"/>
      <c r="Z940" s="105"/>
      <c r="AA940" s="105"/>
      <c r="AB940" s="105"/>
      <c r="AC940" s="105"/>
      <c r="AD940" s="105"/>
      <c r="AE940" s="105"/>
      <c r="AF940" s="105"/>
      <c r="AG940" s="105"/>
      <c r="AH940" s="105"/>
      <c r="AI940" s="105"/>
      <c r="AJ940" s="105"/>
      <c r="AK940" s="105"/>
      <c r="AL940" s="105"/>
      <c r="AM940" s="105"/>
      <c r="AN940" s="105"/>
      <c r="AO940" s="105"/>
      <c r="AP940" s="105"/>
      <c r="AQ940" s="105"/>
      <c r="AR940" s="105"/>
      <c r="AS940" s="105"/>
      <c r="AT940" s="105"/>
      <c r="AU940" s="105"/>
      <c r="AV940" s="105"/>
      <c r="AW940" s="105"/>
      <c r="AX940" s="105"/>
      <c r="AY940" s="105"/>
      <c r="AZ940" s="105"/>
      <c r="BA940" s="105"/>
      <c r="BB940" s="105"/>
      <c r="BC940" s="105"/>
      <c r="BD940" s="105"/>
      <c r="BE940" s="105"/>
      <c r="BF940" s="105"/>
    </row>
    <row r="941" spans="1:58" ht="13.5" customHeight="1" x14ac:dyDescent="0.25">
      <c r="A941" s="105"/>
      <c r="B941" s="167"/>
      <c r="C941" s="167"/>
      <c r="D941" s="167"/>
      <c r="E941" s="105"/>
      <c r="F941" s="105"/>
      <c r="G941" s="105"/>
      <c r="H941" s="105"/>
      <c r="I941" s="105"/>
      <c r="J941" s="105"/>
      <c r="K941" s="105"/>
      <c r="L941" s="105"/>
      <c r="M941" s="105"/>
      <c r="N941" s="105"/>
      <c r="O941" s="105"/>
      <c r="P941" s="105"/>
      <c r="Q941" s="105"/>
      <c r="R941" s="105"/>
      <c r="S941" s="105"/>
      <c r="T941" s="105"/>
      <c r="U941" s="105"/>
      <c r="V941" s="105"/>
      <c r="W941" s="105"/>
      <c r="X941" s="105"/>
      <c r="Y941" s="105"/>
      <c r="Z941" s="105"/>
      <c r="AA941" s="105"/>
      <c r="AB941" s="105"/>
      <c r="AC941" s="105"/>
      <c r="AD941" s="105"/>
      <c r="AE941" s="105"/>
      <c r="AF941" s="105"/>
      <c r="AG941" s="105"/>
      <c r="AH941" s="105"/>
      <c r="AI941" s="105"/>
      <c r="AJ941" s="105"/>
      <c r="AK941" s="105"/>
      <c r="AL941" s="105"/>
      <c r="AM941" s="105"/>
      <c r="AN941" s="105"/>
      <c r="AO941" s="105"/>
      <c r="AP941" s="105"/>
      <c r="AQ941" s="105"/>
      <c r="AR941" s="105"/>
      <c r="AS941" s="105"/>
      <c r="AT941" s="105"/>
      <c r="AU941" s="105"/>
      <c r="AV941" s="105"/>
      <c r="AW941" s="105"/>
      <c r="AX941" s="105"/>
      <c r="AY941" s="105"/>
      <c r="AZ941" s="105"/>
      <c r="BA941" s="105"/>
      <c r="BB941" s="105"/>
      <c r="BC941" s="105"/>
      <c r="BD941" s="105"/>
      <c r="BE941" s="105"/>
      <c r="BF941" s="105"/>
    </row>
    <row r="942" spans="1:58" ht="13.5" customHeight="1" x14ac:dyDescent="0.25">
      <c r="A942" s="105"/>
      <c r="B942" s="167"/>
      <c r="C942" s="167"/>
      <c r="D942" s="167"/>
      <c r="E942" s="105"/>
      <c r="F942" s="105"/>
      <c r="G942" s="105"/>
      <c r="H942" s="105"/>
      <c r="I942" s="105"/>
      <c r="J942" s="105"/>
      <c r="K942" s="105"/>
      <c r="L942" s="105"/>
      <c r="M942" s="105"/>
      <c r="N942" s="105"/>
      <c r="O942" s="105"/>
      <c r="P942" s="105"/>
      <c r="Q942" s="105"/>
      <c r="R942" s="105"/>
      <c r="S942" s="105"/>
      <c r="T942" s="105"/>
      <c r="U942" s="105"/>
      <c r="V942" s="105"/>
      <c r="W942" s="105"/>
      <c r="X942" s="105"/>
      <c r="Y942" s="105"/>
      <c r="Z942" s="105"/>
      <c r="AA942" s="105"/>
      <c r="AB942" s="105"/>
      <c r="AC942" s="105"/>
      <c r="AD942" s="105"/>
      <c r="AE942" s="105"/>
      <c r="AF942" s="105"/>
      <c r="AG942" s="105"/>
      <c r="AH942" s="105"/>
      <c r="AI942" s="105"/>
      <c r="AJ942" s="105"/>
      <c r="AK942" s="105"/>
      <c r="AL942" s="105"/>
      <c r="AM942" s="105"/>
      <c r="AN942" s="105"/>
      <c r="AO942" s="105"/>
      <c r="AP942" s="105"/>
      <c r="AQ942" s="105"/>
      <c r="AR942" s="105"/>
      <c r="AS942" s="105"/>
      <c r="AT942" s="105"/>
      <c r="AU942" s="105"/>
      <c r="AV942" s="105"/>
      <c r="AW942" s="105"/>
      <c r="AX942" s="105"/>
      <c r="AY942" s="105"/>
      <c r="AZ942" s="105"/>
      <c r="BA942" s="105"/>
      <c r="BB942" s="105"/>
      <c r="BC942" s="105"/>
      <c r="BD942" s="105"/>
      <c r="BE942" s="105"/>
      <c r="BF942" s="105"/>
    </row>
    <row r="943" spans="1:58" ht="13.5" customHeight="1" x14ac:dyDescent="0.25">
      <c r="A943" s="105"/>
      <c r="B943" s="167"/>
      <c r="C943" s="167"/>
      <c r="D943" s="167"/>
      <c r="E943" s="105"/>
      <c r="F943" s="105"/>
      <c r="G943" s="105"/>
      <c r="H943" s="105"/>
      <c r="I943" s="105"/>
      <c r="J943" s="105"/>
      <c r="K943" s="105"/>
      <c r="L943" s="105"/>
      <c r="M943" s="105"/>
      <c r="N943" s="105"/>
      <c r="O943" s="105"/>
      <c r="P943" s="105"/>
      <c r="Q943" s="105"/>
      <c r="R943" s="105"/>
      <c r="S943" s="105"/>
      <c r="T943" s="105"/>
      <c r="U943" s="105"/>
      <c r="V943" s="105"/>
      <c r="W943" s="105"/>
      <c r="X943" s="105"/>
      <c r="Y943" s="105"/>
      <c r="Z943" s="105"/>
      <c r="AA943" s="105"/>
      <c r="AB943" s="105"/>
      <c r="AC943" s="105"/>
      <c r="AD943" s="105"/>
      <c r="AE943" s="105"/>
      <c r="AF943" s="105"/>
      <c r="AG943" s="105"/>
      <c r="AH943" s="105"/>
      <c r="AI943" s="105"/>
      <c r="AJ943" s="105"/>
      <c r="AK943" s="105"/>
      <c r="AL943" s="105"/>
      <c r="AM943" s="105"/>
      <c r="AN943" s="105"/>
      <c r="AO943" s="105"/>
      <c r="AP943" s="105"/>
      <c r="AQ943" s="105"/>
      <c r="AR943" s="105"/>
      <c r="AS943" s="105"/>
      <c r="AT943" s="105"/>
      <c r="AU943" s="105"/>
      <c r="AV943" s="105"/>
      <c r="AW943" s="105"/>
      <c r="AX943" s="105"/>
      <c r="AY943" s="105"/>
      <c r="AZ943" s="105"/>
      <c r="BA943" s="105"/>
      <c r="BB943" s="105"/>
      <c r="BC943" s="105"/>
      <c r="BD943" s="105"/>
      <c r="BE943" s="105"/>
      <c r="BF943" s="105"/>
    </row>
    <row r="944" spans="1:58" ht="13.5" customHeight="1" x14ac:dyDescent="0.25">
      <c r="A944" s="105"/>
      <c r="B944" s="167"/>
      <c r="C944" s="167"/>
      <c r="D944" s="167"/>
      <c r="E944" s="105"/>
      <c r="F944" s="105"/>
      <c r="G944" s="105"/>
      <c r="H944" s="105"/>
      <c r="I944" s="105"/>
      <c r="J944" s="105"/>
      <c r="K944" s="105"/>
      <c r="L944" s="105"/>
      <c r="M944" s="105"/>
      <c r="N944" s="105"/>
      <c r="O944" s="105"/>
      <c r="P944" s="105"/>
      <c r="Q944" s="105"/>
      <c r="R944" s="105"/>
      <c r="S944" s="105"/>
      <c r="T944" s="105"/>
      <c r="U944" s="105"/>
      <c r="V944" s="105"/>
      <c r="W944" s="105"/>
      <c r="X944" s="105"/>
      <c r="Y944" s="105"/>
      <c r="Z944" s="105"/>
      <c r="AA944" s="105"/>
      <c r="AB944" s="105"/>
      <c r="AC944" s="105"/>
      <c r="AD944" s="105"/>
      <c r="AE944" s="105"/>
      <c r="AF944" s="105"/>
      <c r="AG944" s="105"/>
      <c r="AH944" s="105"/>
      <c r="AI944" s="105"/>
      <c r="AJ944" s="105"/>
      <c r="AK944" s="105"/>
      <c r="AL944" s="105"/>
      <c r="AM944" s="105"/>
      <c r="AN944" s="105"/>
      <c r="AO944" s="105"/>
      <c r="AP944" s="105"/>
      <c r="AQ944" s="105"/>
      <c r="AR944" s="105"/>
      <c r="AS944" s="105"/>
      <c r="AT944" s="105"/>
      <c r="AU944" s="105"/>
      <c r="AV944" s="105"/>
      <c r="AW944" s="105"/>
      <c r="AX944" s="105"/>
      <c r="AY944" s="105"/>
      <c r="AZ944" s="105"/>
      <c r="BA944" s="105"/>
      <c r="BB944" s="105"/>
      <c r="BC944" s="105"/>
      <c r="BD944" s="105"/>
      <c r="BE944" s="105"/>
      <c r="BF944" s="105"/>
    </row>
    <row r="945" spans="1:58" ht="13.5" customHeight="1" x14ac:dyDescent="0.25">
      <c r="A945" s="105"/>
      <c r="B945" s="167"/>
      <c r="C945" s="167"/>
      <c r="D945" s="167"/>
      <c r="E945" s="105"/>
      <c r="F945" s="105"/>
      <c r="G945" s="105"/>
      <c r="H945" s="105"/>
      <c r="I945" s="105"/>
      <c r="J945" s="105"/>
      <c r="K945" s="105"/>
      <c r="L945" s="105"/>
      <c r="M945" s="105"/>
      <c r="N945" s="105"/>
      <c r="O945" s="105"/>
      <c r="P945" s="105"/>
      <c r="Q945" s="105"/>
      <c r="R945" s="105"/>
      <c r="S945" s="105"/>
      <c r="T945" s="105"/>
      <c r="U945" s="105"/>
      <c r="V945" s="105"/>
      <c r="W945" s="105"/>
      <c r="X945" s="105"/>
      <c r="Y945" s="105"/>
      <c r="Z945" s="105"/>
      <c r="AA945" s="105"/>
      <c r="AB945" s="105"/>
      <c r="AC945" s="105"/>
      <c r="AD945" s="105"/>
      <c r="AE945" s="105"/>
      <c r="AF945" s="105"/>
      <c r="AG945" s="105"/>
      <c r="AH945" s="105"/>
      <c r="AI945" s="105"/>
      <c r="AJ945" s="105"/>
      <c r="AK945" s="105"/>
      <c r="AL945" s="105"/>
      <c r="AM945" s="105"/>
      <c r="AN945" s="105"/>
      <c r="AO945" s="105"/>
      <c r="AP945" s="105"/>
      <c r="AQ945" s="105"/>
      <c r="AR945" s="105"/>
      <c r="AS945" s="105"/>
      <c r="AT945" s="105"/>
      <c r="AU945" s="105"/>
      <c r="AV945" s="105"/>
      <c r="AW945" s="105"/>
      <c r="AX945" s="105"/>
      <c r="AY945" s="105"/>
      <c r="AZ945" s="105"/>
      <c r="BA945" s="105"/>
      <c r="BB945" s="105"/>
      <c r="BC945" s="105"/>
      <c r="BD945" s="105"/>
      <c r="BE945" s="105"/>
      <c r="BF945" s="105"/>
    </row>
    <row r="946" spans="1:58" ht="13.5" customHeight="1" x14ac:dyDescent="0.25">
      <c r="A946" s="105"/>
      <c r="B946" s="167"/>
      <c r="C946" s="167"/>
      <c r="D946" s="167"/>
      <c r="E946" s="105"/>
      <c r="F946" s="105"/>
      <c r="G946" s="105"/>
      <c r="H946" s="105"/>
      <c r="I946" s="105"/>
      <c r="J946" s="105"/>
      <c r="K946" s="105"/>
      <c r="L946" s="105"/>
      <c r="M946" s="105"/>
      <c r="N946" s="105"/>
      <c r="O946" s="105"/>
      <c r="P946" s="105"/>
      <c r="Q946" s="105"/>
      <c r="R946" s="105"/>
      <c r="S946" s="105"/>
      <c r="T946" s="105"/>
      <c r="U946" s="105"/>
      <c r="V946" s="105"/>
      <c r="W946" s="105"/>
      <c r="X946" s="105"/>
      <c r="Y946" s="105"/>
      <c r="Z946" s="105"/>
      <c r="AA946" s="105"/>
      <c r="AB946" s="105"/>
      <c r="AC946" s="105"/>
      <c r="AD946" s="105"/>
      <c r="AE946" s="105"/>
      <c r="AF946" s="105"/>
      <c r="AG946" s="105"/>
      <c r="AH946" s="105"/>
      <c r="AI946" s="105"/>
      <c r="AJ946" s="105"/>
      <c r="AK946" s="105"/>
      <c r="AL946" s="105"/>
      <c r="AM946" s="105"/>
      <c r="AN946" s="105"/>
      <c r="AO946" s="105"/>
      <c r="AP946" s="105"/>
      <c r="AQ946" s="105"/>
      <c r="AR946" s="105"/>
      <c r="AS946" s="105"/>
      <c r="AT946" s="105"/>
      <c r="AU946" s="105"/>
      <c r="AV946" s="105"/>
      <c r="AW946" s="105"/>
      <c r="AX946" s="105"/>
      <c r="AY946" s="105"/>
      <c r="AZ946" s="105"/>
      <c r="BA946" s="105"/>
      <c r="BB946" s="105"/>
      <c r="BC946" s="105"/>
      <c r="BD946" s="105"/>
      <c r="BE946" s="105"/>
      <c r="BF946" s="105"/>
    </row>
    <row r="947" spans="1:58" ht="13.5" customHeight="1" x14ac:dyDescent="0.25">
      <c r="A947" s="105"/>
      <c r="B947" s="167"/>
      <c r="C947" s="167"/>
      <c r="D947" s="167"/>
      <c r="E947" s="105"/>
      <c r="F947" s="105"/>
      <c r="G947" s="105"/>
      <c r="H947" s="105"/>
      <c r="I947" s="105"/>
      <c r="J947" s="105"/>
      <c r="K947" s="105"/>
      <c r="L947" s="105"/>
      <c r="M947" s="105"/>
      <c r="N947" s="105"/>
      <c r="O947" s="105"/>
      <c r="P947" s="105"/>
      <c r="Q947" s="105"/>
      <c r="R947" s="105"/>
      <c r="S947" s="105"/>
      <c r="T947" s="105"/>
      <c r="U947" s="105"/>
      <c r="V947" s="105"/>
      <c r="W947" s="105"/>
      <c r="X947" s="105"/>
      <c r="Y947" s="105"/>
      <c r="Z947" s="105"/>
      <c r="AA947" s="105"/>
      <c r="AB947" s="105"/>
      <c r="AC947" s="105"/>
      <c r="AD947" s="105"/>
      <c r="AE947" s="105"/>
      <c r="AF947" s="105"/>
      <c r="AG947" s="105"/>
      <c r="AH947" s="105"/>
      <c r="AI947" s="105"/>
      <c r="AJ947" s="105"/>
      <c r="AK947" s="105"/>
      <c r="AL947" s="105"/>
      <c r="AM947" s="105"/>
      <c r="AN947" s="105"/>
      <c r="AO947" s="105"/>
      <c r="AP947" s="105"/>
      <c r="AQ947" s="105"/>
      <c r="AR947" s="105"/>
      <c r="AS947" s="105"/>
      <c r="AT947" s="105"/>
      <c r="AU947" s="105"/>
      <c r="AV947" s="105"/>
      <c r="AW947" s="105"/>
      <c r="AX947" s="105"/>
      <c r="AY947" s="105"/>
      <c r="AZ947" s="105"/>
      <c r="BA947" s="105"/>
      <c r="BB947" s="105"/>
      <c r="BC947" s="105"/>
      <c r="BD947" s="105"/>
      <c r="BE947" s="105"/>
      <c r="BF947" s="105"/>
    </row>
    <row r="948" spans="1:58" ht="13.5" customHeight="1" x14ac:dyDescent="0.25">
      <c r="A948" s="105"/>
      <c r="B948" s="167"/>
      <c r="C948" s="167"/>
      <c r="D948" s="167"/>
      <c r="E948" s="105"/>
      <c r="F948" s="105"/>
      <c r="G948" s="105"/>
      <c r="H948" s="105"/>
      <c r="I948" s="105"/>
      <c r="J948" s="105"/>
      <c r="K948" s="105"/>
      <c r="L948" s="105"/>
      <c r="M948" s="105"/>
      <c r="N948" s="105"/>
      <c r="O948" s="105"/>
      <c r="P948" s="105"/>
      <c r="Q948" s="105"/>
      <c r="R948" s="105"/>
      <c r="S948" s="105"/>
      <c r="T948" s="105"/>
      <c r="U948" s="105"/>
      <c r="V948" s="105"/>
      <c r="W948" s="105"/>
      <c r="X948" s="105"/>
      <c r="Y948" s="105"/>
      <c r="Z948" s="105"/>
      <c r="AA948" s="105"/>
      <c r="AB948" s="105"/>
      <c r="AC948" s="105"/>
      <c r="AD948" s="105"/>
      <c r="AE948" s="105"/>
      <c r="AF948" s="105"/>
      <c r="AG948" s="105"/>
      <c r="AH948" s="105"/>
      <c r="AI948" s="105"/>
      <c r="AJ948" s="105"/>
      <c r="AK948" s="105"/>
      <c r="AL948" s="105"/>
      <c r="AM948" s="105"/>
      <c r="AN948" s="105"/>
      <c r="AO948" s="105"/>
      <c r="AP948" s="105"/>
      <c r="AQ948" s="105"/>
      <c r="AR948" s="105"/>
      <c r="AS948" s="105"/>
      <c r="AT948" s="105"/>
      <c r="AU948" s="105"/>
      <c r="AV948" s="105"/>
      <c r="AW948" s="105"/>
      <c r="AX948" s="105"/>
      <c r="AY948" s="105"/>
      <c r="AZ948" s="105"/>
      <c r="BA948" s="105"/>
      <c r="BB948" s="105"/>
      <c r="BC948" s="105"/>
      <c r="BD948" s="105"/>
      <c r="BE948" s="105"/>
      <c r="BF948" s="105"/>
    </row>
    <row r="949" spans="1:58" ht="13.5" customHeight="1" x14ac:dyDescent="0.25">
      <c r="A949" s="105"/>
      <c r="B949" s="167"/>
      <c r="C949" s="167"/>
      <c r="D949" s="167"/>
      <c r="E949" s="105"/>
      <c r="F949" s="105"/>
      <c r="G949" s="105"/>
      <c r="H949" s="105"/>
      <c r="I949" s="105"/>
      <c r="J949" s="105"/>
      <c r="K949" s="105"/>
      <c r="L949" s="105"/>
      <c r="M949" s="105"/>
      <c r="N949" s="105"/>
      <c r="O949" s="105"/>
      <c r="P949" s="105"/>
      <c r="Q949" s="105"/>
      <c r="R949" s="105"/>
      <c r="S949" s="105"/>
      <c r="T949" s="105"/>
      <c r="U949" s="105"/>
      <c r="V949" s="105"/>
      <c r="W949" s="105"/>
      <c r="X949" s="105"/>
      <c r="Y949" s="105"/>
      <c r="Z949" s="105"/>
      <c r="AA949" s="105"/>
      <c r="AB949" s="105"/>
      <c r="AC949" s="105"/>
      <c r="AD949" s="105"/>
      <c r="AE949" s="105"/>
      <c r="AF949" s="105"/>
      <c r="AG949" s="105"/>
      <c r="AH949" s="105"/>
      <c r="AI949" s="105"/>
      <c r="AJ949" s="105"/>
      <c r="AK949" s="105"/>
      <c r="AL949" s="105"/>
      <c r="AM949" s="105"/>
      <c r="AN949" s="105"/>
      <c r="AO949" s="105"/>
      <c r="AP949" s="105"/>
      <c r="AQ949" s="105"/>
      <c r="AR949" s="105"/>
      <c r="AS949" s="105"/>
      <c r="AT949" s="105"/>
      <c r="AU949" s="105"/>
      <c r="AV949" s="105"/>
      <c r="AW949" s="105"/>
      <c r="AX949" s="105"/>
      <c r="AY949" s="105"/>
      <c r="AZ949" s="105"/>
      <c r="BA949" s="105"/>
      <c r="BB949" s="105"/>
      <c r="BC949" s="105"/>
      <c r="BD949" s="105"/>
      <c r="BE949" s="105"/>
      <c r="BF949" s="105"/>
    </row>
    <row r="950" spans="1:58" ht="13.5" customHeight="1" x14ac:dyDescent="0.25">
      <c r="A950" s="105"/>
      <c r="B950" s="167"/>
      <c r="C950" s="167"/>
      <c r="D950" s="167"/>
      <c r="E950" s="105"/>
      <c r="F950" s="105"/>
      <c r="G950" s="105"/>
      <c r="H950" s="105"/>
      <c r="I950" s="105"/>
      <c r="J950" s="105"/>
      <c r="K950" s="105"/>
      <c r="L950" s="105"/>
      <c r="M950" s="105"/>
      <c r="N950" s="105"/>
      <c r="O950" s="105"/>
      <c r="P950" s="105"/>
      <c r="Q950" s="105"/>
      <c r="R950" s="105"/>
      <c r="S950" s="105"/>
      <c r="T950" s="105"/>
      <c r="U950" s="105"/>
      <c r="V950" s="105"/>
      <c r="W950" s="105"/>
      <c r="X950" s="105"/>
      <c r="Y950" s="105"/>
      <c r="Z950" s="105"/>
      <c r="AA950" s="105"/>
      <c r="AB950" s="105"/>
      <c r="AC950" s="105"/>
      <c r="AD950" s="105"/>
      <c r="AE950" s="105"/>
      <c r="AF950" s="105"/>
      <c r="AG950" s="105"/>
      <c r="AH950" s="105"/>
      <c r="AI950" s="105"/>
      <c r="AJ950" s="105"/>
      <c r="AK950" s="105"/>
      <c r="AL950" s="105"/>
      <c r="AM950" s="105"/>
      <c r="AN950" s="105"/>
      <c r="AO950" s="105"/>
      <c r="AP950" s="105"/>
      <c r="AQ950" s="105"/>
      <c r="AR950" s="105"/>
      <c r="AS950" s="105"/>
      <c r="AT950" s="105"/>
      <c r="AU950" s="105"/>
      <c r="AV950" s="105"/>
      <c r="AW950" s="105"/>
      <c r="AX950" s="105"/>
      <c r="AY950" s="105"/>
      <c r="AZ950" s="105"/>
      <c r="BA950" s="105"/>
      <c r="BB950" s="105"/>
      <c r="BC950" s="105"/>
      <c r="BD950" s="105"/>
      <c r="BE950" s="105"/>
      <c r="BF950" s="105"/>
    </row>
    <row r="951" spans="1:58" ht="13.5" customHeight="1" x14ac:dyDescent="0.25">
      <c r="A951" s="105"/>
      <c r="B951" s="167"/>
      <c r="C951" s="167"/>
      <c r="D951" s="167"/>
      <c r="E951" s="105"/>
      <c r="F951" s="105"/>
      <c r="G951" s="105"/>
      <c r="H951" s="105"/>
      <c r="I951" s="105"/>
      <c r="J951" s="105"/>
      <c r="K951" s="105"/>
      <c r="L951" s="105"/>
      <c r="M951" s="105"/>
      <c r="N951" s="105"/>
      <c r="O951" s="105"/>
      <c r="P951" s="105"/>
      <c r="Q951" s="105"/>
      <c r="R951" s="105"/>
      <c r="S951" s="105"/>
      <c r="T951" s="105"/>
      <c r="U951" s="105"/>
      <c r="V951" s="105"/>
      <c r="W951" s="105"/>
      <c r="X951" s="105"/>
      <c r="Y951" s="105"/>
      <c r="Z951" s="105"/>
      <c r="AA951" s="105"/>
      <c r="AB951" s="105"/>
      <c r="AC951" s="105"/>
      <c r="AD951" s="105"/>
      <c r="AE951" s="105"/>
      <c r="AF951" s="105"/>
      <c r="AG951" s="105"/>
      <c r="AH951" s="105"/>
      <c r="AI951" s="105"/>
      <c r="AJ951" s="105"/>
      <c r="AK951" s="105"/>
      <c r="AL951" s="105"/>
      <c r="AM951" s="105"/>
      <c r="AN951" s="105"/>
      <c r="AO951" s="105"/>
      <c r="AP951" s="105"/>
      <c r="AQ951" s="105"/>
      <c r="AR951" s="105"/>
      <c r="AS951" s="105"/>
      <c r="AT951" s="105"/>
      <c r="AU951" s="105"/>
      <c r="AV951" s="105"/>
      <c r="AW951" s="105"/>
      <c r="AX951" s="105"/>
      <c r="AY951" s="105"/>
      <c r="AZ951" s="105"/>
      <c r="BA951" s="105"/>
      <c r="BB951" s="105"/>
      <c r="BC951" s="105"/>
      <c r="BD951" s="105"/>
      <c r="BE951" s="105"/>
      <c r="BF951" s="105"/>
    </row>
    <row r="952" spans="1:58" ht="13.5" customHeight="1" x14ac:dyDescent="0.25">
      <c r="A952" s="105"/>
      <c r="B952" s="167"/>
      <c r="C952" s="167"/>
      <c r="D952" s="167"/>
      <c r="E952" s="105"/>
      <c r="F952" s="105"/>
      <c r="G952" s="105"/>
      <c r="H952" s="105"/>
      <c r="I952" s="105"/>
      <c r="J952" s="105"/>
      <c r="K952" s="105"/>
      <c r="L952" s="105"/>
      <c r="M952" s="105"/>
      <c r="N952" s="105"/>
      <c r="O952" s="105"/>
      <c r="P952" s="105"/>
      <c r="Q952" s="105"/>
      <c r="R952" s="105"/>
      <c r="S952" s="105"/>
      <c r="T952" s="105"/>
      <c r="U952" s="105"/>
      <c r="V952" s="105"/>
      <c r="W952" s="105"/>
      <c r="X952" s="105"/>
      <c r="Y952" s="105"/>
      <c r="Z952" s="105"/>
      <c r="AA952" s="105"/>
      <c r="AB952" s="105"/>
      <c r="AC952" s="105"/>
      <c r="AD952" s="105"/>
      <c r="AE952" s="105"/>
      <c r="AF952" s="105"/>
      <c r="AG952" s="105"/>
      <c r="AH952" s="105"/>
      <c r="AI952" s="105"/>
      <c r="AJ952" s="105"/>
      <c r="AK952" s="105"/>
      <c r="AL952" s="105"/>
      <c r="AM952" s="105"/>
      <c r="AN952" s="105"/>
      <c r="AO952" s="105"/>
      <c r="AP952" s="105"/>
      <c r="AQ952" s="105"/>
      <c r="AR952" s="105"/>
      <c r="AS952" s="105"/>
      <c r="AT952" s="105"/>
      <c r="AU952" s="105"/>
      <c r="AV952" s="105"/>
      <c r="AW952" s="105"/>
      <c r="AX952" s="105"/>
      <c r="AY952" s="105"/>
      <c r="AZ952" s="105"/>
      <c r="BA952" s="105"/>
      <c r="BB952" s="105"/>
      <c r="BC952" s="105"/>
      <c r="BD952" s="105"/>
      <c r="BE952" s="105"/>
      <c r="BF952" s="105"/>
    </row>
    <row r="953" spans="1:58" ht="13.5" customHeight="1" x14ac:dyDescent="0.25">
      <c r="A953" s="105"/>
      <c r="B953" s="167"/>
      <c r="C953" s="167"/>
      <c r="D953" s="167"/>
      <c r="E953" s="105"/>
      <c r="F953" s="105"/>
      <c r="G953" s="105"/>
      <c r="H953" s="105"/>
      <c r="I953" s="105"/>
      <c r="J953" s="105"/>
      <c r="K953" s="105"/>
      <c r="L953" s="105"/>
      <c r="M953" s="105"/>
      <c r="N953" s="105"/>
      <c r="O953" s="105"/>
      <c r="P953" s="105"/>
      <c r="Q953" s="105"/>
      <c r="R953" s="105"/>
      <c r="S953" s="105"/>
      <c r="T953" s="105"/>
      <c r="U953" s="105"/>
      <c r="V953" s="105"/>
      <c r="W953" s="105"/>
      <c r="X953" s="105"/>
      <c r="Y953" s="105"/>
      <c r="Z953" s="105"/>
      <c r="AA953" s="105"/>
      <c r="AB953" s="105"/>
      <c r="AC953" s="105"/>
      <c r="AD953" s="105"/>
      <c r="AE953" s="105"/>
      <c r="AF953" s="105"/>
      <c r="AG953" s="105"/>
      <c r="AH953" s="105"/>
      <c r="AI953" s="105"/>
      <c r="AJ953" s="105"/>
      <c r="AK953" s="105"/>
      <c r="AL953" s="105"/>
      <c r="AM953" s="105"/>
      <c r="AN953" s="105"/>
      <c r="AO953" s="105"/>
      <c r="AP953" s="105"/>
      <c r="AQ953" s="105"/>
      <c r="AR953" s="105"/>
      <c r="AS953" s="105"/>
      <c r="AT953" s="105"/>
      <c r="AU953" s="105"/>
      <c r="AV953" s="105"/>
      <c r="AW953" s="105"/>
      <c r="AX953" s="105"/>
      <c r="AY953" s="105"/>
      <c r="AZ953" s="105"/>
      <c r="BA953" s="105"/>
      <c r="BB953" s="105"/>
      <c r="BC953" s="105"/>
      <c r="BD953" s="105"/>
      <c r="BE953" s="105"/>
      <c r="BF953" s="105"/>
    </row>
    <row r="954" spans="1:58" ht="13.5" customHeight="1" x14ac:dyDescent="0.25">
      <c r="A954" s="105"/>
      <c r="B954" s="167"/>
      <c r="C954" s="167"/>
      <c r="D954" s="167"/>
      <c r="E954" s="105"/>
      <c r="F954" s="105"/>
      <c r="G954" s="105"/>
      <c r="H954" s="105"/>
      <c r="I954" s="105"/>
      <c r="J954" s="105"/>
      <c r="K954" s="105"/>
      <c r="L954" s="105"/>
      <c r="M954" s="105"/>
      <c r="N954" s="105"/>
      <c r="O954" s="105"/>
      <c r="P954" s="105"/>
      <c r="Q954" s="105"/>
      <c r="R954" s="105"/>
      <c r="S954" s="105"/>
      <c r="T954" s="105"/>
      <c r="U954" s="105"/>
      <c r="V954" s="105"/>
      <c r="W954" s="105"/>
      <c r="X954" s="105"/>
      <c r="Y954" s="105"/>
      <c r="Z954" s="105"/>
      <c r="AA954" s="105"/>
      <c r="AB954" s="105"/>
      <c r="AC954" s="105"/>
      <c r="AD954" s="105"/>
      <c r="AE954" s="105"/>
      <c r="AF954" s="105"/>
      <c r="AG954" s="105"/>
      <c r="AH954" s="105"/>
      <c r="AI954" s="105"/>
      <c r="AJ954" s="105"/>
      <c r="AK954" s="105"/>
      <c r="AL954" s="105"/>
      <c r="AM954" s="105"/>
      <c r="AN954" s="105"/>
      <c r="AO954" s="105"/>
      <c r="AP954" s="105"/>
      <c r="AQ954" s="105"/>
      <c r="AR954" s="105"/>
      <c r="AS954" s="105"/>
      <c r="AT954" s="105"/>
      <c r="AU954" s="105"/>
      <c r="AV954" s="105"/>
      <c r="AW954" s="105"/>
      <c r="AX954" s="105"/>
      <c r="AY954" s="105"/>
      <c r="AZ954" s="105"/>
      <c r="BA954" s="105"/>
      <c r="BB954" s="105"/>
      <c r="BC954" s="105"/>
      <c r="BD954" s="105"/>
      <c r="BE954" s="105"/>
      <c r="BF954" s="105"/>
    </row>
    <row r="955" spans="1:58" ht="13.5" customHeight="1" x14ac:dyDescent="0.25">
      <c r="A955" s="105"/>
      <c r="B955" s="167"/>
      <c r="C955" s="167"/>
      <c r="D955" s="167"/>
      <c r="E955" s="105"/>
      <c r="F955" s="105"/>
      <c r="G955" s="105"/>
      <c r="H955" s="105"/>
      <c r="I955" s="105"/>
      <c r="J955" s="105"/>
      <c r="K955" s="105"/>
      <c r="L955" s="105"/>
      <c r="M955" s="105"/>
      <c r="N955" s="105"/>
      <c r="O955" s="105"/>
      <c r="P955" s="105"/>
      <c r="Q955" s="105"/>
      <c r="R955" s="105"/>
      <c r="S955" s="105"/>
      <c r="T955" s="105"/>
      <c r="U955" s="105"/>
      <c r="V955" s="105"/>
      <c r="W955" s="105"/>
      <c r="X955" s="105"/>
      <c r="Y955" s="105"/>
      <c r="Z955" s="105"/>
      <c r="AA955" s="105"/>
      <c r="AB955" s="105"/>
      <c r="AC955" s="105"/>
      <c r="AD955" s="105"/>
      <c r="AE955" s="105"/>
      <c r="AF955" s="105"/>
      <c r="AG955" s="105"/>
      <c r="AH955" s="105"/>
      <c r="AI955" s="105"/>
      <c r="AJ955" s="105"/>
      <c r="AK955" s="105"/>
      <c r="AL955" s="105"/>
      <c r="AM955" s="105"/>
      <c r="AN955" s="105"/>
      <c r="AO955" s="105"/>
      <c r="AP955" s="105"/>
      <c r="AQ955" s="105"/>
      <c r="AR955" s="105"/>
      <c r="AS955" s="105"/>
      <c r="AT955" s="105"/>
      <c r="AU955" s="105"/>
      <c r="AV955" s="105"/>
      <c r="AW955" s="105"/>
      <c r="AX955" s="105"/>
      <c r="AY955" s="105"/>
      <c r="AZ955" s="105"/>
      <c r="BA955" s="105"/>
      <c r="BB955" s="105"/>
      <c r="BC955" s="105"/>
      <c r="BD955" s="105"/>
      <c r="BE955" s="105"/>
      <c r="BF955" s="105"/>
    </row>
    <row r="956" spans="1:58" ht="13.5" customHeight="1" x14ac:dyDescent="0.25">
      <c r="A956" s="105"/>
      <c r="B956" s="167"/>
      <c r="C956" s="167"/>
      <c r="D956" s="167"/>
      <c r="E956" s="105"/>
      <c r="F956" s="105"/>
      <c r="G956" s="105"/>
      <c r="H956" s="105"/>
      <c r="I956" s="105"/>
      <c r="J956" s="105"/>
      <c r="K956" s="105"/>
      <c r="L956" s="105"/>
      <c r="M956" s="105"/>
      <c r="N956" s="105"/>
      <c r="O956" s="105"/>
      <c r="P956" s="105"/>
      <c r="Q956" s="105"/>
      <c r="R956" s="105"/>
      <c r="S956" s="105"/>
      <c r="T956" s="105"/>
      <c r="U956" s="105"/>
      <c r="V956" s="105"/>
      <c r="W956" s="105"/>
      <c r="X956" s="105"/>
      <c r="Y956" s="105"/>
      <c r="Z956" s="105"/>
      <c r="AA956" s="105"/>
      <c r="AB956" s="105"/>
      <c r="AC956" s="105"/>
      <c r="AD956" s="105"/>
      <c r="AE956" s="105"/>
      <c r="AF956" s="105"/>
      <c r="AG956" s="105"/>
      <c r="AH956" s="105"/>
      <c r="AI956" s="105"/>
      <c r="AJ956" s="105"/>
      <c r="AK956" s="105"/>
      <c r="AL956" s="105"/>
      <c r="AM956" s="105"/>
      <c r="AN956" s="105"/>
      <c r="AO956" s="105"/>
      <c r="AP956" s="105"/>
      <c r="AQ956" s="105"/>
      <c r="AR956" s="105"/>
      <c r="AS956" s="105"/>
      <c r="AT956" s="105"/>
      <c r="AU956" s="105"/>
      <c r="AV956" s="105"/>
      <c r="AW956" s="105"/>
      <c r="AX956" s="105"/>
      <c r="AY956" s="105"/>
      <c r="AZ956" s="105"/>
      <c r="BA956" s="105"/>
      <c r="BB956" s="105"/>
      <c r="BC956" s="105"/>
      <c r="BD956" s="105"/>
      <c r="BE956" s="105"/>
      <c r="BF956" s="105"/>
    </row>
    <row r="957" spans="1:58" ht="13.5" customHeight="1" x14ac:dyDescent="0.25">
      <c r="A957" s="105"/>
      <c r="B957" s="167"/>
      <c r="C957" s="167"/>
      <c r="D957" s="167"/>
      <c r="E957" s="105"/>
      <c r="F957" s="105"/>
      <c r="G957" s="105"/>
      <c r="H957" s="105"/>
      <c r="I957" s="105"/>
      <c r="J957" s="105"/>
      <c r="K957" s="105"/>
      <c r="L957" s="105"/>
      <c r="M957" s="105"/>
      <c r="N957" s="105"/>
      <c r="O957" s="105"/>
      <c r="P957" s="105"/>
      <c r="Q957" s="105"/>
      <c r="R957" s="105"/>
      <c r="S957" s="105"/>
      <c r="T957" s="105"/>
      <c r="U957" s="105"/>
      <c r="V957" s="105"/>
      <c r="W957" s="105"/>
      <c r="X957" s="105"/>
      <c r="Y957" s="105"/>
      <c r="Z957" s="105"/>
      <c r="AA957" s="105"/>
      <c r="AB957" s="105"/>
      <c r="AC957" s="105"/>
      <c r="AD957" s="105"/>
      <c r="AE957" s="105"/>
      <c r="AF957" s="105"/>
      <c r="AG957" s="105"/>
      <c r="AH957" s="105"/>
      <c r="AI957" s="105"/>
      <c r="AJ957" s="105"/>
      <c r="AK957" s="105"/>
      <c r="AL957" s="105"/>
      <c r="AM957" s="105"/>
      <c r="AN957" s="105"/>
      <c r="AO957" s="105"/>
      <c r="AP957" s="105"/>
      <c r="AQ957" s="105"/>
      <c r="AR957" s="105"/>
      <c r="AS957" s="105"/>
      <c r="AT957" s="105"/>
      <c r="AU957" s="105"/>
      <c r="AV957" s="105"/>
      <c r="AW957" s="105"/>
      <c r="AX957" s="105"/>
      <c r="AY957" s="105"/>
      <c r="AZ957" s="105"/>
      <c r="BA957" s="105"/>
      <c r="BB957" s="105"/>
      <c r="BC957" s="105"/>
      <c r="BD957" s="105"/>
      <c r="BE957" s="105"/>
      <c r="BF957" s="105"/>
    </row>
    <row r="958" spans="1:58" ht="13.5" customHeight="1" x14ac:dyDescent="0.25">
      <c r="A958" s="105"/>
      <c r="B958" s="167"/>
      <c r="C958" s="167"/>
      <c r="D958" s="167"/>
      <c r="E958" s="105"/>
      <c r="F958" s="105"/>
      <c r="G958" s="105"/>
      <c r="H958" s="105"/>
      <c r="I958" s="105"/>
      <c r="J958" s="105"/>
      <c r="K958" s="105"/>
      <c r="L958" s="105"/>
      <c r="M958" s="105"/>
      <c r="N958" s="105"/>
      <c r="O958" s="105"/>
      <c r="P958" s="105"/>
      <c r="Q958" s="105"/>
      <c r="R958" s="105"/>
      <c r="S958" s="105"/>
      <c r="T958" s="105"/>
      <c r="U958" s="105"/>
      <c r="V958" s="105"/>
      <c r="W958" s="105"/>
      <c r="X958" s="105"/>
      <c r="Y958" s="105"/>
      <c r="Z958" s="105"/>
      <c r="AA958" s="105"/>
      <c r="AB958" s="105"/>
      <c r="AC958" s="105"/>
      <c r="AD958" s="105"/>
      <c r="AE958" s="105"/>
      <c r="AF958" s="105"/>
      <c r="AG958" s="105"/>
      <c r="AH958" s="105"/>
      <c r="AI958" s="105"/>
      <c r="AJ958" s="105"/>
      <c r="AK958" s="105"/>
      <c r="AL958" s="105"/>
      <c r="AM958" s="105"/>
      <c r="AN958" s="105"/>
      <c r="AO958" s="105"/>
      <c r="AP958" s="105"/>
      <c r="AQ958" s="105"/>
      <c r="AR958" s="105"/>
      <c r="AS958" s="105"/>
      <c r="AT958" s="105"/>
      <c r="AU958" s="105"/>
      <c r="AV958" s="105"/>
      <c r="AW958" s="105"/>
      <c r="AX958" s="105"/>
      <c r="AY958" s="105"/>
      <c r="AZ958" s="105"/>
      <c r="BA958" s="105"/>
      <c r="BB958" s="105"/>
      <c r="BC958" s="105"/>
      <c r="BD958" s="105"/>
      <c r="BE958" s="105"/>
      <c r="BF958" s="105"/>
    </row>
    <row r="959" spans="1:58" ht="13.5" customHeight="1" x14ac:dyDescent="0.25">
      <c r="A959" s="105"/>
      <c r="B959" s="167"/>
      <c r="C959" s="167"/>
      <c r="D959" s="167"/>
      <c r="E959" s="105"/>
      <c r="F959" s="105"/>
      <c r="G959" s="105"/>
      <c r="H959" s="105"/>
      <c r="I959" s="105"/>
      <c r="J959" s="105"/>
      <c r="K959" s="105"/>
      <c r="L959" s="105"/>
      <c r="M959" s="105"/>
      <c r="N959" s="105"/>
      <c r="O959" s="105"/>
      <c r="P959" s="105"/>
      <c r="Q959" s="105"/>
      <c r="R959" s="105"/>
      <c r="S959" s="105"/>
      <c r="T959" s="105"/>
      <c r="U959" s="105"/>
      <c r="V959" s="105"/>
      <c r="W959" s="105"/>
      <c r="X959" s="105"/>
      <c r="Y959" s="105"/>
      <c r="Z959" s="105"/>
      <c r="AA959" s="105"/>
      <c r="AB959" s="105"/>
      <c r="AC959" s="105"/>
      <c r="AD959" s="105"/>
      <c r="AE959" s="105"/>
      <c r="AF959" s="105"/>
      <c r="AG959" s="105"/>
      <c r="AH959" s="105"/>
      <c r="AI959" s="105"/>
      <c r="AJ959" s="105"/>
      <c r="AK959" s="105"/>
      <c r="AL959" s="105"/>
      <c r="AM959" s="105"/>
      <c r="AN959" s="105"/>
      <c r="AO959" s="105"/>
      <c r="AP959" s="105"/>
      <c r="AQ959" s="105"/>
      <c r="AR959" s="105"/>
      <c r="AS959" s="105"/>
      <c r="AT959" s="105"/>
      <c r="AU959" s="105"/>
      <c r="AV959" s="105"/>
      <c r="AW959" s="105"/>
      <c r="AX959" s="105"/>
      <c r="AY959" s="105"/>
      <c r="AZ959" s="105"/>
      <c r="BA959" s="105"/>
      <c r="BB959" s="105"/>
      <c r="BC959" s="105"/>
      <c r="BD959" s="105"/>
      <c r="BE959" s="105"/>
      <c r="BF959" s="105"/>
    </row>
    <row r="960" spans="1:58" ht="13.5" customHeight="1" x14ac:dyDescent="0.25">
      <c r="A960" s="105"/>
      <c r="B960" s="167"/>
      <c r="C960" s="167"/>
      <c r="D960" s="167"/>
      <c r="E960" s="105"/>
      <c r="F960" s="105"/>
      <c r="G960" s="105"/>
      <c r="H960" s="105"/>
      <c r="I960" s="105"/>
      <c r="J960" s="105"/>
      <c r="K960" s="105"/>
      <c r="L960" s="105"/>
      <c r="M960" s="105"/>
      <c r="N960" s="105"/>
      <c r="O960" s="105"/>
      <c r="P960" s="105"/>
      <c r="Q960" s="105"/>
      <c r="R960" s="105"/>
      <c r="S960" s="105"/>
      <c r="T960" s="105"/>
      <c r="U960" s="105"/>
      <c r="V960" s="105"/>
      <c r="W960" s="105"/>
      <c r="X960" s="105"/>
      <c r="Y960" s="105"/>
      <c r="Z960" s="105"/>
      <c r="AA960" s="105"/>
      <c r="AB960" s="105"/>
      <c r="AC960" s="105"/>
      <c r="AD960" s="105"/>
      <c r="AE960" s="105"/>
      <c r="AF960" s="105"/>
      <c r="AG960" s="105"/>
      <c r="AH960" s="105"/>
      <c r="AI960" s="105"/>
      <c r="AJ960" s="105"/>
      <c r="AK960" s="105"/>
      <c r="AL960" s="105"/>
      <c r="AM960" s="105"/>
      <c r="AN960" s="105"/>
      <c r="AO960" s="105"/>
      <c r="AP960" s="105"/>
      <c r="AQ960" s="105"/>
      <c r="AR960" s="105"/>
      <c r="AS960" s="105"/>
      <c r="AT960" s="105"/>
      <c r="AU960" s="105"/>
      <c r="AV960" s="105"/>
      <c r="AW960" s="105"/>
      <c r="AX960" s="105"/>
      <c r="AY960" s="105"/>
      <c r="AZ960" s="105"/>
      <c r="BA960" s="105"/>
      <c r="BB960" s="105"/>
      <c r="BC960" s="105"/>
      <c r="BD960" s="105"/>
      <c r="BE960" s="105"/>
      <c r="BF960" s="105"/>
    </row>
    <row r="961" spans="1:58" ht="13.5" customHeight="1" x14ac:dyDescent="0.25">
      <c r="A961" s="105"/>
      <c r="B961" s="167"/>
      <c r="C961" s="167"/>
      <c r="D961" s="167"/>
      <c r="E961" s="105"/>
      <c r="F961" s="105"/>
      <c r="G961" s="105"/>
      <c r="H961" s="105"/>
      <c r="I961" s="105"/>
      <c r="J961" s="105"/>
      <c r="K961" s="105"/>
      <c r="L961" s="105"/>
      <c r="M961" s="105"/>
      <c r="N961" s="105"/>
      <c r="O961" s="105"/>
      <c r="P961" s="105"/>
      <c r="Q961" s="105"/>
      <c r="R961" s="105"/>
      <c r="S961" s="105"/>
      <c r="T961" s="105"/>
      <c r="U961" s="105"/>
      <c r="V961" s="105"/>
      <c r="W961" s="105"/>
      <c r="X961" s="105"/>
      <c r="Y961" s="105"/>
      <c r="Z961" s="105"/>
      <c r="AA961" s="105"/>
      <c r="AB961" s="105"/>
      <c r="AC961" s="105"/>
      <c r="AD961" s="105"/>
      <c r="AE961" s="105"/>
      <c r="AF961" s="105"/>
      <c r="AG961" s="105"/>
      <c r="AH961" s="105"/>
      <c r="AI961" s="105"/>
      <c r="AJ961" s="105"/>
      <c r="AK961" s="105"/>
      <c r="AL961" s="105"/>
      <c r="AM961" s="105"/>
      <c r="AN961" s="105"/>
      <c r="AO961" s="105"/>
      <c r="AP961" s="105"/>
      <c r="AQ961" s="105"/>
      <c r="AR961" s="105"/>
      <c r="AS961" s="105"/>
      <c r="AT961" s="105"/>
      <c r="AU961" s="105"/>
      <c r="AV961" s="105"/>
      <c r="AW961" s="105"/>
      <c r="AX961" s="105"/>
      <c r="AY961" s="105"/>
      <c r="AZ961" s="105"/>
      <c r="BA961" s="105"/>
      <c r="BB961" s="105"/>
      <c r="BC961" s="105"/>
      <c r="BD961" s="105"/>
      <c r="BE961" s="105"/>
      <c r="BF961" s="105"/>
    </row>
    <row r="962" spans="1:58" ht="13.5" customHeight="1" x14ac:dyDescent="0.25">
      <c r="A962" s="105"/>
      <c r="B962" s="167"/>
      <c r="C962" s="167"/>
      <c r="D962" s="167"/>
      <c r="E962" s="105"/>
      <c r="F962" s="105"/>
      <c r="G962" s="105"/>
      <c r="H962" s="105"/>
      <c r="I962" s="105"/>
      <c r="J962" s="105"/>
      <c r="K962" s="105"/>
      <c r="L962" s="105"/>
      <c r="M962" s="105"/>
      <c r="N962" s="105"/>
      <c r="O962" s="105"/>
      <c r="P962" s="105"/>
      <c r="Q962" s="105"/>
      <c r="R962" s="105"/>
      <c r="S962" s="105"/>
      <c r="T962" s="105"/>
      <c r="U962" s="105"/>
      <c r="V962" s="105"/>
      <c r="W962" s="105"/>
      <c r="X962" s="105"/>
      <c r="Y962" s="105"/>
      <c r="Z962" s="105"/>
      <c r="AA962" s="105"/>
      <c r="AB962" s="105"/>
      <c r="AC962" s="105"/>
      <c r="AD962" s="105"/>
      <c r="AE962" s="105"/>
      <c r="AF962" s="105"/>
      <c r="AG962" s="105"/>
      <c r="AH962" s="105"/>
      <c r="AI962" s="105"/>
      <c r="AJ962" s="105"/>
      <c r="AK962" s="105"/>
      <c r="AL962" s="105"/>
      <c r="AM962" s="105"/>
      <c r="AN962" s="105"/>
      <c r="AO962" s="105"/>
      <c r="AP962" s="105"/>
      <c r="AQ962" s="105"/>
      <c r="AR962" s="105"/>
      <c r="AS962" s="105"/>
      <c r="AT962" s="105"/>
      <c r="AU962" s="105"/>
      <c r="AV962" s="105"/>
      <c r="AW962" s="105"/>
      <c r="AX962" s="105"/>
      <c r="AY962" s="105"/>
      <c r="AZ962" s="105"/>
      <c r="BA962" s="105"/>
      <c r="BB962" s="105"/>
      <c r="BC962" s="105"/>
      <c r="BD962" s="105"/>
      <c r="BE962" s="105"/>
      <c r="BF962" s="105"/>
    </row>
    <row r="963" spans="1:58" ht="13.5" customHeight="1" x14ac:dyDescent="0.25">
      <c r="A963" s="105"/>
      <c r="B963" s="167"/>
      <c r="C963" s="167"/>
      <c r="D963" s="167"/>
      <c r="E963" s="105"/>
      <c r="F963" s="105"/>
      <c r="G963" s="105"/>
      <c r="H963" s="105"/>
      <c r="I963" s="105"/>
      <c r="J963" s="105"/>
      <c r="K963" s="105"/>
      <c r="L963" s="105"/>
      <c r="M963" s="105"/>
      <c r="N963" s="105"/>
      <c r="O963" s="105"/>
      <c r="P963" s="105"/>
      <c r="Q963" s="105"/>
      <c r="R963" s="105"/>
      <c r="S963" s="105"/>
      <c r="T963" s="105"/>
      <c r="U963" s="105"/>
      <c r="V963" s="105"/>
      <c r="W963" s="105"/>
      <c r="X963" s="105"/>
      <c r="Y963" s="105"/>
      <c r="Z963" s="105"/>
      <c r="AA963" s="105"/>
      <c r="AB963" s="105"/>
      <c r="AC963" s="105"/>
      <c r="AD963" s="105"/>
      <c r="AE963" s="105"/>
      <c r="AF963" s="105"/>
      <c r="AG963" s="105"/>
      <c r="AH963" s="105"/>
      <c r="AI963" s="105"/>
      <c r="AJ963" s="105"/>
      <c r="AK963" s="105"/>
      <c r="AL963" s="105"/>
      <c r="AM963" s="105"/>
      <c r="AN963" s="105"/>
      <c r="AO963" s="105"/>
      <c r="AP963" s="105"/>
      <c r="AQ963" s="105"/>
      <c r="AR963" s="105"/>
      <c r="AS963" s="105"/>
      <c r="AT963" s="105"/>
      <c r="AU963" s="105"/>
      <c r="AV963" s="105"/>
      <c r="AW963" s="105"/>
      <c r="AX963" s="105"/>
      <c r="AY963" s="105"/>
      <c r="AZ963" s="105"/>
      <c r="BA963" s="105"/>
      <c r="BB963" s="105"/>
      <c r="BC963" s="105"/>
      <c r="BD963" s="105"/>
      <c r="BE963" s="105"/>
      <c r="BF963" s="105"/>
    </row>
    <row r="964" spans="1:58" ht="13.5" customHeight="1" x14ac:dyDescent="0.25">
      <c r="A964" s="105"/>
      <c r="B964" s="167"/>
      <c r="C964" s="167"/>
      <c r="D964" s="167"/>
      <c r="E964" s="105"/>
      <c r="F964" s="105"/>
      <c r="G964" s="105"/>
      <c r="H964" s="105"/>
      <c r="I964" s="105"/>
      <c r="J964" s="105"/>
      <c r="K964" s="105"/>
      <c r="L964" s="105"/>
      <c r="M964" s="105"/>
      <c r="N964" s="105"/>
      <c r="O964" s="105"/>
      <c r="P964" s="105"/>
      <c r="Q964" s="105"/>
      <c r="R964" s="105"/>
      <c r="S964" s="105"/>
      <c r="T964" s="105"/>
      <c r="U964" s="105"/>
      <c r="V964" s="105"/>
      <c r="W964" s="105"/>
      <c r="X964" s="105"/>
      <c r="Y964" s="105"/>
      <c r="Z964" s="105"/>
      <c r="AA964" s="105"/>
      <c r="AB964" s="105"/>
      <c r="AC964" s="105"/>
      <c r="AD964" s="105"/>
      <c r="AE964" s="105"/>
      <c r="AF964" s="105"/>
      <c r="AG964" s="105"/>
      <c r="AH964" s="105"/>
      <c r="AI964" s="105"/>
      <c r="AJ964" s="105"/>
      <c r="AK964" s="105"/>
      <c r="AL964" s="105"/>
      <c r="AM964" s="105"/>
      <c r="AN964" s="105"/>
      <c r="AO964" s="105"/>
      <c r="AP964" s="105"/>
      <c r="AQ964" s="105"/>
      <c r="AR964" s="105"/>
      <c r="AS964" s="105"/>
      <c r="AT964" s="105"/>
      <c r="AU964" s="105"/>
      <c r="AV964" s="105"/>
      <c r="AW964" s="105"/>
      <c r="AX964" s="105"/>
      <c r="AY964" s="105"/>
      <c r="AZ964" s="105"/>
      <c r="BA964" s="105"/>
      <c r="BB964" s="105"/>
      <c r="BC964" s="105"/>
      <c r="BD964" s="105"/>
      <c r="BE964" s="105"/>
      <c r="BF964" s="105"/>
    </row>
    <row r="965" spans="1:58" ht="13.5" customHeight="1" x14ac:dyDescent="0.25">
      <c r="A965" s="105"/>
      <c r="B965" s="167"/>
      <c r="C965" s="167"/>
      <c r="D965" s="167"/>
      <c r="E965" s="105"/>
      <c r="F965" s="105"/>
      <c r="G965" s="105"/>
      <c r="H965" s="105"/>
      <c r="I965" s="105"/>
      <c r="J965" s="105"/>
      <c r="K965" s="105"/>
      <c r="L965" s="105"/>
      <c r="M965" s="105"/>
      <c r="N965" s="105"/>
      <c r="O965" s="105"/>
      <c r="P965" s="105"/>
      <c r="Q965" s="105"/>
      <c r="R965" s="105"/>
      <c r="S965" s="105"/>
      <c r="T965" s="105"/>
      <c r="U965" s="105"/>
      <c r="V965" s="105"/>
      <c r="W965" s="105"/>
      <c r="X965" s="105"/>
      <c r="Y965" s="105"/>
      <c r="Z965" s="105"/>
      <c r="AA965" s="105"/>
      <c r="AB965" s="105"/>
      <c r="AC965" s="105"/>
      <c r="AD965" s="105"/>
      <c r="AE965" s="105"/>
      <c r="AF965" s="105"/>
      <c r="AG965" s="105"/>
      <c r="AH965" s="105"/>
      <c r="AI965" s="105"/>
      <c r="AJ965" s="105"/>
      <c r="AK965" s="105"/>
      <c r="AL965" s="105"/>
      <c r="AM965" s="105"/>
      <c r="AN965" s="105"/>
      <c r="AO965" s="105"/>
      <c r="AP965" s="105"/>
      <c r="AQ965" s="105"/>
      <c r="AR965" s="105"/>
      <c r="AS965" s="105"/>
      <c r="AT965" s="105"/>
      <c r="AU965" s="105"/>
      <c r="AV965" s="105"/>
      <c r="AW965" s="105"/>
      <c r="AX965" s="105"/>
      <c r="AY965" s="105"/>
      <c r="AZ965" s="105"/>
      <c r="BA965" s="105"/>
      <c r="BB965" s="105"/>
      <c r="BC965" s="105"/>
      <c r="BD965" s="105"/>
      <c r="BE965" s="105"/>
      <c r="BF965" s="105"/>
    </row>
    <row r="966" spans="1:58" ht="13.5" customHeight="1" x14ac:dyDescent="0.25">
      <c r="A966" s="105"/>
      <c r="B966" s="167"/>
      <c r="C966" s="167"/>
      <c r="D966" s="167"/>
      <c r="E966" s="105"/>
      <c r="F966" s="105"/>
      <c r="G966" s="105"/>
      <c r="H966" s="105"/>
      <c r="I966" s="105"/>
      <c r="J966" s="105"/>
      <c r="K966" s="105"/>
      <c r="L966" s="105"/>
      <c r="M966" s="105"/>
      <c r="N966" s="105"/>
      <c r="O966" s="105"/>
      <c r="P966" s="105"/>
      <c r="Q966" s="105"/>
      <c r="R966" s="105"/>
      <c r="S966" s="105"/>
      <c r="T966" s="105"/>
      <c r="U966" s="105"/>
      <c r="V966" s="105"/>
      <c r="W966" s="105"/>
      <c r="X966" s="105"/>
      <c r="Y966" s="105"/>
      <c r="Z966" s="105"/>
      <c r="AA966" s="105"/>
      <c r="AB966" s="105"/>
      <c r="AC966" s="105"/>
      <c r="AD966" s="105"/>
      <c r="AE966" s="105"/>
      <c r="AF966" s="105"/>
      <c r="AG966" s="105"/>
      <c r="AH966" s="105"/>
      <c r="AI966" s="105"/>
      <c r="AJ966" s="105"/>
      <c r="AK966" s="105"/>
      <c r="AL966" s="105"/>
      <c r="AM966" s="105"/>
      <c r="AN966" s="105"/>
      <c r="AO966" s="105"/>
      <c r="AP966" s="105"/>
      <c r="AQ966" s="105"/>
      <c r="AR966" s="105"/>
      <c r="AS966" s="105"/>
      <c r="AT966" s="105"/>
      <c r="AU966" s="105"/>
      <c r="AV966" s="105"/>
      <c r="AW966" s="105"/>
      <c r="AX966" s="105"/>
      <c r="AY966" s="105"/>
      <c r="AZ966" s="105"/>
      <c r="BA966" s="105"/>
      <c r="BB966" s="105"/>
      <c r="BC966" s="105"/>
      <c r="BD966" s="105"/>
      <c r="BE966" s="105"/>
      <c r="BF966" s="105"/>
    </row>
    <row r="967" spans="1:58" ht="13.5" customHeight="1" x14ac:dyDescent="0.25">
      <c r="A967" s="105"/>
      <c r="B967" s="167"/>
      <c r="C967" s="167"/>
      <c r="D967" s="167"/>
      <c r="E967" s="105"/>
      <c r="F967" s="105"/>
      <c r="G967" s="105"/>
      <c r="H967" s="105"/>
      <c r="I967" s="105"/>
      <c r="J967" s="105"/>
      <c r="K967" s="105"/>
      <c r="L967" s="105"/>
      <c r="M967" s="105"/>
      <c r="N967" s="105"/>
      <c r="O967" s="105"/>
      <c r="P967" s="105"/>
      <c r="Q967" s="105"/>
      <c r="R967" s="105"/>
      <c r="S967" s="105"/>
      <c r="T967" s="105"/>
      <c r="U967" s="105"/>
      <c r="V967" s="105"/>
      <c r="W967" s="105"/>
      <c r="X967" s="105"/>
      <c r="Y967" s="105"/>
      <c r="Z967" s="105"/>
      <c r="AA967" s="105"/>
      <c r="AB967" s="105"/>
      <c r="AC967" s="105"/>
      <c r="AD967" s="105"/>
      <c r="AE967" s="105"/>
      <c r="AF967" s="105"/>
      <c r="AG967" s="105"/>
      <c r="AH967" s="105"/>
      <c r="AI967" s="105"/>
      <c r="AJ967" s="105"/>
      <c r="AK967" s="105"/>
      <c r="AL967" s="105"/>
      <c r="AM967" s="105"/>
      <c r="AN967" s="105"/>
      <c r="AO967" s="105"/>
      <c r="AP967" s="105"/>
      <c r="AQ967" s="105"/>
      <c r="AR967" s="105"/>
      <c r="AS967" s="105"/>
      <c r="AT967" s="105"/>
      <c r="AU967" s="105"/>
      <c r="AV967" s="105"/>
      <c r="AW967" s="105"/>
      <c r="AX967" s="105"/>
      <c r="AY967" s="105"/>
      <c r="AZ967" s="105"/>
      <c r="BA967" s="105"/>
      <c r="BB967" s="105"/>
      <c r="BC967" s="105"/>
      <c r="BD967" s="105"/>
      <c r="BE967" s="105"/>
      <c r="BF967" s="105"/>
    </row>
    <row r="968" spans="1:58" ht="13.5" customHeight="1" x14ac:dyDescent="0.25">
      <c r="A968" s="105"/>
      <c r="B968" s="167"/>
      <c r="C968" s="167"/>
      <c r="D968" s="167"/>
      <c r="E968" s="105"/>
      <c r="F968" s="105"/>
      <c r="G968" s="105"/>
      <c r="H968" s="105"/>
      <c r="I968" s="105"/>
      <c r="J968" s="105"/>
      <c r="K968" s="105"/>
      <c r="L968" s="105"/>
      <c r="M968" s="105"/>
      <c r="N968" s="105"/>
      <c r="O968" s="105"/>
      <c r="P968" s="105"/>
      <c r="Q968" s="105"/>
      <c r="R968" s="105"/>
      <c r="S968" s="105"/>
      <c r="T968" s="105"/>
      <c r="U968" s="105"/>
      <c r="V968" s="105"/>
      <c r="W968" s="105"/>
      <c r="X968" s="105"/>
      <c r="Y968" s="105"/>
      <c r="Z968" s="105"/>
      <c r="AA968" s="105"/>
      <c r="AB968" s="105"/>
      <c r="AC968" s="105"/>
      <c r="AD968" s="105"/>
      <c r="AE968" s="105"/>
      <c r="AF968" s="105"/>
      <c r="AG968" s="105"/>
      <c r="AH968" s="105"/>
      <c r="AI968" s="105"/>
      <c r="AJ968" s="105"/>
      <c r="AK968" s="105"/>
      <c r="AL968" s="105"/>
      <c r="AM968" s="105"/>
      <c r="AN968" s="105"/>
      <c r="AO968" s="105"/>
      <c r="AP968" s="105"/>
      <c r="AQ968" s="105"/>
      <c r="AR968" s="105"/>
      <c r="AS968" s="105"/>
      <c r="AT968" s="105"/>
      <c r="AU968" s="105"/>
      <c r="AV968" s="105"/>
      <c r="AW968" s="105"/>
      <c r="AX968" s="105"/>
      <c r="AY968" s="105"/>
      <c r="AZ968" s="105"/>
      <c r="BA968" s="105"/>
      <c r="BB968" s="105"/>
      <c r="BC968" s="105"/>
      <c r="BD968" s="105"/>
      <c r="BE968" s="105"/>
      <c r="BF968" s="105"/>
    </row>
    <row r="969" spans="1:58" ht="13.5" customHeight="1" x14ac:dyDescent="0.25">
      <c r="A969" s="105"/>
      <c r="B969" s="167"/>
      <c r="C969" s="167"/>
      <c r="D969" s="167"/>
      <c r="E969" s="105"/>
      <c r="F969" s="105"/>
      <c r="G969" s="105"/>
      <c r="H969" s="105"/>
      <c r="I969" s="105"/>
      <c r="J969" s="105"/>
      <c r="K969" s="105"/>
      <c r="L969" s="105"/>
      <c r="M969" s="105"/>
      <c r="N969" s="105"/>
      <c r="O969" s="105"/>
      <c r="P969" s="105"/>
      <c r="Q969" s="105"/>
      <c r="R969" s="105"/>
      <c r="S969" s="105"/>
      <c r="T969" s="105"/>
      <c r="U969" s="105"/>
      <c r="V969" s="105"/>
      <c r="W969" s="105"/>
      <c r="X969" s="105"/>
      <c r="Y969" s="105"/>
      <c r="Z969" s="105"/>
      <c r="AA969" s="105"/>
      <c r="AB969" s="105"/>
      <c r="AC969" s="105"/>
      <c r="AD969" s="105"/>
      <c r="AE969" s="105"/>
      <c r="AF969" s="105"/>
      <c r="AG969" s="105"/>
      <c r="AH969" s="105"/>
      <c r="AI969" s="105"/>
      <c r="AJ969" s="105"/>
      <c r="AK969" s="105"/>
      <c r="AL969" s="105"/>
      <c r="AM969" s="105"/>
      <c r="AN969" s="105"/>
      <c r="AO969" s="105"/>
      <c r="AP969" s="105"/>
      <c r="AQ969" s="105"/>
      <c r="AR969" s="105"/>
      <c r="AS969" s="105"/>
      <c r="AT969" s="105"/>
      <c r="AU969" s="105"/>
      <c r="AV969" s="105"/>
      <c r="AW969" s="105"/>
      <c r="AX969" s="105"/>
      <c r="AY969" s="105"/>
      <c r="AZ969" s="105"/>
      <c r="BA969" s="105"/>
      <c r="BB969" s="105"/>
      <c r="BC969" s="105"/>
      <c r="BD969" s="105"/>
      <c r="BE969" s="105"/>
      <c r="BF969" s="105"/>
    </row>
    <row r="970" spans="1:58" ht="13.5" customHeight="1" x14ac:dyDescent="0.25">
      <c r="A970" s="105"/>
      <c r="B970" s="167"/>
      <c r="C970" s="167"/>
      <c r="D970" s="167"/>
      <c r="E970" s="105"/>
      <c r="F970" s="105"/>
      <c r="G970" s="105"/>
      <c r="H970" s="105"/>
      <c r="I970" s="105"/>
      <c r="J970" s="105"/>
      <c r="K970" s="105"/>
      <c r="L970" s="105"/>
      <c r="M970" s="105"/>
      <c r="N970" s="105"/>
      <c r="O970" s="105"/>
      <c r="P970" s="105"/>
      <c r="Q970" s="105"/>
      <c r="R970" s="105"/>
      <c r="S970" s="105"/>
      <c r="T970" s="105"/>
      <c r="U970" s="105"/>
      <c r="V970" s="105"/>
      <c r="W970" s="105"/>
      <c r="X970" s="105"/>
      <c r="Y970" s="105"/>
      <c r="Z970" s="105"/>
      <c r="AA970" s="105"/>
      <c r="AB970" s="105"/>
      <c r="AC970" s="105"/>
      <c r="AD970" s="105"/>
      <c r="AE970" s="105"/>
      <c r="AF970" s="105"/>
      <c r="AG970" s="105"/>
      <c r="AH970" s="105"/>
      <c r="AI970" s="105"/>
      <c r="AJ970" s="105"/>
      <c r="AK970" s="105"/>
      <c r="AL970" s="105"/>
      <c r="AM970" s="105"/>
      <c r="AN970" s="105"/>
      <c r="AO970" s="105"/>
      <c r="AP970" s="105"/>
      <c r="AQ970" s="105"/>
      <c r="AR970" s="105"/>
      <c r="AS970" s="105"/>
      <c r="AT970" s="105"/>
      <c r="AU970" s="105"/>
      <c r="AV970" s="105"/>
      <c r="AW970" s="105"/>
      <c r="AX970" s="105"/>
      <c r="AY970" s="105"/>
      <c r="AZ970" s="105"/>
      <c r="BA970" s="105"/>
      <c r="BB970" s="105"/>
      <c r="BC970" s="105"/>
      <c r="BD970" s="105"/>
      <c r="BE970" s="105"/>
      <c r="BF970" s="105"/>
    </row>
    <row r="971" spans="1:58" ht="13.5" customHeight="1" x14ac:dyDescent="0.25">
      <c r="A971" s="105"/>
      <c r="B971" s="167"/>
      <c r="C971" s="167"/>
      <c r="D971" s="167"/>
      <c r="E971" s="105"/>
      <c r="F971" s="105"/>
      <c r="G971" s="105"/>
      <c r="H971" s="105"/>
      <c r="I971" s="105"/>
      <c r="J971" s="105"/>
      <c r="K971" s="105"/>
      <c r="L971" s="105"/>
      <c r="M971" s="105"/>
      <c r="N971" s="105"/>
      <c r="O971" s="105"/>
      <c r="P971" s="105"/>
      <c r="Q971" s="105"/>
      <c r="R971" s="105"/>
      <c r="S971" s="105"/>
      <c r="T971" s="105"/>
      <c r="U971" s="105"/>
      <c r="V971" s="105"/>
      <c r="W971" s="105"/>
      <c r="X971" s="105"/>
      <c r="Y971" s="105"/>
      <c r="Z971" s="105"/>
      <c r="AA971" s="105"/>
      <c r="AB971" s="105"/>
      <c r="AC971" s="105"/>
      <c r="AD971" s="105"/>
      <c r="AE971" s="105"/>
      <c r="AF971" s="105"/>
      <c r="AG971" s="105"/>
      <c r="AH971" s="105"/>
      <c r="AI971" s="105"/>
      <c r="AJ971" s="105"/>
      <c r="AK971" s="105"/>
      <c r="AL971" s="105"/>
      <c r="AM971" s="105"/>
      <c r="AN971" s="105"/>
      <c r="AO971" s="105"/>
      <c r="AP971" s="105"/>
      <c r="AQ971" s="105"/>
      <c r="AR971" s="105"/>
      <c r="AS971" s="105"/>
      <c r="AT971" s="105"/>
      <c r="AU971" s="105"/>
      <c r="AV971" s="105"/>
      <c r="AW971" s="105"/>
      <c r="AX971" s="105"/>
      <c r="AY971" s="105"/>
      <c r="AZ971" s="105"/>
      <c r="BA971" s="105"/>
      <c r="BB971" s="105"/>
      <c r="BC971" s="105"/>
      <c r="BD971" s="105"/>
      <c r="BE971" s="105"/>
      <c r="BF971" s="105"/>
    </row>
    <row r="972" spans="1:58" ht="13.5" customHeight="1" x14ac:dyDescent="0.25">
      <c r="A972" s="105"/>
      <c r="B972" s="167"/>
      <c r="C972" s="167"/>
      <c r="D972" s="167"/>
      <c r="E972" s="105"/>
      <c r="F972" s="105"/>
      <c r="G972" s="105"/>
      <c r="H972" s="105"/>
      <c r="I972" s="105"/>
      <c r="J972" s="105"/>
      <c r="K972" s="105"/>
      <c r="L972" s="105"/>
      <c r="M972" s="105"/>
      <c r="N972" s="105"/>
      <c r="O972" s="105"/>
      <c r="P972" s="105"/>
      <c r="Q972" s="105"/>
      <c r="R972" s="105"/>
      <c r="S972" s="105"/>
      <c r="T972" s="105"/>
      <c r="U972" s="105"/>
      <c r="V972" s="105"/>
      <c r="W972" s="105"/>
      <c r="X972" s="105"/>
      <c r="Y972" s="105"/>
      <c r="Z972" s="105"/>
      <c r="AA972" s="105"/>
      <c r="AB972" s="105"/>
      <c r="AC972" s="105"/>
      <c r="AD972" s="105"/>
      <c r="AE972" s="105"/>
      <c r="AF972" s="105"/>
      <c r="AG972" s="105"/>
      <c r="AH972" s="105"/>
      <c r="AI972" s="105"/>
      <c r="AJ972" s="105"/>
      <c r="AK972" s="105"/>
      <c r="AL972" s="105"/>
      <c r="AM972" s="105"/>
      <c r="AN972" s="105"/>
      <c r="AO972" s="105"/>
      <c r="AP972" s="105"/>
      <c r="AQ972" s="105"/>
      <c r="AR972" s="105"/>
      <c r="AS972" s="105"/>
      <c r="AT972" s="105"/>
      <c r="AU972" s="105"/>
      <c r="AV972" s="105"/>
      <c r="AW972" s="105"/>
      <c r="AX972" s="105"/>
      <c r="AY972" s="105"/>
      <c r="AZ972" s="105"/>
      <c r="BA972" s="105"/>
      <c r="BB972" s="105"/>
      <c r="BC972" s="105"/>
      <c r="BD972" s="105"/>
      <c r="BE972" s="105"/>
      <c r="BF972" s="105"/>
    </row>
    <row r="973" spans="1:58" ht="13.5" customHeight="1" x14ac:dyDescent="0.25">
      <c r="A973" s="105"/>
      <c r="B973" s="167"/>
      <c r="C973" s="167"/>
      <c r="D973" s="167"/>
      <c r="E973" s="105"/>
      <c r="F973" s="105"/>
      <c r="G973" s="105"/>
      <c r="H973" s="105"/>
      <c r="I973" s="105"/>
      <c r="J973" s="105"/>
      <c r="K973" s="105"/>
      <c r="L973" s="105"/>
      <c r="M973" s="105"/>
      <c r="N973" s="105"/>
      <c r="O973" s="105"/>
      <c r="P973" s="105"/>
      <c r="Q973" s="105"/>
      <c r="R973" s="105"/>
      <c r="S973" s="105"/>
      <c r="T973" s="105"/>
      <c r="U973" s="105"/>
      <c r="V973" s="105"/>
      <c r="W973" s="105"/>
      <c r="X973" s="105"/>
      <c r="Y973" s="105"/>
      <c r="Z973" s="105"/>
      <c r="AA973" s="105"/>
      <c r="AB973" s="105"/>
      <c r="AC973" s="105"/>
      <c r="AD973" s="105"/>
      <c r="AE973" s="105"/>
      <c r="AF973" s="105"/>
      <c r="AG973" s="105"/>
      <c r="AH973" s="105"/>
      <c r="AI973" s="105"/>
      <c r="AJ973" s="105"/>
      <c r="AK973" s="105"/>
      <c r="AL973" s="105"/>
      <c r="AM973" s="105"/>
      <c r="AN973" s="105"/>
      <c r="AO973" s="105"/>
      <c r="AP973" s="105"/>
      <c r="AQ973" s="105"/>
      <c r="AR973" s="105"/>
      <c r="AS973" s="105"/>
      <c r="AT973" s="105"/>
      <c r="AU973" s="105"/>
      <c r="AV973" s="105"/>
      <c r="AW973" s="105"/>
      <c r="AX973" s="105"/>
      <c r="AY973" s="105"/>
      <c r="AZ973" s="105"/>
      <c r="BA973" s="105"/>
      <c r="BB973" s="105"/>
      <c r="BC973" s="105"/>
      <c r="BD973" s="105"/>
      <c r="BE973" s="105"/>
      <c r="BF973" s="105"/>
    </row>
    <row r="974" spans="1:58" ht="13.5" customHeight="1" x14ac:dyDescent="0.25">
      <c r="A974" s="105"/>
      <c r="B974" s="167"/>
      <c r="C974" s="167"/>
      <c r="D974" s="167"/>
      <c r="E974" s="105"/>
      <c r="F974" s="105"/>
      <c r="G974" s="105"/>
      <c r="H974" s="105"/>
      <c r="I974" s="105"/>
      <c r="J974" s="105"/>
      <c r="K974" s="105"/>
      <c r="L974" s="105"/>
      <c r="M974" s="105"/>
      <c r="N974" s="105"/>
      <c r="O974" s="105"/>
      <c r="P974" s="105"/>
      <c r="Q974" s="105"/>
      <c r="R974" s="105"/>
      <c r="S974" s="105"/>
      <c r="T974" s="105"/>
      <c r="U974" s="105"/>
      <c r="V974" s="105"/>
      <c r="W974" s="105"/>
      <c r="X974" s="105"/>
      <c r="Y974" s="105"/>
      <c r="Z974" s="105"/>
      <c r="AA974" s="105"/>
      <c r="AB974" s="105"/>
      <c r="AC974" s="105"/>
      <c r="AD974" s="105"/>
      <c r="AE974" s="105"/>
      <c r="AF974" s="105"/>
      <c r="AG974" s="105"/>
      <c r="AH974" s="105"/>
      <c r="AI974" s="105"/>
      <c r="AJ974" s="105"/>
      <c r="AK974" s="105"/>
      <c r="AL974" s="105"/>
      <c r="AM974" s="105"/>
      <c r="AN974" s="105"/>
      <c r="AO974" s="105"/>
      <c r="AP974" s="105"/>
      <c r="AQ974" s="105"/>
      <c r="AR974" s="105"/>
      <c r="AS974" s="105"/>
      <c r="AT974" s="105"/>
      <c r="AU974" s="105"/>
      <c r="AV974" s="105"/>
      <c r="AW974" s="105"/>
      <c r="AX974" s="105"/>
      <c r="AY974" s="105"/>
      <c r="AZ974" s="105"/>
      <c r="BA974" s="105"/>
      <c r="BB974" s="105"/>
      <c r="BC974" s="105"/>
      <c r="BD974" s="105"/>
      <c r="BE974" s="105"/>
      <c r="BF974" s="105"/>
    </row>
    <row r="975" spans="1:58" ht="13.5" customHeight="1" x14ac:dyDescent="0.25">
      <c r="A975" s="105"/>
      <c r="B975" s="167"/>
      <c r="C975" s="167"/>
      <c r="D975" s="167"/>
      <c r="E975" s="105"/>
      <c r="F975" s="105"/>
      <c r="G975" s="105"/>
      <c r="H975" s="105"/>
      <c r="I975" s="105"/>
      <c r="J975" s="105"/>
      <c r="K975" s="105"/>
      <c r="L975" s="105"/>
      <c r="M975" s="105"/>
      <c r="N975" s="105"/>
      <c r="O975" s="105"/>
      <c r="P975" s="105"/>
      <c r="Q975" s="105"/>
      <c r="R975" s="105"/>
      <c r="S975" s="105"/>
      <c r="T975" s="105"/>
      <c r="U975" s="105"/>
      <c r="V975" s="105"/>
      <c r="W975" s="105"/>
      <c r="X975" s="105"/>
      <c r="Y975" s="105"/>
      <c r="Z975" s="105"/>
      <c r="AA975" s="105"/>
      <c r="AB975" s="105"/>
      <c r="AC975" s="105"/>
      <c r="AD975" s="105"/>
      <c r="AE975" s="105"/>
      <c r="AF975" s="105"/>
      <c r="AG975" s="105"/>
      <c r="AH975" s="105"/>
      <c r="AI975" s="105"/>
      <c r="AJ975" s="105"/>
      <c r="AK975" s="105"/>
      <c r="AL975" s="105"/>
      <c r="AM975" s="105"/>
      <c r="AN975" s="105"/>
      <c r="AO975" s="105"/>
      <c r="AP975" s="105"/>
      <c r="AQ975" s="105"/>
      <c r="AR975" s="105"/>
      <c r="AS975" s="105"/>
      <c r="AT975" s="105"/>
      <c r="AU975" s="105"/>
      <c r="AV975" s="105"/>
      <c r="AW975" s="105"/>
      <c r="AX975" s="105"/>
      <c r="AY975" s="105"/>
      <c r="AZ975" s="105"/>
      <c r="BA975" s="105"/>
      <c r="BB975" s="105"/>
      <c r="BC975" s="105"/>
      <c r="BD975" s="105"/>
      <c r="BE975" s="105"/>
      <c r="BF975" s="105"/>
    </row>
    <row r="976" spans="1:58" ht="13.5" customHeight="1" x14ac:dyDescent="0.25">
      <c r="A976" s="105"/>
      <c r="B976" s="167"/>
      <c r="C976" s="167"/>
      <c r="D976" s="167"/>
      <c r="E976" s="105"/>
      <c r="F976" s="105"/>
      <c r="G976" s="105"/>
      <c r="H976" s="105"/>
      <c r="I976" s="105"/>
      <c r="J976" s="105"/>
      <c r="K976" s="105"/>
      <c r="L976" s="105"/>
      <c r="M976" s="105"/>
      <c r="N976" s="105"/>
      <c r="O976" s="105"/>
      <c r="P976" s="105"/>
      <c r="Q976" s="105"/>
      <c r="R976" s="105"/>
      <c r="S976" s="105"/>
      <c r="T976" s="105"/>
      <c r="U976" s="105"/>
      <c r="V976" s="105"/>
      <c r="W976" s="105"/>
      <c r="X976" s="105"/>
      <c r="Y976" s="105"/>
      <c r="Z976" s="105"/>
      <c r="AA976" s="105"/>
      <c r="AB976" s="105"/>
      <c r="AC976" s="105"/>
      <c r="AD976" s="105"/>
      <c r="AE976" s="105"/>
      <c r="AF976" s="105"/>
      <c r="AG976" s="105"/>
      <c r="AH976" s="105"/>
      <c r="AI976" s="105"/>
      <c r="AJ976" s="105"/>
      <c r="AK976" s="105"/>
      <c r="AL976" s="105"/>
      <c r="AM976" s="105"/>
      <c r="AN976" s="105"/>
      <c r="AO976" s="105"/>
      <c r="AP976" s="105"/>
      <c r="AQ976" s="105"/>
      <c r="AR976" s="105"/>
      <c r="AS976" s="105"/>
      <c r="AT976" s="105"/>
      <c r="AU976" s="105"/>
      <c r="AV976" s="105"/>
      <c r="AW976" s="105"/>
      <c r="AX976" s="105"/>
      <c r="AY976" s="105"/>
      <c r="AZ976" s="105"/>
      <c r="BA976" s="105"/>
      <c r="BB976" s="105"/>
      <c r="BC976" s="105"/>
      <c r="BD976" s="105"/>
      <c r="BE976" s="105"/>
      <c r="BF976" s="105"/>
    </row>
    <row r="977" spans="1:58" ht="13.5" customHeight="1" x14ac:dyDescent="0.25">
      <c r="A977" s="105"/>
      <c r="B977" s="167"/>
      <c r="C977" s="167"/>
      <c r="D977" s="167"/>
      <c r="E977" s="105"/>
      <c r="F977" s="105"/>
      <c r="G977" s="105"/>
      <c r="H977" s="105"/>
      <c r="I977" s="105"/>
      <c r="J977" s="105"/>
      <c r="K977" s="105"/>
      <c r="L977" s="105"/>
      <c r="M977" s="105"/>
      <c r="N977" s="105"/>
      <c r="O977" s="105"/>
      <c r="P977" s="105"/>
      <c r="Q977" s="105"/>
      <c r="R977" s="105"/>
      <c r="S977" s="105"/>
      <c r="T977" s="105"/>
      <c r="U977" s="105"/>
      <c r="V977" s="105"/>
      <c r="W977" s="105"/>
      <c r="X977" s="105"/>
      <c r="Y977" s="105"/>
      <c r="Z977" s="105"/>
      <c r="AA977" s="105"/>
      <c r="AB977" s="105"/>
      <c r="AC977" s="105"/>
      <c r="AD977" s="105"/>
      <c r="AE977" s="105"/>
      <c r="AF977" s="105"/>
      <c r="AG977" s="105"/>
      <c r="AH977" s="105"/>
      <c r="AI977" s="105"/>
      <c r="AJ977" s="105"/>
      <c r="AK977" s="105"/>
      <c r="AL977" s="105"/>
      <c r="AM977" s="105"/>
      <c r="AN977" s="105"/>
      <c r="AO977" s="105"/>
      <c r="AP977" s="105"/>
      <c r="AQ977" s="105"/>
      <c r="AR977" s="105"/>
      <c r="AS977" s="105"/>
      <c r="AT977" s="105"/>
      <c r="AU977" s="105"/>
      <c r="AV977" s="105"/>
      <c r="AW977" s="105"/>
      <c r="AX977" s="105"/>
      <c r="AY977" s="105"/>
      <c r="AZ977" s="105"/>
      <c r="BA977" s="105"/>
      <c r="BB977" s="105"/>
      <c r="BC977" s="105"/>
      <c r="BD977" s="105"/>
      <c r="BE977" s="105"/>
      <c r="BF977" s="105"/>
    </row>
    <row r="978" spans="1:58" ht="13.5" customHeight="1" x14ac:dyDescent="0.25">
      <c r="A978" s="105"/>
      <c r="B978" s="167"/>
      <c r="C978" s="167"/>
      <c r="D978" s="167"/>
      <c r="E978" s="105"/>
      <c r="F978" s="105"/>
      <c r="G978" s="105"/>
      <c r="H978" s="105"/>
      <c r="I978" s="105"/>
      <c r="J978" s="105"/>
      <c r="K978" s="105"/>
      <c r="L978" s="105"/>
      <c r="M978" s="105"/>
      <c r="N978" s="105"/>
      <c r="O978" s="105"/>
      <c r="P978" s="105"/>
      <c r="Q978" s="105"/>
      <c r="R978" s="105"/>
      <c r="S978" s="105"/>
      <c r="T978" s="105"/>
      <c r="U978" s="105"/>
      <c r="V978" s="105"/>
      <c r="W978" s="105"/>
      <c r="X978" s="105"/>
      <c r="Y978" s="105"/>
      <c r="Z978" s="105"/>
      <c r="AA978" s="105"/>
      <c r="AB978" s="105"/>
      <c r="AC978" s="105"/>
      <c r="AD978" s="105"/>
      <c r="AE978" s="105"/>
      <c r="AF978" s="105"/>
      <c r="AG978" s="105"/>
      <c r="AH978" s="105"/>
      <c r="AI978" s="105"/>
      <c r="AJ978" s="105"/>
      <c r="AK978" s="105"/>
      <c r="AL978" s="105"/>
      <c r="AM978" s="105"/>
      <c r="AN978" s="105"/>
      <c r="AO978" s="105"/>
      <c r="AP978" s="105"/>
      <c r="AQ978" s="105"/>
      <c r="AR978" s="105"/>
      <c r="AS978" s="105"/>
      <c r="AT978" s="105"/>
      <c r="AU978" s="105"/>
      <c r="AV978" s="105"/>
      <c r="AW978" s="105"/>
      <c r="AX978" s="105"/>
      <c r="AY978" s="105"/>
      <c r="AZ978" s="105"/>
      <c r="BA978" s="105"/>
      <c r="BB978" s="105"/>
      <c r="BC978" s="105"/>
      <c r="BD978" s="105"/>
      <c r="BE978" s="105"/>
      <c r="BF978" s="105"/>
    </row>
    <row r="979" spans="1:58" ht="13.5" customHeight="1" x14ac:dyDescent="0.25">
      <c r="A979" s="105"/>
      <c r="B979" s="167"/>
      <c r="C979" s="167"/>
      <c r="D979" s="167"/>
      <c r="E979" s="105"/>
      <c r="F979" s="105"/>
      <c r="G979" s="105"/>
      <c r="H979" s="105"/>
      <c r="I979" s="105"/>
      <c r="J979" s="105"/>
      <c r="K979" s="105"/>
      <c r="L979" s="105"/>
      <c r="M979" s="105"/>
      <c r="N979" s="105"/>
      <c r="O979" s="105"/>
      <c r="P979" s="105"/>
      <c r="Q979" s="105"/>
      <c r="R979" s="105"/>
      <c r="S979" s="105"/>
      <c r="T979" s="105"/>
      <c r="U979" s="105"/>
      <c r="V979" s="105"/>
      <c r="W979" s="105"/>
      <c r="X979" s="105"/>
      <c r="Y979" s="105"/>
      <c r="Z979" s="105"/>
      <c r="AA979" s="105"/>
      <c r="AB979" s="105"/>
      <c r="AC979" s="105"/>
      <c r="AD979" s="105"/>
      <c r="AE979" s="105"/>
      <c r="AF979" s="105"/>
      <c r="AG979" s="105"/>
      <c r="AH979" s="105"/>
      <c r="AI979" s="105"/>
      <c r="AJ979" s="105"/>
      <c r="AK979" s="105"/>
      <c r="AL979" s="105"/>
      <c r="AM979" s="105"/>
      <c r="AN979" s="105"/>
      <c r="AO979" s="105"/>
      <c r="AP979" s="105"/>
      <c r="AQ979" s="105"/>
      <c r="AR979" s="105"/>
      <c r="AS979" s="105"/>
      <c r="AT979" s="105"/>
      <c r="AU979" s="105"/>
      <c r="AV979" s="105"/>
      <c r="AW979" s="105"/>
      <c r="AX979" s="105"/>
      <c r="AY979" s="105"/>
      <c r="AZ979" s="105"/>
      <c r="BA979" s="105"/>
      <c r="BB979" s="105"/>
      <c r="BC979" s="105"/>
      <c r="BD979" s="105"/>
      <c r="BE979" s="105"/>
      <c r="BF979" s="105"/>
    </row>
    <row r="980" spans="1:58" ht="13.5" customHeight="1" x14ac:dyDescent="0.25">
      <c r="A980" s="105"/>
      <c r="B980" s="167"/>
      <c r="C980" s="167"/>
      <c r="D980" s="167"/>
      <c r="E980" s="105"/>
      <c r="F980" s="105"/>
      <c r="G980" s="105"/>
      <c r="H980" s="105"/>
      <c r="I980" s="105"/>
      <c r="J980" s="105"/>
      <c r="K980" s="105"/>
      <c r="L980" s="105"/>
      <c r="M980" s="105"/>
      <c r="N980" s="105"/>
      <c r="O980" s="105"/>
      <c r="P980" s="105"/>
      <c r="Q980" s="105"/>
      <c r="R980" s="105"/>
      <c r="S980" s="105"/>
      <c r="T980" s="105"/>
      <c r="U980" s="105"/>
      <c r="V980" s="105"/>
      <c r="W980" s="105"/>
      <c r="X980" s="105"/>
      <c r="Y980" s="105"/>
      <c r="Z980" s="105"/>
      <c r="AA980" s="105"/>
      <c r="AB980" s="105"/>
      <c r="AC980" s="105"/>
      <c r="AD980" s="105"/>
      <c r="AE980" s="105"/>
      <c r="AF980" s="105"/>
      <c r="AG980" s="105"/>
      <c r="AH980" s="105"/>
      <c r="AI980" s="105"/>
      <c r="AJ980" s="105"/>
      <c r="AK980" s="105"/>
      <c r="AL980" s="105"/>
      <c r="AM980" s="105"/>
      <c r="AN980" s="105"/>
      <c r="AO980" s="105"/>
      <c r="AP980" s="105"/>
      <c r="AQ980" s="105"/>
      <c r="AR980" s="105"/>
      <c r="AS980" s="105"/>
      <c r="AT980" s="105"/>
      <c r="AU980" s="105"/>
      <c r="AV980" s="105"/>
      <c r="AW980" s="105"/>
      <c r="AX980" s="105"/>
      <c r="AY980" s="105"/>
      <c r="AZ980" s="105"/>
      <c r="BA980" s="105"/>
      <c r="BB980" s="105"/>
      <c r="BC980" s="105"/>
      <c r="BD980" s="105"/>
      <c r="BE980" s="105"/>
      <c r="BF980" s="105"/>
    </row>
    <row r="981" spans="1:58" ht="13.5" customHeight="1" x14ac:dyDescent="0.25">
      <c r="A981" s="105"/>
      <c r="B981" s="167"/>
      <c r="C981" s="167"/>
      <c r="D981" s="167"/>
      <c r="E981" s="105"/>
      <c r="F981" s="105"/>
      <c r="G981" s="105"/>
      <c r="H981" s="105"/>
      <c r="I981" s="105"/>
      <c r="J981" s="105"/>
      <c r="K981" s="105"/>
      <c r="L981" s="105"/>
      <c r="M981" s="105"/>
      <c r="N981" s="105"/>
      <c r="O981" s="105"/>
      <c r="P981" s="105"/>
      <c r="Q981" s="105"/>
      <c r="R981" s="105"/>
      <c r="S981" s="105"/>
      <c r="T981" s="105"/>
      <c r="U981" s="105"/>
      <c r="V981" s="105"/>
      <c r="W981" s="105"/>
      <c r="X981" s="105"/>
      <c r="Y981" s="105"/>
      <c r="Z981" s="105"/>
      <c r="AA981" s="105"/>
      <c r="AB981" s="105"/>
      <c r="AC981" s="105"/>
      <c r="AD981" s="105"/>
      <c r="AE981" s="105"/>
      <c r="AF981" s="105"/>
      <c r="AG981" s="105"/>
      <c r="AH981" s="105"/>
      <c r="AI981" s="105"/>
      <c r="AJ981" s="105"/>
      <c r="AK981" s="105"/>
      <c r="AL981" s="105"/>
      <c r="AM981" s="105"/>
      <c r="AN981" s="105"/>
      <c r="AO981" s="105"/>
      <c r="AP981" s="105"/>
      <c r="AQ981" s="105"/>
      <c r="AR981" s="105"/>
      <c r="AS981" s="105"/>
      <c r="AT981" s="105"/>
      <c r="AU981" s="105"/>
      <c r="AV981" s="105"/>
      <c r="AW981" s="105"/>
      <c r="AX981" s="105"/>
      <c r="AY981" s="105"/>
      <c r="AZ981" s="105"/>
      <c r="BA981" s="105"/>
      <c r="BB981" s="105"/>
      <c r="BC981" s="105"/>
      <c r="BD981" s="105"/>
      <c r="BE981" s="105"/>
      <c r="BF981" s="105"/>
    </row>
    <row r="982" spans="1:58" ht="13.5" customHeight="1" x14ac:dyDescent="0.25">
      <c r="A982" s="105"/>
      <c r="B982" s="167"/>
      <c r="C982" s="167"/>
      <c r="D982" s="167"/>
      <c r="E982" s="105"/>
      <c r="F982" s="105"/>
      <c r="G982" s="105"/>
      <c r="H982" s="105"/>
      <c r="I982" s="105"/>
      <c r="J982" s="105"/>
      <c r="K982" s="105"/>
      <c r="L982" s="105"/>
      <c r="M982" s="105"/>
      <c r="N982" s="105"/>
      <c r="O982" s="105"/>
      <c r="P982" s="105"/>
      <c r="Q982" s="105"/>
      <c r="R982" s="105"/>
      <c r="S982" s="105"/>
      <c r="T982" s="105"/>
      <c r="U982" s="105"/>
      <c r="V982" s="105"/>
      <c r="W982" s="105"/>
      <c r="X982" s="105"/>
      <c r="Y982" s="105"/>
      <c r="Z982" s="105"/>
      <c r="AA982" s="105"/>
      <c r="AB982" s="105"/>
      <c r="AC982" s="105"/>
      <c r="AD982" s="105"/>
      <c r="AE982" s="105"/>
      <c r="AF982" s="105"/>
      <c r="AG982" s="105"/>
      <c r="AH982" s="105"/>
      <c r="AI982" s="105"/>
      <c r="AJ982" s="105"/>
      <c r="AK982" s="105"/>
      <c r="AL982" s="105"/>
      <c r="AM982" s="105"/>
      <c r="AN982" s="105"/>
      <c r="AO982" s="105"/>
      <c r="AP982" s="105"/>
      <c r="AQ982" s="105"/>
      <c r="AR982" s="105"/>
      <c r="AS982" s="105"/>
      <c r="AT982" s="105"/>
      <c r="AU982" s="105"/>
      <c r="AV982" s="105"/>
      <c r="AW982" s="105"/>
      <c r="AX982" s="105"/>
      <c r="AY982" s="105"/>
      <c r="AZ982" s="105"/>
      <c r="BA982" s="105"/>
      <c r="BB982" s="105"/>
      <c r="BC982" s="105"/>
      <c r="BD982" s="105"/>
      <c r="BE982" s="105"/>
      <c r="BF982" s="105"/>
    </row>
    <row r="983" spans="1:58" ht="13.5" customHeight="1" x14ac:dyDescent="0.25">
      <c r="A983" s="105"/>
      <c r="B983" s="167"/>
      <c r="C983" s="167"/>
      <c r="D983" s="167"/>
      <c r="E983" s="105"/>
      <c r="F983" s="105"/>
      <c r="G983" s="105"/>
      <c r="H983" s="105"/>
      <c r="I983" s="105"/>
      <c r="J983" s="105"/>
      <c r="K983" s="105"/>
      <c r="L983" s="105"/>
      <c r="M983" s="105"/>
      <c r="N983" s="105"/>
      <c r="O983" s="105"/>
      <c r="P983" s="105"/>
      <c r="Q983" s="105"/>
      <c r="R983" s="105"/>
      <c r="S983" s="105"/>
      <c r="T983" s="105"/>
      <c r="U983" s="105"/>
      <c r="V983" s="105"/>
      <c r="W983" s="105"/>
      <c r="X983" s="105"/>
      <c r="Y983" s="105"/>
      <c r="Z983" s="105"/>
      <c r="AA983" s="105"/>
      <c r="AB983" s="105"/>
      <c r="AC983" s="105"/>
      <c r="AD983" s="105"/>
      <c r="AE983" s="105"/>
      <c r="AF983" s="105"/>
      <c r="AG983" s="105"/>
      <c r="AH983" s="105"/>
      <c r="AI983" s="105"/>
      <c r="AJ983" s="105"/>
      <c r="AK983" s="105"/>
      <c r="AL983" s="105"/>
      <c r="AM983" s="105"/>
      <c r="AN983" s="105"/>
      <c r="AO983" s="105"/>
      <c r="AP983" s="105"/>
      <c r="AQ983" s="105"/>
      <c r="AR983" s="105"/>
      <c r="AS983" s="105"/>
      <c r="AT983" s="105"/>
      <c r="AU983" s="105"/>
      <c r="AV983" s="105"/>
      <c r="AW983" s="105"/>
      <c r="AX983" s="105"/>
      <c r="AY983" s="105"/>
      <c r="AZ983" s="105"/>
      <c r="BA983" s="105"/>
      <c r="BB983" s="105"/>
      <c r="BC983" s="105"/>
      <c r="BD983" s="105"/>
      <c r="BE983" s="105"/>
      <c r="BF983" s="105"/>
    </row>
    <row r="984" spans="1:58" ht="13.5" customHeight="1" x14ac:dyDescent="0.25">
      <c r="A984" s="105"/>
      <c r="B984" s="167"/>
      <c r="C984" s="167"/>
      <c r="D984" s="167"/>
      <c r="E984" s="105"/>
      <c r="F984" s="105"/>
      <c r="G984" s="105"/>
      <c r="H984" s="105"/>
      <c r="I984" s="105"/>
      <c r="J984" s="105"/>
      <c r="K984" s="105"/>
      <c r="L984" s="105"/>
      <c r="M984" s="105"/>
      <c r="N984" s="105"/>
      <c r="O984" s="105"/>
      <c r="P984" s="105"/>
      <c r="Q984" s="105"/>
      <c r="R984" s="105"/>
      <c r="S984" s="105"/>
      <c r="T984" s="105"/>
      <c r="U984" s="105"/>
      <c r="V984" s="105"/>
      <c r="W984" s="105"/>
      <c r="X984" s="105"/>
      <c r="Y984" s="105"/>
      <c r="Z984" s="105"/>
      <c r="AA984" s="105"/>
      <c r="AB984" s="105"/>
      <c r="AC984" s="105"/>
      <c r="AD984" s="105"/>
      <c r="AE984" s="105"/>
      <c r="AF984" s="105"/>
      <c r="AG984" s="105"/>
      <c r="AH984" s="105"/>
      <c r="AI984" s="105"/>
      <c r="AJ984" s="105"/>
      <c r="AK984" s="105"/>
      <c r="AL984" s="105"/>
      <c r="AM984" s="105"/>
      <c r="AN984" s="105"/>
      <c r="AO984" s="105"/>
      <c r="AP984" s="105"/>
      <c r="AQ984" s="105"/>
      <c r="AR984" s="105"/>
      <c r="AS984" s="105"/>
      <c r="AT984" s="105"/>
      <c r="AU984" s="105"/>
      <c r="AV984" s="105"/>
      <c r="AW984" s="105"/>
      <c r="AX984" s="105"/>
      <c r="AY984" s="105"/>
      <c r="AZ984" s="105"/>
      <c r="BA984" s="105"/>
      <c r="BB984" s="105"/>
      <c r="BC984" s="105"/>
      <c r="BD984" s="105"/>
      <c r="BE984" s="105"/>
      <c r="BF984" s="105"/>
    </row>
    <row r="985" spans="1:58" ht="13.5" customHeight="1" x14ac:dyDescent="0.25">
      <c r="A985" s="105"/>
      <c r="B985" s="167"/>
      <c r="C985" s="167"/>
      <c r="D985" s="167"/>
      <c r="E985" s="105"/>
      <c r="F985" s="105"/>
      <c r="G985" s="105"/>
      <c r="H985" s="105"/>
      <c r="I985" s="105"/>
      <c r="J985" s="105"/>
      <c r="K985" s="105"/>
      <c r="L985" s="105"/>
      <c r="M985" s="105"/>
      <c r="N985" s="105"/>
      <c r="O985" s="105"/>
      <c r="P985" s="105"/>
      <c r="Q985" s="105"/>
      <c r="R985" s="105"/>
      <c r="S985" s="105"/>
      <c r="T985" s="105"/>
      <c r="U985" s="105"/>
      <c r="V985" s="105"/>
      <c r="W985" s="105"/>
      <c r="X985" s="105"/>
      <c r="Y985" s="105"/>
      <c r="Z985" s="105"/>
      <c r="AA985" s="105"/>
      <c r="AB985" s="105"/>
      <c r="AC985" s="105"/>
      <c r="AD985" s="105"/>
      <c r="AE985" s="105"/>
      <c r="AF985" s="105"/>
      <c r="AG985" s="105"/>
      <c r="AH985" s="105"/>
      <c r="AI985" s="105"/>
      <c r="AJ985" s="105"/>
      <c r="AK985" s="105"/>
      <c r="AL985" s="105"/>
      <c r="AM985" s="105"/>
      <c r="AN985" s="105"/>
      <c r="AO985" s="105"/>
      <c r="AP985" s="105"/>
      <c r="AQ985" s="105"/>
      <c r="AR985" s="105"/>
      <c r="AS985" s="105"/>
      <c r="AT985" s="105"/>
      <c r="AU985" s="105"/>
      <c r="AV985" s="105"/>
      <c r="AW985" s="105"/>
      <c r="AX985" s="105"/>
      <c r="AY985" s="105"/>
      <c r="AZ985" s="105"/>
      <c r="BA985" s="105"/>
      <c r="BB985" s="105"/>
      <c r="BC985" s="105"/>
      <c r="BD985" s="105"/>
      <c r="BE985" s="105"/>
      <c r="BF985" s="105"/>
    </row>
    <row r="986" spans="1:58" ht="13.5" customHeight="1" x14ac:dyDescent="0.25">
      <c r="A986" s="105"/>
      <c r="B986" s="167"/>
      <c r="C986" s="167"/>
      <c r="D986" s="167"/>
      <c r="E986" s="105"/>
      <c r="F986" s="105"/>
      <c r="G986" s="105"/>
      <c r="H986" s="105"/>
      <c r="I986" s="105"/>
      <c r="J986" s="105"/>
      <c r="K986" s="105"/>
      <c r="L986" s="105"/>
      <c r="M986" s="105"/>
      <c r="N986" s="105"/>
      <c r="O986" s="105"/>
      <c r="P986" s="105"/>
      <c r="Q986" s="105"/>
      <c r="R986" s="105"/>
      <c r="S986" s="105"/>
      <c r="T986" s="105"/>
      <c r="U986" s="105"/>
      <c r="V986" s="105"/>
      <c r="W986" s="105"/>
      <c r="X986" s="105"/>
      <c r="Y986" s="105"/>
      <c r="Z986" s="105"/>
      <c r="AA986" s="105"/>
      <c r="AB986" s="105"/>
      <c r="AC986" s="105"/>
      <c r="AD986" s="105"/>
      <c r="AE986" s="105"/>
      <c r="AF986" s="105"/>
      <c r="AG986" s="105"/>
      <c r="AH986" s="105"/>
      <c r="AI986" s="105"/>
      <c r="AJ986" s="105"/>
      <c r="AK986" s="105"/>
      <c r="AL986" s="105"/>
      <c r="AM986" s="105"/>
      <c r="AN986" s="105"/>
      <c r="AO986" s="105"/>
      <c r="AP986" s="105"/>
      <c r="AQ986" s="105"/>
      <c r="AR986" s="105"/>
      <c r="AS986" s="105"/>
      <c r="AT986" s="105"/>
      <c r="AU986" s="105"/>
      <c r="AV986" s="105"/>
      <c r="AW986" s="105"/>
      <c r="AX986" s="105"/>
      <c r="AY986" s="105"/>
      <c r="AZ986" s="105"/>
      <c r="BA986" s="105"/>
      <c r="BB986" s="105"/>
      <c r="BC986" s="105"/>
      <c r="BD986" s="105"/>
      <c r="BE986" s="105"/>
      <c r="BF986" s="105"/>
    </row>
    <row r="987" spans="1:58" ht="13.5" customHeight="1" x14ac:dyDescent="0.25">
      <c r="A987" s="105"/>
      <c r="B987" s="167"/>
      <c r="C987" s="167"/>
      <c r="D987" s="167"/>
      <c r="E987" s="105"/>
      <c r="F987" s="105"/>
      <c r="G987" s="105"/>
      <c r="H987" s="105"/>
      <c r="I987" s="105"/>
      <c r="J987" s="105"/>
      <c r="K987" s="105"/>
      <c r="L987" s="105"/>
      <c r="M987" s="105"/>
      <c r="N987" s="105"/>
      <c r="O987" s="105"/>
      <c r="P987" s="105"/>
      <c r="Q987" s="105"/>
      <c r="R987" s="105"/>
      <c r="S987" s="105"/>
      <c r="T987" s="105"/>
      <c r="U987" s="105"/>
      <c r="V987" s="105"/>
      <c r="W987" s="105"/>
      <c r="X987" s="105"/>
      <c r="Y987" s="105"/>
      <c r="Z987" s="105"/>
      <c r="AA987" s="105"/>
      <c r="AB987" s="105"/>
      <c r="AC987" s="105"/>
      <c r="AD987" s="105"/>
      <c r="AE987" s="105"/>
      <c r="AF987" s="105"/>
      <c r="AG987" s="105"/>
      <c r="AH987" s="105"/>
      <c r="AI987" s="105"/>
      <c r="AJ987" s="105"/>
      <c r="AK987" s="105"/>
      <c r="AL987" s="105"/>
      <c r="AM987" s="105"/>
      <c r="AN987" s="105"/>
      <c r="AO987" s="105"/>
      <c r="AP987" s="105"/>
      <c r="AQ987" s="105"/>
      <c r="AR987" s="105"/>
      <c r="AS987" s="105"/>
      <c r="AT987" s="105"/>
      <c r="AU987" s="105"/>
      <c r="AV987" s="105"/>
      <c r="AW987" s="105"/>
      <c r="AX987" s="105"/>
      <c r="AY987" s="105"/>
      <c r="AZ987" s="105"/>
      <c r="BA987" s="105"/>
      <c r="BB987" s="105"/>
      <c r="BC987" s="105"/>
      <c r="BD987" s="105"/>
      <c r="BE987" s="105"/>
      <c r="BF987" s="105"/>
    </row>
    <row r="988" spans="1:58" ht="13.5" customHeight="1" x14ac:dyDescent="0.25">
      <c r="A988" s="105"/>
      <c r="B988" s="167"/>
      <c r="C988" s="167"/>
      <c r="D988" s="167"/>
      <c r="E988" s="105"/>
      <c r="F988" s="105"/>
      <c r="G988" s="105"/>
      <c r="H988" s="105"/>
      <c r="I988" s="105"/>
      <c r="J988" s="105"/>
      <c r="K988" s="105"/>
      <c r="L988" s="105"/>
      <c r="M988" s="105"/>
      <c r="N988" s="105"/>
      <c r="O988" s="105"/>
      <c r="P988" s="105"/>
      <c r="Q988" s="105"/>
      <c r="R988" s="105"/>
      <c r="S988" s="105"/>
      <c r="T988" s="105"/>
      <c r="U988" s="105"/>
      <c r="V988" s="105"/>
      <c r="W988" s="105"/>
      <c r="X988" s="105"/>
      <c r="Y988" s="105"/>
      <c r="Z988" s="105"/>
      <c r="AA988" s="105"/>
      <c r="AB988" s="105"/>
      <c r="AC988" s="105"/>
      <c r="AD988" s="105"/>
      <c r="AE988" s="105"/>
      <c r="AF988" s="105"/>
      <c r="AG988" s="105"/>
      <c r="AH988" s="105"/>
      <c r="AI988" s="105"/>
      <c r="AJ988" s="105"/>
      <c r="AK988" s="105"/>
      <c r="AL988" s="105"/>
      <c r="AM988" s="105"/>
      <c r="AN988" s="105"/>
      <c r="AO988" s="105"/>
      <c r="AP988" s="105"/>
      <c r="AQ988" s="105"/>
      <c r="AR988" s="105"/>
      <c r="AS988" s="105"/>
      <c r="AT988" s="105"/>
      <c r="AU988" s="105"/>
      <c r="AV988" s="105"/>
      <c r="AW988" s="105"/>
      <c r="AX988" s="105"/>
      <c r="AY988" s="105"/>
      <c r="AZ988" s="105"/>
      <c r="BA988" s="105"/>
      <c r="BB988" s="105"/>
      <c r="BC988" s="105"/>
      <c r="BD988" s="105"/>
      <c r="BE988" s="105"/>
      <c r="BF988" s="105"/>
    </row>
    <row r="989" spans="1:58" ht="13.5" customHeight="1" x14ac:dyDescent="0.25">
      <c r="A989" s="105"/>
      <c r="B989" s="167"/>
      <c r="C989" s="167"/>
      <c r="D989" s="167"/>
      <c r="E989" s="105"/>
      <c r="F989" s="105"/>
      <c r="G989" s="105"/>
      <c r="H989" s="105"/>
      <c r="I989" s="105"/>
      <c r="J989" s="105"/>
      <c r="K989" s="105"/>
      <c r="L989" s="105"/>
      <c r="M989" s="105"/>
      <c r="N989" s="105"/>
      <c r="O989" s="105"/>
      <c r="P989" s="105"/>
      <c r="Q989" s="105"/>
      <c r="R989" s="105"/>
      <c r="S989" s="105"/>
      <c r="T989" s="105"/>
      <c r="U989" s="105"/>
      <c r="V989" s="105"/>
      <c r="W989" s="105"/>
      <c r="X989" s="105"/>
      <c r="Y989" s="105"/>
      <c r="Z989" s="105"/>
      <c r="AA989" s="105"/>
      <c r="AB989" s="105"/>
      <c r="AC989" s="105"/>
      <c r="AD989" s="105"/>
      <c r="AE989" s="105"/>
      <c r="AF989" s="105"/>
      <c r="AG989" s="105"/>
      <c r="AH989" s="105"/>
      <c r="AI989" s="105"/>
      <c r="AJ989" s="105"/>
      <c r="AK989" s="105"/>
      <c r="AL989" s="105"/>
      <c r="AM989" s="105"/>
      <c r="AN989" s="105"/>
      <c r="AO989" s="105"/>
      <c r="AP989" s="105"/>
      <c r="AQ989" s="105"/>
      <c r="AR989" s="105"/>
      <c r="AS989" s="105"/>
      <c r="AT989" s="105"/>
      <c r="AU989" s="105"/>
      <c r="AV989" s="105"/>
      <c r="AW989" s="105"/>
      <c r="AX989" s="105"/>
      <c r="AY989" s="105"/>
      <c r="AZ989" s="105"/>
      <c r="BA989" s="105"/>
      <c r="BB989" s="105"/>
      <c r="BC989" s="105"/>
      <c r="BD989" s="105"/>
      <c r="BE989" s="105"/>
      <c r="BF989" s="105"/>
    </row>
    <row r="990" spans="1:58" ht="13.5" customHeight="1" x14ac:dyDescent="0.25">
      <c r="A990" s="105"/>
      <c r="B990" s="167"/>
      <c r="C990" s="167"/>
      <c r="D990" s="167"/>
      <c r="E990" s="105"/>
      <c r="F990" s="105"/>
      <c r="G990" s="105"/>
      <c r="H990" s="105"/>
      <c r="I990" s="105"/>
      <c r="J990" s="105"/>
      <c r="K990" s="105"/>
      <c r="L990" s="105"/>
      <c r="M990" s="105"/>
      <c r="N990" s="105"/>
      <c r="O990" s="105"/>
      <c r="P990" s="105"/>
      <c r="Q990" s="105"/>
      <c r="R990" s="105"/>
      <c r="S990" s="105"/>
      <c r="T990" s="105"/>
      <c r="U990" s="105"/>
      <c r="V990" s="105"/>
      <c r="W990" s="105"/>
      <c r="X990" s="105"/>
      <c r="Y990" s="105"/>
      <c r="Z990" s="105"/>
      <c r="AA990" s="105"/>
      <c r="AB990" s="105"/>
      <c r="AC990" s="105"/>
      <c r="AD990" s="105"/>
      <c r="AE990" s="105"/>
      <c r="AF990" s="105"/>
      <c r="AG990" s="105"/>
      <c r="AH990" s="105"/>
      <c r="AI990" s="105"/>
      <c r="AJ990" s="105"/>
      <c r="AK990" s="105"/>
      <c r="AL990" s="105"/>
      <c r="AM990" s="105"/>
      <c r="AN990" s="105"/>
      <c r="AO990" s="105"/>
      <c r="AP990" s="105"/>
      <c r="AQ990" s="105"/>
      <c r="AR990" s="105"/>
      <c r="AS990" s="105"/>
      <c r="AT990" s="105"/>
      <c r="AU990" s="105"/>
      <c r="AV990" s="105"/>
      <c r="AW990" s="105"/>
      <c r="AX990" s="105"/>
      <c r="AY990" s="105"/>
      <c r="AZ990" s="105"/>
      <c r="BA990" s="105"/>
      <c r="BB990" s="105"/>
      <c r="BC990" s="105"/>
      <c r="BD990" s="105"/>
      <c r="BE990" s="105"/>
      <c r="BF990" s="105"/>
    </row>
    <row r="991" spans="1:58" ht="13.5" customHeight="1" x14ac:dyDescent="0.25">
      <c r="A991" s="105"/>
      <c r="B991" s="167"/>
      <c r="C991" s="167"/>
      <c r="D991" s="167"/>
      <c r="E991" s="105"/>
      <c r="F991" s="105"/>
      <c r="G991" s="105"/>
      <c r="H991" s="105"/>
      <c r="I991" s="105"/>
      <c r="J991" s="105"/>
      <c r="K991" s="105"/>
      <c r="L991" s="105"/>
      <c r="M991" s="105"/>
      <c r="N991" s="105"/>
      <c r="O991" s="105"/>
      <c r="P991" s="105"/>
      <c r="Q991" s="105"/>
      <c r="R991" s="105"/>
      <c r="S991" s="105"/>
      <c r="T991" s="105"/>
      <c r="U991" s="105"/>
      <c r="V991" s="105"/>
      <c r="W991" s="105"/>
      <c r="X991" s="105"/>
      <c r="Y991" s="105"/>
      <c r="Z991" s="105"/>
      <c r="AA991" s="105"/>
      <c r="AB991" s="105"/>
      <c r="AC991" s="105"/>
      <c r="AD991" s="105"/>
      <c r="AE991" s="105"/>
      <c r="AF991" s="105"/>
      <c r="AG991" s="105"/>
      <c r="AH991" s="105"/>
      <c r="AI991" s="105"/>
      <c r="AJ991" s="105"/>
      <c r="AK991" s="105"/>
      <c r="AL991" s="105"/>
      <c r="AM991" s="105"/>
      <c r="AN991" s="105"/>
      <c r="AO991" s="105"/>
      <c r="AP991" s="105"/>
      <c r="AQ991" s="105"/>
      <c r="AR991" s="105"/>
      <c r="AS991" s="105"/>
      <c r="AT991" s="105"/>
      <c r="AU991" s="105"/>
      <c r="AV991" s="105"/>
      <c r="AW991" s="105"/>
      <c r="AX991" s="105"/>
      <c r="AY991" s="105"/>
      <c r="AZ991" s="105"/>
      <c r="BA991" s="105"/>
      <c r="BB991" s="105"/>
      <c r="BC991" s="105"/>
      <c r="BD991" s="105"/>
      <c r="BE991" s="105"/>
      <c r="BF991" s="105"/>
    </row>
    <row r="992" spans="1:58" ht="13.5" customHeight="1" x14ac:dyDescent="0.25">
      <c r="A992" s="105"/>
      <c r="B992" s="167"/>
      <c r="C992" s="167"/>
      <c r="D992" s="167"/>
      <c r="E992" s="105"/>
      <c r="F992" s="105"/>
      <c r="G992" s="105"/>
      <c r="H992" s="105"/>
      <c r="I992" s="105"/>
      <c r="J992" s="105"/>
      <c r="K992" s="105"/>
      <c r="L992" s="105"/>
      <c r="M992" s="105"/>
      <c r="N992" s="105"/>
      <c r="O992" s="105"/>
      <c r="P992" s="105"/>
      <c r="Q992" s="105"/>
      <c r="R992" s="105"/>
      <c r="S992" s="105"/>
      <c r="T992" s="105"/>
      <c r="U992" s="105"/>
      <c r="V992" s="105"/>
      <c r="W992" s="105"/>
      <c r="X992" s="105"/>
      <c r="Y992" s="105"/>
      <c r="Z992" s="105"/>
      <c r="AA992" s="105"/>
      <c r="AB992" s="105"/>
      <c r="AC992" s="105"/>
      <c r="AD992" s="105"/>
      <c r="AE992" s="105"/>
      <c r="AF992" s="105"/>
      <c r="AG992" s="105"/>
      <c r="AH992" s="105"/>
      <c r="AI992" s="105"/>
      <c r="AJ992" s="105"/>
      <c r="AK992" s="105"/>
      <c r="AL992" s="105"/>
      <c r="AM992" s="105"/>
      <c r="AN992" s="105"/>
      <c r="AO992" s="105"/>
      <c r="AP992" s="105"/>
      <c r="AQ992" s="105"/>
      <c r="AR992" s="105"/>
      <c r="AS992" s="105"/>
      <c r="AT992" s="105"/>
      <c r="AU992" s="105"/>
      <c r="AV992" s="105"/>
      <c r="AW992" s="105"/>
      <c r="AX992" s="105"/>
      <c r="AY992" s="105"/>
      <c r="AZ992" s="105"/>
      <c r="BA992" s="105"/>
      <c r="BB992" s="105"/>
      <c r="BC992" s="105"/>
      <c r="BD992" s="105"/>
      <c r="BE992" s="105"/>
      <c r="BF992" s="105"/>
    </row>
    <row r="993" spans="1:58" ht="13.5" customHeight="1" x14ac:dyDescent="0.25">
      <c r="A993" s="105"/>
      <c r="B993" s="167"/>
      <c r="C993" s="167"/>
      <c r="D993" s="167"/>
      <c r="E993" s="105"/>
      <c r="F993" s="105"/>
      <c r="G993" s="105"/>
      <c r="H993" s="105"/>
      <c r="I993" s="105"/>
      <c r="J993" s="105"/>
      <c r="K993" s="105"/>
      <c r="L993" s="105"/>
      <c r="M993" s="105"/>
      <c r="N993" s="105"/>
      <c r="O993" s="105"/>
      <c r="P993" s="105"/>
      <c r="Q993" s="105"/>
      <c r="R993" s="105"/>
      <c r="S993" s="105"/>
      <c r="T993" s="105"/>
      <c r="U993" s="105"/>
      <c r="V993" s="105"/>
      <c r="W993" s="105"/>
      <c r="X993" s="105"/>
      <c r="Y993" s="105"/>
      <c r="Z993" s="105"/>
      <c r="AA993" s="105"/>
      <c r="AB993" s="105"/>
      <c r="AC993" s="105"/>
      <c r="AD993" s="105"/>
      <c r="AE993" s="105"/>
      <c r="AF993" s="105"/>
      <c r="AG993" s="105"/>
      <c r="AH993" s="105"/>
      <c r="AI993" s="105"/>
      <c r="AJ993" s="105"/>
      <c r="AK993" s="105"/>
      <c r="AL993" s="105"/>
      <c r="AM993" s="105"/>
      <c r="AN993" s="105"/>
      <c r="AO993" s="105"/>
      <c r="AP993" s="105"/>
      <c r="AQ993" s="105"/>
      <c r="AR993" s="105"/>
      <c r="AS993" s="105"/>
      <c r="AT993" s="105"/>
      <c r="AU993" s="105"/>
      <c r="AV993" s="105"/>
      <c r="AW993" s="105"/>
      <c r="AX993" s="105"/>
      <c r="AY993" s="105"/>
      <c r="AZ993" s="105"/>
      <c r="BA993" s="105"/>
      <c r="BB993" s="105"/>
      <c r="BC993" s="105"/>
      <c r="BD993" s="105"/>
      <c r="BE993" s="105"/>
      <c r="BF993" s="105"/>
    </row>
    <row r="994" spans="1:58" ht="13.5" customHeight="1" x14ac:dyDescent="0.25">
      <c r="A994" s="105"/>
      <c r="B994" s="167"/>
      <c r="C994" s="167"/>
      <c r="D994" s="167"/>
      <c r="E994" s="105"/>
      <c r="F994" s="105"/>
      <c r="G994" s="105"/>
      <c r="H994" s="105"/>
      <c r="I994" s="105"/>
      <c r="J994" s="105"/>
      <c r="K994" s="105"/>
      <c r="L994" s="105"/>
      <c r="M994" s="105"/>
      <c r="N994" s="105"/>
      <c r="O994" s="105"/>
      <c r="P994" s="105"/>
      <c r="Q994" s="105"/>
      <c r="R994" s="105"/>
      <c r="S994" s="105"/>
      <c r="T994" s="105"/>
      <c r="U994" s="105"/>
      <c r="V994" s="105"/>
      <c r="W994" s="105"/>
      <c r="X994" s="105"/>
      <c r="Y994" s="105"/>
      <c r="Z994" s="105"/>
      <c r="AA994" s="105"/>
      <c r="AB994" s="105"/>
      <c r="AC994" s="105"/>
      <c r="AD994" s="105"/>
      <c r="AE994" s="105"/>
      <c r="AF994" s="105"/>
      <c r="AG994" s="105"/>
      <c r="AH994" s="105"/>
      <c r="AI994" s="105"/>
      <c r="AJ994" s="105"/>
      <c r="AK994" s="105"/>
      <c r="AL994" s="105"/>
      <c r="AM994" s="105"/>
      <c r="AN994" s="105"/>
      <c r="AO994" s="105"/>
      <c r="AP994" s="105"/>
      <c r="AQ994" s="105"/>
      <c r="AR994" s="105"/>
      <c r="AS994" s="105"/>
      <c r="AT994" s="105"/>
      <c r="AU994" s="105"/>
      <c r="AV994" s="105"/>
      <c r="AW994" s="105"/>
      <c r="AX994" s="105"/>
      <c r="AY994" s="105"/>
      <c r="AZ994" s="105"/>
      <c r="BA994" s="105"/>
      <c r="BB994" s="105"/>
      <c r="BC994" s="105"/>
      <c r="BD994" s="105"/>
      <c r="BE994" s="105"/>
      <c r="BF994" s="105"/>
    </row>
    <row r="995" spans="1:58" ht="13.5" customHeight="1" x14ac:dyDescent="0.25">
      <c r="A995" s="105"/>
      <c r="B995" s="167"/>
      <c r="C995" s="167"/>
      <c r="D995" s="167"/>
      <c r="E995" s="105"/>
      <c r="F995" s="105"/>
      <c r="G995" s="105"/>
      <c r="H995" s="105"/>
      <c r="I995" s="105"/>
      <c r="J995" s="105"/>
      <c r="K995" s="105"/>
      <c r="L995" s="105"/>
      <c r="M995" s="105"/>
      <c r="N995" s="105"/>
      <c r="O995" s="105"/>
      <c r="P995" s="105"/>
      <c r="Q995" s="105"/>
      <c r="R995" s="105"/>
      <c r="S995" s="105"/>
      <c r="T995" s="105"/>
      <c r="U995" s="105"/>
      <c r="V995" s="105"/>
      <c r="W995" s="105"/>
      <c r="X995" s="105"/>
      <c r="Y995" s="105"/>
      <c r="Z995" s="105"/>
      <c r="AA995" s="105"/>
      <c r="AB995" s="105"/>
      <c r="AC995" s="105"/>
      <c r="AD995" s="105"/>
      <c r="AE995" s="105"/>
      <c r="AF995" s="105"/>
      <c r="AG995" s="105"/>
      <c r="AH995" s="105"/>
      <c r="AI995" s="105"/>
      <c r="AJ995" s="105"/>
      <c r="AK995" s="105"/>
      <c r="AL995" s="105"/>
      <c r="AM995" s="105"/>
      <c r="AN995" s="105"/>
      <c r="AO995" s="105"/>
      <c r="AP995" s="105"/>
      <c r="AQ995" s="105"/>
      <c r="AR995" s="105"/>
      <c r="AS995" s="105"/>
      <c r="AT995" s="105"/>
      <c r="AU995" s="105"/>
      <c r="AV995" s="105"/>
      <c r="AW995" s="105"/>
      <c r="AX995" s="105"/>
      <c r="AY995" s="105"/>
      <c r="AZ995" s="105"/>
      <c r="BA995" s="105"/>
      <c r="BB995" s="105"/>
      <c r="BC995" s="105"/>
      <c r="BD995" s="105"/>
      <c r="BE995" s="105"/>
      <c r="BF995" s="105"/>
    </row>
    <row r="996" spans="1:58" ht="13.5" customHeight="1" x14ac:dyDescent="0.25">
      <c r="A996" s="105"/>
      <c r="B996" s="167"/>
      <c r="C996" s="167"/>
      <c r="D996" s="167"/>
      <c r="E996" s="105"/>
      <c r="F996" s="105"/>
      <c r="G996" s="105"/>
      <c r="H996" s="105"/>
      <c r="I996" s="105"/>
      <c r="J996" s="105"/>
      <c r="K996" s="105"/>
      <c r="L996" s="105"/>
      <c r="M996" s="105"/>
      <c r="N996" s="105"/>
      <c r="O996" s="105"/>
      <c r="P996" s="105"/>
      <c r="Q996" s="105"/>
      <c r="R996" s="105"/>
      <c r="S996" s="105"/>
      <c r="T996" s="105"/>
      <c r="U996" s="105"/>
      <c r="V996" s="105"/>
      <c r="W996" s="105"/>
      <c r="X996" s="105"/>
      <c r="Y996" s="105"/>
      <c r="Z996" s="105"/>
      <c r="AA996" s="105"/>
      <c r="AB996" s="105"/>
      <c r="AC996" s="105"/>
      <c r="AD996" s="105"/>
      <c r="AE996" s="105"/>
      <c r="AF996" s="105"/>
      <c r="AG996" s="105"/>
      <c r="AH996" s="105"/>
      <c r="AI996" s="105"/>
      <c r="AJ996" s="105"/>
      <c r="AK996" s="105"/>
      <c r="AL996" s="105"/>
      <c r="AM996" s="105"/>
      <c r="AN996" s="105"/>
      <c r="AO996" s="105"/>
      <c r="AP996" s="105"/>
      <c r="AQ996" s="105"/>
      <c r="AR996" s="105"/>
      <c r="AS996" s="105"/>
      <c r="AT996" s="105"/>
      <c r="AU996" s="105"/>
      <c r="AV996" s="105"/>
      <c r="AW996" s="105"/>
      <c r="AX996" s="105"/>
      <c r="AY996" s="105"/>
      <c r="AZ996" s="105"/>
      <c r="BA996" s="105"/>
      <c r="BB996" s="105"/>
      <c r="BC996" s="105"/>
      <c r="BD996" s="105"/>
      <c r="BE996" s="105"/>
      <c r="BF996" s="105"/>
    </row>
    <row r="997" spans="1:58" ht="13.5" customHeight="1" x14ac:dyDescent="0.25">
      <c r="A997" s="105"/>
      <c r="B997" s="167"/>
      <c r="C997" s="167"/>
      <c r="D997" s="167"/>
      <c r="E997" s="105"/>
      <c r="F997" s="105"/>
      <c r="G997" s="105"/>
      <c r="H997" s="105"/>
      <c r="I997" s="105"/>
      <c r="J997" s="105"/>
      <c r="K997" s="105"/>
      <c r="L997" s="105"/>
      <c r="M997" s="105"/>
      <c r="N997" s="105"/>
      <c r="O997" s="105"/>
      <c r="P997" s="105"/>
      <c r="Q997" s="105"/>
      <c r="R997" s="105"/>
      <c r="S997" s="105"/>
      <c r="T997" s="105"/>
      <c r="U997" s="105"/>
      <c r="V997" s="105"/>
      <c r="W997" s="105"/>
      <c r="X997" s="105"/>
      <c r="Y997" s="105"/>
      <c r="Z997" s="105"/>
      <c r="AA997" s="105"/>
      <c r="AB997" s="105"/>
      <c r="AC997" s="105"/>
      <c r="AD997" s="105"/>
      <c r="AE997" s="105"/>
      <c r="AF997" s="105"/>
      <c r="AG997" s="105"/>
      <c r="AH997" s="105"/>
      <c r="AI997" s="105"/>
      <c r="AJ997" s="105"/>
      <c r="AK997" s="105"/>
      <c r="AL997" s="105"/>
      <c r="AM997" s="105"/>
      <c r="AN997" s="105"/>
      <c r="AO997" s="105"/>
      <c r="AP997" s="105"/>
      <c r="AQ997" s="105"/>
      <c r="AR997" s="105"/>
      <c r="AS997" s="105"/>
      <c r="AT997" s="105"/>
      <c r="AU997" s="105"/>
      <c r="AV997" s="105"/>
      <c r="AW997" s="105"/>
      <c r="AX997" s="105"/>
      <c r="AY997" s="105"/>
      <c r="AZ997" s="105"/>
      <c r="BA997" s="105"/>
      <c r="BB997" s="105"/>
      <c r="BC997" s="105"/>
      <c r="BD997" s="105"/>
      <c r="BE997" s="105"/>
      <c r="BF997" s="105"/>
    </row>
    <row r="998" spans="1:58" ht="13.5" customHeight="1" x14ac:dyDescent="0.25">
      <c r="A998" s="105"/>
      <c r="B998" s="167"/>
      <c r="C998" s="167"/>
      <c r="D998" s="167"/>
      <c r="E998" s="105"/>
      <c r="F998" s="105"/>
      <c r="G998" s="105"/>
      <c r="H998" s="105"/>
      <c r="I998" s="105"/>
      <c r="J998" s="105"/>
      <c r="K998" s="105"/>
      <c r="L998" s="105"/>
      <c r="M998" s="105"/>
      <c r="N998" s="105"/>
      <c r="O998" s="105"/>
      <c r="P998" s="105"/>
      <c r="Q998" s="105"/>
      <c r="R998" s="105"/>
      <c r="S998" s="105"/>
      <c r="T998" s="105"/>
      <c r="U998" s="105"/>
      <c r="V998" s="105"/>
      <c r="W998" s="105"/>
      <c r="X998" s="105"/>
      <c r="Y998" s="105"/>
      <c r="Z998" s="105"/>
      <c r="AA998" s="105"/>
      <c r="AB998" s="105"/>
      <c r="AC998" s="105"/>
      <c r="AD998" s="105"/>
      <c r="AE998" s="105"/>
      <c r="AF998" s="105"/>
      <c r="AG998" s="105"/>
      <c r="AH998" s="105"/>
      <c r="AI998" s="105"/>
      <c r="AJ998" s="105"/>
      <c r="AK998" s="105"/>
      <c r="AL998" s="105"/>
      <c r="AM998" s="105"/>
      <c r="AN998" s="105"/>
      <c r="AO998" s="105"/>
      <c r="AP998" s="105"/>
      <c r="AQ998" s="105"/>
      <c r="AR998" s="105"/>
      <c r="AS998" s="105"/>
      <c r="AT998" s="105"/>
      <c r="AU998" s="105"/>
      <c r="AV998" s="105"/>
      <c r="AW998" s="105"/>
      <c r="AX998" s="105"/>
      <c r="AY998" s="105"/>
      <c r="AZ998" s="105"/>
      <c r="BA998" s="105"/>
      <c r="BB998" s="105"/>
      <c r="BC998" s="105"/>
      <c r="BD998" s="105"/>
      <c r="BE998" s="105"/>
      <c r="BF998" s="105"/>
    </row>
    <row r="999" spans="1:58" ht="13.5" customHeight="1" x14ac:dyDescent="0.25">
      <c r="A999" s="105"/>
      <c r="B999" s="167"/>
      <c r="C999" s="167"/>
      <c r="D999" s="167"/>
      <c r="E999" s="105"/>
      <c r="F999" s="105"/>
      <c r="G999" s="105"/>
      <c r="H999" s="105"/>
      <c r="I999" s="105"/>
      <c r="J999" s="105"/>
      <c r="K999" s="105"/>
      <c r="L999" s="105"/>
      <c r="M999" s="105"/>
      <c r="N999" s="105"/>
      <c r="O999" s="105"/>
      <c r="P999" s="105"/>
      <c r="Q999" s="105"/>
      <c r="R999" s="105"/>
      <c r="S999" s="105"/>
      <c r="T999" s="105"/>
      <c r="U999" s="105"/>
      <c r="V999" s="105"/>
      <c r="W999" s="105"/>
      <c r="X999" s="105"/>
      <c r="Y999" s="105"/>
      <c r="Z999" s="105"/>
      <c r="AA999" s="105"/>
      <c r="AB999" s="105"/>
      <c r="AC999" s="105"/>
      <c r="AD999" s="105"/>
      <c r="AE999" s="105"/>
      <c r="AF999" s="105"/>
      <c r="AG999" s="105"/>
      <c r="AH999" s="105"/>
      <c r="AI999" s="105"/>
      <c r="AJ999" s="105"/>
      <c r="AK999" s="105"/>
      <c r="AL999" s="105"/>
      <c r="AM999" s="105"/>
      <c r="AN999" s="105"/>
      <c r="AO999" s="105"/>
      <c r="AP999" s="105"/>
      <c r="AQ999" s="105"/>
      <c r="AR999" s="105"/>
      <c r="AS999" s="105"/>
      <c r="AT999" s="105"/>
      <c r="AU999" s="105"/>
      <c r="AV999" s="105"/>
      <c r="AW999" s="105"/>
      <c r="AX999" s="105"/>
      <c r="AY999" s="105"/>
      <c r="AZ999" s="105"/>
      <c r="BA999" s="105"/>
      <c r="BB999" s="105"/>
      <c r="BC999" s="105"/>
      <c r="BD999" s="105"/>
      <c r="BE999" s="105"/>
      <c r="BF999" s="105"/>
    </row>
    <row r="1000" spans="1:58" ht="13.5" customHeight="1" x14ac:dyDescent="0.25">
      <c r="A1000" s="105"/>
      <c r="B1000" s="167"/>
      <c r="C1000" s="167"/>
      <c r="D1000" s="167"/>
      <c r="E1000" s="105"/>
      <c r="F1000" s="105"/>
      <c r="G1000" s="105"/>
      <c r="H1000" s="105"/>
      <c r="I1000" s="105"/>
      <c r="J1000" s="105"/>
      <c r="K1000" s="105"/>
      <c r="L1000" s="105"/>
      <c r="M1000" s="105"/>
      <c r="N1000" s="105"/>
      <c r="O1000" s="105"/>
      <c r="P1000" s="105"/>
      <c r="Q1000" s="105"/>
      <c r="R1000" s="105"/>
      <c r="S1000" s="105"/>
      <c r="T1000" s="105"/>
      <c r="U1000" s="105"/>
      <c r="V1000" s="105"/>
      <c r="W1000" s="105"/>
      <c r="X1000" s="105"/>
      <c r="Y1000" s="105"/>
      <c r="Z1000" s="105"/>
      <c r="AA1000" s="105"/>
      <c r="AB1000" s="105"/>
      <c r="AC1000" s="105"/>
      <c r="AD1000" s="105"/>
      <c r="AE1000" s="105"/>
      <c r="AF1000" s="105"/>
      <c r="AG1000" s="105"/>
      <c r="AH1000" s="105"/>
      <c r="AI1000" s="105"/>
      <c r="AJ1000" s="105"/>
      <c r="AK1000" s="105"/>
      <c r="AL1000" s="105"/>
      <c r="AM1000" s="105"/>
      <c r="AN1000" s="105"/>
      <c r="AO1000" s="105"/>
      <c r="AP1000" s="105"/>
      <c r="AQ1000" s="105"/>
      <c r="AR1000" s="105"/>
      <c r="AS1000" s="105"/>
      <c r="AT1000" s="105"/>
      <c r="AU1000" s="105"/>
      <c r="AV1000" s="105"/>
      <c r="AW1000" s="105"/>
      <c r="AX1000" s="105"/>
      <c r="AY1000" s="105"/>
      <c r="AZ1000" s="105"/>
      <c r="BA1000" s="105"/>
      <c r="BB1000" s="105"/>
      <c r="BC1000" s="105"/>
      <c r="BD1000" s="105"/>
      <c r="BE1000" s="105"/>
      <c r="BF1000" s="105"/>
    </row>
  </sheetData>
  <mergeCells count="2">
    <mergeCell ref="AK1:AL1"/>
    <mergeCell ref="AE101:AE102"/>
  </mergeCells>
  <pageMargins left="0.511811024" right="0.511811024" top="0.78740157499999996" bottom="0.78740157499999996" header="0" footer="0"/>
  <pageSetup paperSize="9"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T1000"/>
  <sheetViews>
    <sheetView showGridLines="0" topLeftCell="C1" workbookViewId="0">
      <pane ySplit="2" topLeftCell="A3" activePane="bottomLeft" state="frozen"/>
      <selection pane="bottomLeft" activeCell="Q13" sqref="Q13"/>
    </sheetView>
  </sheetViews>
  <sheetFormatPr defaultColWidth="14.42578125" defaultRowHeight="15" customHeight="1" x14ac:dyDescent="0.25"/>
  <cols>
    <col min="1" max="5" width="8.7109375" customWidth="1"/>
    <col min="6" max="6" width="12.28515625" customWidth="1"/>
    <col min="7" max="7" width="12.5703125" customWidth="1"/>
    <col min="8" max="8" width="11.5703125" customWidth="1"/>
    <col min="9" max="9" width="10.140625" customWidth="1"/>
    <col min="10" max="10" width="13.42578125" customWidth="1"/>
    <col min="11" max="11" width="8.7109375" customWidth="1"/>
    <col min="12" max="12" width="11.5703125" customWidth="1"/>
    <col min="13" max="13" width="9.140625" hidden="1" customWidth="1"/>
    <col min="14" max="14" width="10.42578125" hidden="1" customWidth="1"/>
    <col min="15" max="15" width="13.5703125" customWidth="1"/>
    <col min="16" max="16" width="8.7109375" customWidth="1"/>
    <col min="17" max="19" width="14.85546875" customWidth="1"/>
    <col min="20" max="20" width="8.7109375" customWidth="1"/>
    <col min="21" max="21" width="6.42578125" customWidth="1"/>
    <col min="22" max="22" width="9.28515625" customWidth="1"/>
    <col min="23" max="23" width="8.140625" customWidth="1"/>
    <col min="24" max="24" width="12.28515625" customWidth="1"/>
    <col min="25" max="25" width="13.5703125" customWidth="1"/>
    <col min="26" max="30" width="8.140625" customWidth="1"/>
    <col min="31" max="31" width="8.42578125" customWidth="1"/>
    <col min="32" max="33" width="8.140625" customWidth="1"/>
    <col min="34" max="34" width="8.7109375" customWidth="1"/>
    <col min="35" max="46" width="7.28515625" customWidth="1"/>
  </cols>
  <sheetData>
    <row r="1" spans="1:31" ht="14.25" customHeight="1" x14ac:dyDescent="0.25">
      <c r="F1" s="168" t="s">
        <v>97</v>
      </c>
    </row>
    <row r="2" spans="1:31" ht="14.25" customHeight="1" x14ac:dyDescent="0.25">
      <c r="C2" s="2" t="s">
        <v>0</v>
      </c>
      <c r="D2" s="2" t="s">
        <v>1</v>
      </c>
      <c r="E2" s="2" t="s">
        <v>3</v>
      </c>
      <c r="F2" s="5" t="s">
        <v>35</v>
      </c>
      <c r="G2" s="5" t="s">
        <v>98</v>
      </c>
      <c r="H2" s="5" t="s">
        <v>99</v>
      </c>
      <c r="I2" s="5" t="s">
        <v>100</v>
      </c>
      <c r="J2" s="5" t="s">
        <v>101</v>
      </c>
      <c r="Q2" s="49" t="s">
        <v>52</v>
      </c>
      <c r="R2" s="49" t="s">
        <v>53</v>
      </c>
      <c r="S2" s="49" t="s">
        <v>102</v>
      </c>
    </row>
    <row r="3" spans="1:31" ht="14.25" customHeight="1" x14ac:dyDescent="0.25">
      <c r="A3" s="6" t="str">
        <f t="shared" ref="A3:A149" si="0">D3&amp;C3</f>
        <v>2011jan</v>
      </c>
      <c r="B3" s="116">
        <v>40544</v>
      </c>
      <c r="C3" s="9" t="s">
        <v>7</v>
      </c>
      <c r="D3" s="9">
        <v>2011</v>
      </c>
      <c r="E3" s="9">
        <v>1</v>
      </c>
      <c r="F3" s="10">
        <v>14513.38</v>
      </c>
      <c r="G3" s="169"/>
      <c r="H3" s="170"/>
      <c r="I3" s="53"/>
      <c r="J3" s="53"/>
      <c r="L3" s="21" t="s">
        <v>0</v>
      </c>
      <c r="M3" s="21" t="s">
        <v>103</v>
      </c>
      <c r="N3" s="21" t="s">
        <v>104</v>
      </c>
      <c r="O3" s="21" t="s">
        <v>86</v>
      </c>
      <c r="Q3" s="53"/>
      <c r="R3" s="53"/>
      <c r="S3" s="171"/>
      <c r="U3" s="53" t="s">
        <v>55</v>
      </c>
      <c r="V3" s="53" t="s">
        <v>42</v>
      </c>
      <c r="X3" s="41" t="s">
        <v>105</v>
      </c>
      <c r="Y3" s="41" t="s">
        <v>106</v>
      </c>
    </row>
    <row r="4" spans="1:31" ht="14.25" customHeight="1" x14ac:dyDescent="0.25">
      <c r="A4" s="6" t="str">
        <f t="shared" si="0"/>
        <v>2011fev</v>
      </c>
      <c r="B4" s="116">
        <v>40575</v>
      </c>
      <c r="C4" s="9" t="s">
        <v>9</v>
      </c>
      <c r="D4" s="9">
        <v>2011</v>
      </c>
      <c r="E4" s="9">
        <v>2</v>
      </c>
      <c r="F4" s="10">
        <v>6176.11</v>
      </c>
      <c r="G4" s="169"/>
      <c r="H4" s="170"/>
      <c r="I4" s="53"/>
      <c r="J4" s="53"/>
      <c r="L4" s="24" t="s">
        <v>107</v>
      </c>
      <c r="M4" s="172">
        <f t="shared" ref="M4:M15" si="1">SUMIF($C$9:$C$132,L4,$I$9:$I$132)</f>
        <v>18.024586726148051</v>
      </c>
      <c r="N4" s="71">
        <f t="shared" ref="N4:N15" si="2">COUNTIF($C$9:$C$132,L4)</f>
        <v>10</v>
      </c>
      <c r="O4" s="172">
        <f t="shared" ref="O4:O15" si="3">M4/N4</f>
        <v>1.8024586726148051</v>
      </c>
      <c r="Q4" s="53"/>
      <c r="R4" s="53"/>
      <c r="S4" s="171"/>
      <c r="U4" s="53" t="s">
        <v>39</v>
      </c>
      <c r="V4" s="59">
        <f>AVERAGE(Q9:Q140)^0.5</f>
        <v>1199.8808022407632</v>
      </c>
      <c r="X4" s="44">
        <f>AVERAGE(Q9:Q50)^0.5</f>
        <v>1227.8985435717716</v>
      </c>
      <c r="Y4" s="44">
        <f>AVERAGE(Q51:Q140)^0.5</f>
        <v>1186.5794772580803</v>
      </c>
    </row>
    <row r="5" spans="1:31" ht="14.25" customHeight="1" x14ac:dyDescent="0.25">
      <c r="A5" s="6" t="str">
        <f t="shared" si="0"/>
        <v>2011mar</v>
      </c>
      <c r="B5" s="116">
        <v>40603</v>
      </c>
      <c r="C5" s="9" t="s">
        <v>10</v>
      </c>
      <c r="D5" s="9">
        <v>2011</v>
      </c>
      <c r="E5" s="9">
        <v>3</v>
      </c>
      <c r="F5" s="10">
        <v>11527.88</v>
      </c>
      <c r="G5" s="169"/>
      <c r="H5" s="170"/>
      <c r="I5" s="53"/>
      <c r="J5" s="53"/>
      <c r="L5" s="24" t="s">
        <v>108</v>
      </c>
      <c r="M5" s="172">
        <f t="shared" si="1"/>
        <v>16.446948808566152</v>
      </c>
      <c r="N5" s="71">
        <f t="shared" si="2"/>
        <v>10</v>
      </c>
      <c r="O5" s="172">
        <f t="shared" si="3"/>
        <v>1.6446948808566151</v>
      </c>
      <c r="Q5" s="53"/>
      <c r="R5" s="53"/>
      <c r="S5" s="171"/>
      <c r="U5" s="53" t="s">
        <v>40</v>
      </c>
      <c r="V5" s="58">
        <f>AVERAGE(R9:R140)</f>
        <v>0.23102224666233015</v>
      </c>
      <c r="X5" s="173">
        <f>AVERAGE(R9:R50)</f>
        <v>0.24926659564494213</v>
      </c>
      <c r="Y5" s="173">
        <f>AVERAGE(R51:R140)</f>
        <v>0.22250821713711125</v>
      </c>
    </row>
    <row r="6" spans="1:31" ht="14.25" customHeight="1" x14ac:dyDescent="0.25">
      <c r="A6" s="6" t="str">
        <f t="shared" si="0"/>
        <v>2011abr</v>
      </c>
      <c r="B6" s="116">
        <v>40634</v>
      </c>
      <c r="C6" s="9" t="s">
        <v>11</v>
      </c>
      <c r="D6" s="9">
        <v>2011</v>
      </c>
      <c r="E6" s="9">
        <v>4</v>
      </c>
      <c r="F6" s="10">
        <v>6808.32</v>
      </c>
      <c r="G6" s="169"/>
      <c r="H6" s="170"/>
      <c r="I6" s="53"/>
      <c r="J6" s="53"/>
      <c r="L6" s="24" t="s">
        <v>109</v>
      </c>
      <c r="M6" s="172">
        <f t="shared" si="1"/>
        <v>16.374375164497458</v>
      </c>
      <c r="N6" s="71">
        <f t="shared" si="2"/>
        <v>10</v>
      </c>
      <c r="O6" s="172">
        <f t="shared" si="3"/>
        <v>1.6374375164497459</v>
      </c>
      <c r="Q6" s="53"/>
      <c r="R6" s="53"/>
      <c r="S6" s="171"/>
    </row>
    <row r="7" spans="1:31" ht="14.25" customHeight="1" x14ac:dyDescent="0.25">
      <c r="A7" s="6" t="str">
        <f t="shared" si="0"/>
        <v>2011mai</v>
      </c>
      <c r="B7" s="116">
        <v>40664</v>
      </c>
      <c r="C7" s="9" t="s">
        <v>12</v>
      </c>
      <c r="D7" s="9">
        <v>2011</v>
      </c>
      <c r="E7" s="9">
        <v>5</v>
      </c>
      <c r="F7" s="10">
        <v>4452.32</v>
      </c>
      <c r="G7" s="169"/>
      <c r="H7" s="170"/>
      <c r="I7" s="53"/>
      <c r="J7" s="53"/>
      <c r="L7" s="24" t="s">
        <v>110</v>
      </c>
      <c r="M7" s="172">
        <f t="shared" si="1"/>
        <v>10.733636212018533</v>
      </c>
      <c r="N7" s="71">
        <f t="shared" si="2"/>
        <v>10</v>
      </c>
      <c r="O7" s="172">
        <f t="shared" si="3"/>
        <v>1.0733636212018534</v>
      </c>
      <c r="Q7" s="53"/>
      <c r="R7" s="53"/>
      <c r="S7" s="171"/>
      <c r="V7" s="44"/>
      <c r="AE7" s="174">
        <v>40695</v>
      </c>
    </row>
    <row r="8" spans="1:31" ht="14.25" customHeight="1" x14ac:dyDescent="0.25">
      <c r="A8" s="6" t="str">
        <f t="shared" si="0"/>
        <v>2011jun</v>
      </c>
      <c r="B8" s="116">
        <v>40695</v>
      </c>
      <c r="C8" s="9" t="s">
        <v>14</v>
      </c>
      <c r="D8" s="9">
        <v>2011</v>
      </c>
      <c r="E8" s="9">
        <v>6</v>
      </c>
      <c r="F8" s="10">
        <v>3791.72</v>
      </c>
      <c r="G8" s="169"/>
      <c r="H8" s="170"/>
      <c r="I8" s="53"/>
      <c r="J8" s="53"/>
      <c r="L8" s="24" t="s">
        <v>111</v>
      </c>
      <c r="M8" s="172">
        <f t="shared" si="1"/>
        <v>7.9326026469707953</v>
      </c>
      <c r="N8" s="71">
        <f t="shared" si="2"/>
        <v>10</v>
      </c>
      <c r="O8" s="172">
        <f t="shared" si="3"/>
        <v>0.79326026469707955</v>
      </c>
      <c r="Q8" s="53"/>
      <c r="R8" s="53"/>
      <c r="S8" s="171"/>
      <c r="V8" s="173"/>
      <c r="AE8" s="171">
        <v>44713</v>
      </c>
    </row>
    <row r="9" spans="1:31" ht="14.25" customHeight="1" x14ac:dyDescent="0.25">
      <c r="A9" s="6" t="str">
        <f t="shared" si="0"/>
        <v>2011jul</v>
      </c>
      <c r="B9" s="116">
        <v>40725</v>
      </c>
      <c r="C9" s="9" t="s">
        <v>16</v>
      </c>
      <c r="D9" s="9">
        <v>2011</v>
      </c>
      <c r="E9" s="9">
        <v>7</v>
      </c>
      <c r="F9" s="10">
        <v>2947.26</v>
      </c>
      <c r="G9" s="169">
        <f t="shared" ref="G9:G135" si="4">AVERAGE(F3:F14)</f>
        <v>5630.8649999999989</v>
      </c>
      <c r="H9" s="170">
        <f t="shared" ref="H9:H134" si="5">AVERAGE(G9:G10)</f>
        <v>5579.612916666666</v>
      </c>
      <c r="I9" s="175">
        <f t="shared" ref="I9:I134" si="6">F9/H9</f>
        <v>0.52821943816144368</v>
      </c>
      <c r="J9" s="176">
        <f t="shared" ref="J9:J134" si="7">H9*VLOOKUP(C9,$L$3:$O$15,4,FALSE)</f>
        <v>3135.9484141352777</v>
      </c>
      <c r="L9" s="24" t="s">
        <v>112</v>
      </c>
      <c r="M9" s="172">
        <f t="shared" si="1"/>
        <v>7.5409457737321288</v>
      </c>
      <c r="N9" s="71">
        <f t="shared" si="2"/>
        <v>10</v>
      </c>
      <c r="O9" s="172">
        <f t="shared" si="3"/>
        <v>0.75409457737321284</v>
      </c>
      <c r="Q9" s="57">
        <f t="shared" ref="Q9:Q140" si="8">(F9-J9)^2</f>
        <v>35603.317628885998</v>
      </c>
      <c r="R9" s="58">
        <f t="shared" ref="R9:R140" si="9">ABS((F9-J9)/F9)</f>
        <v>6.4021638449026391E-2</v>
      </c>
      <c r="S9" s="17">
        <f t="shared" ref="S9:S140" si="10">F9-J9</f>
        <v>-188.68841413527753</v>
      </c>
    </row>
    <row r="10" spans="1:31" ht="14.25" customHeight="1" x14ac:dyDescent="0.25">
      <c r="A10" s="6" t="str">
        <f t="shared" si="0"/>
        <v>2011ago</v>
      </c>
      <c r="B10" s="116">
        <v>40756</v>
      </c>
      <c r="C10" s="9" t="s">
        <v>18</v>
      </c>
      <c r="D10" s="9">
        <v>2011</v>
      </c>
      <c r="E10" s="9">
        <v>8</v>
      </c>
      <c r="F10" s="10">
        <v>2369.23</v>
      </c>
      <c r="G10" s="169">
        <f t="shared" si="4"/>
        <v>5528.3608333333332</v>
      </c>
      <c r="H10" s="170">
        <f t="shared" si="5"/>
        <v>5559.1966666666667</v>
      </c>
      <c r="I10" s="175">
        <f t="shared" si="6"/>
        <v>0.42618208026459459</v>
      </c>
      <c r="J10" s="176">
        <f t="shared" si="7"/>
        <v>2558.7449694863112</v>
      </c>
      <c r="L10" s="24" t="s">
        <v>113</v>
      </c>
      <c r="M10" s="172">
        <f t="shared" si="1"/>
        <v>6.1824060325847974</v>
      </c>
      <c r="N10" s="71">
        <f t="shared" si="2"/>
        <v>11</v>
      </c>
      <c r="O10" s="172">
        <f t="shared" si="3"/>
        <v>0.56203691205316342</v>
      </c>
      <c r="Q10" s="57">
        <f t="shared" si="8"/>
        <v>35915.923659397464</v>
      </c>
      <c r="R10" s="58">
        <f t="shared" si="9"/>
        <v>7.9990110494258138E-2</v>
      </c>
      <c r="S10" s="17">
        <f t="shared" si="10"/>
        <v>-189.5149694863112</v>
      </c>
    </row>
    <row r="11" spans="1:31" ht="14.25" customHeight="1" x14ac:dyDescent="0.25">
      <c r="A11" s="6" t="str">
        <f t="shared" si="0"/>
        <v>2011set</v>
      </c>
      <c r="B11" s="116">
        <v>40787</v>
      </c>
      <c r="C11" s="9" t="s">
        <v>20</v>
      </c>
      <c r="D11" s="9">
        <v>2011</v>
      </c>
      <c r="E11" s="9">
        <v>9</v>
      </c>
      <c r="F11" s="10">
        <v>1779.82</v>
      </c>
      <c r="G11" s="169">
        <f t="shared" si="4"/>
        <v>5590.0325000000012</v>
      </c>
      <c r="H11" s="170">
        <f t="shared" si="5"/>
        <v>5315.1550000000007</v>
      </c>
      <c r="I11" s="175">
        <f t="shared" si="6"/>
        <v>0.33485759117090652</v>
      </c>
      <c r="J11" s="176">
        <f t="shared" si="7"/>
        <v>2153.2343397441896</v>
      </c>
      <c r="L11" s="24" t="s">
        <v>114</v>
      </c>
      <c r="M11" s="172">
        <f t="shared" si="1"/>
        <v>5.0629967515119549</v>
      </c>
      <c r="N11" s="71">
        <f t="shared" si="2"/>
        <v>11</v>
      </c>
      <c r="O11" s="172">
        <f t="shared" si="3"/>
        <v>0.46027243195563228</v>
      </c>
      <c r="Q11" s="57">
        <f t="shared" si="8"/>
        <v>139438.26912658909</v>
      </c>
      <c r="R11" s="58">
        <f t="shared" si="9"/>
        <v>0.20980455312570354</v>
      </c>
      <c r="S11" s="17">
        <f t="shared" si="10"/>
        <v>-373.41433974418965</v>
      </c>
      <c r="U11" s="6" t="s">
        <v>115</v>
      </c>
    </row>
    <row r="12" spans="1:31" ht="14.25" customHeight="1" x14ac:dyDescent="0.25">
      <c r="A12" s="6" t="str">
        <f t="shared" si="0"/>
        <v>2011out</v>
      </c>
      <c r="B12" s="116">
        <v>40817</v>
      </c>
      <c r="C12" s="9" t="s">
        <v>21</v>
      </c>
      <c r="D12" s="9">
        <v>2011</v>
      </c>
      <c r="E12" s="9">
        <v>10</v>
      </c>
      <c r="F12" s="10">
        <v>2581.0300000000002</v>
      </c>
      <c r="G12" s="169">
        <f t="shared" si="4"/>
        <v>5040.2774999999992</v>
      </c>
      <c r="H12" s="170">
        <f t="shared" si="5"/>
        <v>4927.0454166666659</v>
      </c>
      <c r="I12" s="175">
        <f t="shared" si="6"/>
        <v>0.52384944357711349</v>
      </c>
      <c r="J12" s="176">
        <f t="shared" si="7"/>
        <v>2552.9463279765323</v>
      </c>
      <c r="L12" s="24" t="s">
        <v>116</v>
      </c>
      <c r="M12" s="172">
        <f t="shared" si="1"/>
        <v>4.4562346229199488</v>
      </c>
      <c r="N12" s="71">
        <f t="shared" si="2"/>
        <v>11</v>
      </c>
      <c r="O12" s="172">
        <f t="shared" si="3"/>
        <v>0.40511223844726807</v>
      </c>
      <c r="Q12" s="57">
        <f t="shared" si="8"/>
        <v>788.69263432171351</v>
      </c>
      <c r="R12" s="58">
        <f t="shared" si="9"/>
        <v>1.0880800309747618E-2</v>
      </c>
      <c r="S12" s="17">
        <f t="shared" si="10"/>
        <v>28.083672023467898</v>
      </c>
      <c r="U12" s="6" t="s">
        <v>117</v>
      </c>
    </row>
    <row r="13" spans="1:31" ht="14.25" customHeight="1" x14ac:dyDescent="0.25">
      <c r="A13" s="6" t="str">
        <f t="shared" si="0"/>
        <v>2011nov</v>
      </c>
      <c r="B13" s="116">
        <v>40848</v>
      </c>
      <c r="C13" s="9" t="s">
        <v>22</v>
      </c>
      <c r="D13" s="9">
        <v>2011</v>
      </c>
      <c r="E13" s="9">
        <v>11</v>
      </c>
      <c r="F13" s="10">
        <v>2930.66</v>
      </c>
      <c r="G13" s="169">
        <f t="shared" si="4"/>
        <v>4813.8133333333326</v>
      </c>
      <c r="H13" s="170">
        <f t="shared" si="5"/>
        <v>4787.3120833333332</v>
      </c>
      <c r="I13" s="175">
        <f t="shared" si="6"/>
        <v>0.61217233156845408</v>
      </c>
      <c r="J13" s="176">
        <f t="shared" si="7"/>
        <v>3950.3591316264924</v>
      </c>
      <c r="L13" s="24" t="s">
        <v>118</v>
      </c>
      <c r="M13" s="172">
        <f t="shared" si="1"/>
        <v>5.6996449662809638</v>
      </c>
      <c r="N13" s="71">
        <f t="shared" si="2"/>
        <v>11</v>
      </c>
      <c r="O13" s="172">
        <f t="shared" si="3"/>
        <v>0.51814954238917854</v>
      </c>
      <c r="Q13" s="57">
        <f t="shared" si="8"/>
        <v>1039786.319039823</v>
      </c>
      <c r="R13" s="58">
        <f t="shared" si="9"/>
        <v>0.34794180547265552</v>
      </c>
      <c r="S13" s="17">
        <f t="shared" si="10"/>
        <v>-1019.6991316264925</v>
      </c>
    </row>
    <row r="14" spans="1:31" ht="14.25" customHeight="1" x14ac:dyDescent="0.25">
      <c r="A14" s="6" t="str">
        <f t="shared" si="0"/>
        <v>2011dez</v>
      </c>
      <c r="B14" s="116">
        <v>40878</v>
      </c>
      <c r="C14" s="9" t="s">
        <v>24</v>
      </c>
      <c r="D14" s="9">
        <v>2011</v>
      </c>
      <c r="E14" s="9">
        <v>12</v>
      </c>
      <c r="F14" s="10">
        <v>7692.65</v>
      </c>
      <c r="G14" s="169">
        <f t="shared" si="4"/>
        <v>4760.8108333333339</v>
      </c>
      <c r="H14" s="170">
        <f t="shared" si="5"/>
        <v>4775.0075000000006</v>
      </c>
      <c r="I14" s="175">
        <f t="shared" si="6"/>
        <v>1.611023647606836</v>
      </c>
      <c r="J14" s="176">
        <f t="shared" si="7"/>
        <v>6760.2919424409965</v>
      </c>
      <c r="L14" s="24" t="s">
        <v>119</v>
      </c>
      <c r="M14" s="172">
        <f t="shared" si="1"/>
        <v>8.2517267787478712</v>
      </c>
      <c r="N14" s="71">
        <f t="shared" si="2"/>
        <v>10</v>
      </c>
      <c r="O14" s="172">
        <f t="shared" si="3"/>
        <v>0.8251726778747871</v>
      </c>
      <c r="Q14" s="57">
        <f t="shared" si="8"/>
        <v>869291.54749519739</v>
      </c>
      <c r="R14" s="58">
        <f t="shared" si="9"/>
        <v>0.12120115403131601</v>
      </c>
      <c r="S14" s="17">
        <f t="shared" si="10"/>
        <v>932.3580575590031</v>
      </c>
    </row>
    <row r="15" spans="1:31" ht="14.25" customHeight="1" x14ac:dyDescent="0.25">
      <c r="A15" s="6" t="str">
        <f t="shared" si="0"/>
        <v>2012jan</v>
      </c>
      <c r="B15" s="116">
        <v>40909</v>
      </c>
      <c r="C15" s="9" t="s">
        <v>7</v>
      </c>
      <c r="D15" s="9">
        <v>2012</v>
      </c>
      <c r="E15" s="9">
        <v>13</v>
      </c>
      <c r="F15" s="10">
        <v>13283.33</v>
      </c>
      <c r="G15" s="169">
        <f t="shared" si="4"/>
        <v>4789.2041666666673</v>
      </c>
      <c r="H15" s="170">
        <f t="shared" si="5"/>
        <v>4792.1866666666665</v>
      </c>
      <c r="I15" s="175">
        <f t="shared" si="6"/>
        <v>2.7718724089768347</v>
      </c>
      <c r="J15" s="176">
        <f t="shared" si="7"/>
        <v>8637.7184181223674</v>
      </c>
      <c r="L15" s="26" t="s">
        <v>120</v>
      </c>
      <c r="M15" s="177">
        <f t="shared" si="1"/>
        <v>14.157657223451473</v>
      </c>
      <c r="N15" s="28">
        <f t="shared" si="2"/>
        <v>10</v>
      </c>
      <c r="O15" s="177">
        <f t="shared" si="3"/>
        <v>1.4157657223451472</v>
      </c>
      <c r="Q15" s="57">
        <f t="shared" si="8"/>
        <v>21581706.969675601</v>
      </c>
      <c r="R15" s="58">
        <f t="shared" si="9"/>
        <v>0.34973245277183002</v>
      </c>
      <c r="S15" s="17">
        <f t="shared" si="10"/>
        <v>4645.6115818776325</v>
      </c>
    </row>
    <row r="16" spans="1:31" ht="14.25" customHeight="1" x14ac:dyDescent="0.25">
      <c r="A16" s="6" t="str">
        <f t="shared" si="0"/>
        <v>2012fev</v>
      </c>
      <c r="B16" s="116">
        <v>40940</v>
      </c>
      <c r="C16" s="9" t="s">
        <v>9</v>
      </c>
      <c r="D16" s="9">
        <v>2012</v>
      </c>
      <c r="E16" s="9">
        <v>14</v>
      </c>
      <c r="F16" s="10">
        <v>6916.17</v>
      </c>
      <c r="G16" s="169">
        <f t="shared" si="4"/>
        <v>4795.1691666666666</v>
      </c>
      <c r="H16" s="170">
        <f t="shared" si="5"/>
        <v>4779.2770833333334</v>
      </c>
      <c r="I16" s="175">
        <f t="shared" si="6"/>
        <v>1.4471163482273512</v>
      </c>
      <c r="J16" s="176">
        <f t="shared" si="7"/>
        <v>7860.4525531536674</v>
      </c>
      <c r="Q16" s="57">
        <f t="shared" si="8"/>
        <v>891669.54019040859</v>
      </c>
      <c r="R16" s="58">
        <f t="shared" si="9"/>
        <v>0.13653258279563216</v>
      </c>
      <c r="S16" s="17">
        <f t="shared" si="10"/>
        <v>-944.28255315366732</v>
      </c>
    </row>
    <row r="17" spans="1:46" ht="14.25" customHeight="1" x14ac:dyDescent="0.25">
      <c r="A17" s="6" t="str">
        <f t="shared" si="0"/>
        <v>2012mar</v>
      </c>
      <c r="B17" s="116">
        <v>40969</v>
      </c>
      <c r="C17" s="9" t="s">
        <v>10</v>
      </c>
      <c r="D17" s="9">
        <v>2012</v>
      </c>
      <c r="E17" s="9">
        <v>15</v>
      </c>
      <c r="F17" s="10">
        <v>4930.82</v>
      </c>
      <c r="G17" s="169">
        <f t="shared" si="4"/>
        <v>4763.3850000000002</v>
      </c>
      <c r="H17" s="170">
        <f t="shared" si="5"/>
        <v>4756.1270833333328</v>
      </c>
      <c r="I17" s="175">
        <f t="shared" si="6"/>
        <v>1.0367300775622323</v>
      </c>
      <c r="J17" s="176">
        <f t="shared" si="7"/>
        <v>7787.8609192527065</v>
      </c>
      <c r="M17" s="178"/>
      <c r="Q17" s="57">
        <f t="shared" si="8"/>
        <v>8162682.8142843517</v>
      </c>
      <c r="R17" s="58">
        <f t="shared" si="9"/>
        <v>0.5794251096679065</v>
      </c>
      <c r="S17" s="17">
        <f t="shared" si="10"/>
        <v>-2857.0409192527068</v>
      </c>
    </row>
    <row r="18" spans="1:46" ht="14.25" customHeight="1" x14ac:dyDescent="0.25">
      <c r="A18" s="6" t="str">
        <f t="shared" si="0"/>
        <v>2012abr</v>
      </c>
      <c r="B18" s="116">
        <v>41000</v>
      </c>
      <c r="C18" s="9" t="s">
        <v>11</v>
      </c>
      <c r="D18" s="9">
        <v>2012</v>
      </c>
      <c r="E18" s="9">
        <v>16</v>
      </c>
      <c r="F18" s="10">
        <v>4090.75</v>
      </c>
      <c r="G18" s="169">
        <f t="shared" si="4"/>
        <v>4748.8691666666664</v>
      </c>
      <c r="H18" s="170">
        <f t="shared" si="5"/>
        <v>4708.809166666666</v>
      </c>
      <c r="I18" s="175">
        <f t="shared" si="6"/>
        <v>0.86874406144087046</v>
      </c>
      <c r="J18" s="176">
        <f t="shared" si="7"/>
        <v>5054.2644586818142</v>
      </c>
      <c r="L18" s="12" t="s">
        <v>87</v>
      </c>
      <c r="Q18" s="57">
        <f t="shared" si="8"/>
        <v>928360.11208890937</v>
      </c>
      <c r="R18" s="58">
        <f t="shared" si="9"/>
        <v>0.2355349162578535</v>
      </c>
      <c r="S18" s="17">
        <f t="shared" si="10"/>
        <v>-963.51445868181418</v>
      </c>
    </row>
    <row r="19" spans="1:46" ht="14.25" customHeight="1" x14ac:dyDescent="0.25">
      <c r="A19" s="6" t="str">
        <f t="shared" si="0"/>
        <v>2012mai</v>
      </c>
      <c r="B19" s="116">
        <v>41030</v>
      </c>
      <c r="C19" s="9" t="s">
        <v>12</v>
      </c>
      <c r="D19" s="9">
        <v>2012</v>
      </c>
      <c r="E19" s="9">
        <v>17</v>
      </c>
      <c r="F19" s="10">
        <v>3816.29</v>
      </c>
      <c r="G19" s="169">
        <f t="shared" si="4"/>
        <v>4668.7491666666656</v>
      </c>
      <c r="H19" s="170">
        <f t="shared" si="5"/>
        <v>4652.1183333333329</v>
      </c>
      <c r="I19" s="175">
        <f t="shared" si="6"/>
        <v>0.82033381925294968</v>
      </c>
      <c r="J19" s="176">
        <f t="shared" si="7"/>
        <v>3690.3406205021361</v>
      </c>
      <c r="L19" s="176">
        <f>AVERAGE($H$9:$H$134)</f>
        <v>3439.821461640212</v>
      </c>
      <c r="Q19" s="57">
        <f t="shared" si="8"/>
        <v>15863.24619589694</v>
      </c>
      <c r="R19" s="58">
        <f t="shared" si="9"/>
        <v>3.3003094496975832E-2</v>
      </c>
      <c r="S19" s="17">
        <f t="shared" si="10"/>
        <v>125.9493794978639</v>
      </c>
      <c r="AH19" s="179" t="s">
        <v>121</v>
      </c>
      <c r="AI19" s="180">
        <v>2011</v>
      </c>
      <c r="AJ19" s="180">
        <v>2012</v>
      </c>
      <c r="AK19" s="180">
        <v>2013</v>
      </c>
      <c r="AL19" s="180">
        <v>2014</v>
      </c>
      <c r="AM19" s="180">
        <v>2015</v>
      </c>
      <c r="AN19" s="180">
        <v>2016</v>
      </c>
      <c r="AO19" s="180">
        <v>2017</v>
      </c>
      <c r="AP19" s="180">
        <v>2018</v>
      </c>
      <c r="AQ19" s="180">
        <v>2019</v>
      </c>
      <c r="AR19" s="180">
        <v>2020</v>
      </c>
      <c r="AS19" s="180">
        <v>2021</v>
      </c>
      <c r="AT19" s="181">
        <v>2022</v>
      </c>
    </row>
    <row r="20" spans="1:46" ht="14.25" customHeight="1" x14ac:dyDescent="0.25">
      <c r="A20" s="6" t="str">
        <f t="shared" si="0"/>
        <v>2012jun</v>
      </c>
      <c r="B20" s="116">
        <v>41061</v>
      </c>
      <c r="C20" s="9" t="s">
        <v>14</v>
      </c>
      <c r="D20" s="9">
        <v>2012</v>
      </c>
      <c r="E20" s="9">
        <v>18</v>
      </c>
      <c r="F20" s="10">
        <v>4132.4399999999996</v>
      </c>
      <c r="G20" s="169">
        <f t="shared" si="4"/>
        <v>4635.4875000000002</v>
      </c>
      <c r="H20" s="170">
        <f t="shared" si="5"/>
        <v>4465.9291666666668</v>
      </c>
      <c r="I20" s="175">
        <f t="shared" si="6"/>
        <v>0.92532591668587061</v>
      </c>
      <c r="J20" s="176">
        <f t="shared" si="7"/>
        <v>3367.7329675162046</v>
      </c>
      <c r="Q20" s="57">
        <f t="shared" si="8"/>
        <v>584776.845530172</v>
      </c>
      <c r="R20" s="58">
        <f t="shared" si="9"/>
        <v>0.18504976054916589</v>
      </c>
      <c r="S20" s="17">
        <f t="shared" si="10"/>
        <v>764.70703248379505</v>
      </c>
      <c r="AH20" s="182" t="s">
        <v>107</v>
      </c>
      <c r="AI20" s="183" t="s">
        <v>28</v>
      </c>
      <c r="AJ20" s="183">
        <f t="shared" ref="AJ20:AT20" si="11">IFERROR(VLOOKUP(AJ$19&amp;$AH20,$A:$J,6,FALSE),"-")</f>
        <v>13283.33</v>
      </c>
      <c r="AK20" s="183">
        <f t="shared" si="11"/>
        <v>8698.94</v>
      </c>
      <c r="AL20" s="183">
        <f t="shared" si="11"/>
        <v>3079.94</v>
      </c>
      <c r="AM20" s="183">
        <f t="shared" si="11"/>
        <v>1988.21</v>
      </c>
      <c r="AN20" s="183">
        <f t="shared" si="11"/>
        <v>9529.39</v>
      </c>
      <c r="AO20" s="183">
        <f t="shared" si="11"/>
        <v>4905.8500000000004</v>
      </c>
      <c r="AP20" s="183">
        <f t="shared" si="11"/>
        <v>6103.76</v>
      </c>
      <c r="AQ20" s="183">
        <f t="shared" si="11"/>
        <v>3984</v>
      </c>
      <c r="AR20" s="183">
        <f t="shared" si="11"/>
        <v>5672</v>
      </c>
      <c r="AS20" s="183">
        <f t="shared" si="11"/>
        <v>6198</v>
      </c>
      <c r="AT20" s="184">
        <f t="shared" si="11"/>
        <v>9992</v>
      </c>
    </row>
    <row r="21" spans="1:46" ht="14.25" customHeight="1" x14ac:dyDescent="0.25">
      <c r="A21" s="6" t="str">
        <f t="shared" si="0"/>
        <v>2012jul</v>
      </c>
      <c r="B21" s="116">
        <v>41091</v>
      </c>
      <c r="C21" s="9" t="s">
        <v>16</v>
      </c>
      <c r="D21" s="9">
        <v>2012</v>
      </c>
      <c r="E21" s="9">
        <v>19</v>
      </c>
      <c r="F21" s="10">
        <v>3018.84</v>
      </c>
      <c r="G21" s="169">
        <f t="shared" si="4"/>
        <v>4296.3708333333325</v>
      </c>
      <c r="H21" s="170">
        <f t="shared" si="5"/>
        <v>4105.3545833333328</v>
      </c>
      <c r="I21" s="175">
        <f t="shared" si="6"/>
        <v>0.73534208525024902</v>
      </c>
      <c r="J21" s="176">
        <f t="shared" si="7"/>
        <v>2307.3608128999676</v>
      </c>
      <c r="Q21" s="57">
        <f t="shared" si="8"/>
        <v>506202.63367652305</v>
      </c>
      <c r="R21" s="58">
        <f t="shared" si="9"/>
        <v>0.23567966076374783</v>
      </c>
      <c r="S21" s="17">
        <f t="shared" si="10"/>
        <v>711.4791871000325</v>
      </c>
      <c r="AH21" s="182" t="s">
        <v>108</v>
      </c>
      <c r="AI21" s="183" t="s">
        <v>28</v>
      </c>
      <c r="AJ21" s="183">
        <f t="shared" ref="AJ21:AS21" si="12">IFERROR(VLOOKUP(AJ$19&amp;$AH21,$A:$J,6,FALSE),"-")</f>
        <v>6916.17</v>
      </c>
      <c r="AK21" s="183">
        <f t="shared" si="12"/>
        <v>9053.91</v>
      </c>
      <c r="AL21" s="183">
        <f t="shared" si="12"/>
        <v>1795.04</v>
      </c>
      <c r="AM21" s="183">
        <f t="shared" si="12"/>
        <v>3530.23</v>
      </c>
      <c r="AN21" s="183">
        <f t="shared" si="12"/>
        <v>6756.82</v>
      </c>
      <c r="AO21" s="183">
        <f t="shared" si="12"/>
        <v>4144.17</v>
      </c>
      <c r="AP21" s="183">
        <f t="shared" si="12"/>
        <v>4157.79</v>
      </c>
      <c r="AQ21" s="183">
        <f t="shared" si="12"/>
        <v>4380</v>
      </c>
      <c r="AR21" s="183">
        <f t="shared" si="12"/>
        <v>11933</v>
      </c>
      <c r="AS21" s="183">
        <f t="shared" si="12"/>
        <v>4770</v>
      </c>
      <c r="AT21" s="184" t="s">
        <v>28</v>
      </c>
    </row>
    <row r="22" spans="1:46" ht="14.25" customHeight="1" x14ac:dyDescent="0.25">
      <c r="A22" s="6" t="str">
        <f t="shared" si="0"/>
        <v>2012ago</v>
      </c>
      <c r="B22" s="116">
        <v>41122</v>
      </c>
      <c r="C22" s="9" t="s">
        <v>18</v>
      </c>
      <c r="D22" s="9">
        <v>2012</v>
      </c>
      <c r="E22" s="9">
        <v>20</v>
      </c>
      <c r="F22" s="10">
        <v>1987.82</v>
      </c>
      <c r="G22" s="169">
        <f t="shared" si="4"/>
        <v>3914.3383333333331</v>
      </c>
      <c r="H22" s="170">
        <f t="shared" si="5"/>
        <v>4003.4108333333334</v>
      </c>
      <c r="I22" s="175">
        <f t="shared" si="6"/>
        <v>0.49653160336404811</v>
      </c>
      <c r="J22" s="176">
        <f t="shared" si="7"/>
        <v>1842.6596403758579</v>
      </c>
      <c r="Q22" s="57">
        <f t="shared" si="8"/>
        <v>21071.530006210258</v>
      </c>
      <c r="R22" s="58">
        <f t="shared" si="9"/>
        <v>7.3024901461974462E-2</v>
      </c>
      <c r="S22" s="17">
        <f t="shared" si="10"/>
        <v>145.16035962414207</v>
      </c>
      <c r="AH22" s="182" t="s">
        <v>109</v>
      </c>
      <c r="AI22" s="185" t="s">
        <v>28</v>
      </c>
      <c r="AJ22" s="183">
        <f t="shared" ref="AJ22:AS22" si="13">IFERROR(VLOOKUP(AJ$19&amp;$AH22,$A:$J,6,FALSE),"-")</f>
        <v>4930.82</v>
      </c>
      <c r="AK22" s="183">
        <f t="shared" si="13"/>
        <v>6924.41</v>
      </c>
      <c r="AL22" s="183">
        <f t="shared" si="13"/>
        <v>2185.0100000000002</v>
      </c>
      <c r="AM22" s="183">
        <f t="shared" si="13"/>
        <v>4682.33</v>
      </c>
      <c r="AN22" s="183">
        <f t="shared" si="13"/>
        <v>7590.49</v>
      </c>
      <c r="AO22" s="183">
        <f t="shared" si="13"/>
        <v>3748.76</v>
      </c>
      <c r="AP22" s="183">
        <f t="shared" si="13"/>
        <v>4910.4399999999996</v>
      </c>
      <c r="AQ22" s="183">
        <f t="shared" si="13"/>
        <v>7549</v>
      </c>
      <c r="AR22" s="183">
        <f t="shared" si="13"/>
        <v>8252</v>
      </c>
      <c r="AS22" s="183">
        <f t="shared" si="13"/>
        <v>4338</v>
      </c>
      <c r="AT22" s="184" t="s">
        <v>28</v>
      </c>
    </row>
    <row r="23" spans="1:46" ht="14.25" customHeight="1" x14ac:dyDescent="0.25">
      <c r="A23" s="6" t="str">
        <f t="shared" si="0"/>
        <v>2012set</v>
      </c>
      <c r="B23" s="116">
        <v>41153</v>
      </c>
      <c r="C23" s="9" t="s">
        <v>20</v>
      </c>
      <c r="D23" s="9">
        <v>2012</v>
      </c>
      <c r="E23" s="9">
        <v>21</v>
      </c>
      <c r="F23" s="10">
        <v>1605.63</v>
      </c>
      <c r="G23" s="169">
        <f t="shared" si="4"/>
        <v>4092.4833333333336</v>
      </c>
      <c r="H23" s="170">
        <f t="shared" si="5"/>
        <v>4175.5495833333334</v>
      </c>
      <c r="I23" s="175">
        <f t="shared" si="6"/>
        <v>0.38453141747109337</v>
      </c>
      <c r="J23" s="176">
        <f t="shared" si="7"/>
        <v>1691.5662384517243</v>
      </c>
      <c r="Q23" s="57">
        <f t="shared" si="8"/>
        <v>7385.0370792315998</v>
      </c>
      <c r="R23" s="58">
        <f t="shared" si="9"/>
        <v>5.3521819131259495E-2</v>
      </c>
      <c r="S23" s="17">
        <f t="shared" si="10"/>
        <v>-85.936238451724194</v>
      </c>
      <c r="AH23" s="182" t="s">
        <v>110</v>
      </c>
      <c r="AI23" s="183" t="s">
        <v>28</v>
      </c>
      <c r="AJ23" s="183">
        <f t="shared" ref="AJ23:AS23" si="14">IFERROR(VLOOKUP(AJ$19&amp;$AH23,$A:$J,6,FALSE),"-")</f>
        <v>4090.75</v>
      </c>
      <c r="AK23" s="183">
        <f t="shared" si="14"/>
        <v>5999.64</v>
      </c>
      <c r="AL23" s="183">
        <f t="shared" si="14"/>
        <v>2237.5700000000002</v>
      </c>
      <c r="AM23" s="183">
        <f t="shared" si="14"/>
        <v>3532.87</v>
      </c>
      <c r="AN23" s="183">
        <f t="shared" si="14"/>
        <v>3941.46</v>
      </c>
      <c r="AO23" s="183">
        <f t="shared" si="14"/>
        <v>2449.84</v>
      </c>
      <c r="AP23" s="183">
        <f t="shared" si="14"/>
        <v>2497.4699999999998</v>
      </c>
      <c r="AQ23" s="183">
        <f t="shared" si="14"/>
        <v>5025</v>
      </c>
      <c r="AR23" s="183">
        <f t="shared" si="14"/>
        <v>4239</v>
      </c>
      <c r="AS23" s="183">
        <f t="shared" si="14"/>
        <v>2131</v>
      </c>
      <c r="AT23" s="184" t="s">
        <v>28</v>
      </c>
    </row>
    <row r="24" spans="1:46" ht="14.25" customHeight="1" x14ac:dyDescent="0.25">
      <c r="A24" s="6" t="str">
        <f t="shared" si="0"/>
        <v>2012out</v>
      </c>
      <c r="B24" s="116">
        <v>41183</v>
      </c>
      <c r="C24" s="9" t="s">
        <v>21</v>
      </c>
      <c r="D24" s="9">
        <v>2012</v>
      </c>
      <c r="E24" s="9">
        <v>22</v>
      </c>
      <c r="F24" s="10">
        <v>1619.59</v>
      </c>
      <c r="G24" s="169">
        <f t="shared" si="4"/>
        <v>4258.6158333333333</v>
      </c>
      <c r="H24" s="170">
        <f t="shared" si="5"/>
        <v>4338.152916666666</v>
      </c>
      <c r="I24" s="175">
        <f t="shared" si="6"/>
        <v>0.37333630951037444</v>
      </c>
      <c r="J24" s="176">
        <f t="shared" si="7"/>
        <v>2247.811948585113</v>
      </c>
      <c r="Q24" s="57">
        <f t="shared" si="8"/>
        <v>394662.81668407645</v>
      </c>
      <c r="R24" s="58">
        <f t="shared" si="9"/>
        <v>0.38788949585087157</v>
      </c>
      <c r="S24" s="17">
        <f t="shared" si="10"/>
        <v>-628.22194858511307</v>
      </c>
      <c r="AH24" s="182" t="s">
        <v>111</v>
      </c>
      <c r="AI24" s="183" t="s">
        <v>28</v>
      </c>
      <c r="AJ24" s="183">
        <f t="shared" ref="AJ24:AS24" si="15">IFERROR(VLOOKUP(AJ$19&amp;$AH24,$A:$J,6,FALSE),"-")</f>
        <v>3816.29</v>
      </c>
      <c r="AK24" s="183">
        <f t="shared" si="15"/>
        <v>3600.54</v>
      </c>
      <c r="AL24" s="183">
        <f t="shared" si="15"/>
        <v>1527.44</v>
      </c>
      <c r="AM24" s="183">
        <f t="shared" si="15"/>
        <v>2507.6799999999998</v>
      </c>
      <c r="AN24" s="183">
        <f t="shared" si="15"/>
        <v>2899.89</v>
      </c>
      <c r="AO24" s="183">
        <f t="shared" si="15"/>
        <v>2677.39</v>
      </c>
      <c r="AP24" s="183">
        <f t="shared" si="15"/>
        <v>1729.43</v>
      </c>
      <c r="AQ24" s="183">
        <f t="shared" si="15"/>
        <v>3380</v>
      </c>
      <c r="AR24" s="183">
        <f t="shared" si="15"/>
        <v>2803</v>
      </c>
      <c r="AS24" s="183">
        <f t="shared" si="15"/>
        <v>1589</v>
      </c>
      <c r="AT24" s="184" t="s">
        <v>28</v>
      </c>
    </row>
    <row r="25" spans="1:46" ht="14.25" customHeight="1" x14ac:dyDescent="0.25">
      <c r="A25" s="6" t="str">
        <f t="shared" si="0"/>
        <v>2012nov</v>
      </c>
      <c r="B25" s="116">
        <v>41214</v>
      </c>
      <c r="C25" s="9" t="s">
        <v>22</v>
      </c>
      <c r="D25" s="9">
        <v>2012</v>
      </c>
      <c r="E25" s="9">
        <v>23</v>
      </c>
      <c r="F25" s="10">
        <v>2531.52</v>
      </c>
      <c r="G25" s="169">
        <f t="shared" si="4"/>
        <v>4417.6899999999996</v>
      </c>
      <c r="H25" s="170">
        <f t="shared" si="5"/>
        <v>4408.7004166666666</v>
      </c>
      <c r="I25" s="175">
        <f t="shared" si="6"/>
        <v>0.5742100303367933</v>
      </c>
      <c r="J25" s="176">
        <f t="shared" si="7"/>
        <v>3637.939128768523</v>
      </c>
      <c r="Q25" s="57">
        <f t="shared" si="8"/>
        <v>1224163.2885048976</v>
      </c>
      <c r="R25" s="58">
        <f t="shared" si="9"/>
        <v>0.43705723390236817</v>
      </c>
      <c r="S25" s="17">
        <f t="shared" si="10"/>
        <v>-1106.419128768523</v>
      </c>
      <c r="AH25" s="182" t="s">
        <v>112</v>
      </c>
      <c r="AI25" s="183" t="s">
        <v>28</v>
      </c>
      <c r="AJ25" s="183">
        <f t="shared" ref="AJ25:AS25" si="16">IFERROR(VLOOKUP(AJ$19&amp;$AH25,$A:$J,6,FALSE),"-")</f>
        <v>4132.4399999999996</v>
      </c>
      <c r="AK25" s="183">
        <f t="shared" si="16"/>
        <v>4079.6</v>
      </c>
      <c r="AL25" s="183">
        <f t="shared" si="16"/>
        <v>1411.64</v>
      </c>
      <c r="AM25" s="183">
        <f t="shared" si="16"/>
        <v>2030.09</v>
      </c>
      <c r="AN25" s="183">
        <f t="shared" si="16"/>
        <v>3847.41</v>
      </c>
      <c r="AO25" s="183">
        <f t="shared" si="16"/>
        <v>2134.23</v>
      </c>
      <c r="AP25" s="183">
        <f t="shared" si="16"/>
        <v>1610.43</v>
      </c>
      <c r="AQ25" s="183">
        <f t="shared" si="16"/>
        <v>2399</v>
      </c>
      <c r="AR25" s="183">
        <f t="shared" si="16"/>
        <v>2449</v>
      </c>
      <c r="AS25" s="183">
        <f t="shared" si="16"/>
        <v>1692</v>
      </c>
      <c r="AT25" s="184" t="s">
        <v>28</v>
      </c>
    </row>
    <row r="26" spans="1:46" ht="14.25" customHeight="1" x14ac:dyDescent="0.25">
      <c r="A26" s="6" t="str">
        <f t="shared" si="0"/>
        <v>2012dez</v>
      </c>
      <c r="B26" s="116">
        <v>41244</v>
      </c>
      <c r="C26" s="9" t="s">
        <v>24</v>
      </c>
      <c r="D26" s="9">
        <v>2012</v>
      </c>
      <c r="E26" s="9">
        <v>24</v>
      </c>
      <c r="F26" s="10">
        <v>3623.25</v>
      </c>
      <c r="G26" s="169">
        <f t="shared" si="4"/>
        <v>4399.7108333333335</v>
      </c>
      <c r="H26" s="170">
        <f t="shared" si="5"/>
        <v>4397.5091666666667</v>
      </c>
      <c r="I26" s="175">
        <f t="shared" si="6"/>
        <v>0.82393233593790116</v>
      </c>
      <c r="J26" s="176">
        <f t="shared" si="7"/>
        <v>6225.84274186524</v>
      </c>
      <c r="Q26" s="57">
        <f t="shared" si="8"/>
        <v>6773488.9800096275</v>
      </c>
      <c r="R26" s="58">
        <f t="shared" si="9"/>
        <v>0.71830338559725104</v>
      </c>
      <c r="S26" s="17">
        <f t="shared" si="10"/>
        <v>-2602.59274186524</v>
      </c>
      <c r="AH26" s="182" t="s">
        <v>113</v>
      </c>
      <c r="AI26" s="183">
        <f t="shared" ref="AI26:AS26" si="17">IFERROR(VLOOKUP(AI$19&amp;$AH26,$A:$J,6,FALSE),"-")</f>
        <v>2947.26</v>
      </c>
      <c r="AJ26" s="183">
        <f t="shared" si="17"/>
        <v>3018.84</v>
      </c>
      <c r="AK26" s="183">
        <f t="shared" si="17"/>
        <v>2892.32</v>
      </c>
      <c r="AL26" s="183">
        <f t="shared" si="17"/>
        <v>1285.6099999999999</v>
      </c>
      <c r="AM26" s="183">
        <f t="shared" si="17"/>
        <v>1567.76</v>
      </c>
      <c r="AN26" s="183">
        <f t="shared" si="17"/>
        <v>2155.12</v>
      </c>
      <c r="AO26" s="183">
        <f t="shared" si="17"/>
        <v>1537.76</v>
      </c>
      <c r="AP26" s="183">
        <f t="shared" si="17"/>
        <v>1239.4100000000001</v>
      </c>
      <c r="AQ26" s="183">
        <f t="shared" si="17"/>
        <v>1947</v>
      </c>
      <c r="AR26" s="183">
        <f t="shared" si="17"/>
        <v>1873</v>
      </c>
      <c r="AS26" s="183">
        <f t="shared" si="17"/>
        <v>1256</v>
      </c>
      <c r="AT26" s="184" t="s">
        <v>28</v>
      </c>
    </row>
    <row r="27" spans="1:46" ht="14.25" customHeight="1" x14ac:dyDescent="0.25">
      <c r="A27" s="6" t="str">
        <f t="shared" si="0"/>
        <v>2013jan</v>
      </c>
      <c r="B27" s="116">
        <v>41275</v>
      </c>
      <c r="C27" s="9" t="s">
        <v>7</v>
      </c>
      <c r="D27" s="9">
        <v>2013</v>
      </c>
      <c r="E27" s="9">
        <v>25</v>
      </c>
      <c r="F27" s="10">
        <v>8698.94</v>
      </c>
      <c r="G27" s="169">
        <f t="shared" si="4"/>
        <v>4395.3074999999999</v>
      </c>
      <c r="H27" s="170">
        <f t="shared" si="5"/>
        <v>4390.0358333333334</v>
      </c>
      <c r="I27" s="175">
        <f t="shared" si="6"/>
        <v>1.9815191333859652</v>
      </c>
      <c r="J27" s="176">
        <f t="shared" si="7"/>
        <v>7912.8581608814293</v>
      </c>
      <c r="Q27" s="57">
        <f t="shared" si="8"/>
        <v>617924.65779203526</v>
      </c>
      <c r="R27" s="58">
        <f t="shared" si="9"/>
        <v>9.0365244399728151E-2</v>
      </c>
      <c r="S27" s="17">
        <f t="shared" si="10"/>
        <v>786.08183911857122</v>
      </c>
      <c r="AH27" s="182" t="s">
        <v>114</v>
      </c>
      <c r="AI27" s="183">
        <f t="shared" ref="AI27:AT27" si="18">IFERROR(VLOOKUP(AI$19&amp;$AH27,$A:$J,6,FALSE),"-")</f>
        <v>2369.23</v>
      </c>
      <c r="AJ27" s="183">
        <f t="shared" si="18"/>
        <v>1987.82</v>
      </c>
      <c r="AK27" s="183">
        <f t="shared" si="18"/>
        <v>2192.8200000000002</v>
      </c>
      <c r="AL27" s="183">
        <f t="shared" si="18"/>
        <v>1169.6300000000001</v>
      </c>
      <c r="AM27" s="183">
        <f t="shared" si="18"/>
        <v>1132.05</v>
      </c>
      <c r="AN27" s="183">
        <f t="shared" si="18"/>
        <v>1799.97</v>
      </c>
      <c r="AO27" s="183">
        <f t="shared" si="18"/>
        <v>1207.69</v>
      </c>
      <c r="AP27" s="183">
        <f t="shared" si="18"/>
        <v>1448.11</v>
      </c>
      <c r="AQ27" s="183">
        <f t="shared" si="18"/>
        <v>1607</v>
      </c>
      <c r="AR27" s="183">
        <f t="shared" si="18"/>
        <v>1462</v>
      </c>
      <c r="AS27" s="183">
        <f t="shared" si="18"/>
        <v>1119</v>
      </c>
      <c r="AT27" s="184" t="str">
        <f t="shared" si="18"/>
        <v>-</v>
      </c>
    </row>
    <row r="28" spans="1:46" ht="14.25" customHeight="1" x14ac:dyDescent="0.25">
      <c r="A28" s="6" t="str">
        <f t="shared" si="0"/>
        <v>2013fev</v>
      </c>
      <c r="B28" s="116">
        <v>41306</v>
      </c>
      <c r="C28" s="9" t="s">
        <v>9</v>
      </c>
      <c r="D28" s="9">
        <v>2013</v>
      </c>
      <c r="E28" s="9">
        <v>26</v>
      </c>
      <c r="F28" s="10">
        <v>9053.91</v>
      </c>
      <c r="G28" s="169">
        <f t="shared" si="4"/>
        <v>4384.7641666666668</v>
      </c>
      <c r="H28" s="170">
        <f t="shared" si="5"/>
        <v>4393.3058333333338</v>
      </c>
      <c r="I28" s="175">
        <f t="shared" si="6"/>
        <v>2.0608421866070099</v>
      </c>
      <c r="J28" s="176">
        <f t="shared" si="7"/>
        <v>7225.6476141208395</v>
      </c>
      <c r="Q28" s="57">
        <f t="shared" si="8"/>
        <v>3342543.3516205596</v>
      </c>
      <c r="R28" s="58">
        <f t="shared" si="9"/>
        <v>0.20193070020346574</v>
      </c>
      <c r="S28" s="17">
        <f t="shared" si="10"/>
        <v>1828.2623858791603</v>
      </c>
      <c r="AH28" s="182" t="s">
        <v>116</v>
      </c>
      <c r="AI28" s="183">
        <f t="shared" ref="AI28:AT28" si="19">IFERROR(VLOOKUP(AI$19&amp;$AH28,$A:$J,6,FALSE),"-")</f>
        <v>1779.82</v>
      </c>
      <c r="AJ28" s="183">
        <f t="shared" si="19"/>
        <v>1605.63</v>
      </c>
      <c r="AK28" s="183">
        <f t="shared" si="19"/>
        <v>1992.47</v>
      </c>
      <c r="AL28" s="183">
        <f t="shared" si="19"/>
        <v>867.6</v>
      </c>
      <c r="AM28" s="183">
        <f t="shared" si="19"/>
        <v>2159.4699999999998</v>
      </c>
      <c r="AN28" s="183">
        <f t="shared" si="19"/>
        <v>1456.41</v>
      </c>
      <c r="AO28" s="183">
        <f t="shared" si="19"/>
        <v>895.95</v>
      </c>
      <c r="AP28" s="183">
        <f t="shared" si="19"/>
        <v>1302.3</v>
      </c>
      <c r="AQ28" s="183">
        <f t="shared" si="19"/>
        <v>1379</v>
      </c>
      <c r="AR28" s="183">
        <f t="shared" si="19"/>
        <v>1141</v>
      </c>
      <c r="AS28" s="183">
        <f t="shared" si="19"/>
        <v>923</v>
      </c>
      <c r="AT28" s="184" t="str">
        <f t="shared" si="19"/>
        <v>-</v>
      </c>
    </row>
    <row r="29" spans="1:46" ht="14.25" customHeight="1" x14ac:dyDescent="0.25">
      <c r="A29" s="6" t="str">
        <f t="shared" si="0"/>
        <v>2013mar</v>
      </c>
      <c r="B29" s="116">
        <v>41334</v>
      </c>
      <c r="C29" s="9" t="s">
        <v>10</v>
      </c>
      <c r="D29" s="9">
        <v>2013</v>
      </c>
      <c r="E29" s="9">
        <v>27</v>
      </c>
      <c r="F29" s="10">
        <v>6924.41</v>
      </c>
      <c r="G29" s="169">
        <f t="shared" si="4"/>
        <v>4401.8474999999999</v>
      </c>
      <c r="H29" s="170">
        <f t="shared" si="5"/>
        <v>4417.9658333333336</v>
      </c>
      <c r="I29" s="175">
        <f t="shared" si="6"/>
        <v>1.56732991182405</v>
      </c>
      <c r="J29" s="176">
        <f t="shared" si="7"/>
        <v>7234.143001893166</v>
      </c>
      <c r="Q29" s="57">
        <f t="shared" si="8"/>
        <v>95934.532461752067</v>
      </c>
      <c r="R29" s="58">
        <f t="shared" si="9"/>
        <v>4.4730598259370279E-2</v>
      </c>
      <c r="S29" s="17">
        <f t="shared" si="10"/>
        <v>-309.73300189316615</v>
      </c>
      <c r="AH29" s="182" t="s">
        <v>118</v>
      </c>
      <c r="AI29" s="183">
        <f t="shared" ref="AI29:AT29" si="20">IFERROR(VLOOKUP(AI$19&amp;$AH29,$A:$J,6,FALSE),"-")</f>
        <v>2581.0300000000002</v>
      </c>
      <c r="AJ29" s="183">
        <f t="shared" si="20"/>
        <v>1619.59</v>
      </c>
      <c r="AK29" s="183">
        <f t="shared" si="20"/>
        <v>2890</v>
      </c>
      <c r="AL29" s="183">
        <f t="shared" si="20"/>
        <v>650.35</v>
      </c>
      <c r="AM29" s="183">
        <f t="shared" si="20"/>
        <v>1044.47</v>
      </c>
      <c r="AN29" s="183">
        <f t="shared" si="20"/>
        <v>1987.42</v>
      </c>
      <c r="AO29" s="183">
        <f t="shared" si="20"/>
        <v>1226.24</v>
      </c>
      <c r="AP29" s="183">
        <f t="shared" si="20"/>
        <v>2481.7399999999998</v>
      </c>
      <c r="AQ29" s="183">
        <f t="shared" si="20"/>
        <v>1426</v>
      </c>
      <c r="AR29" s="183">
        <f t="shared" si="20"/>
        <v>985</v>
      </c>
      <c r="AS29" s="183">
        <f t="shared" si="20"/>
        <v>2983</v>
      </c>
      <c r="AT29" s="184" t="str">
        <f t="shared" si="20"/>
        <v>-</v>
      </c>
    </row>
    <row r="30" spans="1:46" ht="14.25" customHeight="1" x14ac:dyDescent="0.25">
      <c r="A30" s="6" t="str">
        <f t="shared" si="0"/>
        <v>2013abr</v>
      </c>
      <c r="B30" s="116">
        <v>41365</v>
      </c>
      <c r="C30" s="9" t="s">
        <v>11</v>
      </c>
      <c r="D30" s="9">
        <v>2013</v>
      </c>
      <c r="E30" s="9">
        <v>28</v>
      </c>
      <c r="F30" s="10">
        <v>5999.64</v>
      </c>
      <c r="G30" s="169">
        <f t="shared" si="4"/>
        <v>4434.0841666666665</v>
      </c>
      <c r="H30" s="170">
        <f t="shared" si="5"/>
        <v>4487.0179166666667</v>
      </c>
      <c r="I30" s="175">
        <f t="shared" si="6"/>
        <v>1.3371107741100878</v>
      </c>
      <c r="J30" s="176">
        <f t="shared" si="7"/>
        <v>4816.201799430929</v>
      </c>
      <c r="Q30" s="57">
        <f t="shared" si="8"/>
        <v>1400525.9745661616</v>
      </c>
      <c r="R30" s="58">
        <f t="shared" si="9"/>
        <v>0.19725153518695643</v>
      </c>
      <c r="S30" s="17">
        <f t="shared" si="10"/>
        <v>1183.4382005690713</v>
      </c>
      <c r="AH30" s="182" t="s">
        <v>119</v>
      </c>
      <c r="AI30" s="183">
        <f t="shared" ref="AI30:AT30" si="21">IFERROR(VLOOKUP(AI$19&amp;$AH30,$A:$J,6,FALSE),"-")</f>
        <v>2930.66</v>
      </c>
      <c r="AJ30" s="183">
        <f t="shared" si="21"/>
        <v>2531.52</v>
      </c>
      <c r="AK30" s="183">
        <f t="shared" si="21"/>
        <v>2978.56</v>
      </c>
      <c r="AL30" s="183">
        <f t="shared" si="21"/>
        <v>1498.22</v>
      </c>
      <c r="AM30" s="183">
        <f t="shared" si="21"/>
        <v>2849.53</v>
      </c>
      <c r="AN30" s="183">
        <f t="shared" si="21"/>
        <v>3675.37</v>
      </c>
      <c r="AO30" s="183">
        <f t="shared" si="21"/>
        <v>2325.86</v>
      </c>
      <c r="AP30" s="183">
        <f t="shared" si="21"/>
        <v>4334.28</v>
      </c>
      <c r="AQ30" s="183">
        <f t="shared" si="21"/>
        <v>2419</v>
      </c>
      <c r="AR30" s="183">
        <f t="shared" si="21"/>
        <v>1948</v>
      </c>
      <c r="AS30" s="183">
        <f t="shared" si="21"/>
        <v>3815</v>
      </c>
      <c r="AT30" s="184" t="str">
        <f t="shared" si="21"/>
        <v>-</v>
      </c>
    </row>
    <row r="31" spans="1:46" ht="14.25" customHeight="1" x14ac:dyDescent="0.25">
      <c r="A31" s="6" t="str">
        <f t="shared" si="0"/>
        <v>2013mai</v>
      </c>
      <c r="B31" s="116">
        <v>41395</v>
      </c>
      <c r="C31" s="9" t="s">
        <v>12</v>
      </c>
      <c r="D31" s="9">
        <v>2013</v>
      </c>
      <c r="E31" s="9">
        <v>29</v>
      </c>
      <c r="F31" s="10">
        <v>3600.54</v>
      </c>
      <c r="G31" s="169">
        <f t="shared" si="4"/>
        <v>4539.9516666666668</v>
      </c>
      <c r="H31" s="170">
        <f t="shared" si="5"/>
        <v>4558.5783333333329</v>
      </c>
      <c r="I31" s="175">
        <f t="shared" si="6"/>
        <v>0.78983835238106037</v>
      </c>
      <c r="J31" s="176">
        <f t="shared" si="7"/>
        <v>3616.1390553423716</v>
      </c>
      <c r="Q31" s="57">
        <f t="shared" si="8"/>
        <v>243.3305275743746</v>
      </c>
      <c r="R31" s="58">
        <f t="shared" si="9"/>
        <v>4.3324210652767878E-3</v>
      </c>
      <c r="S31" s="17">
        <f t="shared" si="10"/>
        <v>-15.599055342371685</v>
      </c>
      <c r="AH31" s="182" t="s">
        <v>120</v>
      </c>
      <c r="AI31" s="183">
        <f t="shared" ref="AI31:AT31" si="22">IFERROR(VLOOKUP(AI$19&amp;$AH31,$A:$J,6,FALSE),"-")</f>
        <v>7692.65</v>
      </c>
      <c r="AJ31" s="183">
        <f t="shared" si="22"/>
        <v>3623.25</v>
      </c>
      <c r="AK31" s="183">
        <f t="shared" si="22"/>
        <v>5302.28</v>
      </c>
      <c r="AL31" s="183">
        <f t="shared" si="22"/>
        <v>3434.81</v>
      </c>
      <c r="AM31" s="183">
        <f t="shared" si="22"/>
        <v>5019.74</v>
      </c>
      <c r="AN31" s="183">
        <f t="shared" si="22"/>
        <v>4016.23</v>
      </c>
      <c r="AO31" s="183">
        <f t="shared" si="22"/>
        <v>3600.39</v>
      </c>
      <c r="AP31" s="183">
        <f t="shared" si="22"/>
        <v>5010.95</v>
      </c>
      <c r="AQ31" s="183">
        <f t="shared" si="22"/>
        <v>4238</v>
      </c>
      <c r="AR31" s="183">
        <f t="shared" si="22"/>
        <v>4880</v>
      </c>
      <c r="AS31" s="183">
        <f t="shared" si="22"/>
        <v>4450</v>
      </c>
      <c r="AT31" s="184" t="str">
        <f t="shared" si="22"/>
        <v>-</v>
      </c>
    </row>
    <row r="32" spans="1:46" ht="14.25" customHeight="1" x14ac:dyDescent="0.25">
      <c r="A32" s="6" t="str">
        <f t="shared" si="0"/>
        <v>2013jun</v>
      </c>
      <c r="B32" s="116">
        <v>41426</v>
      </c>
      <c r="C32" s="9" t="s">
        <v>14</v>
      </c>
      <c r="D32" s="9">
        <v>2013</v>
      </c>
      <c r="E32" s="9">
        <v>30</v>
      </c>
      <c r="F32" s="10">
        <v>4079.6</v>
      </c>
      <c r="G32" s="169">
        <f t="shared" si="4"/>
        <v>4577.2049999999999</v>
      </c>
      <c r="H32" s="170">
        <f t="shared" si="5"/>
        <v>4647.1645833333332</v>
      </c>
      <c r="I32" s="175">
        <f t="shared" si="6"/>
        <v>0.87786862867546023</v>
      </c>
      <c r="J32" s="176">
        <f t="shared" si="7"/>
        <v>3504.4016124525128</v>
      </c>
      <c r="Q32" s="57">
        <f t="shared" si="8"/>
        <v>330853.18503722915</v>
      </c>
      <c r="R32" s="58">
        <f t="shared" si="9"/>
        <v>0.14099381987143031</v>
      </c>
      <c r="S32" s="17">
        <f t="shared" si="10"/>
        <v>575.19838754748707</v>
      </c>
      <c r="U32" s="105" t="s">
        <v>122</v>
      </c>
      <c r="V32" s="105"/>
      <c r="W32" s="105"/>
      <c r="X32" s="105"/>
      <c r="Y32" s="105"/>
      <c r="Z32" s="105"/>
      <c r="AA32" s="105"/>
      <c r="AB32" s="105"/>
      <c r="AC32" s="105"/>
      <c r="AD32" s="105"/>
      <c r="AE32" s="105"/>
      <c r="AF32" s="105"/>
      <c r="AG32" s="105"/>
      <c r="AH32" s="186"/>
      <c r="AI32" s="186"/>
      <c r="AJ32" s="186"/>
      <c r="AK32" s="186"/>
      <c r="AL32" s="186"/>
      <c r="AM32" s="186"/>
      <c r="AN32" s="186"/>
      <c r="AO32" s="186"/>
      <c r="AP32" s="186"/>
      <c r="AQ32" s="186"/>
      <c r="AR32" s="186"/>
      <c r="AS32" s="186"/>
      <c r="AT32" s="186"/>
    </row>
    <row r="33" spans="1:33" ht="14.25" customHeight="1" x14ac:dyDescent="0.25">
      <c r="A33" s="6" t="str">
        <f t="shared" si="0"/>
        <v>2013jul</v>
      </c>
      <c r="B33" s="116">
        <v>41456</v>
      </c>
      <c r="C33" s="9" t="s">
        <v>16</v>
      </c>
      <c r="D33" s="9">
        <v>2013</v>
      </c>
      <c r="E33" s="9">
        <v>31</v>
      </c>
      <c r="F33" s="10">
        <v>2892.32</v>
      </c>
      <c r="G33" s="169">
        <f t="shared" si="4"/>
        <v>4717.1241666666656</v>
      </c>
      <c r="H33" s="170">
        <f t="shared" si="5"/>
        <v>4482.9991666666665</v>
      </c>
      <c r="I33" s="175">
        <f t="shared" si="6"/>
        <v>0.64517522588579568</v>
      </c>
      <c r="J33" s="176">
        <f t="shared" si="7"/>
        <v>2519.6110083702383</v>
      </c>
      <c r="Q33" s="57">
        <f t="shared" si="8"/>
        <v>138911.99244167388</v>
      </c>
      <c r="R33" s="58">
        <f t="shared" si="9"/>
        <v>0.12886160301410696</v>
      </c>
      <c r="S33" s="17">
        <f t="shared" si="10"/>
        <v>372.70899162976184</v>
      </c>
      <c r="U33" s="115" t="s">
        <v>121</v>
      </c>
      <c r="V33" s="89" t="s">
        <v>107</v>
      </c>
      <c r="W33" s="89" t="s">
        <v>108</v>
      </c>
      <c r="X33" s="89" t="s">
        <v>109</v>
      </c>
      <c r="Y33" s="89" t="s">
        <v>110</v>
      </c>
      <c r="Z33" s="89" t="s">
        <v>111</v>
      </c>
      <c r="AA33" s="89" t="s">
        <v>112</v>
      </c>
      <c r="AB33" s="89" t="s">
        <v>113</v>
      </c>
      <c r="AC33" s="89" t="s">
        <v>114</v>
      </c>
      <c r="AD33" s="89" t="s">
        <v>116</v>
      </c>
      <c r="AE33" s="89" t="s">
        <v>118</v>
      </c>
      <c r="AF33" s="89" t="s">
        <v>119</v>
      </c>
      <c r="AG33" s="89" t="s">
        <v>120</v>
      </c>
    </row>
    <row r="34" spans="1:33" ht="14.25" customHeight="1" x14ac:dyDescent="0.25">
      <c r="A34" s="6" t="str">
        <f t="shared" si="0"/>
        <v>2013ago</v>
      </c>
      <c r="B34" s="116">
        <v>41487</v>
      </c>
      <c r="C34" s="9" t="s">
        <v>18</v>
      </c>
      <c r="D34" s="9">
        <v>2013</v>
      </c>
      <c r="E34" s="9">
        <v>32</v>
      </c>
      <c r="F34" s="10">
        <v>2192.8200000000002</v>
      </c>
      <c r="G34" s="169">
        <f t="shared" si="4"/>
        <v>4248.8741666666665</v>
      </c>
      <c r="H34" s="170">
        <f t="shared" si="5"/>
        <v>3946.4212500000003</v>
      </c>
      <c r="I34" s="175">
        <f t="shared" si="6"/>
        <v>0.5556477276722549</v>
      </c>
      <c r="J34" s="176">
        <f t="shared" si="7"/>
        <v>1816.4289062588864</v>
      </c>
      <c r="Q34" s="57">
        <f t="shared" si="8"/>
        <v>141670.25544763188</v>
      </c>
      <c r="R34" s="58">
        <f t="shared" si="9"/>
        <v>0.17164705435973485</v>
      </c>
      <c r="S34" s="17">
        <f t="shared" si="10"/>
        <v>376.39109374111376</v>
      </c>
      <c r="U34" s="121">
        <v>2011</v>
      </c>
      <c r="V34" s="144" t="s">
        <v>28</v>
      </c>
      <c r="W34" s="144" t="s">
        <v>28</v>
      </c>
      <c r="X34" s="187" t="s">
        <v>28</v>
      </c>
      <c r="Y34" s="144" t="s">
        <v>28</v>
      </c>
      <c r="Z34" s="144" t="s">
        <v>28</v>
      </c>
      <c r="AA34" s="144" t="s">
        <v>28</v>
      </c>
      <c r="AB34" s="144">
        <f t="shared" ref="AB34:AG34" si="23">IFERROR(VLOOKUP($U34&amp;AB$33,$A:$J,6,FALSE),"-")</f>
        <v>2947.26</v>
      </c>
      <c r="AC34" s="144">
        <f t="shared" si="23"/>
        <v>2369.23</v>
      </c>
      <c r="AD34" s="144">
        <f t="shared" si="23"/>
        <v>1779.82</v>
      </c>
      <c r="AE34" s="144">
        <f t="shared" si="23"/>
        <v>2581.0300000000002</v>
      </c>
      <c r="AF34" s="144">
        <f t="shared" si="23"/>
        <v>2930.66</v>
      </c>
      <c r="AG34" s="144">
        <f t="shared" si="23"/>
        <v>7692.65</v>
      </c>
    </row>
    <row r="35" spans="1:33" ht="14.25" customHeight="1" x14ac:dyDescent="0.25">
      <c r="A35" s="6" t="str">
        <f t="shared" si="0"/>
        <v>2013set</v>
      </c>
      <c r="B35" s="116">
        <v>41518</v>
      </c>
      <c r="C35" s="9" t="s">
        <v>20</v>
      </c>
      <c r="D35" s="9">
        <v>2013</v>
      </c>
      <c r="E35" s="9">
        <v>33</v>
      </c>
      <c r="F35" s="10">
        <v>1992.47</v>
      </c>
      <c r="G35" s="169">
        <f t="shared" si="4"/>
        <v>3643.9683333333337</v>
      </c>
      <c r="H35" s="170">
        <f t="shared" si="5"/>
        <v>3446.4933333333338</v>
      </c>
      <c r="I35" s="175">
        <f t="shared" si="6"/>
        <v>0.57811514698998401</v>
      </c>
      <c r="J35" s="176">
        <f t="shared" si="7"/>
        <v>1396.2166290602534</v>
      </c>
      <c r="Q35" s="57">
        <f t="shared" si="8"/>
        <v>355518.08235701115</v>
      </c>
      <c r="R35" s="58">
        <f t="shared" si="9"/>
        <v>0.29925337442458189</v>
      </c>
      <c r="S35" s="17">
        <f t="shared" si="10"/>
        <v>596.25337093974667</v>
      </c>
      <c r="U35" s="121">
        <v>2012</v>
      </c>
      <c r="V35" s="144">
        <f t="shared" ref="V35:AG35" si="24">IFERROR(VLOOKUP($U35&amp;V$33,$A:$J,6,FALSE),"-")</f>
        <v>13283.33</v>
      </c>
      <c r="W35" s="144">
        <f t="shared" si="24"/>
        <v>6916.17</v>
      </c>
      <c r="X35" s="144">
        <f t="shared" si="24"/>
        <v>4930.82</v>
      </c>
      <c r="Y35" s="144">
        <f t="shared" si="24"/>
        <v>4090.75</v>
      </c>
      <c r="Z35" s="144">
        <f t="shared" si="24"/>
        <v>3816.29</v>
      </c>
      <c r="AA35" s="144">
        <f t="shared" si="24"/>
        <v>4132.4399999999996</v>
      </c>
      <c r="AB35" s="144">
        <f t="shared" si="24"/>
        <v>3018.84</v>
      </c>
      <c r="AC35" s="144">
        <f t="shared" si="24"/>
        <v>1987.82</v>
      </c>
      <c r="AD35" s="144">
        <f t="shared" si="24"/>
        <v>1605.63</v>
      </c>
      <c r="AE35" s="144">
        <f t="shared" si="24"/>
        <v>1619.59</v>
      </c>
      <c r="AF35" s="144">
        <f t="shared" si="24"/>
        <v>2531.52</v>
      </c>
      <c r="AG35" s="144">
        <f t="shared" si="24"/>
        <v>3623.25</v>
      </c>
    </row>
    <row r="36" spans="1:33" ht="14.25" customHeight="1" x14ac:dyDescent="0.25">
      <c r="A36" s="6" t="str">
        <f t="shared" si="0"/>
        <v>2013out</v>
      </c>
      <c r="B36" s="116">
        <v>41548</v>
      </c>
      <c r="C36" s="9" t="s">
        <v>21</v>
      </c>
      <c r="D36" s="9">
        <v>2013</v>
      </c>
      <c r="E36" s="9">
        <v>34</v>
      </c>
      <c r="F36" s="10">
        <v>2890</v>
      </c>
      <c r="G36" s="169">
        <f t="shared" si="4"/>
        <v>3249.0183333333339</v>
      </c>
      <c r="H36" s="170">
        <f t="shared" si="5"/>
        <v>3092.2654166666671</v>
      </c>
      <c r="I36" s="175">
        <f t="shared" si="6"/>
        <v>0.93458989141860249</v>
      </c>
      <c r="J36" s="176">
        <f t="shared" si="7"/>
        <v>1602.255910591716</v>
      </c>
      <c r="Q36" s="57">
        <f t="shared" si="8"/>
        <v>1658284.8398059707</v>
      </c>
      <c r="R36" s="58">
        <f t="shared" si="9"/>
        <v>0.44558619010667266</v>
      </c>
      <c r="S36" s="17">
        <f t="shared" si="10"/>
        <v>1287.744089408284</v>
      </c>
      <c r="U36" s="121">
        <v>2013</v>
      </c>
      <c r="V36" s="144">
        <f t="shared" ref="V36:AG36" si="25">IFERROR(VLOOKUP($U36&amp;V$33,$A:$J,6,FALSE),"-")</f>
        <v>8698.94</v>
      </c>
      <c r="W36" s="144">
        <f t="shared" si="25"/>
        <v>9053.91</v>
      </c>
      <c r="X36" s="144">
        <f t="shared" si="25"/>
        <v>6924.41</v>
      </c>
      <c r="Y36" s="144">
        <f t="shared" si="25"/>
        <v>5999.64</v>
      </c>
      <c r="Z36" s="144">
        <f t="shared" si="25"/>
        <v>3600.54</v>
      </c>
      <c r="AA36" s="144">
        <f t="shared" si="25"/>
        <v>4079.6</v>
      </c>
      <c r="AB36" s="144">
        <f t="shared" si="25"/>
        <v>2892.32</v>
      </c>
      <c r="AC36" s="144">
        <f t="shared" si="25"/>
        <v>2192.8200000000002</v>
      </c>
      <c r="AD36" s="144">
        <f t="shared" si="25"/>
        <v>1992.47</v>
      </c>
      <c r="AE36" s="144">
        <f t="shared" si="25"/>
        <v>2890</v>
      </c>
      <c r="AF36" s="144">
        <f t="shared" si="25"/>
        <v>2978.56</v>
      </c>
      <c r="AG36" s="144">
        <f t="shared" si="25"/>
        <v>5302.28</v>
      </c>
    </row>
    <row r="37" spans="1:33" ht="14.25" customHeight="1" x14ac:dyDescent="0.25">
      <c r="A37" s="6" t="str">
        <f t="shared" si="0"/>
        <v>2013nov</v>
      </c>
      <c r="B37" s="116">
        <v>41579</v>
      </c>
      <c r="C37" s="9" t="s">
        <v>22</v>
      </c>
      <c r="D37" s="9">
        <v>2013</v>
      </c>
      <c r="E37" s="9">
        <v>35</v>
      </c>
      <c r="F37" s="10">
        <v>2978.56</v>
      </c>
      <c r="G37" s="169">
        <f t="shared" si="4"/>
        <v>2935.5125000000003</v>
      </c>
      <c r="H37" s="170">
        <f t="shared" si="5"/>
        <v>2849.1333333333337</v>
      </c>
      <c r="I37" s="175">
        <f t="shared" si="6"/>
        <v>1.0454266794580807</v>
      </c>
      <c r="J37" s="176">
        <f t="shared" si="7"/>
        <v>2351.0269822889854</v>
      </c>
      <c r="Q37" s="57">
        <f t="shared" si="8"/>
        <v>393797.68831749243</v>
      </c>
      <c r="R37" s="58">
        <f t="shared" si="9"/>
        <v>0.21068335628995707</v>
      </c>
      <c r="S37" s="17">
        <f t="shared" si="10"/>
        <v>627.53301771101451</v>
      </c>
      <c r="U37" s="121">
        <v>2014</v>
      </c>
      <c r="V37" s="144">
        <f t="shared" ref="V37:AG37" si="26">IFERROR(VLOOKUP($U37&amp;V$33,$A:$J,6,FALSE),"-")</f>
        <v>3079.94</v>
      </c>
      <c r="W37" s="144">
        <f t="shared" si="26"/>
        <v>1795.04</v>
      </c>
      <c r="X37" s="144">
        <f t="shared" si="26"/>
        <v>2185.0100000000002</v>
      </c>
      <c r="Y37" s="144">
        <f t="shared" si="26"/>
        <v>2237.5700000000002</v>
      </c>
      <c r="Z37" s="144">
        <f t="shared" si="26"/>
        <v>1527.44</v>
      </c>
      <c r="AA37" s="144">
        <f t="shared" si="26"/>
        <v>1411.64</v>
      </c>
      <c r="AB37" s="144">
        <f t="shared" si="26"/>
        <v>1285.6099999999999</v>
      </c>
      <c r="AC37" s="144">
        <f t="shared" si="26"/>
        <v>1169.6300000000001</v>
      </c>
      <c r="AD37" s="144">
        <f t="shared" si="26"/>
        <v>867.6</v>
      </c>
      <c r="AE37" s="144">
        <f t="shared" si="26"/>
        <v>650.35</v>
      </c>
      <c r="AF37" s="144">
        <f t="shared" si="26"/>
        <v>1498.22</v>
      </c>
      <c r="AG37" s="144">
        <f t="shared" si="26"/>
        <v>3434.81</v>
      </c>
    </row>
    <row r="38" spans="1:33" ht="14.25" customHeight="1" x14ac:dyDescent="0.25">
      <c r="A38" s="6" t="str">
        <f t="shared" si="0"/>
        <v>2013dez</v>
      </c>
      <c r="B38" s="116">
        <v>41609</v>
      </c>
      <c r="C38" s="9" t="s">
        <v>24</v>
      </c>
      <c r="D38" s="9">
        <v>2013</v>
      </c>
      <c r="E38" s="9">
        <v>36</v>
      </c>
      <c r="F38" s="10">
        <v>5302.28</v>
      </c>
      <c r="G38" s="169">
        <f t="shared" si="4"/>
        <v>2762.7541666666671</v>
      </c>
      <c r="H38" s="170">
        <f t="shared" si="5"/>
        <v>2651.5891666666666</v>
      </c>
      <c r="I38" s="175">
        <f t="shared" si="6"/>
        <v>1.999661209457096</v>
      </c>
      <c r="J38" s="176">
        <f t="shared" si="7"/>
        <v>3754.0290519084001</v>
      </c>
      <c r="Q38" s="57">
        <f t="shared" si="8"/>
        <v>2397080.9982665372</v>
      </c>
      <c r="R38" s="58">
        <f t="shared" si="9"/>
        <v>0.29199720650203304</v>
      </c>
      <c r="S38" s="17">
        <f t="shared" si="10"/>
        <v>1548.2509480915996</v>
      </c>
      <c r="U38" s="121">
        <v>2015</v>
      </c>
      <c r="V38" s="144">
        <f t="shared" ref="V38:AG38" si="27">IFERROR(VLOOKUP($U38&amp;V$33,$A:$J,6,FALSE),"-")</f>
        <v>1988.21</v>
      </c>
      <c r="W38" s="144">
        <f t="shared" si="27"/>
        <v>3530.23</v>
      </c>
      <c r="X38" s="144">
        <f t="shared" si="27"/>
        <v>4682.33</v>
      </c>
      <c r="Y38" s="144">
        <f t="shared" si="27"/>
        <v>3532.87</v>
      </c>
      <c r="Z38" s="144">
        <f t="shared" si="27"/>
        <v>2507.6799999999998</v>
      </c>
      <c r="AA38" s="144">
        <f t="shared" si="27"/>
        <v>2030.09</v>
      </c>
      <c r="AB38" s="144">
        <f t="shared" si="27"/>
        <v>1567.76</v>
      </c>
      <c r="AC38" s="144">
        <f t="shared" si="27"/>
        <v>1132.05</v>
      </c>
      <c r="AD38" s="144">
        <f t="shared" si="27"/>
        <v>2159.4699999999998</v>
      </c>
      <c r="AE38" s="144">
        <f t="shared" si="27"/>
        <v>1044.47</v>
      </c>
      <c r="AF38" s="144">
        <f t="shared" si="27"/>
        <v>2849.53</v>
      </c>
      <c r="AG38" s="144">
        <f t="shared" si="27"/>
        <v>5019.74</v>
      </c>
    </row>
    <row r="39" spans="1:33" ht="14.25" customHeight="1" x14ac:dyDescent="0.25">
      <c r="A39" s="6" t="str">
        <f t="shared" si="0"/>
        <v>2014jan</v>
      </c>
      <c r="B39" s="116">
        <v>41640</v>
      </c>
      <c r="C39" s="9" t="s">
        <v>7</v>
      </c>
      <c r="D39" s="9">
        <v>2014</v>
      </c>
      <c r="E39" s="9">
        <v>37</v>
      </c>
      <c r="F39" s="10">
        <v>3079.94</v>
      </c>
      <c r="G39" s="169">
        <f t="shared" si="4"/>
        <v>2540.4241666666667</v>
      </c>
      <c r="H39" s="170">
        <f t="shared" si="5"/>
        <v>2473.4779166666667</v>
      </c>
      <c r="I39" s="175">
        <f t="shared" si="6"/>
        <v>1.2451859704292894</v>
      </c>
      <c r="J39" s="176">
        <f t="shared" si="7"/>
        <v>4458.3417224170335</v>
      </c>
      <c r="Q39" s="57">
        <f t="shared" si="8"/>
        <v>1899991.3083622444</v>
      </c>
      <c r="R39" s="58">
        <f t="shared" si="9"/>
        <v>0.44754174510446093</v>
      </c>
      <c r="S39" s="17">
        <f t="shared" si="10"/>
        <v>-1378.4017224170334</v>
      </c>
      <c r="U39" s="121">
        <v>2016</v>
      </c>
      <c r="V39" s="144">
        <f t="shared" ref="V39:AG39" si="28">IFERROR(VLOOKUP($U39&amp;V$33,$A:$J,6,FALSE),"-")</f>
        <v>9529.39</v>
      </c>
      <c r="W39" s="144">
        <f t="shared" si="28"/>
        <v>6756.82</v>
      </c>
      <c r="X39" s="144">
        <f t="shared" si="28"/>
        <v>7590.49</v>
      </c>
      <c r="Y39" s="144">
        <f t="shared" si="28"/>
        <v>3941.46</v>
      </c>
      <c r="Z39" s="144">
        <f t="shared" si="28"/>
        <v>2899.89</v>
      </c>
      <c r="AA39" s="144">
        <f t="shared" si="28"/>
        <v>3847.41</v>
      </c>
      <c r="AB39" s="144">
        <f t="shared" si="28"/>
        <v>2155.12</v>
      </c>
      <c r="AC39" s="144">
        <f t="shared" si="28"/>
        <v>1799.97</v>
      </c>
      <c r="AD39" s="144">
        <f t="shared" si="28"/>
        <v>1456.41</v>
      </c>
      <c r="AE39" s="144">
        <f t="shared" si="28"/>
        <v>1987.42</v>
      </c>
      <c r="AF39" s="144">
        <f t="shared" si="28"/>
        <v>3675.37</v>
      </c>
      <c r="AG39" s="144">
        <f t="shared" si="28"/>
        <v>4016.23</v>
      </c>
    </row>
    <row r="40" spans="1:33" ht="14.25" customHeight="1" x14ac:dyDescent="0.25">
      <c r="A40" s="6" t="str">
        <f t="shared" si="0"/>
        <v>2014fev</v>
      </c>
      <c r="B40" s="116">
        <v>41671</v>
      </c>
      <c r="C40" s="9" t="s">
        <v>9</v>
      </c>
      <c r="D40" s="9">
        <v>2014</v>
      </c>
      <c r="E40" s="9">
        <v>38</v>
      </c>
      <c r="F40" s="10">
        <v>1795.04</v>
      </c>
      <c r="G40" s="169">
        <f t="shared" si="4"/>
        <v>2406.5316666666668</v>
      </c>
      <c r="H40" s="170">
        <f t="shared" si="5"/>
        <v>2363.8987500000003</v>
      </c>
      <c r="I40" s="175">
        <f t="shared" si="6"/>
        <v>0.75935570421533483</v>
      </c>
      <c r="J40" s="176">
        <f t="shared" si="7"/>
        <v>3887.8921729883518</v>
      </c>
      <c r="Q40" s="57">
        <f t="shared" si="8"/>
        <v>4380030.2179820659</v>
      </c>
      <c r="R40" s="58">
        <f t="shared" si="9"/>
        <v>1.1659083769656118</v>
      </c>
      <c r="S40" s="17">
        <f t="shared" si="10"/>
        <v>-2092.8521729883519</v>
      </c>
      <c r="U40" s="121">
        <v>2017</v>
      </c>
      <c r="V40" s="144">
        <f t="shared" ref="V40:AG40" si="29">IFERROR(VLOOKUP($U40&amp;V$33,$A:$J,6,FALSE),"-")</f>
        <v>4905.8500000000004</v>
      </c>
      <c r="W40" s="144">
        <f t="shared" si="29"/>
        <v>4144.17</v>
      </c>
      <c r="X40" s="144">
        <f t="shared" si="29"/>
        <v>3748.76</v>
      </c>
      <c r="Y40" s="144">
        <f t="shared" si="29"/>
        <v>2449.84</v>
      </c>
      <c r="Z40" s="144">
        <f t="shared" si="29"/>
        <v>2677.39</v>
      </c>
      <c r="AA40" s="144">
        <f t="shared" si="29"/>
        <v>2134.23</v>
      </c>
      <c r="AB40" s="144">
        <f t="shared" si="29"/>
        <v>1537.76</v>
      </c>
      <c r="AC40" s="144">
        <f t="shared" si="29"/>
        <v>1207.69</v>
      </c>
      <c r="AD40" s="144">
        <f t="shared" si="29"/>
        <v>895.95</v>
      </c>
      <c r="AE40" s="144">
        <f t="shared" si="29"/>
        <v>1226.24</v>
      </c>
      <c r="AF40" s="144">
        <f t="shared" si="29"/>
        <v>2325.86</v>
      </c>
      <c r="AG40" s="144">
        <f t="shared" si="29"/>
        <v>3600.39</v>
      </c>
    </row>
    <row r="41" spans="1:33" ht="14.25" customHeight="1" x14ac:dyDescent="0.25">
      <c r="A41" s="6" t="str">
        <f t="shared" si="0"/>
        <v>2014mar</v>
      </c>
      <c r="B41" s="116">
        <v>41699</v>
      </c>
      <c r="C41" s="9" t="s">
        <v>10</v>
      </c>
      <c r="D41" s="9">
        <v>2014</v>
      </c>
      <c r="E41" s="9">
        <v>39</v>
      </c>
      <c r="F41" s="10">
        <v>2185.0100000000002</v>
      </c>
      <c r="G41" s="169">
        <f t="shared" si="4"/>
        <v>2321.2658333333334</v>
      </c>
      <c r="H41" s="170">
        <f t="shared" si="5"/>
        <v>2274.3962499999998</v>
      </c>
      <c r="I41" s="175">
        <f t="shared" si="6"/>
        <v>0.96069891075488734</v>
      </c>
      <c r="J41" s="176">
        <f t="shared" si="7"/>
        <v>3724.1817470226151</v>
      </c>
      <c r="Q41" s="57">
        <f t="shared" si="8"/>
        <v>2369049.6668326487</v>
      </c>
      <c r="R41" s="58">
        <f t="shared" si="9"/>
        <v>0.70442320493847388</v>
      </c>
      <c r="S41" s="17">
        <f t="shared" si="10"/>
        <v>-1539.1717470226149</v>
      </c>
      <c r="U41" s="121">
        <v>2018</v>
      </c>
      <c r="V41" s="144">
        <f t="shared" ref="V41:AG41" si="30">IFERROR(VLOOKUP($U41&amp;V$33,$A:$J,6,FALSE),"-")</f>
        <v>6103.76</v>
      </c>
      <c r="W41" s="144">
        <f t="shared" si="30"/>
        <v>4157.79</v>
      </c>
      <c r="X41" s="144">
        <f t="shared" si="30"/>
        <v>4910.4399999999996</v>
      </c>
      <c r="Y41" s="144">
        <f t="shared" si="30"/>
        <v>2497.4699999999998</v>
      </c>
      <c r="Z41" s="144">
        <f t="shared" si="30"/>
        <v>1729.43</v>
      </c>
      <c r="AA41" s="144">
        <f t="shared" si="30"/>
        <v>1610.43</v>
      </c>
      <c r="AB41" s="144">
        <f t="shared" si="30"/>
        <v>1239.4100000000001</v>
      </c>
      <c r="AC41" s="144">
        <f t="shared" si="30"/>
        <v>1448.11</v>
      </c>
      <c r="AD41" s="144">
        <f t="shared" si="30"/>
        <v>1302.3</v>
      </c>
      <c r="AE41" s="144">
        <f t="shared" si="30"/>
        <v>2481.7399999999998</v>
      </c>
      <c r="AF41" s="144">
        <f t="shared" si="30"/>
        <v>4334.28</v>
      </c>
      <c r="AG41" s="144">
        <f t="shared" si="30"/>
        <v>5010.95</v>
      </c>
    </row>
    <row r="42" spans="1:33" ht="14.25" customHeight="1" x14ac:dyDescent="0.25">
      <c r="A42" s="6" t="str">
        <f t="shared" si="0"/>
        <v>2014abr</v>
      </c>
      <c r="B42" s="116">
        <v>41730</v>
      </c>
      <c r="C42" s="9" t="s">
        <v>11</v>
      </c>
      <c r="D42" s="9">
        <v>2014</v>
      </c>
      <c r="E42" s="9">
        <v>40</v>
      </c>
      <c r="F42" s="10">
        <v>2237.5700000000002</v>
      </c>
      <c r="G42" s="169">
        <f t="shared" si="4"/>
        <v>2227.5266666666666</v>
      </c>
      <c r="H42" s="170">
        <f t="shared" si="5"/>
        <v>2134.2079166666667</v>
      </c>
      <c r="I42" s="175">
        <f t="shared" si="6"/>
        <v>1.048431121694446</v>
      </c>
      <c r="J42" s="176">
        <f t="shared" si="7"/>
        <v>2290.7811378309966</v>
      </c>
      <c r="Q42" s="57">
        <f t="shared" si="8"/>
        <v>2831.4251892693014</v>
      </c>
      <c r="R42" s="58">
        <f t="shared" si="9"/>
        <v>2.3780770135010947E-2</v>
      </c>
      <c r="S42" s="17">
        <f t="shared" si="10"/>
        <v>-53.211137830996449</v>
      </c>
      <c r="U42" s="121">
        <v>2019</v>
      </c>
      <c r="V42" s="144">
        <f t="shared" ref="V42:AG42" si="31">IFERROR(VLOOKUP($U42&amp;V$33,$A:$J,6,FALSE),"-")</f>
        <v>3984</v>
      </c>
      <c r="W42" s="144">
        <f t="shared" si="31"/>
        <v>4380</v>
      </c>
      <c r="X42" s="144">
        <f t="shared" si="31"/>
        <v>7549</v>
      </c>
      <c r="Y42" s="144">
        <f t="shared" si="31"/>
        <v>5025</v>
      </c>
      <c r="Z42" s="144">
        <f t="shared" si="31"/>
        <v>3380</v>
      </c>
      <c r="AA42" s="144">
        <f t="shared" si="31"/>
        <v>2399</v>
      </c>
      <c r="AB42" s="144">
        <f t="shared" si="31"/>
        <v>1947</v>
      </c>
      <c r="AC42" s="144">
        <f t="shared" si="31"/>
        <v>1607</v>
      </c>
      <c r="AD42" s="144">
        <f t="shared" si="31"/>
        <v>1379</v>
      </c>
      <c r="AE42" s="144">
        <f t="shared" si="31"/>
        <v>1426</v>
      </c>
      <c r="AF42" s="144">
        <f t="shared" si="31"/>
        <v>2419</v>
      </c>
      <c r="AG42" s="144">
        <f t="shared" si="31"/>
        <v>4238</v>
      </c>
    </row>
    <row r="43" spans="1:33" ht="14.25" customHeight="1" x14ac:dyDescent="0.25">
      <c r="A43" s="6" t="str">
        <f t="shared" si="0"/>
        <v>2014mai</v>
      </c>
      <c r="B43" s="116">
        <v>41760</v>
      </c>
      <c r="C43" s="9" t="s">
        <v>12</v>
      </c>
      <c r="D43" s="9">
        <v>2014</v>
      </c>
      <c r="E43" s="9">
        <v>41</v>
      </c>
      <c r="F43" s="10">
        <v>1527.44</v>
      </c>
      <c r="G43" s="169">
        <f t="shared" si="4"/>
        <v>2040.8891666666666</v>
      </c>
      <c r="H43" s="170">
        <f t="shared" si="5"/>
        <v>1979.2083333333333</v>
      </c>
      <c r="I43" s="175">
        <f t="shared" si="6"/>
        <v>0.77174291067556477</v>
      </c>
      <c r="J43" s="176">
        <f t="shared" si="7"/>
        <v>1570.0273263906656</v>
      </c>
      <c r="Q43" s="57">
        <f t="shared" si="8"/>
        <v>1813.6803691050798</v>
      </c>
      <c r="R43" s="58">
        <f t="shared" si="9"/>
        <v>2.7881505257598051E-2</v>
      </c>
      <c r="S43" s="17">
        <f t="shared" si="10"/>
        <v>-42.587326390665567</v>
      </c>
      <c r="U43" s="121">
        <v>2020</v>
      </c>
      <c r="V43" s="144">
        <f t="shared" ref="V43:AG43" si="32">IFERROR(VLOOKUP($U43&amp;V$33,$A:$J,6,FALSE),"-")</f>
        <v>5672</v>
      </c>
      <c r="W43" s="144">
        <f t="shared" si="32"/>
        <v>11933</v>
      </c>
      <c r="X43" s="144">
        <f t="shared" si="32"/>
        <v>8252</v>
      </c>
      <c r="Y43" s="144">
        <f t="shared" si="32"/>
        <v>4239</v>
      </c>
      <c r="Z43" s="144">
        <f t="shared" si="32"/>
        <v>2803</v>
      </c>
      <c r="AA43" s="144">
        <f t="shared" si="32"/>
        <v>2449</v>
      </c>
      <c r="AB43" s="144">
        <f t="shared" si="32"/>
        <v>1873</v>
      </c>
      <c r="AC43" s="144">
        <f t="shared" si="32"/>
        <v>1462</v>
      </c>
      <c r="AD43" s="144">
        <f t="shared" si="32"/>
        <v>1141</v>
      </c>
      <c r="AE43" s="144">
        <f t="shared" si="32"/>
        <v>985</v>
      </c>
      <c r="AF43" s="144">
        <f t="shared" si="32"/>
        <v>1948</v>
      </c>
      <c r="AG43" s="144">
        <f t="shared" si="32"/>
        <v>4880</v>
      </c>
    </row>
    <row r="44" spans="1:33" ht="14.25" customHeight="1" x14ac:dyDescent="0.25">
      <c r="A44" s="6" t="str">
        <f t="shared" si="0"/>
        <v>2014jun</v>
      </c>
      <c r="B44" s="116">
        <v>41791</v>
      </c>
      <c r="C44" s="9" t="s">
        <v>14</v>
      </c>
      <c r="D44" s="9">
        <v>2014</v>
      </c>
      <c r="E44" s="9">
        <v>42</v>
      </c>
      <c r="F44" s="10">
        <v>1411.64</v>
      </c>
      <c r="G44" s="169">
        <f t="shared" si="4"/>
        <v>1917.5274999999999</v>
      </c>
      <c r="H44" s="170">
        <f t="shared" si="5"/>
        <v>1839.7162500000002</v>
      </c>
      <c r="I44" s="175">
        <f t="shared" si="6"/>
        <v>0.7673139811642149</v>
      </c>
      <c r="J44" s="176">
        <f t="shared" si="7"/>
        <v>1387.3200480303822</v>
      </c>
      <c r="Q44" s="57">
        <f t="shared" si="8"/>
        <v>591.46006380452309</v>
      </c>
      <c r="R44" s="58">
        <f t="shared" si="9"/>
        <v>1.7228154465457151E-2</v>
      </c>
      <c r="S44" s="17">
        <f t="shared" si="10"/>
        <v>24.319951969617932</v>
      </c>
      <c r="U44" s="121">
        <v>2021</v>
      </c>
      <c r="V44" s="144">
        <f t="shared" ref="V44:AG44" si="33">IFERROR(VLOOKUP($U44&amp;V$33,$A:$J,6,FALSE),"-")</f>
        <v>6198</v>
      </c>
      <c r="W44" s="144">
        <f t="shared" si="33"/>
        <v>4770</v>
      </c>
      <c r="X44" s="144">
        <f t="shared" si="33"/>
        <v>4338</v>
      </c>
      <c r="Y44" s="144">
        <f t="shared" si="33"/>
        <v>2131</v>
      </c>
      <c r="Z44" s="144">
        <f t="shared" si="33"/>
        <v>1589</v>
      </c>
      <c r="AA44" s="144">
        <f t="shared" si="33"/>
        <v>1692</v>
      </c>
      <c r="AB44" s="144">
        <f t="shared" si="33"/>
        <v>1256</v>
      </c>
      <c r="AC44" s="144">
        <f t="shared" si="33"/>
        <v>1119</v>
      </c>
      <c r="AD44" s="144">
        <f t="shared" si="33"/>
        <v>923</v>
      </c>
      <c r="AE44" s="144">
        <f t="shared" si="33"/>
        <v>2983</v>
      </c>
      <c r="AF44" s="144">
        <f t="shared" si="33"/>
        <v>3815</v>
      </c>
      <c r="AG44" s="144">
        <f t="shared" si="33"/>
        <v>4450</v>
      </c>
    </row>
    <row r="45" spans="1:33" ht="14.25" customHeight="1" x14ac:dyDescent="0.25">
      <c r="A45" s="6" t="str">
        <f t="shared" si="0"/>
        <v>2014jul</v>
      </c>
      <c r="B45" s="116">
        <v>41821</v>
      </c>
      <c r="C45" s="9" t="s">
        <v>16</v>
      </c>
      <c r="D45" s="9">
        <v>2014</v>
      </c>
      <c r="E45" s="9">
        <v>43</v>
      </c>
      <c r="F45" s="10">
        <v>1285.6099999999999</v>
      </c>
      <c r="G45" s="169">
        <f t="shared" si="4"/>
        <v>1761.9050000000004</v>
      </c>
      <c r="H45" s="170">
        <f t="shared" si="5"/>
        <v>1716.4162500000002</v>
      </c>
      <c r="I45" s="175">
        <f t="shared" si="6"/>
        <v>0.74900828980149758</v>
      </c>
      <c r="J45" s="176">
        <f t="shared" si="7"/>
        <v>964.68928894787064</v>
      </c>
      <c r="Q45" s="57">
        <f t="shared" si="8"/>
        <v>102990.10278220424</v>
      </c>
      <c r="R45" s="58">
        <f t="shared" si="9"/>
        <v>0.24962524486596191</v>
      </c>
      <c r="S45" s="17">
        <f t="shared" si="10"/>
        <v>320.92071105212926</v>
      </c>
      <c r="U45" s="61">
        <v>2022</v>
      </c>
      <c r="V45" s="145">
        <f>IFERROR(VLOOKUP($U45&amp;V$33,$A:$J,6,FALSE),"-")</f>
        <v>9992</v>
      </c>
      <c r="W45" s="145" t="s">
        <v>28</v>
      </c>
      <c r="X45" s="145" t="s">
        <v>28</v>
      </c>
      <c r="Y45" s="145" t="s">
        <v>28</v>
      </c>
      <c r="Z45" s="145" t="s">
        <v>28</v>
      </c>
      <c r="AA45" s="145" t="s">
        <v>28</v>
      </c>
      <c r="AB45" s="145" t="s">
        <v>28</v>
      </c>
      <c r="AC45" s="145" t="str">
        <f t="shared" ref="AC45:AG45" si="34">IFERROR(VLOOKUP($U45&amp;AC$33,$A:$J,6,FALSE),"-")</f>
        <v>-</v>
      </c>
      <c r="AD45" s="145" t="str">
        <f t="shared" si="34"/>
        <v>-</v>
      </c>
      <c r="AE45" s="145" t="str">
        <f t="shared" si="34"/>
        <v>-</v>
      </c>
      <c r="AF45" s="145" t="str">
        <f t="shared" si="34"/>
        <v>-</v>
      </c>
      <c r="AG45" s="145" t="str">
        <f t="shared" si="34"/>
        <v>-</v>
      </c>
    </row>
    <row r="46" spans="1:33" ht="14.25" customHeight="1" x14ac:dyDescent="0.25">
      <c r="A46" s="6" t="str">
        <f t="shared" si="0"/>
        <v>2014ago</v>
      </c>
      <c r="B46" s="116">
        <v>41852</v>
      </c>
      <c r="C46" s="9" t="s">
        <v>18</v>
      </c>
      <c r="D46" s="9">
        <v>2014</v>
      </c>
      <c r="E46" s="9">
        <v>44</v>
      </c>
      <c r="F46" s="10">
        <v>1169.6300000000001</v>
      </c>
      <c r="G46" s="169">
        <f t="shared" si="4"/>
        <v>1670.9275</v>
      </c>
      <c r="H46" s="170">
        <f t="shared" si="5"/>
        <v>1743.2270833333332</v>
      </c>
      <c r="I46" s="175">
        <f t="shared" si="6"/>
        <v>0.67095676242218405</v>
      </c>
      <c r="J46" s="176">
        <f t="shared" si="7"/>
        <v>802.35936909675695</v>
      </c>
      <c r="Q46" s="57">
        <f t="shared" si="8"/>
        <v>134887.71632406628</v>
      </c>
      <c r="R46" s="58">
        <f t="shared" si="9"/>
        <v>0.31400582312632469</v>
      </c>
      <c r="S46" s="17">
        <f t="shared" si="10"/>
        <v>367.27063090324316</v>
      </c>
    </row>
    <row r="47" spans="1:33" ht="14.25" customHeight="1" x14ac:dyDescent="0.25">
      <c r="A47" s="6" t="str">
        <f t="shared" si="0"/>
        <v>2014set</v>
      </c>
      <c r="B47" s="116">
        <v>41883</v>
      </c>
      <c r="C47" s="9" t="s">
        <v>20</v>
      </c>
      <c r="D47" s="9">
        <v>2014</v>
      </c>
      <c r="E47" s="9">
        <v>45</v>
      </c>
      <c r="F47" s="10">
        <v>867.6</v>
      </c>
      <c r="G47" s="169">
        <f t="shared" si="4"/>
        <v>1815.5266666666666</v>
      </c>
      <c r="H47" s="170">
        <f t="shared" si="5"/>
        <v>1919.5816666666665</v>
      </c>
      <c r="I47" s="175">
        <f t="shared" si="6"/>
        <v>0.45197347685997563</v>
      </c>
      <c r="J47" s="176">
        <f t="shared" si="7"/>
        <v>777.64602586567082</v>
      </c>
      <c r="Q47" s="57">
        <f t="shared" si="8"/>
        <v>8091.7174625595671</v>
      </c>
      <c r="R47" s="58">
        <f t="shared" si="9"/>
        <v>0.10368139019632226</v>
      </c>
      <c r="S47" s="17">
        <f t="shared" si="10"/>
        <v>89.953974134329201</v>
      </c>
    </row>
    <row r="48" spans="1:33" ht="14.25" customHeight="1" x14ac:dyDescent="0.25">
      <c r="A48" s="6" t="str">
        <f t="shared" si="0"/>
        <v>2014out</v>
      </c>
      <c r="B48" s="116">
        <v>41913</v>
      </c>
      <c r="C48" s="9" t="s">
        <v>21</v>
      </c>
      <c r="D48" s="9">
        <v>2014</v>
      </c>
      <c r="E48" s="9">
        <v>46</v>
      </c>
      <c r="F48" s="10">
        <v>650.35</v>
      </c>
      <c r="G48" s="169">
        <f t="shared" si="4"/>
        <v>2023.6366666666665</v>
      </c>
      <c r="H48" s="170">
        <f t="shared" si="5"/>
        <v>2077.6075000000001</v>
      </c>
      <c r="I48" s="175">
        <f t="shared" si="6"/>
        <v>0.31302832705407541</v>
      </c>
      <c r="J48" s="176">
        <f t="shared" si="7"/>
        <v>1076.5113753893254</v>
      </c>
      <c r="Q48" s="57">
        <f t="shared" si="8"/>
        <v>181613.51787372149</v>
      </c>
      <c r="R48" s="58">
        <f t="shared" si="9"/>
        <v>0.65528004211474644</v>
      </c>
      <c r="S48" s="17">
        <f t="shared" si="10"/>
        <v>-426.16137538932537</v>
      </c>
    </row>
    <row r="49" spans="1:19" ht="14.25" customHeight="1" x14ac:dyDescent="0.25">
      <c r="A49" s="6" t="str">
        <f t="shared" si="0"/>
        <v>2014nov</v>
      </c>
      <c r="B49" s="116">
        <v>41944</v>
      </c>
      <c r="C49" s="9" t="s">
        <v>22</v>
      </c>
      <c r="D49" s="9">
        <v>2014</v>
      </c>
      <c r="E49" s="9">
        <v>47</v>
      </c>
      <c r="F49" s="10">
        <v>1498.22</v>
      </c>
      <c r="G49" s="169">
        <f t="shared" si="4"/>
        <v>2131.5783333333334</v>
      </c>
      <c r="H49" s="170">
        <f t="shared" si="5"/>
        <v>2172.4216666666666</v>
      </c>
      <c r="I49" s="175">
        <f t="shared" si="6"/>
        <v>0.68965432585601483</v>
      </c>
      <c r="J49" s="176">
        <f t="shared" si="7"/>
        <v>1792.6230041565414</v>
      </c>
      <c r="Q49" s="57">
        <f t="shared" si="8"/>
        <v>86673.128856396492</v>
      </c>
      <c r="R49" s="58">
        <f t="shared" si="9"/>
        <v>0.19650185163496772</v>
      </c>
      <c r="S49" s="17">
        <f t="shared" si="10"/>
        <v>-294.40300415654133</v>
      </c>
    </row>
    <row r="50" spans="1:19" ht="14.25" customHeight="1" x14ac:dyDescent="0.25">
      <c r="A50" s="6" t="str">
        <f t="shared" si="0"/>
        <v>2014dez</v>
      </c>
      <c r="B50" s="116">
        <v>41974</v>
      </c>
      <c r="C50" s="9" t="s">
        <v>24</v>
      </c>
      <c r="D50" s="9">
        <v>2014</v>
      </c>
      <c r="E50" s="9">
        <v>48</v>
      </c>
      <c r="F50" s="10">
        <v>3434.81</v>
      </c>
      <c r="G50" s="169">
        <f t="shared" si="4"/>
        <v>2213.2649999999999</v>
      </c>
      <c r="H50" s="170">
        <f t="shared" si="5"/>
        <v>2239.0337499999996</v>
      </c>
      <c r="I50" s="175">
        <f t="shared" si="6"/>
        <v>1.534059055608251</v>
      </c>
      <c r="J50" s="176">
        <f t="shared" si="7"/>
        <v>3169.947234423913</v>
      </c>
      <c r="Q50" s="57">
        <f t="shared" si="8"/>
        <v>70152.284588613213</v>
      </c>
      <c r="R50" s="58">
        <f t="shared" si="9"/>
        <v>7.7111329469777654E-2</v>
      </c>
      <c r="S50" s="17">
        <f t="shared" si="10"/>
        <v>264.86276557608699</v>
      </c>
    </row>
    <row r="51" spans="1:19" ht="14.25" customHeight="1" x14ac:dyDescent="0.25">
      <c r="A51" s="6" t="str">
        <f t="shared" si="0"/>
        <v>2015jan</v>
      </c>
      <c r="B51" s="116">
        <v>42005</v>
      </c>
      <c r="C51" s="9" t="s">
        <v>7</v>
      </c>
      <c r="D51" s="9">
        <v>2015</v>
      </c>
      <c r="E51" s="9">
        <v>49</v>
      </c>
      <c r="F51" s="10">
        <v>1988.21</v>
      </c>
      <c r="G51" s="169">
        <f t="shared" si="4"/>
        <v>2264.8024999999998</v>
      </c>
      <c r="H51" s="170">
        <f t="shared" si="5"/>
        <v>2276.5587499999997</v>
      </c>
      <c r="I51" s="175">
        <f t="shared" si="6"/>
        <v>0.87334007962676141</v>
      </c>
      <c r="J51" s="176">
        <f t="shared" si="7"/>
        <v>4103.4030626546191</v>
      </c>
      <c r="Q51" s="57">
        <f t="shared" si="8"/>
        <v>4474041.692302227</v>
      </c>
      <c r="R51" s="58">
        <f t="shared" si="9"/>
        <v>1.0638680333841088</v>
      </c>
      <c r="S51" s="17">
        <f t="shared" si="10"/>
        <v>-2115.1930626546191</v>
      </c>
    </row>
    <row r="52" spans="1:19" ht="14.25" customHeight="1" x14ac:dyDescent="0.25">
      <c r="A52" s="6" t="str">
        <f t="shared" si="0"/>
        <v>2015fev</v>
      </c>
      <c r="B52" s="116">
        <v>42036</v>
      </c>
      <c r="C52" s="9" t="s">
        <v>9</v>
      </c>
      <c r="D52" s="9">
        <v>2015</v>
      </c>
      <c r="E52" s="9">
        <v>50</v>
      </c>
      <c r="F52" s="10">
        <v>3530.23</v>
      </c>
      <c r="G52" s="169">
        <f t="shared" si="4"/>
        <v>2288.3149999999996</v>
      </c>
      <c r="H52" s="170">
        <f t="shared" si="5"/>
        <v>2286.7491666666665</v>
      </c>
      <c r="I52" s="175">
        <f t="shared" si="6"/>
        <v>1.5437766640343515</v>
      </c>
      <c r="J52" s="176">
        <f t="shared" si="7"/>
        <v>3761.0046482197968</v>
      </c>
      <c r="Q52" s="57">
        <f t="shared" si="8"/>
        <v>53256.938260970936</v>
      </c>
      <c r="R52" s="58">
        <f t="shared" si="9"/>
        <v>6.5370995153232719E-2</v>
      </c>
      <c r="S52" s="17">
        <f t="shared" si="10"/>
        <v>-230.77464821979675</v>
      </c>
    </row>
    <row r="53" spans="1:19" ht="14.25" customHeight="1" x14ac:dyDescent="0.25">
      <c r="A53" s="6" t="str">
        <f t="shared" si="0"/>
        <v>2015mar</v>
      </c>
      <c r="B53" s="116">
        <v>42064</v>
      </c>
      <c r="C53" s="9" t="s">
        <v>10</v>
      </c>
      <c r="D53" s="9">
        <v>2015</v>
      </c>
      <c r="E53" s="9">
        <v>51</v>
      </c>
      <c r="F53" s="10">
        <v>4682.33</v>
      </c>
      <c r="G53" s="169">
        <f t="shared" si="4"/>
        <v>2285.1833333333329</v>
      </c>
      <c r="H53" s="170">
        <f t="shared" si="5"/>
        <v>2339.0112499999996</v>
      </c>
      <c r="I53" s="175">
        <f t="shared" si="6"/>
        <v>2.0018415901163369</v>
      </c>
      <c r="J53" s="176">
        <f t="shared" si="7"/>
        <v>3829.9847721480151</v>
      </c>
      <c r="Q53" s="57">
        <f t="shared" si="8"/>
        <v>726492.38744205202</v>
      </c>
      <c r="R53" s="58">
        <f t="shared" si="9"/>
        <v>0.18203442043853912</v>
      </c>
      <c r="S53" s="17">
        <f t="shared" si="10"/>
        <v>852.34522785198487</v>
      </c>
    </row>
    <row r="54" spans="1:19" ht="14.25" customHeight="1" x14ac:dyDescent="0.25">
      <c r="A54" s="6" t="str">
        <f t="shared" si="0"/>
        <v>2015abr</v>
      </c>
      <c r="B54" s="116">
        <v>42095</v>
      </c>
      <c r="C54" s="9" t="s">
        <v>11</v>
      </c>
      <c r="D54" s="9">
        <v>2015</v>
      </c>
      <c r="E54" s="9">
        <v>52</v>
      </c>
      <c r="F54" s="10">
        <v>3532.87</v>
      </c>
      <c r="G54" s="169">
        <f t="shared" si="4"/>
        <v>2392.8391666666666</v>
      </c>
      <c r="H54" s="170">
        <f t="shared" si="5"/>
        <v>2409.2608333333333</v>
      </c>
      <c r="I54" s="175">
        <f t="shared" si="6"/>
        <v>1.4663709097499822</v>
      </c>
      <c r="J54" s="176">
        <f t="shared" si="7"/>
        <v>2586.0129324864615</v>
      </c>
      <c r="Q54" s="57">
        <f t="shared" si="8"/>
        <v>896538.30630033731</v>
      </c>
      <c r="R54" s="58">
        <f t="shared" si="9"/>
        <v>0.26801356050846431</v>
      </c>
      <c r="S54" s="17">
        <f t="shared" si="10"/>
        <v>946.85706751353837</v>
      </c>
    </row>
    <row r="55" spans="1:19" ht="14.25" customHeight="1" x14ac:dyDescent="0.25">
      <c r="A55" s="6" t="str">
        <f t="shared" si="0"/>
        <v>2015mai</v>
      </c>
      <c r="B55" s="116">
        <v>42125</v>
      </c>
      <c r="C55" s="9" t="s">
        <v>12</v>
      </c>
      <c r="D55" s="9">
        <v>2015</v>
      </c>
      <c r="E55" s="9">
        <v>53</v>
      </c>
      <c r="F55" s="10">
        <v>2507.6799999999998</v>
      </c>
      <c r="G55" s="169">
        <f t="shared" si="4"/>
        <v>2425.6824999999999</v>
      </c>
      <c r="H55" s="170">
        <f t="shared" si="5"/>
        <v>2481.9870833333334</v>
      </c>
      <c r="I55" s="175">
        <f t="shared" si="6"/>
        <v>1.0103517527706714</v>
      </c>
      <c r="J55" s="176">
        <f t="shared" si="7"/>
        <v>1968.8617306997326</v>
      </c>
      <c r="Q55" s="57">
        <f t="shared" si="8"/>
        <v>290325.12733173533</v>
      </c>
      <c r="R55" s="58">
        <f t="shared" si="9"/>
        <v>0.21486723557242843</v>
      </c>
      <c r="S55" s="17">
        <f t="shared" si="10"/>
        <v>538.81826930026727</v>
      </c>
    </row>
    <row r="56" spans="1:19" ht="14.25" customHeight="1" x14ac:dyDescent="0.25">
      <c r="A56" s="6" t="str">
        <f t="shared" si="0"/>
        <v>2015jun</v>
      </c>
      <c r="B56" s="116">
        <v>42156</v>
      </c>
      <c r="C56" s="9" t="s">
        <v>14</v>
      </c>
      <c r="D56" s="9">
        <v>2015</v>
      </c>
      <c r="E56" s="9">
        <v>54</v>
      </c>
      <c r="F56" s="10">
        <v>2030.09</v>
      </c>
      <c r="G56" s="169">
        <f t="shared" si="4"/>
        <v>2538.2916666666665</v>
      </c>
      <c r="H56" s="170">
        <f t="shared" si="5"/>
        <v>2604.3304166666667</v>
      </c>
      <c r="I56" s="175">
        <f t="shared" si="6"/>
        <v>0.77950554469134981</v>
      </c>
      <c r="J56" s="176">
        <f t="shared" si="7"/>
        <v>1963.9114448964533</v>
      </c>
      <c r="Q56" s="57">
        <f t="shared" si="8"/>
        <v>4379.6011555931555</v>
      </c>
      <c r="R56" s="58">
        <f t="shared" si="9"/>
        <v>3.259882818177845E-2</v>
      </c>
      <c r="S56" s="17">
        <f t="shared" si="10"/>
        <v>66.178555103546614</v>
      </c>
    </row>
    <row r="57" spans="1:19" ht="14.25" customHeight="1" x14ac:dyDescent="0.25">
      <c r="A57" s="6" t="str">
        <f t="shared" si="0"/>
        <v>2015jul</v>
      </c>
      <c r="B57" s="116">
        <v>42186</v>
      </c>
      <c r="C57" s="9" t="s">
        <v>16</v>
      </c>
      <c r="D57" s="9">
        <v>2015</v>
      </c>
      <c r="E57" s="9">
        <v>55</v>
      </c>
      <c r="F57" s="10">
        <v>1567.76</v>
      </c>
      <c r="G57" s="169">
        <f t="shared" si="4"/>
        <v>2670.3691666666668</v>
      </c>
      <c r="H57" s="170">
        <f t="shared" si="5"/>
        <v>2984.585</v>
      </c>
      <c r="I57" s="175">
        <f t="shared" si="6"/>
        <v>0.52528575999678351</v>
      </c>
      <c r="J57" s="176">
        <f t="shared" si="7"/>
        <v>1677.4469371601908</v>
      </c>
      <c r="Q57" s="57">
        <f t="shared" si="8"/>
        <v>12031.224183583654</v>
      </c>
      <c r="R57" s="58">
        <f t="shared" si="9"/>
        <v>6.9964112593886074E-2</v>
      </c>
      <c r="S57" s="17">
        <f t="shared" si="10"/>
        <v>-109.68693716019084</v>
      </c>
    </row>
    <row r="58" spans="1:19" ht="14.25" customHeight="1" x14ac:dyDescent="0.25">
      <c r="A58" s="6" t="str">
        <f t="shared" si="0"/>
        <v>2015ago</v>
      </c>
      <c r="B58" s="116">
        <v>42217</v>
      </c>
      <c r="C58" s="9" t="s">
        <v>18</v>
      </c>
      <c r="D58" s="9">
        <v>2015</v>
      </c>
      <c r="E58" s="9">
        <v>56</v>
      </c>
      <c r="F58" s="10">
        <v>1132.05</v>
      </c>
      <c r="G58" s="169">
        <f t="shared" si="4"/>
        <v>3298.8008333333332</v>
      </c>
      <c r="H58" s="170">
        <f t="shared" si="5"/>
        <v>3433.2420833333331</v>
      </c>
      <c r="I58" s="175">
        <f t="shared" si="6"/>
        <v>0.32973206448083997</v>
      </c>
      <c r="J58" s="176">
        <f t="shared" si="7"/>
        <v>1580.2266831882548</v>
      </c>
      <c r="Q58" s="57">
        <f t="shared" si="8"/>
        <v>200862.33935362537</v>
      </c>
      <c r="R58" s="58">
        <f t="shared" si="9"/>
        <v>0.39589831119496038</v>
      </c>
      <c r="S58" s="17">
        <f t="shared" si="10"/>
        <v>-448.17668318825486</v>
      </c>
    </row>
    <row r="59" spans="1:19" ht="14.25" customHeight="1" x14ac:dyDescent="0.25">
      <c r="A59" s="6" t="str">
        <f t="shared" si="0"/>
        <v>2015set</v>
      </c>
      <c r="B59" s="116">
        <v>42248</v>
      </c>
      <c r="C59" s="9" t="s">
        <v>20</v>
      </c>
      <c r="D59" s="9">
        <v>2015</v>
      </c>
      <c r="E59" s="9">
        <v>57</v>
      </c>
      <c r="F59" s="10">
        <v>2159.4699999999998</v>
      </c>
      <c r="G59" s="169">
        <f t="shared" si="4"/>
        <v>3567.6833333333329</v>
      </c>
      <c r="H59" s="170">
        <f t="shared" si="5"/>
        <v>3688.8566666666661</v>
      </c>
      <c r="I59" s="175">
        <f t="shared" si="6"/>
        <v>0.58540360744114939</v>
      </c>
      <c r="J59" s="176">
        <f t="shared" si="7"/>
        <v>1494.4009815444608</v>
      </c>
      <c r="Q59" s="57">
        <f t="shared" si="8"/>
        <v>442316.79930941405</v>
      </c>
      <c r="R59" s="58">
        <f t="shared" si="9"/>
        <v>0.30797789200847386</v>
      </c>
      <c r="S59" s="17">
        <f t="shared" si="10"/>
        <v>665.06901845553898</v>
      </c>
    </row>
    <row r="60" spans="1:19" ht="14.25" customHeight="1" x14ac:dyDescent="0.25">
      <c r="A60" s="6" t="str">
        <f t="shared" si="0"/>
        <v>2015out</v>
      </c>
      <c r="B60" s="116">
        <v>42278</v>
      </c>
      <c r="C60" s="9" t="s">
        <v>21</v>
      </c>
      <c r="D60" s="9">
        <v>2015</v>
      </c>
      <c r="E60" s="9">
        <v>58</v>
      </c>
      <c r="F60" s="10">
        <v>1044.47</v>
      </c>
      <c r="G60" s="169">
        <f t="shared" si="4"/>
        <v>3810.0299999999993</v>
      </c>
      <c r="H60" s="170">
        <f t="shared" si="5"/>
        <v>3827.0545833333326</v>
      </c>
      <c r="I60" s="175">
        <f t="shared" si="6"/>
        <v>0.27291745577620569</v>
      </c>
      <c r="J60" s="176">
        <f t="shared" si="7"/>
        <v>1982.9865810525746</v>
      </c>
      <c r="Q60" s="57">
        <f t="shared" si="8"/>
        <v>880813.37291061378</v>
      </c>
      <c r="R60" s="58">
        <f t="shared" si="9"/>
        <v>0.89855771927635508</v>
      </c>
      <c r="S60" s="17">
        <f t="shared" si="10"/>
        <v>-938.51658105257457</v>
      </c>
    </row>
    <row r="61" spans="1:19" ht="14.25" customHeight="1" x14ac:dyDescent="0.25">
      <c r="A61" s="6" t="str">
        <f t="shared" si="0"/>
        <v>2015nov</v>
      </c>
      <c r="B61" s="116">
        <v>42309</v>
      </c>
      <c r="C61" s="9" t="s">
        <v>22</v>
      </c>
      <c r="D61" s="9">
        <v>2015</v>
      </c>
      <c r="E61" s="9">
        <v>59</v>
      </c>
      <c r="F61" s="10">
        <v>2849.53</v>
      </c>
      <c r="G61" s="169">
        <f t="shared" si="4"/>
        <v>3844.0791666666664</v>
      </c>
      <c r="H61" s="170">
        <f t="shared" si="5"/>
        <v>3860.4212499999994</v>
      </c>
      <c r="I61" s="175">
        <f t="shared" si="6"/>
        <v>0.73813965250553959</v>
      </c>
      <c r="J61" s="176">
        <f t="shared" si="7"/>
        <v>3185.5141405872323</v>
      </c>
      <c r="Q61" s="57">
        <f t="shared" si="8"/>
        <v>112885.34272614095</v>
      </c>
      <c r="R61" s="58">
        <f t="shared" si="9"/>
        <v>0.11790861671476772</v>
      </c>
      <c r="S61" s="17">
        <f t="shared" si="10"/>
        <v>-335.9841405872321</v>
      </c>
    </row>
    <row r="62" spans="1:19" ht="14.25" customHeight="1" x14ac:dyDescent="0.25">
      <c r="A62" s="6" t="str">
        <f t="shared" si="0"/>
        <v>2015dez</v>
      </c>
      <c r="B62" s="116">
        <v>42339</v>
      </c>
      <c r="C62" s="9" t="s">
        <v>24</v>
      </c>
      <c r="D62" s="9">
        <v>2015</v>
      </c>
      <c r="E62" s="9">
        <v>60</v>
      </c>
      <c r="F62" s="10">
        <v>5019.74</v>
      </c>
      <c r="G62" s="169">
        <f t="shared" si="4"/>
        <v>3876.7633333333329</v>
      </c>
      <c r="H62" s="170">
        <f t="shared" si="5"/>
        <v>3952.4849999999997</v>
      </c>
      <c r="I62" s="175">
        <f t="shared" si="6"/>
        <v>1.2700212651028404</v>
      </c>
      <c r="J62" s="176">
        <f t="shared" si="7"/>
        <v>5595.7927810833589</v>
      </c>
      <c r="Q62" s="57">
        <f t="shared" si="8"/>
        <v>331836.80659387249</v>
      </c>
      <c r="R62" s="58">
        <f t="shared" si="9"/>
        <v>0.11475749363181344</v>
      </c>
      <c r="S62" s="17">
        <f t="shared" si="10"/>
        <v>-576.05278108335915</v>
      </c>
    </row>
    <row r="63" spans="1:19" ht="14.25" customHeight="1" x14ac:dyDescent="0.25">
      <c r="A63" s="6" t="str">
        <f t="shared" si="0"/>
        <v>2016jan</v>
      </c>
      <c r="B63" s="116">
        <v>42370</v>
      </c>
      <c r="C63" s="9" t="s">
        <v>7</v>
      </c>
      <c r="D63" s="9">
        <v>2016</v>
      </c>
      <c r="E63" s="9">
        <v>61</v>
      </c>
      <c r="F63" s="10">
        <v>9529.39</v>
      </c>
      <c r="G63" s="169">
        <f t="shared" si="4"/>
        <v>4028.2066666666665</v>
      </c>
      <c r="H63" s="170">
        <f t="shared" si="5"/>
        <v>4052.6800000000003</v>
      </c>
      <c r="I63" s="175">
        <f t="shared" si="6"/>
        <v>2.3513798276695912</v>
      </c>
      <c r="J63" s="176">
        <f t="shared" si="7"/>
        <v>7304.7882133325684</v>
      </c>
      <c r="Q63" s="57">
        <f t="shared" si="8"/>
        <v>4948853.1092439266</v>
      </c>
      <c r="R63" s="58">
        <f t="shared" si="9"/>
        <v>0.2334463996821865</v>
      </c>
      <c r="S63" s="17">
        <f t="shared" si="10"/>
        <v>2224.601786667431</v>
      </c>
    </row>
    <row r="64" spans="1:19" ht="14.25" customHeight="1" x14ac:dyDescent="0.25">
      <c r="A64" s="6" t="str">
        <f t="shared" si="0"/>
        <v>2016fev</v>
      </c>
      <c r="B64" s="116">
        <v>42401</v>
      </c>
      <c r="C64" s="9" t="s">
        <v>9</v>
      </c>
      <c r="D64" s="9">
        <v>2016</v>
      </c>
      <c r="E64" s="9">
        <v>62</v>
      </c>
      <c r="F64" s="10">
        <v>6756.82</v>
      </c>
      <c r="G64" s="169">
        <f t="shared" si="4"/>
        <v>4077.1533333333336</v>
      </c>
      <c r="H64" s="170">
        <f t="shared" si="5"/>
        <v>4104.9833333333336</v>
      </c>
      <c r="I64" s="175">
        <f t="shared" si="6"/>
        <v>1.6460042468706733</v>
      </c>
      <c r="J64" s="176">
        <f t="shared" si="7"/>
        <v>6751.4450743350581</v>
      </c>
      <c r="Q64" s="57">
        <f t="shared" si="8"/>
        <v>28.889825903648511</v>
      </c>
      <c r="R64" s="58">
        <f t="shared" si="9"/>
        <v>7.9548155270403186E-4</v>
      </c>
      <c r="S64" s="17">
        <f t="shared" si="10"/>
        <v>5.3749256649416566</v>
      </c>
    </row>
    <row r="65" spans="1:19" ht="14.25" customHeight="1" x14ac:dyDescent="0.25">
      <c r="A65" s="6" t="str">
        <f t="shared" si="0"/>
        <v>2016mar</v>
      </c>
      <c r="B65" s="116">
        <v>42430</v>
      </c>
      <c r="C65" s="9" t="s">
        <v>10</v>
      </c>
      <c r="D65" s="9">
        <v>2016</v>
      </c>
      <c r="E65" s="9">
        <v>63</v>
      </c>
      <c r="F65" s="10">
        <v>7590.49</v>
      </c>
      <c r="G65" s="169">
        <f t="shared" si="4"/>
        <v>4132.8133333333335</v>
      </c>
      <c r="H65" s="170">
        <f t="shared" si="5"/>
        <v>4103.5191666666669</v>
      </c>
      <c r="I65" s="175">
        <f t="shared" si="6"/>
        <v>1.8497513211729038</v>
      </c>
      <c r="J65" s="176">
        <f t="shared" si="7"/>
        <v>6719.2562329705979</v>
      </c>
      <c r="Q65" s="57">
        <f t="shared" si="8"/>
        <v>759048.27681224211</v>
      </c>
      <c r="R65" s="58">
        <f t="shared" si="9"/>
        <v>0.11477964756285851</v>
      </c>
      <c r="S65" s="17">
        <f t="shared" si="10"/>
        <v>871.23376702940186</v>
      </c>
    </row>
    <row r="66" spans="1:19" ht="14.25" customHeight="1" x14ac:dyDescent="0.25">
      <c r="A66" s="6" t="str">
        <f t="shared" si="0"/>
        <v>2016abr</v>
      </c>
      <c r="B66" s="116">
        <v>42461</v>
      </c>
      <c r="C66" s="9" t="s">
        <v>11</v>
      </c>
      <c r="D66" s="9">
        <v>2016</v>
      </c>
      <c r="E66" s="9">
        <v>64</v>
      </c>
      <c r="F66" s="10">
        <v>3941.46</v>
      </c>
      <c r="G66" s="169">
        <f t="shared" si="4"/>
        <v>4074.2250000000004</v>
      </c>
      <c r="H66" s="170">
        <f t="shared" si="5"/>
        <v>4113.5145833333336</v>
      </c>
      <c r="I66" s="175">
        <f t="shared" si="6"/>
        <v>0.95817333818860284</v>
      </c>
      <c r="J66" s="176">
        <f t="shared" si="7"/>
        <v>4415.2969090332999</v>
      </c>
      <c r="Q66" s="57">
        <f t="shared" si="8"/>
        <v>224521.41636223171</v>
      </c>
      <c r="R66" s="58">
        <f t="shared" si="9"/>
        <v>0.12021862686245703</v>
      </c>
      <c r="S66" s="17">
        <f t="shared" si="10"/>
        <v>-473.83690903329989</v>
      </c>
    </row>
    <row r="67" spans="1:19" ht="14.25" customHeight="1" x14ac:dyDescent="0.25">
      <c r="A67" s="6" t="str">
        <f t="shared" si="0"/>
        <v>2016mai</v>
      </c>
      <c r="B67" s="116">
        <v>42491</v>
      </c>
      <c r="C67" s="9" t="s">
        <v>12</v>
      </c>
      <c r="D67" s="9">
        <v>2016</v>
      </c>
      <c r="E67" s="9">
        <v>65</v>
      </c>
      <c r="F67" s="10">
        <v>2899.89</v>
      </c>
      <c r="G67" s="169">
        <f t="shared" si="4"/>
        <v>4152.8041666666668</v>
      </c>
      <c r="H67" s="170">
        <f t="shared" si="5"/>
        <v>4187.2141666666666</v>
      </c>
      <c r="I67" s="175">
        <f t="shared" si="6"/>
        <v>0.69255831791105338</v>
      </c>
      <c r="J67" s="176">
        <f t="shared" si="7"/>
        <v>3321.5506181933615</v>
      </c>
      <c r="Q67" s="57">
        <f t="shared" si="8"/>
        <v>177797.67693520791</v>
      </c>
      <c r="R67" s="58">
        <f t="shared" si="9"/>
        <v>0.1454057285598287</v>
      </c>
      <c r="S67" s="17">
        <f t="shared" si="10"/>
        <v>-421.66061819336164</v>
      </c>
    </row>
    <row r="68" spans="1:19" ht="14.25" customHeight="1" x14ac:dyDescent="0.25">
      <c r="A68" s="6" t="str">
        <f t="shared" si="0"/>
        <v>2016jun</v>
      </c>
      <c r="B68" s="116">
        <v>42522</v>
      </c>
      <c r="C68" s="9" t="s">
        <v>14</v>
      </c>
      <c r="D68" s="9">
        <v>2016</v>
      </c>
      <c r="E68" s="9">
        <v>66</v>
      </c>
      <c r="F68" s="10">
        <v>3847.41</v>
      </c>
      <c r="G68" s="169">
        <f t="shared" si="4"/>
        <v>4221.6241666666674</v>
      </c>
      <c r="H68" s="170">
        <f t="shared" si="5"/>
        <v>4179.8112500000007</v>
      </c>
      <c r="I68" s="175">
        <f t="shared" si="6"/>
        <v>0.92047457884611394</v>
      </c>
      <c r="J68" s="176">
        <f t="shared" si="7"/>
        <v>3151.9729980685511</v>
      </c>
      <c r="Q68" s="57">
        <f t="shared" si="8"/>
        <v>483632.62365540187</v>
      </c>
      <c r="R68" s="58">
        <f t="shared" si="9"/>
        <v>0.18075458605437134</v>
      </c>
      <c r="S68" s="17">
        <f t="shared" si="10"/>
        <v>695.43700193144878</v>
      </c>
    </row>
    <row r="69" spans="1:19" ht="14.25" customHeight="1" x14ac:dyDescent="0.25">
      <c r="A69" s="6" t="str">
        <f t="shared" si="0"/>
        <v>2016jul</v>
      </c>
      <c r="B69" s="116">
        <v>42552</v>
      </c>
      <c r="C69" s="9" t="s">
        <v>16</v>
      </c>
      <c r="D69" s="9">
        <v>2016</v>
      </c>
      <c r="E69" s="9">
        <v>67</v>
      </c>
      <c r="F69" s="10">
        <v>2155.12</v>
      </c>
      <c r="G69" s="169">
        <f t="shared" si="4"/>
        <v>4137.9983333333339</v>
      </c>
      <c r="H69" s="170">
        <f t="shared" si="5"/>
        <v>3945.3508333333339</v>
      </c>
      <c r="I69" s="175">
        <f t="shared" si="6"/>
        <v>0.54624293023370751</v>
      </c>
      <c r="J69" s="176">
        <f t="shared" si="7"/>
        <v>2217.4327993330421</v>
      </c>
      <c r="Q69" s="57">
        <f t="shared" si="8"/>
        <v>3882.8849607199872</v>
      </c>
      <c r="R69" s="58">
        <f t="shared" si="9"/>
        <v>2.8913842075170861E-2</v>
      </c>
      <c r="S69" s="17">
        <f t="shared" si="10"/>
        <v>-62.312799333042221</v>
      </c>
    </row>
    <row r="70" spans="1:19" ht="14.25" customHeight="1" x14ac:dyDescent="0.25">
      <c r="A70" s="6" t="str">
        <f t="shared" si="0"/>
        <v>2016ago</v>
      </c>
      <c r="B70" s="116">
        <v>42583</v>
      </c>
      <c r="C70" s="9" t="s">
        <v>18</v>
      </c>
      <c r="D70" s="9">
        <v>2016</v>
      </c>
      <c r="E70" s="9">
        <v>68</v>
      </c>
      <c r="F70" s="10">
        <v>1799.97</v>
      </c>
      <c r="G70" s="169">
        <f t="shared" si="4"/>
        <v>3752.7033333333334</v>
      </c>
      <c r="H70" s="170">
        <f t="shared" si="5"/>
        <v>3643.8429166666665</v>
      </c>
      <c r="I70" s="175">
        <f t="shared" si="6"/>
        <v>0.49397573966953162</v>
      </c>
      <c r="J70" s="176">
        <f t="shared" si="7"/>
        <v>1677.1604409184708</v>
      </c>
      <c r="Q70" s="57">
        <f t="shared" si="8"/>
        <v>15082.187801799608</v>
      </c>
      <c r="R70" s="58">
        <f t="shared" si="9"/>
        <v>6.8228669967571223E-2</v>
      </c>
      <c r="S70" s="17">
        <f t="shared" si="10"/>
        <v>122.80955908152919</v>
      </c>
    </row>
    <row r="71" spans="1:19" ht="14.25" customHeight="1" x14ac:dyDescent="0.25">
      <c r="A71" s="6" t="str">
        <f t="shared" si="0"/>
        <v>2016set</v>
      </c>
      <c r="B71" s="116">
        <v>42614</v>
      </c>
      <c r="C71" s="9" t="s">
        <v>20</v>
      </c>
      <c r="D71" s="9">
        <v>2016</v>
      </c>
      <c r="E71" s="9">
        <v>69</v>
      </c>
      <c r="F71" s="10">
        <v>1456.41</v>
      </c>
      <c r="G71" s="169">
        <f t="shared" si="4"/>
        <v>3534.9824999999996</v>
      </c>
      <c r="H71" s="170">
        <f t="shared" si="5"/>
        <v>3374.9104166666666</v>
      </c>
      <c r="I71" s="175">
        <f t="shared" si="6"/>
        <v>0.4315403433547928</v>
      </c>
      <c r="J71" s="176">
        <f t="shared" si="7"/>
        <v>1367.2175134548354</v>
      </c>
      <c r="Q71" s="57">
        <f t="shared" si="8"/>
        <v>7955.2996561093832</v>
      </c>
      <c r="R71" s="58">
        <f t="shared" si="9"/>
        <v>6.1241330768921305E-2</v>
      </c>
      <c r="S71" s="17">
        <f t="shared" si="10"/>
        <v>89.192486545164684</v>
      </c>
    </row>
    <row r="72" spans="1:19" ht="14.25" customHeight="1" x14ac:dyDescent="0.25">
      <c r="A72" s="6" t="str">
        <f t="shared" si="0"/>
        <v>2016out</v>
      </c>
      <c r="B72" s="116">
        <v>42644</v>
      </c>
      <c r="C72" s="9" t="s">
        <v>21</v>
      </c>
      <c r="D72" s="9">
        <v>2016</v>
      </c>
      <c r="E72" s="9">
        <v>70</v>
      </c>
      <c r="F72" s="10">
        <v>1987.42</v>
      </c>
      <c r="G72" s="169">
        <f t="shared" si="4"/>
        <v>3214.8383333333331</v>
      </c>
      <c r="H72" s="170">
        <f t="shared" si="5"/>
        <v>3152.6875</v>
      </c>
      <c r="I72" s="175">
        <f t="shared" si="6"/>
        <v>0.63038915211228519</v>
      </c>
      <c r="J72" s="176">
        <f t="shared" si="7"/>
        <v>1633.5635854210834</v>
      </c>
      <c r="Q72" s="57">
        <f t="shared" si="8"/>
        <v>125214.36213864615</v>
      </c>
      <c r="R72" s="58">
        <f t="shared" si="9"/>
        <v>0.17804813002733022</v>
      </c>
      <c r="S72" s="17">
        <f t="shared" si="10"/>
        <v>353.85641457891666</v>
      </c>
    </row>
    <row r="73" spans="1:19" ht="14.25" customHeight="1" x14ac:dyDescent="0.25">
      <c r="A73" s="6" t="str">
        <f t="shared" si="0"/>
        <v>2016nov</v>
      </c>
      <c r="B73" s="116">
        <v>42675</v>
      </c>
      <c r="C73" s="9" t="s">
        <v>22</v>
      </c>
      <c r="D73" s="9">
        <v>2016</v>
      </c>
      <c r="E73" s="9">
        <v>71</v>
      </c>
      <c r="F73" s="10">
        <v>3675.37</v>
      </c>
      <c r="G73" s="169">
        <f t="shared" si="4"/>
        <v>3090.5366666666669</v>
      </c>
      <c r="H73" s="170">
        <f t="shared" si="5"/>
        <v>3081.2658333333338</v>
      </c>
      <c r="I73" s="175">
        <f t="shared" si="6"/>
        <v>1.192811720507724</v>
      </c>
      <c r="J73" s="176">
        <f t="shared" si="7"/>
        <v>2542.5763789357543</v>
      </c>
      <c r="Q73" s="57">
        <f t="shared" si="8"/>
        <v>1283221.3879238456</v>
      </c>
      <c r="R73" s="58">
        <f t="shared" si="9"/>
        <v>0.30821213131310471</v>
      </c>
      <c r="S73" s="17">
        <f t="shared" si="10"/>
        <v>1132.7936210642456</v>
      </c>
    </row>
    <row r="74" spans="1:19" ht="14.25" customHeight="1" x14ac:dyDescent="0.25">
      <c r="A74" s="6" t="str">
        <f t="shared" si="0"/>
        <v>2016dez</v>
      </c>
      <c r="B74" s="116">
        <v>42705</v>
      </c>
      <c r="C74" s="9" t="s">
        <v>24</v>
      </c>
      <c r="D74" s="9">
        <v>2016</v>
      </c>
      <c r="E74" s="9">
        <v>72</v>
      </c>
      <c r="F74" s="10">
        <v>4016.23</v>
      </c>
      <c r="G74" s="169">
        <f t="shared" si="4"/>
        <v>3071.9950000000003</v>
      </c>
      <c r="H74" s="170">
        <f t="shared" si="5"/>
        <v>3000.6125000000006</v>
      </c>
      <c r="I74" s="175">
        <f t="shared" si="6"/>
        <v>1.3384700623622674</v>
      </c>
      <c r="J74" s="176">
        <f t="shared" si="7"/>
        <v>4248.164323540379</v>
      </c>
      <c r="Q74" s="57">
        <f t="shared" si="8"/>
        <v>53793.53043613318</v>
      </c>
      <c r="R74" s="58">
        <f t="shared" si="9"/>
        <v>5.7749263249460052E-2</v>
      </c>
      <c r="S74" s="17">
        <f t="shared" si="10"/>
        <v>-231.93432354037895</v>
      </c>
    </row>
    <row r="75" spans="1:19" ht="14.25" customHeight="1" x14ac:dyDescent="0.25">
      <c r="A75" s="6" t="str">
        <f t="shared" si="0"/>
        <v>2017jan</v>
      </c>
      <c r="B75" s="116">
        <v>42736</v>
      </c>
      <c r="C75" s="9" t="s">
        <v>7</v>
      </c>
      <c r="D75" s="9">
        <v>2017</v>
      </c>
      <c r="E75" s="9">
        <v>73</v>
      </c>
      <c r="F75" s="10">
        <v>4905.8500000000004</v>
      </c>
      <c r="G75" s="169">
        <f t="shared" si="4"/>
        <v>2929.2300000000009</v>
      </c>
      <c r="H75" s="170">
        <f t="shared" si="5"/>
        <v>2903.5066666666671</v>
      </c>
      <c r="I75" s="175">
        <f t="shared" si="6"/>
        <v>1.6896293217856109</v>
      </c>
      <c r="J75" s="176">
        <f t="shared" si="7"/>
        <v>5233.4507723282377</v>
      </c>
      <c r="Q75" s="57">
        <f t="shared" si="8"/>
        <v>107322.26603005758</v>
      </c>
      <c r="R75" s="58">
        <f t="shared" si="9"/>
        <v>6.677757622598271E-2</v>
      </c>
      <c r="S75" s="17">
        <f t="shared" si="10"/>
        <v>-327.60077232823733</v>
      </c>
    </row>
    <row r="76" spans="1:19" ht="14.25" customHeight="1" x14ac:dyDescent="0.25">
      <c r="A76" s="6" t="str">
        <f t="shared" si="0"/>
        <v>2017fev</v>
      </c>
      <c r="B76" s="116">
        <v>42767</v>
      </c>
      <c r="C76" s="9" t="s">
        <v>9</v>
      </c>
      <c r="D76" s="9">
        <v>2017</v>
      </c>
      <c r="E76" s="9">
        <v>74</v>
      </c>
      <c r="F76" s="10">
        <v>4144.17</v>
      </c>
      <c r="G76" s="169">
        <f t="shared" si="4"/>
        <v>2877.7833333333333</v>
      </c>
      <c r="H76" s="170">
        <f t="shared" si="5"/>
        <v>2853.1049999999996</v>
      </c>
      <c r="I76" s="175">
        <f t="shared" si="6"/>
        <v>1.4525122629556222</v>
      </c>
      <c r="J76" s="176">
        <f t="shared" si="7"/>
        <v>4692.4871880464125</v>
      </c>
      <c r="Q76" s="57">
        <f t="shared" si="8"/>
        <v>300651.73870712478</v>
      </c>
      <c r="R76" s="58">
        <f t="shared" si="9"/>
        <v>0.13231049596093122</v>
      </c>
      <c r="S76" s="17">
        <f t="shared" si="10"/>
        <v>-548.31718804641241</v>
      </c>
    </row>
    <row r="77" spans="1:19" ht="14.25" customHeight="1" x14ac:dyDescent="0.25">
      <c r="A77" s="6" t="str">
        <f t="shared" si="0"/>
        <v>2017mar</v>
      </c>
      <c r="B77" s="116">
        <v>42795</v>
      </c>
      <c r="C77" s="9" t="s">
        <v>10</v>
      </c>
      <c r="D77" s="9">
        <v>2017</v>
      </c>
      <c r="E77" s="9">
        <v>75</v>
      </c>
      <c r="F77" s="10">
        <v>3748.76</v>
      </c>
      <c r="G77" s="169">
        <f t="shared" si="4"/>
        <v>2828.4266666666663</v>
      </c>
      <c r="H77" s="170">
        <f t="shared" si="5"/>
        <v>2805.0741666666663</v>
      </c>
      <c r="I77" s="175">
        <f t="shared" si="6"/>
        <v>1.3364209918394911</v>
      </c>
      <c r="J77" s="176">
        <f t="shared" si="7"/>
        <v>4593.133676924007</v>
      </c>
      <c r="Q77" s="57">
        <f t="shared" si="8"/>
        <v>712966.90628216695</v>
      </c>
      <c r="R77" s="58">
        <f t="shared" si="9"/>
        <v>0.22524079346877546</v>
      </c>
      <c r="S77" s="17">
        <f t="shared" si="10"/>
        <v>-844.37367692400676</v>
      </c>
    </row>
    <row r="78" spans="1:19" ht="14.25" customHeight="1" x14ac:dyDescent="0.25">
      <c r="A78" s="6" t="str">
        <f t="shared" si="0"/>
        <v>2017abr</v>
      </c>
      <c r="B78" s="116">
        <v>42826</v>
      </c>
      <c r="C78" s="9" t="s">
        <v>11</v>
      </c>
      <c r="D78" s="9">
        <v>2017</v>
      </c>
      <c r="E78" s="9">
        <v>76</v>
      </c>
      <c r="F78" s="10">
        <v>2449.84</v>
      </c>
      <c r="G78" s="169">
        <f t="shared" si="4"/>
        <v>2781.7216666666664</v>
      </c>
      <c r="H78" s="170">
        <f t="shared" si="5"/>
        <v>2750.0058333333336</v>
      </c>
      <c r="I78" s="175">
        <f t="shared" si="6"/>
        <v>0.89084901941117089</v>
      </c>
      <c r="J78" s="176">
        <f t="shared" si="7"/>
        <v>2951.7562195928872</v>
      </c>
      <c r="Q78" s="57">
        <f t="shared" si="8"/>
        <v>251919.8914904152</v>
      </c>
      <c r="R78" s="58">
        <f t="shared" si="9"/>
        <v>0.20487714283091427</v>
      </c>
      <c r="S78" s="17">
        <f t="shared" si="10"/>
        <v>-501.91621959288705</v>
      </c>
    </row>
    <row r="79" spans="1:19" ht="14.25" customHeight="1" x14ac:dyDescent="0.25">
      <c r="A79" s="6" t="str">
        <f t="shared" si="0"/>
        <v>2017mai</v>
      </c>
      <c r="B79" s="116">
        <v>42856</v>
      </c>
      <c r="C79" s="9" t="s">
        <v>12</v>
      </c>
      <c r="D79" s="9">
        <v>2017</v>
      </c>
      <c r="E79" s="9">
        <v>77</v>
      </c>
      <c r="F79" s="10">
        <v>2677.39</v>
      </c>
      <c r="G79" s="169">
        <f t="shared" si="4"/>
        <v>2718.2900000000004</v>
      </c>
      <c r="H79" s="170">
        <f t="shared" si="5"/>
        <v>2662.0604166666672</v>
      </c>
      <c r="I79" s="175">
        <f t="shared" si="6"/>
        <v>1.0057585407293377</v>
      </c>
      <c r="J79" s="176">
        <f t="shared" si="7"/>
        <v>2111.7067507646184</v>
      </c>
      <c r="Q79" s="57">
        <f t="shared" si="8"/>
        <v>319997.53846549871</v>
      </c>
      <c r="R79" s="58">
        <f t="shared" si="9"/>
        <v>0.211281602319939</v>
      </c>
      <c r="S79" s="17">
        <f t="shared" si="10"/>
        <v>565.68324923538148</v>
      </c>
    </row>
    <row r="80" spans="1:19" ht="14.25" customHeight="1" x14ac:dyDescent="0.25">
      <c r="A80" s="6" t="str">
        <f t="shared" si="0"/>
        <v>2017jun</v>
      </c>
      <c r="B80" s="116">
        <v>42887</v>
      </c>
      <c r="C80" s="9" t="s">
        <v>14</v>
      </c>
      <c r="D80" s="9">
        <v>2017</v>
      </c>
      <c r="E80" s="9">
        <v>78</v>
      </c>
      <c r="F80" s="10">
        <v>2134.23</v>
      </c>
      <c r="G80" s="169">
        <f t="shared" si="4"/>
        <v>2605.8308333333334</v>
      </c>
      <c r="H80" s="170">
        <f t="shared" si="5"/>
        <v>2588.5041666666666</v>
      </c>
      <c r="I80" s="175">
        <f t="shared" si="6"/>
        <v>0.82450321211896838</v>
      </c>
      <c r="J80" s="176">
        <f t="shared" si="7"/>
        <v>1951.9769555913003</v>
      </c>
      <c r="Q80" s="57">
        <f t="shared" si="8"/>
        <v>33216.172196239459</v>
      </c>
      <c r="R80" s="58">
        <f t="shared" si="9"/>
        <v>8.5395221887378442E-2</v>
      </c>
      <c r="S80" s="17">
        <f t="shared" si="10"/>
        <v>182.25304440869968</v>
      </c>
    </row>
    <row r="81" spans="1:19" ht="14.25" customHeight="1" x14ac:dyDescent="0.25">
      <c r="A81" s="6" t="str">
        <f t="shared" si="0"/>
        <v>2017jul</v>
      </c>
      <c r="B81" s="116">
        <v>42917</v>
      </c>
      <c r="C81" s="9" t="s">
        <v>16</v>
      </c>
      <c r="D81" s="9">
        <v>2017</v>
      </c>
      <c r="E81" s="9">
        <v>79</v>
      </c>
      <c r="F81" s="10">
        <v>1537.76</v>
      </c>
      <c r="G81" s="169">
        <f t="shared" si="4"/>
        <v>2571.1775000000002</v>
      </c>
      <c r="H81" s="170">
        <f t="shared" si="5"/>
        <v>2621.0904166666669</v>
      </c>
      <c r="I81" s="175">
        <f t="shared" si="6"/>
        <v>0.58668712464929906</v>
      </c>
      <c r="J81" s="176">
        <f t="shared" si="7"/>
        <v>1473.1495639954728</v>
      </c>
      <c r="Q81" s="57">
        <f t="shared" si="8"/>
        <v>4174.5084406951009</v>
      </c>
      <c r="R81" s="58">
        <f t="shared" si="9"/>
        <v>4.2015942672801461E-2</v>
      </c>
      <c r="S81" s="17">
        <f t="shared" si="10"/>
        <v>64.610436004527173</v>
      </c>
    </row>
    <row r="82" spans="1:19" ht="14.25" customHeight="1" x14ac:dyDescent="0.25">
      <c r="A82" s="6" t="str">
        <f t="shared" si="0"/>
        <v>2017ago</v>
      </c>
      <c r="B82" s="116">
        <v>42948</v>
      </c>
      <c r="C82" s="9" t="s">
        <v>18</v>
      </c>
      <c r="D82" s="9">
        <v>2017</v>
      </c>
      <c r="E82" s="9">
        <v>80</v>
      </c>
      <c r="F82" s="10">
        <v>1207.69</v>
      </c>
      <c r="G82" s="169">
        <f t="shared" si="4"/>
        <v>2671.0033333333336</v>
      </c>
      <c r="H82" s="170">
        <f t="shared" si="5"/>
        <v>2671.5708333333337</v>
      </c>
      <c r="I82" s="175">
        <f t="shared" si="6"/>
        <v>0.45205239738792874</v>
      </c>
      <c r="J82" s="176">
        <f t="shared" si="7"/>
        <v>1229.6504046000687</v>
      </c>
      <c r="Q82" s="57">
        <f t="shared" si="8"/>
        <v>482.25937019871475</v>
      </c>
      <c r="R82" s="58">
        <f t="shared" si="9"/>
        <v>1.818380925574329E-2</v>
      </c>
      <c r="S82" s="17">
        <f t="shared" si="10"/>
        <v>-21.960404600068614</v>
      </c>
    </row>
    <row r="83" spans="1:19" ht="14.25" customHeight="1" x14ac:dyDescent="0.25">
      <c r="A83" s="6" t="str">
        <f t="shared" si="0"/>
        <v>2017set</v>
      </c>
      <c r="B83" s="116">
        <v>42979</v>
      </c>
      <c r="C83" s="9" t="s">
        <v>20</v>
      </c>
      <c r="D83" s="9">
        <v>2017</v>
      </c>
      <c r="E83" s="9">
        <v>81</v>
      </c>
      <c r="F83" s="10">
        <v>895.95</v>
      </c>
      <c r="G83" s="169">
        <f t="shared" si="4"/>
        <v>2672.1383333333338</v>
      </c>
      <c r="H83" s="170">
        <f t="shared" si="5"/>
        <v>2720.541666666667</v>
      </c>
      <c r="I83" s="175">
        <f t="shared" si="6"/>
        <v>0.32932779930467276</v>
      </c>
      <c r="J83" s="176">
        <f t="shared" si="7"/>
        <v>1102.1247243723949</v>
      </c>
      <c r="Q83" s="57">
        <f t="shared" si="8"/>
        <v>42508.016970032986</v>
      </c>
      <c r="R83" s="58">
        <f t="shared" si="9"/>
        <v>0.23011856060315289</v>
      </c>
      <c r="S83" s="17">
        <f t="shared" si="10"/>
        <v>-206.17472437239485</v>
      </c>
    </row>
    <row r="84" spans="1:19" ht="14.25" customHeight="1" x14ac:dyDescent="0.25">
      <c r="A84" s="6" t="str">
        <f t="shared" si="0"/>
        <v>2017out</v>
      </c>
      <c r="B84" s="116">
        <v>43009</v>
      </c>
      <c r="C84" s="9" t="s">
        <v>21</v>
      </c>
      <c r="D84" s="9">
        <v>2017</v>
      </c>
      <c r="E84" s="9">
        <v>82</v>
      </c>
      <c r="F84" s="10">
        <v>1226.24</v>
      </c>
      <c r="G84" s="169">
        <f t="shared" si="4"/>
        <v>2768.9450000000002</v>
      </c>
      <c r="H84" s="170">
        <f t="shared" si="5"/>
        <v>2770.9295833333335</v>
      </c>
      <c r="I84" s="175">
        <f t="shared" si="6"/>
        <v>0.44253740960276416</v>
      </c>
      <c r="J84" s="176">
        <f t="shared" si="7"/>
        <v>1435.7558955968038</v>
      </c>
      <c r="Q84" s="57">
        <f t="shared" si="8"/>
        <v>43896.910507730805</v>
      </c>
      <c r="R84" s="58">
        <f t="shared" si="9"/>
        <v>0.17086043156054592</v>
      </c>
      <c r="S84" s="17">
        <f t="shared" si="10"/>
        <v>-209.51589559680383</v>
      </c>
    </row>
    <row r="85" spans="1:19" ht="14.25" customHeight="1" x14ac:dyDescent="0.25">
      <c r="A85" s="6" t="str">
        <f t="shared" si="0"/>
        <v>2017nov</v>
      </c>
      <c r="B85" s="116">
        <v>43040</v>
      </c>
      <c r="C85" s="9" t="s">
        <v>22</v>
      </c>
      <c r="D85" s="9">
        <v>2017</v>
      </c>
      <c r="E85" s="9">
        <v>83</v>
      </c>
      <c r="F85" s="10">
        <v>2325.86</v>
      </c>
      <c r="G85" s="169">
        <f t="shared" si="4"/>
        <v>2772.9141666666669</v>
      </c>
      <c r="H85" s="170">
        <f t="shared" si="5"/>
        <v>2733.4158333333335</v>
      </c>
      <c r="I85" s="175">
        <f t="shared" si="6"/>
        <v>0.85089870763047093</v>
      </c>
      <c r="J85" s="176">
        <f t="shared" si="7"/>
        <v>2255.5400629370097</v>
      </c>
      <c r="Q85" s="57">
        <f t="shared" si="8"/>
        <v>4944.8935485429374</v>
      </c>
      <c r="R85" s="58">
        <f t="shared" si="9"/>
        <v>3.02339509097669E-2</v>
      </c>
      <c r="S85" s="17">
        <f t="shared" si="10"/>
        <v>70.319937062990448</v>
      </c>
    </row>
    <row r="86" spans="1:19" ht="14.25" customHeight="1" x14ac:dyDescent="0.25">
      <c r="A86" s="6" t="str">
        <f t="shared" si="0"/>
        <v>2017dez</v>
      </c>
      <c r="B86" s="116">
        <v>43070</v>
      </c>
      <c r="C86" s="9" t="s">
        <v>24</v>
      </c>
      <c r="D86" s="9">
        <v>2017</v>
      </c>
      <c r="E86" s="9">
        <v>84</v>
      </c>
      <c r="F86" s="10">
        <v>3600.39</v>
      </c>
      <c r="G86" s="169">
        <f t="shared" si="4"/>
        <v>2693.9175</v>
      </c>
      <c r="H86" s="170">
        <f t="shared" si="5"/>
        <v>2672.0925000000002</v>
      </c>
      <c r="I86" s="175">
        <f t="shared" si="6"/>
        <v>1.3474047024943934</v>
      </c>
      <c r="J86" s="176">
        <f t="shared" si="7"/>
        <v>3783.0569684355505</v>
      </c>
      <c r="Q86" s="57">
        <f t="shared" si="8"/>
        <v>33367.221357434457</v>
      </c>
      <c r="R86" s="58">
        <f t="shared" si="9"/>
        <v>5.0735328238204931E-2</v>
      </c>
      <c r="S86" s="17">
        <f t="shared" si="10"/>
        <v>-182.66696843555064</v>
      </c>
    </row>
    <row r="87" spans="1:19" ht="14.25" customHeight="1" x14ac:dyDescent="0.25">
      <c r="A87" s="6" t="str">
        <f t="shared" si="0"/>
        <v>2018jan</v>
      </c>
      <c r="B87" s="116">
        <v>43101</v>
      </c>
      <c r="C87" s="9" t="s">
        <v>7</v>
      </c>
      <c r="D87" s="9">
        <v>2018</v>
      </c>
      <c r="E87" s="9">
        <v>85</v>
      </c>
      <c r="F87" s="10">
        <v>6103.76</v>
      </c>
      <c r="G87" s="169">
        <f t="shared" si="4"/>
        <v>2650.2675000000004</v>
      </c>
      <c r="H87" s="170">
        <f t="shared" si="5"/>
        <v>2637.8362500000003</v>
      </c>
      <c r="I87" s="175">
        <f t="shared" si="6"/>
        <v>2.3139268026967175</v>
      </c>
      <c r="J87" s="176">
        <f t="shared" si="7"/>
        <v>4754.590825750216</v>
      </c>
      <c r="Q87" s="57">
        <f t="shared" si="8"/>
        <v>1820257.4607458445</v>
      </c>
      <c r="R87" s="58">
        <f t="shared" si="9"/>
        <v>0.22103902746008758</v>
      </c>
      <c r="S87" s="17">
        <f t="shared" si="10"/>
        <v>1349.1691742497842</v>
      </c>
    </row>
    <row r="88" spans="1:19" ht="14.25" customHeight="1" x14ac:dyDescent="0.25">
      <c r="A88" s="6" t="str">
        <f t="shared" si="0"/>
        <v>2018fev</v>
      </c>
      <c r="B88" s="116">
        <v>43132</v>
      </c>
      <c r="C88" s="9" t="s">
        <v>9</v>
      </c>
      <c r="D88" s="9">
        <v>2018</v>
      </c>
      <c r="E88" s="9">
        <v>86</v>
      </c>
      <c r="F88" s="10">
        <v>4157.79</v>
      </c>
      <c r="G88" s="169">
        <f t="shared" si="4"/>
        <v>2625.4050000000002</v>
      </c>
      <c r="H88" s="170">
        <f t="shared" si="5"/>
        <v>2635.4225000000001</v>
      </c>
      <c r="I88" s="175">
        <f t="shared" si="6"/>
        <v>1.5776559545955153</v>
      </c>
      <c r="J88" s="176">
        <f t="shared" si="7"/>
        <v>4334.4658946443433</v>
      </c>
      <c r="Q88" s="57">
        <f t="shared" si="8"/>
        <v>31214.371748379101</v>
      </c>
      <c r="R88" s="58">
        <f t="shared" si="9"/>
        <v>4.2492741250602678E-2</v>
      </c>
      <c r="S88" s="17">
        <f t="shared" si="10"/>
        <v>-176.67589464434332</v>
      </c>
    </row>
    <row r="89" spans="1:19" ht="14.25" customHeight="1" x14ac:dyDescent="0.25">
      <c r="A89" s="6" t="str">
        <f t="shared" si="0"/>
        <v>2018mar</v>
      </c>
      <c r="B89" s="116">
        <v>43160</v>
      </c>
      <c r="C89" s="9" t="s">
        <v>10</v>
      </c>
      <c r="D89" s="9">
        <v>2018</v>
      </c>
      <c r="E89" s="9">
        <v>87</v>
      </c>
      <c r="F89" s="10">
        <v>4910.4399999999996</v>
      </c>
      <c r="G89" s="169">
        <f t="shared" si="4"/>
        <v>2645.44</v>
      </c>
      <c r="H89" s="170">
        <f t="shared" si="5"/>
        <v>2662.3712500000001</v>
      </c>
      <c r="I89" s="175">
        <f t="shared" si="6"/>
        <v>1.8443859022290747</v>
      </c>
      <c r="J89" s="176">
        <f t="shared" si="7"/>
        <v>4359.466567467206</v>
      </c>
      <c r="Q89" s="57">
        <f t="shared" si="8"/>
        <v>303571.72335696884</v>
      </c>
      <c r="R89" s="58">
        <f t="shared" si="9"/>
        <v>0.11220449339219982</v>
      </c>
      <c r="S89" s="17">
        <f t="shared" si="10"/>
        <v>550.97343253279359</v>
      </c>
    </row>
    <row r="90" spans="1:19" ht="14.25" customHeight="1" x14ac:dyDescent="0.25">
      <c r="A90" s="6" t="str">
        <f t="shared" si="0"/>
        <v>2018abr</v>
      </c>
      <c r="B90" s="116">
        <v>43191</v>
      </c>
      <c r="C90" s="9" t="s">
        <v>11</v>
      </c>
      <c r="D90" s="9">
        <v>2018</v>
      </c>
      <c r="E90" s="9">
        <v>88</v>
      </c>
      <c r="F90" s="10">
        <v>2497.4699999999998</v>
      </c>
      <c r="G90" s="169">
        <f t="shared" si="4"/>
        <v>2679.3025000000002</v>
      </c>
      <c r="H90" s="170">
        <f t="shared" si="5"/>
        <v>2731.6149999999998</v>
      </c>
      <c r="I90" s="175">
        <f t="shared" si="6"/>
        <v>0.91428330859216989</v>
      </c>
      <c r="J90" s="176">
        <f t="shared" si="7"/>
        <v>2932.0161681293002</v>
      </c>
      <c r="Q90" s="57">
        <f t="shared" si="8"/>
        <v>188830.37223585826</v>
      </c>
      <c r="R90" s="58">
        <f t="shared" si="9"/>
        <v>0.17399454973605308</v>
      </c>
      <c r="S90" s="17">
        <f t="shared" si="10"/>
        <v>-434.54616812930044</v>
      </c>
    </row>
    <row r="91" spans="1:19" ht="14.25" customHeight="1" x14ac:dyDescent="0.25">
      <c r="A91" s="6" t="str">
        <f t="shared" si="0"/>
        <v>2018mai</v>
      </c>
      <c r="B91" s="116">
        <v>43221</v>
      </c>
      <c r="C91" s="9" t="s">
        <v>12</v>
      </c>
      <c r="D91" s="9">
        <v>2018</v>
      </c>
      <c r="E91" s="9">
        <v>89</v>
      </c>
      <c r="F91" s="10">
        <v>1729.43</v>
      </c>
      <c r="G91" s="169">
        <f t="shared" si="4"/>
        <v>2783.9274999999998</v>
      </c>
      <c r="H91" s="170">
        <f t="shared" si="5"/>
        <v>2867.6116666666667</v>
      </c>
      <c r="I91" s="175">
        <f t="shared" si="6"/>
        <v>0.60309072532484931</v>
      </c>
      <c r="J91" s="176">
        <f t="shared" si="7"/>
        <v>2274.7623897484336</v>
      </c>
      <c r="Q91" s="57">
        <f t="shared" si="8"/>
        <v>297387.41530873743</v>
      </c>
      <c r="R91" s="58">
        <f t="shared" si="9"/>
        <v>0.31532492772094478</v>
      </c>
      <c r="S91" s="17">
        <f t="shared" si="10"/>
        <v>-545.33238974843357</v>
      </c>
    </row>
    <row r="92" spans="1:19" ht="14.25" customHeight="1" x14ac:dyDescent="0.25">
      <c r="A92" s="6" t="str">
        <f t="shared" si="0"/>
        <v>2018jun</v>
      </c>
      <c r="B92" s="116">
        <v>43252</v>
      </c>
      <c r="C92" s="9" t="s">
        <v>14</v>
      </c>
      <c r="D92" s="9">
        <v>2018</v>
      </c>
      <c r="E92" s="9">
        <v>90</v>
      </c>
      <c r="F92" s="10">
        <v>1610.43</v>
      </c>
      <c r="G92" s="169">
        <f t="shared" si="4"/>
        <v>2951.2958333333331</v>
      </c>
      <c r="H92" s="170">
        <f t="shared" si="5"/>
        <v>3010.0691666666662</v>
      </c>
      <c r="I92" s="175">
        <f t="shared" si="6"/>
        <v>0.53501428400177964</v>
      </c>
      <c r="J92" s="176">
        <f t="shared" si="7"/>
        <v>2269.8768361016387</v>
      </c>
      <c r="Q92" s="57">
        <f t="shared" si="8"/>
        <v>434870.12964446144</v>
      </c>
      <c r="R92" s="58">
        <f t="shared" si="9"/>
        <v>0.40948494259398954</v>
      </c>
      <c r="S92" s="17">
        <f t="shared" si="10"/>
        <v>-659.44683610163861</v>
      </c>
    </row>
    <row r="93" spans="1:19" ht="14.25" customHeight="1" x14ac:dyDescent="0.25">
      <c r="A93" s="6" t="str">
        <f t="shared" si="0"/>
        <v>2018jul</v>
      </c>
      <c r="B93" s="116">
        <v>43282</v>
      </c>
      <c r="C93" s="9" t="s">
        <v>16</v>
      </c>
      <c r="D93" s="9">
        <v>2018</v>
      </c>
      <c r="E93" s="9">
        <v>91</v>
      </c>
      <c r="F93" s="10">
        <v>1239.4100000000001</v>
      </c>
      <c r="G93" s="169">
        <f t="shared" si="4"/>
        <v>3068.8424999999993</v>
      </c>
      <c r="H93" s="170">
        <f t="shared" si="5"/>
        <v>2980.519166666666</v>
      </c>
      <c r="I93" s="175">
        <f t="shared" si="6"/>
        <v>0.41583695010628752</v>
      </c>
      <c r="J93" s="176">
        <f t="shared" si="7"/>
        <v>1675.1617887486009</v>
      </c>
      <c r="Q93" s="57">
        <f t="shared" si="8"/>
        <v>189879.62139760522</v>
      </c>
      <c r="R93" s="58">
        <f t="shared" si="9"/>
        <v>0.35158001690207502</v>
      </c>
      <c r="S93" s="17">
        <f t="shared" si="10"/>
        <v>-435.7517887486008</v>
      </c>
    </row>
    <row r="94" spans="1:19" ht="14.25" customHeight="1" x14ac:dyDescent="0.25">
      <c r="A94" s="6" t="str">
        <f t="shared" si="0"/>
        <v>2018ago</v>
      </c>
      <c r="B94" s="116">
        <v>43313</v>
      </c>
      <c r="C94" s="9" t="s">
        <v>18</v>
      </c>
      <c r="D94" s="9">
        <v>2018</v>
      </c>
      <c r="E94" s="9">
        <v>92</v>
      </c>
      <c r="F94" s="10">
        <v>1448.11</v>
      </c>
      <c r="G94" s="169">
        <f t="shared" si="4"/>
        <v>2892.1958333333328</v>
      </c>
      <c r="H94" s="170">
        <f t="shared" si="5"/>
        <v>2901.4545833333332</v>
      </c>
      <c r="I94" s="175">
        <f t="shared" si="6"/>
        <v>0.49909793808881203</v>
      </c>
      <c r="J94" s="176">
        <f t="shared" si="7"/>
        <v>1335.4595572796491</v>
      </c>
      <c r="Q94" s="57">
        <f t="shared" si="8"/>
        <v>12690.122245091045</v>
      </c>
      <c r="R94" s="58">
        <f t="shared" si="9"/>
        <v>7.7791357507613956E-2</v>
      </c>
      <c r="S94" s="17">
        <f t="shared" si="10"/>
        <v>112.65044272035084</v>
      </c>
    </row>
    <row r="95" spans="1:19" ht="14.25" customHeight="1" x14ac:dyDescent="0.25">
      <c r="A95" s="6" t="str">
        <f t="shared" si="0"/>
        <v>2018set</v>
      </c>
      <c r="B95" s="116">
        <v>43344</v>
      </c>
      <c r="C95" s="9" t="s">
        <v>20</v>
      </c>
      <c r="D95" s="9">
        <v>2018</v>
      </c>
      <c r="E95" s="9">
        <v>93</v>
      </c>
      <c r="F95" s="10">
        <v>1302.3</v>
      </c>
      <c r="G95" s="169">
        <f t="shared" si="4"/>
        <v>2910.7133333333331</v>
      </c>
      <c r="H95" s="170">
        <f t="shared" si="5"/>
        <v>3020.6533333333327</v>
      </c>
      <c r="I95" s="175">
        <f t="shared" si="6"/>
        <v>0.43113189641093103</v>
      </c>
      <c r="J95" s="176">
        <f t="shared" si="7"/>
        <v>1223.7036334398681</v>
      </c>
      <c r="Q95" s="57">
        <f t="shared" si="8"/>
        <v>6177.3888364546128</v>
      </c>
      <c r="R95" s="58">
        <f t="shared" si="9"/>
        <v>6.0351966950880638E-2</v>
      </c>
      <c r="S95" s="17">
        <f t="shared" si="10"/>
        <v>78.596366560131855</v>
      </c>
    </row>
    <row r="96" spans="1:19" ht="14.25" customHeight="1" x14ac:dyDescent="0.25">
      <c r="A96" s="6" t="str">
        <f t="shared" si="0"/>
        <v>2018out</v>
      </c>
      <c r="B96" s="116">
        <v>43374</v>
      </c>
      <c r="C96" s="9" t="s">
        <v>21</v>
      </c>
      <c r="D96" s="9">
        <v>2018</v>
      </c>
      <c r="E96" s="9">
        <v>94</v>
      </c>
      <c r="F96" s="10">
        <v>2481.7399999999998</v>
      </c>
      <c r="G96" s="169">
        <f t="shared" si="4"/>
        <v>3130.5933333333328</v>
      </c>
      <c r="H96" s="170">
        <f t="shared" si="5"/>
        <v>3235.907083333333</v>
      </c>
      <c r="I96" s="175">
        <f t="shared" si="6"/>
        <v>0.7669379670332005</v>
      </c>
      <c r="J96" s="176">
        <f t="shared" si="7"/>
        <v>1676.6837744430679</v>
      </c>
      <c r="Q96" s="57">
        <f t="shared" si="8"/>
        <v>648115.52630797355</v>
      </c>
      <c r="R96" s="58">
        <f t="shared" si="9"/>
        <v>0.32439184828262907</v>
      </c>
      <c r="S96" s="17">
        <f t="shared" si="10"/>
        <v>805.05622555693185</v>
      </c>
    </row>
    <row r="97" spans="1:19" ht="14.25" customHeight="1" x14ac:dyDescent="0.25">
      <c r="A97" s="6" t="str">
        <f t="shared" si="0"/>
        <v>2018nov</v>
      </c>
      <c r="B97" s="116">
        <v>43405</v>
      </c>
      <c r="C97" s="9" t="s">
        <v>22</v>
      </c>
      <c r="D97" s="9">
        <v>2018</v>
      </c>
      <c r="E97" s="9">
        <v>95</v>
      </c>
      <c r="F97" s="10">
        <v>4334.28</v>
      </c>
      <c r="G97" s="169">
        <f t="shared" si="4"/>
        <v>3341.2208333333333</v>
      </c>
      <c r="H97" s="170">
        <f t="shared" si="5"/>
        <v>3409.9945833333331</v>
      </c>
      <c r="I97" s="175">
        <f t="shared" si="6"/>
        <v>1.2710518723942255</v>
      </c>
      <c r="J97" s="176">
        <f t="shared" si="7"/>
        <v>2813.8343618676854</v>
      </c>
      <c r="Q97" s="57">
        <f t="shared" si="8"/>
        <v>2311754.9385155807</v>
      </c>
      <c r="R97" s="58">
        <f t="shared" si="9"/>
        <v>0.35079543502780497</v>
      </c>
      <c r="S97" s="17">
        <f t="shared" si="10"/>
        <v>1520.4456381323143</v>
      </c>
    </row>
    <row r="98" spans="1:19" ht="14.25" customHeight="1" x14ac:dyDescent="0.25">
      <c r="A98" s="6" t="str">
        <f t="shared" si="0"/>
        <v>2018dez</v>
      </c>
      <c r="B98" s="116">
        <v>43435</v>
      </c>
      <c r="C98" s="9" t="s">
        <v>24</v>
      </c>
      <c r="D98" s="9">
        <v>2018</v>
      </c>
      <c r="E98" s="9">
        <v>96</v>
      </c>
      <c r="F98" s="10">
        <v>5010.95</v>
      </c>
      <c r="G98" s="169">
        <f t="shared" si="4"/>
        <v>3478.7683333333334</v>
      </c>
      <c r="H98" s="170">
        <f t="shared" si="5"/>
        <v>3511.6254166666668</v>
      </c>
      <c r="I98" s="175">
        <f t="shared" si="6"/>
        <v>1.4269602834679713</v>
      </c>
      <c r="J98" s="176">
        <f t="shared" si="7"/>
        <v>4971.6388946326615</v>
      </c>
      <c r="Q98" s="57">
        <f t="shared" si="8"/>
        <v>1545.3630052019753</v>
      </c>
      <c r="R98" s="58">
        <f t="shared" si="9"/>
        <v>7.8450404349151986E-3</v>
      </c>
      <c r="S98" s="17">
        <f t="shared" si="10"/>
        <v>39.311105367338314</v>
      </c>
    </row>
    <row r="99" spans="1:19" ht="14.25" customHeight="1" x14ac:dyDescent="0.25">
      <c r="A99" s="6" t="str">
        <f t="shared" si="0"/>
        <v>2019jan</v>
      </c>
      <c r="B99" s="116">
        <v>43466</v>
      </c>
      <c r="C99" s="9" t="s">
        <v>7</v>
      </c>
      <c r="D99" s="9">
        <v>2019</v>
      </c>
      <c r="E99" s="9">
        <v>97</v>
      </c>
      <c r="F99" s="10">
        <v>3984</v>
      </c>
      <c r="G99" s="169">
        <f t="shared" si="4"/>
        <v>3544.4825000000001</v>
      </c>
      <c r="H99" s="170">
        <f t="shared" si="5"/>
        <v>3573.9654166666669</v>
      </c>
      <c r="I99" s="175">
        <f t="shared" si="6"/>
        <v>1.1147281899878483</v>
      </c>
      <c r="J99" s="176">
        <f t="shared" si="7"/>
        <v>6441.9249608962191</v>
      </c>
      <c r="Q99" s="57">
        <f t="shared" si="8"/>
        <v>6041395.11339668</v>
      </c>
      <c r="R99" s="58">
        <f t="shared" si="9"/>
        <v>0.61694903636953291</v>
      </c>
      <c r="S99" s="17">
        <f t="shared" si="10"/>
        <v>-2457.9249608962191</v>
      </c>
    </row>
    <row r="100" spans="1:19" ht="14.25" customHeight="1" x14ac:dyDescent="0.25">
      <c r="A100" s="6" t="str">
        <f t="shared" si="0"/>
        <v>2019fev</v>
      </c>
      <c r="B100" s="116">
        <v>43497</v>
      </c>
      <c r="C100" s="9" t="s">
        <v>9</v>
      </c>
      <c r="D100" s="9">
        <v>2019</v>
      </c>
      <c r="E100" s="9">
        <v>98</v>
      </c>
      <c r="F100" s="10">
        <v>4380</v>
      </c>
      <c r="G100" s="169">
        <f t="shared" si="4"/>
        <v>3603.4483333333337</v>
      </c>
      <c r="H100" s="170">
        <f t="shared" si="5"/>
        <v>3610.0687500000004</v>
      </c>
      <c r="I100" s="175">
        <f t="shared" si="6"/>
        <v>1.2132732929255154</v>
      </c>
      <c r="J100" s="176">
        <f t="shared" si="7"/>
        <v>5937.4615926654396</v>
      </c>
      <c r="Q100" s="57">
        <f t="shared" si="8"/>
        <v>2425686.6126279677</v>
      </c>
      <c r="R100" s="58">
        <f t="shared" si="9"/>
        <v>0.35558483850809125</v>
      </c>
      <c r="S100" s="17">
        <f t="shared" si="10"/>
        <v>-1557.4615926654396</v>
      </c>
    </row>
    <row r="101" spans="1:19" ht="14.25" customHeight="1" x14ac:dyDescent="0.25">
      <c r="A101" s="6" t="str">
        <f t="shared" si="0"/>
        <v>2019mar</v>
      </c>
      <c r="B101" s="116">
        <v>43525</v>
      </c>
      <c r="C101" s="9" t="s">
        <v>10</v>
      </c>
      <c r="D101" s="9">
        <v>2019</v>
      </c>
      <c r="E101" s="9">
        <v>99</v>
      </c>
      <c r="F101" s="10">
        <v>7549</v>
      </c>
      <c r="G101" s="169">
        <f t="shared" si="4"/>
        <v>3616.689166666667</v>
      </c>
      <c r="H101" s="170">
        <f t="shared" si="5"/>
        <v>3619.8850000000002</v>
      </c>
      <c r="I101" s="175">
        <f t="shared" si="6"/>
        <v>2.0854253657229442</v>
      </c>
      <c r="J101" s="176">
        <f t="shared" si="7"/>
        <v>5927.3355042336889</v>
      </c>
      <c r="Q101" s="57">
        <f t="shared" si="8"/>
        <v>2629795.7368290043</v>
      </c>
      <c r="R101" s="58">
        <f t="shared" si="9"/>
        <v>0.21481845221437423</v>
      </c>
      <c r="S101" s="17">
        <f t="shared" si="10"/>
        <v>1621.6644957663111</v>
      </c>
    </row>
    <row r="102" spans="1:19" ht="14.25" customHeight="1" x14ac:dyDescent="0.25">
      <c r="A102" s="6" t="str">
        <f t="shared" si="0"/>
        <v>2019abr</v>
      </c>
      <c r="B102" s="116">
        <v>43556</v>
      </c>
      <c r="C102" s="9" t="s">
        <v>11</v>
      </c>
      <c r="D102" s="9">
        <v>2019</v>
      </c>
      <c r="E102" s="9">
        <v>100</v>
      </c>
      <c r="F102" s="10">
        <v>5025</v>
      </c>
      <c r="G102" s="169">
        <f t="shared" si="4"/>
        <v>3623.0808333333334</v>
      </c>
      <c r="H102" s="170">
        <f t="shared" si="5"/>
        <v>3579.0916666666662</v>
      </c>
      <c r="I102" s="175">
        <f t="shared" si="6"/>
        <v>1.4039875107976654</v>
      </c>
      <c r="J102" s="176">
        <f t="shared" si="7"/>
        <v>3841.6667919467095</v>
      </c>
      <c r="Q102" s="57">
        <f t="shared" si="8"/>
        <v>1400277.4812816922</v>
      </c>
      <c r="R102" s="58">
        <f t="shared" si="9"/>
        <v>0.23548919563249562</v>
      </c>
      <c r="S102" s="17">
        <f t="shared" si="10"/>
        <v>1183.3332080532905</v>
      </c>
    </row>
    <row r="103" spans="1:19" ht="14.25" customHeight="1" x14ac:dyDescent="0.25">
      <c r="A103" s="6" t="str">
        <f t="shared" si="0"/>
        <v>2019mai</v>
      </c>
      <c r="B103" s="116">
        <v>43586</v>
      </c>
      <c r="C103" s="9" t="s">
        <v>12</v>
      </c>
      <c r="D103" s="9">
        <v>2019</v>
      </c>
      <c r="E103" s="9">
        <v>101</v>
      </c>
      <c r="F103" s="10">
        <v>3380</v>
      </c>
      <c r="G103" s="169">
        <f t="shared" si="4"/>
        <v>3535.1024999999995</v>
      </c>
      <c r="H103" s="170">
        <f t="shared" si="5"/>
        <v>3455.2991666666662</v>
      </c>
      <c r="I103" s="175">
        <f t="shared" si="6"/>
        <v>0.97820762746303458</v>
      </c>
      <c r="J103" s="176">
        <f t="shared" si="7"/>
        <v>2740.9515315575982</v>
      </c>
      <c r="Q103" s="57">
        <f t="shared" si="8"/>
        <v>408382.94501857943</v>
      </c>
      <c r="R103" s="58">
        <f t="shared" si="9"/>
        <v>0.18906759421372835</v>
      </c>
      <c r="S103" s="17">
        <f t="shared" si="10"/>
        <v>639.04846844240183</v>
      </c>
    </row>
    <row r="104" spans="1:19" ht="14.25" customHeight="1" x14ac:dyDescent="0.25">
      <c r="A104" s="6" t="str">
        <f t="shared" si="0"/>
        <v>2019jun</v>
      </c>
      <c r="B104" s="116">
        <v>43617</v>
      </c>
      <c r="C104" s="9" t="s">
        <v>14</v>
      </c>
      <c r="D104" s="9">
        <v>2019</v>
      </c>
      <c r="E104" s="9">
        <v>102</v>
      </c>
      <c r="F104" s="10">
        <v>2399</v>
      </c>
      <c r="G104" s="169">
        <f t="shared" si="4"/>
        <v>3375.4958333333329</v>
      </c>
      <c r="H104" s="170">
        <f t="shared" si="5"/>
        <v>3343.2895833333332</v>
      </c>
      <c r="I104" s="175">
        <f t="shared" si="6"/>
        <v>0.71755674768924571</v>
      </c>
      <c r="J104" s="176">
        <f t="shared" si="7"/>
        <v>2521.1565453800149</v>
      </c>
      <c r="Q104" s="57">
        <f t="shared" si="8"/>
        <v>14922.221579179641</v>
      </c>
      <c r="R104" s="58">
        <f t="shared" si="9"/>
        <v>5.0919777148818221E-2</v>
      </c>
      <c r="S104" s="17">
        <f t="shared" si="10"/>
        <v>-122.1565453800149</v>
      </c>
    </row>
    <row r="105" spans="1:19" ht="14.25" customHeight="1" x14ac:dyDescent="0.25">
      <c r="A105" s="6" t="str">
        <f t="shared" si="0"/>
        <v>2019jul</v>
      </c>
      <c r="B105" s="116">
        <v>43647</v>
      </c>
      <c r="C105" s="9" t="s">
        <v>16</v>
      </c>
      <c r="D105" s="9">
        <v>2019</v>
      </c>
      <c r="E105" s="9">
        <v>103</v>
      </c>
      <c r="F105" s="10">
        <v>1947</v>
      </c>
      <c r="G105" s="169">
        <f t="shared" si="4"/>
        <v>3311.0833333333335</v>
      </c>
      <c r="H105" s="170">
        <f t="shared" si="5"/>
        <v>3381.416666666667</v>
      </c>
      <c r="I105" s="175">
        <f t="shared" si="6"/>
        <v>0.57579416911057979</v>
      </c>
      <c r="J105" s="176">
        <f t="shared" si="7"/>
        <v>1900.4809816984346</v>
      </c>
      <c r="Q105" s="57">
        <f t="shared" si="8"/>
        <v>2164.0190637413803</v>
      </c>
      <c r="R105" s="58">
        <f t="shared" si="9"/>
        <v>2.3892664767111164E-2</v>
      </c>
      <c r="S105" s="17">
        <f t="shared" si="10"/>
        <v>46.519018301565438</v>
      </c>
    </row>
    <row r="106" spans="1:19" ht="14.25" customHeight="1" x14ac:dyDescent="0.25">
      <c r="A106" s="6" t="str">
        <f t="shared" si="0"/>
        <v>2019ago</v>
      </c>
      <c r="B106" s="116">
        <v>43678</v>
      </c>
      <c r="C106" s="9" t="s">
        <v>18</v>
      </c>
      <c r="D106" s="9">
        <v>2019</v>
      </c>
      <c r="E106" s="9">
        <v>104</v>
      </c>
      <c r="F106" s="10">
        <v>1607</v>
      </c>
      <c r="G106" s="169">
        <f t="shared" si="4"/>
        <v>3451.75</v>
      </c>
      <c r="H106" s="170">
        <f t="shared" si="5"/>
        <v>3766.458333333333</v>
      </c>
      <c r="I106" s="175">
        <f t="shared" si="6"/>
        <v>0.42666076663532276</v>
      </c>
      <c r="J106" s="176">
        <f t="shared" si="7"/>
        <v>1733.5969369428906</v>
      </c>
      <c r="Q106" s="57">
        <f t="shared" si="8"/>
        <v>16026.784443322214</v>
      </c>
      <c r="R106" s="58">
        <f t="shared" si="9"/>
        <v>7.8778429958239318E-2</v>
      </c>
      <c r="S106" s="17">
        <f t="shared" si="10"/>
        <v>-126.59693694289058</v>
      </c>
    </row>
    <row r="107" spans="1:19" ht="14.25" customHeight="1" x14ac:dyDescent="0.25">
      <c r="A107" s="6" t="str">
        <f t="shared" si="0"/>
        <v>2019set</v>
      </c>
      <c r="B107" s="116">
        <v>43709</v>
      </c>
      <c r="C107" s="9" t="s">
        <v>20</v>
      </c>
      <c r="D107" s="9">
        <v>2019</v>
      </c>
      <c r="E107" s="9">
        <v>105</v>
      </c>
      <c r="F107" s="10">
        <v>1379</v>
      </c>
      <c r="G107" s="169">
        <f t="shared" si="4"/>
        <v>4081.1666666666665</v>
      </c>
      <c r="H107" s="170">
        <f t="shared" si="5"/>
        <v>4110.458333333333</v>
      </c>
      <c r="I107" s="175">
        <f t="shared" si="6"/>
        <v>0.33548570212162071</v>
      </c>
      <c r="J107" s="176">
        <f t="shared" si="7"/>
        <v>1665.1969764608932</v>
      </c>
      <c r="Q107" s="57">
        <f t="shared" si="8"/>
        <v>81908.709335357067</v>
      </c>
      <c r="R107" s="58">
        <f t="shared" si="9"/>
        <v>0.20753950432262017</v>
      </c>
      <c r="S107" s="17">
        <f t="shared" si="10"/>
        <v>-286.19697646089321</v>
      </c>
    </row>
    <row r="108" spans="1:19" ht="14.25" customHeight="1" x14ac:dyDescent="0.25">
      <c r="A108" s="6" t="str">
        <f t="shared" si="0"/>
        <v>2019out</v>
      </c>
      <c r="B108" s="116">
        <v>43739</v>
      </c>
      <c r="C108" s="9" t="s">
        <v>21</v>
      </c>
      <c r="D108" s="9">
        <v>2019</v>
      </c>
      <c r="E108" s="9">
        <v>106</v>
      </c>
      <c r="F108" s="10">
        <v>1426</v>
      </c>
      <c r="G108" s="169">
        <f t="shared" si="4"/>
        <v>4139.75</v>
      </c>
      <c r="H108" s="170">
        <f t="shared" si="5"/>
        <v>4107</v>
      </c>
      <c r="I108" s="175">
        <f t="shared" si="6"/>
        <v>0.34721207694180667</v>
      </c>
      <c r="J108" s="176">
        <f t="shared" si="7"/>
        <v>2128.0401705923564</v>
      </c>
      <c r="Q108" s="57">
        <f t="shared" si="8"/>
        <v>492860.40112534486</v>
      </c>
      <c r="R108" s="58">
        <f t="shared" si="9"/>
        <v>0.49231428512787967</v>
      </c>
      <c r="S108" s="17">
        <f t="shared" si="10"/>
        <v>-702.04017059235639</v>
      </c>
    </row>
    <row r="109" spans="1:19" ht="14.25" customHeight="1" x14ac:dyDescent="0.25">
      <c r="A109" s="6" t="str">
        <f t="shared" si="0"/>
        <v>2019nov</v>
      </c>
      <c r="B109" s="116">
        <v>43770</v>
      </c>
      <c r="C109" s="9" t="s">
        <v>22</v>
      </c>
      <c r="D109" s="9">
        <v>2019</v>
      </c>
      <c r="E109" s="9">
        <v>107</v>
      </c>
      <c r="F109" s="10">
        <v>2419</v>
      </c>
      <c r="G109" s="169">
        <f t="shared" si="4"/>
        <v>4074.25</v>
      </c>
      <c r="H109" s="170">
        <f t="shared" si="5"/>
        <v>4050.208333333333</v>
      </c>
      <c r="I109" s="175">
        <f t="shared" si="6"/>
        <v>0.59725322771462375</v>
      </c>
      <c r="J109" s="176">
        <f t="shared" si="7"/>
        <v>3342.1212563674449</v>
      </c>
      <c r="Q109" s="57">
        <f t="shared" si="8"/>
        <v>852152.85395740985</v>
      </c>
      <c r="R109" s="58">
        <f t="shared" si="9"/>
        <v>0.38161275583606652</v>
      </c>
      <c r="S109" s="17">
        <f t="shared" si="10"/>
        <v>-923.12125636744486</v>
      </c>
    </row>
    <row r="110" spans="1:19" ht="14.25" customHeight="1" x14ac:dyDescent="0.25">
      <c r="A110" s="6" t="str">
        <f t="shared" si="0"/>
        <v>2019dez</v>
      </c>
      <c r="B110" s="116">
        <v>43800</v>
      </c>
      <c r="C110" s="9" t="s">
        <v>24</v>
      </c>
      <c r="D110" s="9">
        <v>2019</v>
      </c>
      <c r="E110" s="9">
        <v>108</v>
      </c>
      <c r="F110" s="10">
        <v>4238</v>
      </c>
      <c r="G110" s="169">
        <f t="shared" si="4"/>
        <v>4026.1666666666665</v>
      </c>
      <c r="H110" s="170">
        <f t="shared" si="5"/>
        <v>4028.25</v>
      </c>
      <c r="I110" s="175">
        <f t="shared" si="6"/>
        <v>1.0520697573387947</v>
      </c>
      <c r="J110" s="176">
        <f t="shared" si="7"/>
        <v>5703.058271036839</v>
      </c>
      <c r="Q110" s="57">
        <f t="shared" si="8"/>
        <v>2146395.737533452</v>
      </c>
      <c r="R110" s="58">
        <f t="shared" si="9"/>
        <v>0.34569567509127869</v>
      </c>
      <c r="S110" s="17">
        <f t="shared" si="10"/>
        <v>-1465.058271036839</v>
      </c>
    </row>
    <row r="111" spans="1:19" ht="14.25" customHeight="1" x14ac:dyDescent="0.25">
      <c r="A111" s="6" t="str">
        <f t="shared" si="0"/>
        <v>2020jan</v>
      </c>
      <c r="B111" s="116">
        <v>43831</v>
      </c>
      <c r="C111" s="9" t="s">
        <v>7</v>
      </c>
      <c r="D111" s="9">
        <v>2020</v>
      </c>
      <c r="E111" s="9">
        <v>109</v>
      </c>
      <c r="F111" s="10">
        <v>5672</v>
      </c>
      <c r="G111" s="169">
        <f t="shared" si="4"/>
        <v>4030.3333333333335</v>
      </c>
      <c r="H111" s="170">
        <f t="shared" si="5"/>
        <v>4027.25</v>
      </c>
      <c r="I111" s="175">
        <f t="shared" si="6"/>
        <v>1.4084052393072195</v>
      </c>
      <c r="J111" s="176">
        <f t="shared" si="7"/>
        <v>7258.9516892879737</v>
      </c>
      <c r="Q111" s="57">
        <f t="shared" si="8"/>
        <v>2518415.6641339534</v>
      </c>
      <c r="R111" s="58">
        <f t="shared" si="9"/>
        <v>0.2797869691974566</v>
      </c>
      <c r="S111" s="17">
        <f t="shared" si="10"/>
        <v>-1586.9516892879737</v>
      </c>
    </row>
    <row r="112" spans="1:19" ht="14.25" customHeight="1" x14ac:dyDescent="0.25">
      <c r="A112" s="6" t="str">
        <f t="shared" si="0"/>
        <v>2020fev</v>
      </c>
      <c r="B112" s="116">
        <v>43862</v>
      </c>
      <c r="C112" s="9" t="s">
        <v>9</v>
      </c>
      <c r="D112" s="9">
        <v>2020</v>
      </c>
      <c r="E112" s="9">
        <v>110</v>
      </c>
      <c r="F112" s="10">
        <v>11933</v>
      </c>
      <c r="G112" s="169">
        <f t="shared" si="4"/>
        <v>4024.1666666666665</v>
      </c>
      <c r="H112" s="170">
        <f t="shared" si="5"/>
        <v>4018.125</v>
      </c>
      <c r="I112" s="175">
        <f t="shared" si="6"/>
        <v>2.9697931249027842</v>
      </c>
      <c r="J112" s="176">
        <f t="shared" si="7"/>
        <v>6608.5896181419866</v>
      </c>
      <c r="Q112" s="57">
        <f t="shared" si="8"/>
        <v>28349345.914437395</v>
      </c>
      <c r="R112" s="58">
        <f t="shared" si="9"/>
        <v>0.4461921044044258</v>
      </c>
      <c r="S112" s="17">
        <f t="shared" si="10"/>
        <v>5324.4103818580134</v>
      </c>
    </row>
    <row r="113" spans="1:19" ht="14.25" customHeight="1" x14ac:dyDescent="0.25">
      <c r="A113" s="6" t="str">
        <f t="shared" si="0"/>
        <v>2020mar</v>
      </c>
      <c r="B113" s="116">
        <v>43891</v>
      </c>
      <c r="C113" s="9" t="s">
        <v>10</v>
      </c>
      <c r="D113" s="9">
        <v>2020</v>
      </c>
      <c r="E113" s="9">
        <v>111</v>
      </c>
      <c r="F113" s="10">
        <v>8252</v>
      </c>
      <c r="G113" s="169">
        <f t="shared" si="4"/>
        <v>4012.0833333333335</v>
      </c>
      <c r="H113" s="170">
        <f t="shared" si="5"/>
        <v>4002.166666666667</v>
      </c>
      <c r="I113" s="175">
        <f t="shared" si="6"/>
        <v>2.0618831466289094</v>
      </c>
      <c r="J113" s="176">
        <f t="shared" si="7"/>
        <v>6553.2978470846256</v>
      </c>
      <c r="Q113" s="57">
        <f t="shared" si="8"/>
        <v>2885589.0043193283</v>
      </c>
      <c r="R113" s="58">
        <f t="shared" si="9"/>
        <v>0.20585338741097606</v>
      </c>
      <c r="S113" s="17">
        <f t="shared" si="10"/>
        <v>1698.7021529153744</v>
      </c>
    </row>
    <row r="114" spans="1:19" ht="14.25" customHeight="1" x14ac:dyDescent="0.25">
      <c r="A114" s="6" t="str">
        <f t="shared" si="0"/>
        <v>2020abr</v>
      </c>
      <c r="B114" s="116">
        <v>43922</v>
      </c>
      <c r="C114" s="9" t="s">
        <v>11</v>
      </c>
      <c r="D114" s="9">
        <v>2020</v>
      </c>
      <c r="E114" s="9">
        <v>112</v>
      </c>
      <c r="F114" s="10">
        <v>4239</v>
      </c>
      <c r="G114" s="169">
        <f t="shared" si="4"/>
        <v>3992.25</v>
      </c>
      <c r="H114" s="170">
        <f t="shared" si="5"/>
        <v>3973.875</v>
      </c>
      <c r="I114" s="175">
        <f t="shared" si="6"/>
        <v>1.0667169953760498</v>
      </c>
      <c r="J114" s="176">
        <f t="shared" si="7"/>
        <v>4265.4128602035153</v>
      </c>
      <c r="Q114" s="57">
        <f t="shared" si="8"/>
        <v>697.63918413044041</v>
      </c>
      <c r="R114" s="58">
        <f t="shared" si="9"/>
        <v>6.2309177172718251E-3</v>
      </c>
      <c r="S114" s="17">
        <f t="shared" si="10"/>
        <v>-26.412860203515265</v>
      </c>
    </row>
    <row r="115" spans="1:19" ht="14.25" customHeight="1" x14ac:dyDescent="0.25">
      <c r="A115" s="6" t="str">
        <f t="shared" si="0"/>
        <v>2020mai</v>
      </c>
      <c r="B115" s="116">
        <v>43952</v>
      </c>
      <c r="C115" s="9" t="s">
        <v>12</v>
      </c>
      <c r="D115" s="9">
        <v>2020</v>
      </c>
      <c r="E115" s="9">
        <v>113</v>
      </c>
      <c r="F115" s="10">
        <v>2803</v>
      </c>
      <c r="G115" s="169">
        <f t="shared" si="4"/>
        <v>3955.5</v>
      </c>
      <c r="H115" s="170">
        <f t="shared" si="5"/>
        <v>3935.875</v>
      </c>
      <c r="I115" s="175">
        <f t="shared" si="6"/>
        <v>0.71216692603296594</v>
      </c>
      <c r="J115" s="176">
        <f t="shared" si="7"/>
        <v>3122.1732443146179</v>
      </c>
      <c r="Q115" s="57">
        <f t="shared" si="8"/>
        <v>101871.55988631879</v>
      </c>
      <c r="R115" s="58">
        <f t="shared" si="9"/>
        <v>0.11386844249540419</v>
      </c>
      <c r="S115" s="17">
        <f t="shared" si="10"/>
        <v>-319.17324431461793</v>
      </c>
    </row>
    <row r="116" spans="1:19" ht="14.25" customHeight="1" x14ac:dyDescent="0.25">
      <c r="A116" s="6" t="str">
        <f t="shared" si="0"/>
        <v>2020jun</v>
      </c>
      <c r="B116" s="116">
        <v>43983</v>
      </c>
      <c r="C116" s="9" t="s">
        <v>14</v>
      </c>
      <c r="D116" s="9">
        <v>2020</v>
      </c>
      <c r="E116" s="9">
        <v>114</v>
      </c>
      <c r="F116" s="10">
        <v>2449</v>
      </c>
      <c r="G116" s="169">
        <f t="shared" si="4"/>
        <v>3916.25</v>
      </c>
      <c r="H116" s="170">
        <f t="shared" si="5"/>
        <v>3943</v>
      </c>
      <c r="I116" s="175">
        <f t="shared" si="6"/>
        <v>0.62110068475779867</v>
      </c>
      <c r="J116" s="176">
        <f t="shared" si="7"/>
        <v>2973.3949185825782</v>
      </c>
      <c r="Q116" s="57">
        <f t="shared" si="8"/>
        <v>274990.03063522879</v>
      </c>
      <c r="R116" s="58">
        <f t="shared" si="9"/>
        <v>0.21412614070338021</v>
      </c>
      <c r="S116" s="17">
        <f t="shared" si="10"/>
        <v>-524.39491858257816</v>
      </c>
    </row>
    <row r="117" spans="1:19" ht="14.25" customHeight="1" x14ac:dyDescent="0.25">
      <c r="A117" s="6" t="str">
        <f t="shared" si="0"/>
        <v>2020jul</v>
      </c>
      <c r="B117" s="116">
        <v>44013</v>
      </c>
      <c r="C117" s="9" t="s">
        <v>16</v>
      </c>
      <c r="D117" s="9">
        <v>2020</v>
      </c>
      <c r="E117" s="9">
        <v>115</v>
      </c>
      <c r="F117" s="10">
        <v>1873</v>
      </c>
      <c r="G117" s="169">
        <f t="shared" si="4"/>
        <v>3969.75</v>
      </c>
      <c r="H117" s="170">
        <f t="shared" si="5"/>
        <v>3991.666666666667</v>
      </c>
      <c r="I117" s="175">
        <f t="shared" si="6"/>
        <v>0.46922755741127348</v>
      </c>
      <c r="J117" s="176">
        <f t="shared" si="7"/>
        <v>2243.4640072788775</v>
      </c>
      <c r="Q117" s="57">
        <f t="shared" si="8"/>
        <v>137243.58068912418</v>
      </c>
      <c r="R117" s="58">
        <f t="shared" si="9"/>
        <v>0.19779178178263615</v>
      </c>
      <c r="S117" s="17">
        <f t="shared" si="10"/>
        <v>-370.46400727887749</v>
      </c>
    </row>
    <row r="118" spans="1:19" ht="14.25" customHeight="1" x14ac:dyDescent="0.25">
      <c r="A118" s="6" t="str">
        <f t="shared" si="0"/>
        <v>2020ago</v>
      </c>
      <c r="B118" s="116">
        <v>44044</v>
      </c>
      <c r="C118" s="9" t="s">
        <v>18</v>
      </c>
      <c r="D118" s="9">
        <v>2020</v>
      </c>
      <c r="E118" s="9">
        <v>116</v>
      </c>
      <c r="F118" s="10">
        <v>1462</v>
      </c>
      <c r="G118" s="169">
        <f t="shared" si="4"/>
        <v>4013.5833333333335</v>
      </c>
      <c r="H118" s="170">
        <f t="shared" si="5"/>
        <v>3715.125</v>
      </c>
      <c r="I118" s="175">
        <f t="shared" si="6"/>
        <v>0.39352646277043168</v>
      </c>
      <c r="J118" s="176">
        <f t="shared" si="7"/>
        <v>1709.9696187691684</v>
      </c>
      <c r="Q118" s="57">
        <f t="shared" si="8"/>
        <v>61488.931832526709</v>
      </c>
      <c r="R118" s="58">
        <f t="shared" si="9"/>
        <v>0.1696098623592123</v>
      </c>
      <c r="S118" s="17">
        <f t="shared" si="10"/>
        <v>-247.96961876916839</v>
      </c>
    </row>
    <row r="119" spans="1:19" ht="14.25" customHeight="1" x14ac:dyDescent="0.25">
      <c r="A119" s="6" t="str">
        <f t="shared" si="0"/>
        <v>2020set</v>
      </c>
      <c r="B119" s="116">
        <v>44075</v>
      </c>
      <c r="C119" s="9" t="s">
        <v>20</v>
      </c>
      <c r="D119" s="9">
        <v>2020</v>
      </c>
      <c r="E119" s="9">
        <v>117</v>
      </c>
      <c r="F119" s="10">
        <v>1141</v>
      </c>
      <c r="G119" s="169">
        <f t="shared" si="4"/>
        <v>3416.6666666666665</v>
      </c>
      <c r="H119" s="170">
        <f t="shared" si="5"/>
        <v>3253.583333333333</v>
      </c>
      <c r="I119" s="175">
        <f t="shared" si="6"/>
        <v>0.3506902645800784</v>
      </c>
      <c r="J119" s="176">
        <f t="shared" si="7"/>
        <v>1318.0664271413905</v>
      </c>
      <c r="Q119" s="57">
        <f t="shared" si="8"/>
        <v>31352.519620617342</v>
      </c>
      <c r="R119" s="58">
        <f t="shared" si="9"/>
        <v>0.15518529986099078</v>
      </c>
      <c r="S119" s="17">
        <f t="shared" si="10"/>
        <v>-177.06642714139048</v>
      </c>
    </row>
    <row r="120" spans="1:19" ht="14.25" customHeight="1" x14ac:dyDescent="0.25">
      <c r="A120" s="6" t="str">
        <f t="shared" si="0"/>
        <v>2020out</v>
      </c>
      <c r="B120" s="116">
        <v>44105</v>
      </c>
      <c r="C120" s="9" t="s">
        <v>21</v>
      </c>
      <c r="D120" s="9">
        <v>2020</v>
      </c>
      <c r="E120" s="9">
        <v>118</v>
      </c>
      <c r="F120" s="10">
        <v>985</v>
      </c>
      <c r="G120" s="169">
        <f t="shared" si="4"/>
        <v>3090.5</v>
      </c>
      <c r="H120" s="170">
        <f t="shared" si="5"/>
        <v>3002.666666666667</v>
      </c>
      <c r="I120" s="175">
        <f t="shared" si="6"/>
        <v>0.32804174067495556</v>
      </c>
      <c r="J120" s="176">
        <f t="shared" si="7"/>
        <v>1555.8303592805737</v>
      </c>
      <c r="Q120" s="57">
        <f t="shared" si="8"/>
        <v>325847.29907638888</v>
      </c>
      <c r="R120" s="58">
        <f t="shared" si="9"/>
        <v>0.57952320739144536</v>
      </c>
      <c r="S120" s="17">
        <f t="shared" si="10"/>
        <v>-570.8303592805737</v>
      </c>
    </row>
    <row r="121" spans="1:19" ht="14.25" customHeight="1" x14ac:dyDescent="0.25">
      <c r="A121" s="6" t="str">
        <f t="shared" si="0"/>
        <v>2020nov</v>
      </c>
      <c r="B121" s="116">
        <v>44136</v>
      </c>
      <c r="C121" s="9" t="s">
        <v>22</v>
      </c>
      <c r="D121" s="9">
        <v>2020</v>
      </c>
      <c r="E121" s="9">
        <v>119</v>
      </c>
      <c r="F121" s="10">
        <v>1948</v>
      </c>
      <c r="G121" s="169">
        <f t="shared" si="4"/>
        <v>2914.8333333333335</v>
      </c>
      <c r="H121" s="170">
        <f t="shared" si="5"/>
        <v>2864.25</v>
      </c>
      <c r="I121" s="175">
        <f t="shared" si="6"/>
        <v>0.68010823077594484</v>
      </c>
      <c r="J121" s="176">
        <f t="shared" si="7"/>
        <v>2363.5008426028589</v>
      </c>
      <c r="Q121" s="57">
        <f t="shared" si="8"/>
        <v>172640.95020368576</v>
      </c>
      <c r="R121" s="58">
        <f t="shared" si="9"/>
        <v>0.21329612043267912</v>
      </c>
      <c r="S121" s="17">
        <f t="shared" si="10"/>
        <v>-415.50084260285894</v>
      </c>
    </row>
    <row r="122" spans="1:19" ht="14.25" customHeight="1" x14ac:dyDescent="0.25">
      <c r="A122" s="6" t="str">
        <f t="shared" si="0"/>
        <v>2020dez</v>
      </c>
      <c r="B122" s="116">
        <v>44166</v>
      </c>
      <c r="C122" s="9" t="s">
        <v>24</v>
      </c>
      <c r="D122" s="9">
        <v>2020</v>
      </c>
      <c r="E122" s="9">
        <v>120</v>
      </c>
      <c r="F122" s="10">
        <v>4880</v>
      </c>
      <c r="G122" s="169">
        <f t="shared" si="4"/>
        <v>2813.6666666666665</v>
      </c>
      <c r="H122" s="170">
        <f t="shared" si="5"/>
        <v>2782.125</v>
      </c>
      <c r="I122" s="175">
        <f t="shared" si="6"/>
        <v>1.7540549040751223</v>
      </c>
      <c r="J122" s="176">
        <f t="shared" si="7"/>
        <v>3938.8372102794924</v>
      </c>
      <c r="Q122" s="57">
        <f t="shared" si="8"/>
        <v>885787.39675448835</v>
      </c>
      <c r="R122" s="58">
        <f t="shared" si="9"/>
        <v>0.19286122740174336</v>
      </c>
      <c r="S122" s="17">
        <f t="shared" si="10"/>
        <v>941.16278972050759</v>
      </c>
    </row>
    <row r="123" spans="1:19" ht="14.25" customHeight="1" x14ac:dyDescent="0.25">
      <c r="A123" s="6" t="str">
        <f t="shared" si="0"/>
        <v>2021jan</v>
      </c>
      <c r="B123" s="116">
        <v>44197</v>
      </c>
      <c r="C123" s="9" t="s">
        <v>7</v>
      </c>
      <c r="D123" s="188">
        <v>2021</v>
      </c>
      <c r="E123" s="9">
        <v>121</v>
      </c>
      <c r="F123" s="10">
        <v>6198</v>
      </c>
      <c r="G123" s="169">
        <f t="shared" si="4"/>
        <v>2750.5833333333335</v>
      </c>
      <c r="H123" s="170">
        <f t="shared" si="5"/>
        <v>2724.875</v>
      </c>
      <c r="I123" s="175">
        <f t="shared" si="6"/>
        <v>2.2745997522822146</v>
      </c>
      <c r="J123" s="176">
        <f t="shared" si="7"/>
        <v>4911.4745755412669</v>
      </c>
      <c r="Q123" s="57">
        <f t="shared" si="8"/>
        <v>1655147.6677787234</v>
      </c>
      <c r="R123" s="58">
        <f t="shared" si="9"/>
        <v>0.20757105912531995</v>
      </c>
      <c r="S123" s="17">
        <f t="shared" si="10"/>
        <v>1286.5254244587331</v>
      </c>
    </row>
    <row r="124" spans="1:19" ht="14.25" customHeight="1" x14ac:dyDescent="0.25">
      <c r="A124" s="6" t="str">
        <f t="shared" si="0"/>
        <v>2021fev</v>
      </c>
      <c r="B124" s="116">
        <v>44228</v>
      </c>
      <c r="C124" s="9" t="s">
        <v>9</v>
      </c>
      <c r="D124" s="9">
        <v>2021</v>
      </c>
      <c r="E124" s="9">
        <v>122</v>
      </c>
      <c r="F124" s="10">
        <v>4770</v>
      </c>
      <c r="G124" s="169">
        <f t="shared" si="4"/>
        <v>2699.1666666666665</v>
      </c>
      <c r="H124" s="170">
        <f t="shared" si="5"/>
        <v>2684.875</v>
      </c>
      <c r="I124" s="175">
        <f t="shared" si="6"/>
        <v>1.7766190232319941</v>
      </c>
      <c r="J124" s="176">
        <f t="shared" si="7"/>
        <v>4415.8001682399045</v>
      </c>
      <c r="Q124" s="57">
        <f t="shared" si="8"/>
        <v>125457.52081887999</v>
      </c>
      <c r="R124" s="58">
        <f t="shared" si="9"/>
        <v>7.4255729928741201E-2</v>
      </c>
      <c r="S124" s="17">
        <f t="shared" si="10"/>
        <v>354.19983176009555</v>
      </c>
    </row>
    <row r="125" spans="1:19" ht="14.25" customHeight="1" x14ac:dyDescent="0.25">
      <c r="A125" s="6" t="str">
        <f t="shared" si="0"/>
        <v>2021mar</v>
      </c>
      <c r="B125" s="116">
        <v>44256</v>
      </c>
      <c r="C125" s="9" t="s">
        <v>10</v>
      </c>
      <c r="D125" s="9">
        <v>2021</v>
      </c>
      <c r="E125" s="9">
        <v>123</v>
      </c>
      <c r="F125" s="10">
        <v>4338</v>
      </c>
      <c r="G125" s="169">
        <f t="shared" si="4"/>
        <v>2670.5833333333335</v>
      </c>
      <c r="H125" s="170">
        <f t="shared" si="5"/>
        <v>2661.5</v>
      </c>
      <c r="I125" s="175">
        <f t="shared" si="6"/>
        <v>1.6299079466466277</v>
      </c>
      <c r="J125" s="176">
        <f t="shared" si="7"/>
        <v>4358.0399500309986</v>
      </c>
      <c r="Q125" s="57">
        <f t="shared" si="8"/>
        <v>401.59959724492182</v>
      </c>
      <c r="R125" s="58">
        <f t="shared" si="9"/>
        <v>4.6196288683722046E-3</v>
      </c>
      <c r="S125" s="17">
        <f t="shared" si="10"/>
        <v>-20.039950030998625</v>
      </c>
    </row>
    <row r="126" spans="1:19" ht="14.25" customHeight="1" x14ac:dyDescent="0.25">
      <c r="A126" s="6" t="str">
        <f t="shared" si="0"/>
        <v>2021abr</v>
      </c>
      <c r="B126" s="116">
        <v>44287</v>
      </c>
      <c r="C126" s="9" t="s">
        <v>11</v>
      </c>
      <c r="D126" s="9">
        <v>2021</v>
      </c>
      <c r="E126" s="9">
        <v>124</v>
      </c>
      <c r="F126" s="10">
        <v>2131</v>
      </c>
      <c r="G126" s="169">
        <f t="shared" si="4"/>
        <v>2652.4166666666665</v>
      </c>
      <c r="H126" s="170">
        <f t="shared" si="5"/>
        <v>2735.6666666666665</v>
      </c>
      <c r="I126" s="175">
        <f t="shared" si="6"/>
        <v>0.77896917265748755</v>
      </c>
      <c r="J126" s="176">
        <f t="shared" si="7"/>
        <v>2936.3650797345367</v>
      </c>
      <c r="Q126" s="57">
        <f t="shared" si="8"/>
        <v>648612.91165581672</v>
      </c>
      <c r="R126" s="58">
        <f t="shared" si="9"/>
        <v>0.37792824013821524</v>
      </c>
      <c r="S126" s="17">
        <f t="shared" si="10"/>
        <v>-805.36507973453672</v>
      </c>
    </row>
    <row r="127" spans="1:19" ht="14.25" customHeight="1" x14ac:dyDescent="0.25">
      <c r="A127" s="6" t="str">
        <f t="shared" si="0"/>
        <v>2021mai</v>
      </c>
      <c r="B127" s="116">
        <v>44317</v>
      </c>
      <c r="C127" s="9" t="s">
        <v>12</v>
      </c>
      <c r="D127" s="9">
        <v>2021</v>
      </c>
      <c r="E127" s="9">
        <v>125</v>
      </c>
      <c r="F127" s="10">
        <v>1589</v>
      </c>
      <c r="G127" s="169">
        <f t="shared" si="4"/>
        <v>2818.9166666666665</v>
      </c>
      <c r="H127" s="170">
        <f t="shared" si="5"/>
        <v>2896.708333333333</v>
      </c>
      <c r="I127" s="175">
        <f t="shared" si="6"/>
        <v>0.54855367442930913</v>
      </c>
      <c r="J127" s="176">
        <f t="shared" si="7"/>
        <v>2297.8436192502359</v>
      </c>
      <c r="Q127" s="57">
        <f t="shared" si="8"/>
        <v>502459.27655177336</v>
      </c>
      <c r="R127" s="58">
        <f t="shared" si="9"/>
        <v>0.44609415937711505</v>
      </c>
      <c r="S127" s="17">
        <f t="shared" si="10"/>
        <v>-708.84361925023586</v>
      </c>
    </row>
    <row r="128" spans="1:19" ht="14.25" customHeight="1" x14ac:dyDescent="0.25">
      <c r="A128" s="6" t="str">
        <f t="shared" si="0"/>
        <v>2021jun</v>
      </c>
      <c r="B128" s="116">
        <v>44348</v>
      </c>
      <c r="C128" s="9" t="s">
        <v>14</v>
      </c>
      <c r="D128" s="9">
        <v>2021</v>
      </c>
      <c r="E128" s="9">
        <v>126</v>
      </c>
      <c r="F128" s="10">
        <v>1692</v>
      </c>
      <c r="G128" s="169">
        <f t="shared" si="4"/>
        <v>2974.5</v>
      </c>
      <c r="H128" s="170">
        <f t="shared" si="5"/>
        <v>2956.583333333333</v>
      </c>
      <c r="I128" s="175">
        <f t="shared" si="6"/>
        <v>0.57228219510132761</v>
      </c>
      <c r="J128" s="176">
        <f t="shared" si="7"/>
        <v>2229.5434592186848</v>
      </c>
      <c r="Q128" s="57">
        <f t="shared" si="8"/>
        <v>288952.97054878983</v>
      </c>
      <c r="R128" s="58">
        <f t="shared" si="9"/>
        <v>0.31769707991648038</v>
      </c>
      <c r="S128" s="17">
        <f t="shared" si="10"/>
        <v>-537.5434592186848</v>
      </c>
    </row>
    <row r="129" spans="1:19" ht="14.25" customHeight="1" x14ac:dyDescent="0.25">
      <c r="A129" s="6" t="str">
        <f t="shared" si="0"/>
        <v>2021jul</v>
      </c>
      <c r="B129" s="116">
        <v>44378</v>
      </c>
      <c r="C129" s="9" t="s">
        <v>16</v>
      </c>
      <c r="D129" s="9">
        <v>2021</v>
      </c>
      <c r="E129" s="9">
        <v>127</v>
      </c>
      <c r="F129" s="10">
        <v>1256</v>
      </c>
      <c r="G129" s="169">
        <f t="shared" si="4"/>
        <v>2938.6666666666665</v>
      </c>
      <c r="H129" s="170">
        <f t="shared" si="5"/>
        <v>3096.75</v>
      </c>
      <c r="I129" s="175">
        <f t="shared" si="6"/>
        <v>0.40558650197788004</v>
      </c>
      <c r="J129" s="176">
        <f t="shared" si="7"/>
        <v>1740.4878074006338</v>
      </c>
      <c r="Q129" s="57">
        <f t="shared" si="8"/>
        <v>234728.4355198736</v>
      </c>
      <c r="R129" s="58">
        <f t="shared" si="9"/>
        <v>0.38573870015974027</v>
      </c>
      <c r="S129" s="17">
        <f t="shared" si="10"/>
        <v>-484.48780740063376</v>
      </c>
    </row>
    <row r="130" spans="1:19" ht="14.25" customHeight="1" x14ac:dyDescent="0.25">
      <c r="A130" s="6" t="str">
        <f t="shared" si="0"/>
        <v>2021ago</v>
      </c>
      <c r="B130" s="116">
        <v>44409</v>
      </c>
      <c r="C130" s="9" t="s">
        <v>18</v>
      </c>
      <c r="D130" s="9">
        <v>2021</v>
      </c>
      <c r="E130" s="9">
        <v>128</v>
      </c>
      <c r="F130" s="10">
        <v>1119</v>
      </c>
      <c r="G130" s="169">
        <f t="shared" si="4"/>
        <v>3254.8333333333335</v>
      </c>
      <c r="H130" s="170">
        <f t="shared" si="5"/>
        <v>3511.875</v>
      </c>
      <c r="I130" s="175">
        <f t="shared" si="6"/>
        <v>0.31863320875600643</v>
      </c>
      <c r="J130" s="176">
        <f t="shared" si="7"/>
        <v>1616.4192469741861</v>
      </c>
      <c r="Q130" s="57">
        <f t="shared" si="8"/>
        <v>247425.90726036634</v>
      </c>
      <c r="R130" s="58">
        <f t="shared" si="9"/>
        <v>0.44452122160338348</v>
      </c>
      <c r="S130" s="17">
        <f t="shared" si="10"/>
        <v>-497.41924697418608</v>
      </c>
    </row>
    <row r="131" spans="1:19" ht="14.25" customHeight="1" x14ac:dyDescent="0.25">
      <c r="A131" s="6" t="str">
        <f t="shared" si="0"/>
        <v>2021set</v>
      </c>
      <c r="B131" s="116">
        <v>44440</v>
      </c>
      <c r="C131" s="9" t="s">
        <v>20</v>
      </c>
      <c r="D131" s="9">
        <v>2021</v>
      </c>
      <c r="E131" s="9">
        <v>129</v>
      </c>
      <c r="F131" s="10">
        <v>923</v>
      </c>
      <c r="G131" s="169">
        <f t="shared" si="4"/>
        <v>3768.9166666666665</v>
      </c>
      <c r="H131" s="170">
        <f t="shared" si="5"/>
        <v>3795.583333333333</v>
      </c>
      <c r="I131" s="175">
        <f t="shared" si="6"/>
        <v>0.24317737721474522</v>
      </c>
      <c r="J131" s="176">
        <f t="shared" si="7"/>
        <v>1537.6372603798097</v>
      </c>
      <c r="Q131" s="57">
        <f t="shared" si="8"/>
        <v>377778.96184719802</v>
      </c>
      <c r="R131" s="58">
        <f t="shared" si="9"/>
        <v>0.66591252478852625</v>
      </c>
      <c r="S131" s="17">
        <f t="shared" si="10"/>
        <v>-614.63726037980973</v>
      </c>
    </row>
    <row r="132" spans="1:19" ht="14.25" customHeight="1" x14ac:dyDescent="0.25">
      <c r="A132" s="6" t="str">
        <f t="shared" si="0"/>
        <v>2021out</v>
      </c>
      <c r="B132" s="116">
        <v>44470</v>
      </c>
      <c r="C132" s="9" t="s">
        <v>21</v>
      </c>
      <c r="D132" s="9">
        <v>2021</v>
      </c>
      <c r="E132" s="9">
        <v>130</v>
      </c>
      <c r="F132" s="10">
        <v>2983</v>
      </c>
      <c r="G132" s="169">
        <f t="shared" si="4"/>
        <v>3822.25</v>
      </c>
      <c r="H132" s="170">
        <f t="shared" si="5"/>
        <v>3890.166666666667</v>
      </c>
      <c r="I132" s="175">
        <f t="shared" si="6"/>
        <v>0.76680519257958091</v>
      </c>
      <c r="J132" s="176">
        <f t="shared" si="7"/>
        <v>2015.6880781509697</v>
      </c>
      <c r="Q132" s="57">
        <f t="shared" si="8"/>
        <v>935692.35415126453</v>
      </c>
      <c r="R132" s="58">
        <f t="shared" si="9"/>
        <v>0.32427486485049628</v>
      </c>
      <c r="S132" s="17">
        <f t="shared" si="10"/>
        <v>967.31192184903034</v>
      </c>
    </row>
    <row r="133" spans="1:19" ht="14.25" customHeight="1" x14ac:dyDescent="0.25">
      <c r="A133" s="6" t="str">
        <f t="shared" si="0"/>
        <v>2021nov</v>
      </c>
      <c r="B133" s="116">
        <v>44501</v>
      </c>
      <c r="C133" s="9" t="s">
        <v>22</v>
      </c>
      <c r="D133" s="9">
        <v>2021</v>
      </c>
      <c r="E133" s="9">
        <v>131</v>
      </c>
      <c r="F133" s="10">
        <v>3815</v>
      </c>
      <c r="G133" s="10">
        <f t="shared" si="4"/>
        <v>3958.0833333333335</v>
      </c>
      <c r="H133" s="170">
        <f t="shared" si="5"/>
        <v>3999.916666666667</v>
      </c>
      <c r="I133" s="175">
        <f t="shared" si="6"/>
        <v>0.9537698702056292</v>
      </c>
      <c r="J133" s="176">
        <f t="shared" si="7"/>
        <v>3300.6219471093259</v>
      </c>
      <c r="Q133" s="57">
        <f t="shared" si="8"/>
        <v>264584.7812956011</v>
      </c>
      <c r="R133" s="58">
        <f t="shared" si="9"/>
        <v>0.13483042015482938</v>
      </c>
      <c r="S133" s="17">
        <f t="shared" si="10"/>
        <v>514.3780528906741</v>
      </c>
    </row>
    <row r="134" spans="1:19" ht="14.25" customHeight="1" x14ac:dyDescent="0.25">
      <c r="A134" s="6" t="str">
        <f t="shared" si="0"/>
        <v>2021dez</v>
      </c>
      <c r="B134" s="116">
        <v>44531</v>
      </c>
      <c r="C134" s="9" t="s">
        <v>24</v>
      </c>
      <c r="D134" s="9">
        <v>2021</v>
      </c>
      <c r="E134" s="9">
        <v>132</v>
      </c>
      <c r="F134" s="10">
        <v>4450</v>
      </c>
      <c r="G134" s="10">
        <f t="shared" si="4"/>
        <v>4041.75</v>
      </c>
      <c r="H134" s="170">
        <f t="shared" si="5"/>
        <v>4063.375</v>
      </c>
      <c r="I134" s="175">
        <f t="shared" si="6"/>
        <v>1.0951487371950657</v>
      </c>
      <c r="J134" s="176">
        <f t="shared" si="7"/>
        <v>5752.7870420342124</v>
      </c>
      <c r="Q134" s="57">
        <f t="shared" si="8"/>
        <v>1697254.0768922528</v>
      </c>
      <c r="R134" s="58">
        <f t="shared" si="9"/>
        <v>0.29276113304139606</v>
      </c>
      <c r="S134" s="17">
        <f t="shared" si="10"/>
        <v>-1302.7870420342124</v>
      </c>
    </row>
    <row r="135" spans="1:19" ht="14.25" customHeight="1" x14ac:dyDescent="0.25">
      <c r="A135" s="6" t="str">
        <f t="shared" si="0"/>
        <v>2022jan</v>
      </c>
      <c r="B135" s="116">
        <v>44562</v>
      </c>
      <c r="C135" s="9" t="s">
        <v>7</v>
      </c>
      <c r="D135" s="9">
        <v>2022</v>
      </c>
      <c r="E135" s="9">
        <v>133</v>
      </c>
      <c r="F135" s="10">
        <v>9992</v>
      </c>
      <c r="G135" s="10">
        <f t="shared" si="4"/>
        <v>4085</v>
      </c>
      <c r="H135" s="171"/>
      <c r="J135" s="189">
        <f t="shared" ref="J135:J149" si="35">$L$19*VLOOKUP(C135,$L$3:$O$15,4,FALSE)</f>
        <v>6200.1360257799352</v>
      </c>
      <c r="Q135" s="190">
        <f t="shared" si="8"/>
        <v>14378232.398987984</v>
      </c>
      <c r="R135" s="191">
        <f t="shared" si="9"/>
        <v>0.37948998941353729</v>
      </c>
      <c r="S135" s="17">
        <f t="shared" si="10"/>
        <v>3791.8639742200648</v>
      </c>
    </row>
    <row r="136" spans="1:19" ht="14.25" customHeight="1" x14ac:dyDescent="0.25">
      <c r="A136" s="6" t="str">
        <f t="shared" si="0"/>
        <v>2022fev</v>
      </c>
      <c r="B136" s="116">
        <v>44593</v>
      </c>
      <c r="C136" s="9" t="s">
        <v>9</v>
      </c>
      <c r="D136" s="9">
        <v>2022</v>
      </c>
      <c r="E136" s="9">
        <v>134</v>
      </c>
      <c r="F136" s="10">
        <v>10939</v>
      </c>
      <c r="G136" s="171"/>
      <c r="H136" s="171"/>
      <c r="J136" s="189">
        <f t="shared" si="35"/>
        <v>5657.4567490203763</v>
      </c>
      <c r="Q136" s="190">
        <f t="shared" si="8"/>
        <v>27894699.111968413</v>
      </c>
      <c r="R136" s="191">
        <f t="shared" si="9"/>
        <v>0.48281773937102329</v>
      </c>
      <c r="S136" s="17">
        <f t="shared" si="10"/>
        <v>5281.5432509796237</v>
      </c>
    </row>
    <row r="137" spans="1:19" ht="14.25" customHeight="1" x14ac:dyDescent="0.25">
      <c r="A137" s="6" t="str">
        <f t="shared" si="0"/>
        <v>2022mar</v>
      </c>
      <c r="B137" s="116">
        <v>44621</v>
      </c>
      <c r="C137" s="9" t="s">
        <v>10</v>
      </c>
      <c r="D137" s="9">
        <v>2022</v>
      </c>
      <c r="E137" s="9">
        <v>135</v>
      </c>
      <c r="F137" s="10">
        <v>4978</v>
      </c>
      <c r="G137" s="171"/>
      <c r="H137" s="171"/>
      <c r="J137" s="189">
        <f t="shared" si="35"/>
        <v>5632.4927111786837</v>
      </c>
      <c r="Q137" s="190">
        <f t="shared" si="8"/>
        <v>428360.70898602396</v>
      </c>
      <c r="R137" s="191">
        <f t="shared" si="9"/>
        <v>0.13147704121709194</v>
      </c>
      <c r="S137" s="17">
        <f t="shared" si="10"/>
        <v>-654.49271117868375</v>
      </c>
    </row>
    <row r="138" spans="1:19" ht="14.25" customHeight="1" x14ac:dyDescent="0.25">
      <c r="A138" s="6" t="str">
        <f t="shared" si="0"/>
        <v>2022abr</v>
      </c>
      <c r="B138" s="116">
        <v>44652</v>
      </c>
      <c r="C138" s="9" t="s">
        <v>11</v>
      </c>
      <c r="D138" s="9">
        <v>2022</v>
      </c>
      <c r="E138" s="9">
        <v>136</v>
      </c>
      <c r="F138" s="10">
        <v>3761</v>
      </c>
      <c r="G138" s="171"/>
      <c r="H138" s="171"/>
      <c r="J138" s="189">
        <f t="shared" si="35"/>
        <v>3692.1792203539899</v>
      </c>
      <c r="Q138" s="190">
        <f t="shared" si="8"/>
        <v>4736.2997110846809</v>
      </c>
      <c r="R138" s="191">
        <f t="shared" si="9"/>
        <v>1.8298532211116759E-2</v>
      </c>
      <c r="S138" s="17">
        <f t="shared" si="10"/>
        <v>68.820779646010124</v>
      </c>
    </row>
    <row r="139" spans="1:19" ht="14.25" customHeight="1" x14ac:dyDescent="0.25">
      <c r="A139" s="6" t="str">
        <f t="shared" si="0"/>
        <v>2022mai</v>
      </c>
      <c r="B139" s="116">
        <v>44682</v>
      </c>
      <c r="C139" s="9" t="s">
        <v>12</v>
      </c>
      <c r="D139" s="9">
        <v>2022</v>
      </c>
      <c r="E139" s="9">
        <v>137</v>
      </c>
      <c r="F139" s="10">
        <v>2593</v>
      </c>
      <c r="J139" s="189">
        <f t="shared" si="35"/>
        <v>2728.6736831714097</v>
      </c>
      <c r="Q139" s="190">
        <f t="shared" si="8"/>
        <v>18407.348305296066</v>
      </c>
      <c r="R139" s="191">
        <f t="shared" si="9"/>
        <v>5.232305560023514E-2</v>
      </c>
      <c r="S139" s="17">
        <f t="shared" si="10"/>
        <v>-135.67368317140972</v>
      </c>
    </row>
    <row r="140" spans="1:19" ht="14.25" customHeight="1" x14ac:dyDescent="0.25">
      <c r="A140" s="6" t="str">
        <f t="shared" si="0"/>
        <v>2022jun</v>
      </c>
      <c r="B140" s="116">
        <v>44713</v>
      </c>
      <c r="C140" s="9" t="s">
        <v>14</v>
      </c>
      <c r="D140" s="9">
        <v>2022</v>
      </c>
      <c r="E140" s="9">
        <v>138</v>
      </c>
      <c r="F140" s="10">
        <v>2211</v>
      </c>
      <c r="J140" s="189">
        <f t="shared" si="35"/>
        <v>2593.950711354883</v>
      </c>
      <c r="Q140" s="190">
        <f t="shared" si="8"/>
        <v>146651.24732721091</v>
      </c>
      <c r="R140" s="191">
        <f t="shared" si="9"/>
        <v>0.17320249269782134</v>
      </c>
      <c r="S140" s="17">
        <f t="shared" si="10"/>
        <v>-382.95071135488297</v>
      </c>
    </row>
    <row r="141" spans="1:19" ht="14.25" customHeight="1" x14ac:dyDescent="0.25">
      <c r="A141" s="6" t="str">
        <f t="shared" si="0"/>
        <v>jul</v>
      </c>
      <c r="B141" s="116">
        <v>44743</v>
      </c>
      <c r="C141" s="9" t="s">
        <v>16</v>
      </c>
      <c r="E141" s="9">
        <v>139</v>
      </c>
      <c r="J141" s="189">
        <f t="shared" si="35"/>
        <v>1933.3066323144637</v>
      </c>
    </row>
    <row r="142" spans="1:19" ht="14.25" customHeight="1" x14ac:dyDescent="0.25">
      <c r="A142" s="6" t="str">
        <f t="shared" si="0"/>
        <v>ago</v>
      </c>
      <c r="B142" s="116">
        <v>44774</v>
      </c>
      <c r="C142" s="9" t="s">
        <v>18</v>
      </c>
      <c r="E142" s="9">
        <v>140</v>
      </c>
      <c r="J142" s="189">
        <f t="shared" si="35"/>
        <v>1583.2549896423179</v>
      </c>
    </row>
    <row r="143" spans="1:19" ht="14.25" customHeight="1" x14ac:dyDescent="0.25">
      <c r="A143" s="6" t="str">
        <f t="shared" si="0"/>
        <v>set</v>
      </c>
      <c r="B143" s="116">
        <v>44805</v>
      </c>
      <c r="C143" s="9" t="s">
        <v>20</v>
      </c>
      <c r="E143" s="9">
        <v>141</v>
      </c>
      <c r="H143" s="13"/>
      <c r="J143" s="189">
        <f t="shared" si="35"/>
        <v>1393.5137721840197</v>
      </c>
    </row>
    <row r="144" spans="1:19" ht="14.25" customHeight="1" x14ac:dyDescent="0.25">
      <c r="A144" s="6" t="str">
        <f t="shared" si="0"/>
        <v>out</v>
      </c>
      <c r="B144" s="116">
        <v>44835</v>
      </c>
      <c r="C144" s="9" t="s">
        <v>21</v>
      </c>
      <c r="E144" s="9">
        <v>142</v>
      </c>
      <c r="H144" s="13"/>
      <c r="J144" s="189">
        <f t="shared" si="35"/>
        <v>1782.341916249351</v>
      </c>
    </row>
    <row r="145" spans="1:10" ht="14.25" customHeight="1" x14ac:dyDescent="0.25">
      <c r="A145" s="6" t="str">
        <f t="shared" si="0"/>
        <v>nov</v>
      </c>
      <c r="B145" s="116">
        <v>44866</v>
      </c>
      <c r="C145" s="9" t="s">
        <v>22</v>
      </c>
      <c r="E145" s="9">
        <v>143</v>
      </c>
      <c r="H145" s="13"/>
      <c r="J145" s="189">
        <f t="shared" si="35"/>
        <v>2838.4466869128178</v>
      </c>
    </row>
    <row r="146" spans="1:10" ht="14.25" customHeight="1" x14ac:dyDescent="0.25">
      <c r="A146" s="6" t="str">
        <f t="shared" si="0"/>
        <v>dez</v>
      </c>
      <c r="B146" s="116">
        <v>44896</v>
      </c>
      <c r="C146" s="9" t="s">
        <v>24</v>
      </c>
      <c r="E146" s="9">
        <v>144</v>
      </c>
      <c r="G146" s="13"/>
      <c r="H146" s="13"/>
      <c r="J146" s="189">
        <f t="shared" si="35"/>
        <v>4869.9813163773952</v>
      </c>
    </row>
    <row r="147" spans="1:10" ht="14.25" customHeight="1" x14ac:dyDescent="0.25">
      <c r="A147" s="6" t="str">
        <f t="shared" si="0"/>
        <v>jan</v>
      </c>
      <c r="B147" s="116">
        <v>44927</v>
      </c>
      <c r="C147" s="9" t="s">
        <v>7</v>
      </c>
      <c r="E147" s="9">
        <v>145</v>
      </c>
      <c r="G147" s="13"/>
      <c r="H147" s="13"/>
      <c r="J147" s="189">
        <f t="shared" si="35"/>
        <v>6200.1360257799352</v>
      </c>
    </row>
    <row r="148" spans="1:10" ht="14.25" customHeight="1" x14ac:dyDescent="0.25">
      <c r="A148" s="6" t="str">
        <f t="shared" si="0"/>
        <v>fev</v>
      </c>
      <c r="B148" s="116">
        <v>44958</v>
      </c>
      <c r="C148" s="9" t="s">
        <v>9</v>
      </c>
      <c r="E148" s="9">
        <v>146</v>
      </c>
      <c r="G148" s="13"/>
      <c r="H148" s="13"/>
      <c r="J148" s="189">
        <f t="shared" si="35"/>
        <v>5657.4567490203763</v>
      </c>
    </row>
    <row r="149" spans="1:10" ht="14.25" customHeight="1" x14ac:dyDescent="0.25">
      <c r="A149" s="6" t="str">
        <f t="shared" si="0"/>
        <v>mar</v>
      </c>
      <c r="B149" s="116">
        <v>44986</v>
      </c>
      <c r="C149" s="9" t="s">
        <v>10</v>
      </c>
      <c r="E149" s="9">
        <v>147</v>
      </c>
      <c r="J149" s="189">
        <f t="shared" si="35"/>
        <v>5632.4927111786837</v>
      </c>
    </row>
    <row r="150" spans="1:10" ht="14.25" customHeight="1" x14ac:dyDescent="0.25"/>
    <row r="151" spans="1:10" ht="14.25" customHeight="1" x14ac:dyDescent="0.25"/>
    <row r="152" spans="1:10" ht="14.25" customHeight="1" x14ac:dyDescent="0.25"/>
    <row r="153" spans="1:10" ht="14.25" customHeight="1" x14ac:dyDescent="0.25"/>
    <row r="154" spans="1:10" ht="14.25" customHeight="1" x14ac:dyDescent="0.25"/>
    <row r="155" spans="1:10" ht="14.25" customHeight="1" x14ac:dyDescent="0.25"/>
    <row r="156" spans="1:10" ht="14.25" customHeight="1" x14ac:dyDescent="0.25"/>
    <row r="157" spans="1:10" ht="14.25" customHeight="1" x14ac:dyDescent="0.25"/>
    <row r="158" spans="1:10" ht="14.25" customHeight="1" x14ac:dyDescent="0.25"/>
    <row r="159" spans="1:10" ht="14.25" customHeight="1" x14ac:dyDescent="0.25"/>
    <row r="160" spans="1:10" ht="14.25" customHeight="1" x14ac:dyDescent="0.25"/>
    <row r="161" ht="14.25" customHeight="1" x14ac:dyDescent="0.25"/>
    <row r="162" ht="14.25" customHeight="1" x14ac:dyDescent="0.25"/>
    <row r="163" ht="14.25" customHeight="1" x14ac:dyDescent="0.25"/>
    <row r="164" ht="14.25" customHeight="1" x14ac:dyDescent="0.25"/>
    <row r="165" ht="14.25" customHeight="1" x14ac:dyDescent="0.25"/>
    <row r="166" ht="14.25" customHeight="1" x14ac:dyDescent="0.25"/>
    <row r="167" ht="14.25" customHeight="1" x14ac:dyDescent="0.25"/>
    <row r="168" ht="14.25" customHeight="1" x14ac:dyDescent="0.25"/>
    <row r="169" ht="14.25" customHeight="1" x14ac:dyDescent="0.25"/>
    <row r="170" ht="14.25" customHeight="1" x14ac:dyDescent="0.25"/>
    <row r="171" ht="14.25" customHeight="1" x14ac:dyDescent="0.25"/>
    <row r="172" ht="14.25" customHeight="1" x14ac:dyDescent="0.25"/>
    <row r="173" ht="14.25" customHeight="1" x14ac:dyDescent="0.25"/>
    <row r="174" ht="14.25" customHeight="1" x14ac:dyDescent="0.25"/>
    <row r="175" ht="14.25" customHeight="1" x14ac:dyDescent="0.25"/>
    <row r="176" ht="14.25" customHeight="1" x14ac:dyDescent="0.25"/>
    <row r="177" ht="14.25" customHeight="1" x14ac:dyDescent="0.25"/>
    <row r="178" ht="14.25" customHeight="1" x14ac:dyDescent="0.25"/>
    <row r="179" ht="14.25" customHeight="1" x14ac:dyDescent="0.25"/>
    <row r="180" ht="14.25" customHeight="1" x14ac:dyDescent="0.25"/>
    <row r="181" ht="14.25" customHeight="1" x14ac:dyDescent="0.25"/>
    <row r="182" ht="14.25" customHeight="1" x14ac:dyDescent="0.25"/>
    <row r="183" ht="14.25" customHeight="1" x14ac:dyDescent="0.25"/>
    <row r="184" ht="14.25" customHeight="1" x14ac:dyDescent="0.25"/>
    <row r="185" ht="14.25" customHeight="1" x14ac:dyDescent="0.25"/>
    <row r="186" ht="14.25" customHeight="1" x14ac:dyDescent="0.25"/>
    <row r="187" ht="14.25" customHeight="1" x14ac:dyDescent="0.25"/>
    <row r="188" ht="14.25" customHeight="1" x14ac:dyDescent="0.25"/>
    <row r="189" ht="14.25" customHeight="1" x14ac:dyDescent="0.25"/>
    <row r="190" ht="14.25" customHeight="1" x14ac:dyDescent="0.25"/>
    <row r="191" ht="14.25" customHeight="1" x14ac:dyDescent="0.25"/>
    <row r="192" ht="14.25" customHeight="1" x14ac:dyDescent="0.25"/>
    <row r="193" ht="14.25" customHeight="1" x14ac:dyDescent="0.25"/>
    <row r="194" ht="14.25" customHeight="1" x14ac:dyDescent="0.25"/>
    <row r="195" ht="14.25" customHeight="1" x14ac:dyDescent="0.25"/>
    <row r="196" ht="14.25" customHeight="1" x14ac:dyDescent="0.25"/>
    <row r="197" ht="14.25" customHeight="1" x14ac:dyDescent="0.25"/>
    <row r="198" ht="14.25" customHeight="1" x14ac:dyDescent="0.25"/>
    <row r="199" ht="14.25" customHeight="1" x14ac:dyDescent="0.25"/>
    <row r="200" ht="14.25" customHeight="1" x14ac:dyDescent="0.25"/>
    <row r="201" ht="14.25" customHeight="1" x14ac:dyDescent="0.25"/>
    <row r="202" ht="14.25" customHeight="1" x14ac:dyDescent="0.25"/>
    <row r="203" ht="14.25" customHeight="1" x14ac:dyDescent="0.25"/>
    <row r="204" ht="14.25" customHeight="1" x14ac:dyDescent="0.25"/>
    <row r="205" ht="14.25" customHeight="1" x14ac:dyDescent="0.25"/>
    <row r="206" ht="14.25" customHeight="1" x14ac:dyDescent="0.25"/>
    <row r="207" ht="14.25" customHeight="1" x14ac:dyDescent="0.25"/>
    <row r="208" ht="14.25" customHeight="1" x14ac:dyDescent="0.25"/>
    <row r="209" ht="14.25" customHeight="1" x14ac:dyDescent="0.25"/>
    <row r="210" ht="14.25" customHeight="1" x14ac:dyDescent="0.25"/>
    <row r="211" ht="14.25" customHeight="1" x14ac:dyDescent="0.25"/>
    <row r="212" ht="14.25" customHeight="1" x14ac:dyDescent="0.25"/>
    <row r="213" ht="14.25" customHeight="1" x14ac:dyDescent="0.25"/>
    <row r="214" ht="14.25" customHeight="1" x14ac:dyDescent="0.25"/>
    <row r="215" ht="14.25" customHeight="1" x14ac:dyDescent="0.25"/>
    <row r="216" ht="14.25" customHeight="1" x14ac:dyDescent="0.25"/>
    <row r="217" ht="14.25" customHeight="1" x14ac:dyDescent="0.25"/>
    <row r="218" ht="14.25" customHeight="1" x14ac:dyDescent="0.25"/>
    <row r="219" ht="14.25" customHeight="1" x14ac:dyDescent="0.25"/>
    <row r="220" ht="14.25" customHeight="1" x14ac:dyDescent="0.25"/>
    <row r="221" ht="14.25" customHeight="1" x14ac:dyDescent="0.25"/>
    <row r="222" ht="14.25" customHeight="1" x14ac:dyDescent="0.25"/>
    <row r="223" ht="14.25" customHeight="1" x14ac:dyDescent="0.25"/>
    <row r="224" ht="14.25" customHeight="1" x14ac:dyDescent="0.25"/>
    <row r="225" ht="14.25" customHeight="1" x14ac:dyDescent="0.25"/>
    <row r="226" ht="14.25" customHeight="1" x14ac:dyDescent="0.25"/>
    <row r="227" ht="14.25" customHeight="1" x14ac:dyDescent="0.25"/>
    <row r="228" ht="14.25" customHeight="1" x14ac:dyDescent="0.25"/>
    <row r="229" ht="14.25" customHeight="1" x14ac:dyDescent="0.25"/>
    <row r="230" ht="14.25" customHeight="1" x14ac:dyDescent="0.25"/>
    <row r="231" ht="14.25" customHeight="1" x14ac:dyDescent="0.25"/>
    <row r="232" ht="14.25" customHeight="1" x14ac:dyDescent="0.25"/>
    <row r="233" ht="14.25" customHeight="1" x14ac:dyDescent="0.25"/>
    <row r="234" ht="14.25" customHeight="1" x14ac:dyDescent="0.25"/>
    <row r="235" ht="14.25" customHeight="1" x14ac:dyDescent="0.25"/>
    <row r="236" ht="14.25" customHeight="1" x14ac:dyDescent="0.25"/>
    <row r="237" ht="14.25" customHeight="1" x14ac:dyDescent="0.25"/>
    <row r="238" ht="14.25" customHeight="1" x14ac:dyDescent="0.25"/>
    <row r="239" ht="14.25" customHeight="1" x14ac:dyDescent="0.25"/>
    <row r="240" ht="14.25" customHeight="1" x14ac:dyDescent="0.25"/>
    <row r="241" ht="14.25" customHeight="1" x14ac:dyDescent="0.25"/>
    <row r="242" ht="14.25" customHeight="1" x14ac:dyDescent="0.25"/>
    <row r="243" ht="14.25" customHeight="1" x14ac:dyDescent="0.25"/>
    <row r="244" ht="14.25" customHeight="1" x14ac:dyDescent="0.25"/>
    <row r="245" ht="14.25" customHeight="1" x14ac:dyDescent="0.25"/>
    <row r="246" ht="14.25" customHeight="1" x14ac:dyDescent="0.25"/>
    <row r="247" ht="14.25" customHeight="1" x14ac:dyDescent="0.25"/>
    <row r="248" ht="14.25" customHeight="1" x14ac:dyDescent="0.25"/>
    <row r="249" ht="14.25" customHeight="1" x14ac:dyDescent="0.25"/>
    <row r="250" ht="14.25" customHeight="1" x14ac:dyDescent="0.25"/>
    <row r="251" ht="14.25" customHeight="1" x14ac:dyDescent="0.25"/>
    <row r="252" ht="14.25" customHeight="1" x14ac:dyDescent="0.25"/>
    <row r="253" ht="14.25" customHeight="1" x14ac:dyDescent="0.25"/>
    <row r="254" ht="14.25" customHeight="1" x14ac:dyDescent="0.25"/>
    <row r="255" ht="14.25" customHeight="1" x14ac:dyDescent="0.25"/>
    <row r="256" ht="14.25" customHeight="1" x14ac:dyDescent="0.25"/>
    <row r="257" ht="14.25" customHeight="1" x14ac:dyDescent="0.25"/>
    <row r="258" ht="14.25" customHeight="1" x14ac:dyDescent="0.25"/>
    <row r="259" ht="14.25" customHeight="1" x14ac:dyDescent="0.25"/>
    <row r="260" ht="14.25" customHeight="1" x14ac:dyDescent="0.25"/>
    <row r="261" ht="14.25" customHeight="1" x14ac:dyDescent="0.25"/>
    <row r="262" ht="14.25" customHeight="1" x14ac:dyDescent="0.25"/>
    <row r="263" ht="14.25" customHeight="1" x14ac:dyDescent="0.25"/>
    <row r="264" ht="14.25" customHeight="1" x14ac:dyDescent="0.25"/>
    <row r="265" ht="14.25" customHeight="1" x14ac:dyDescent="0.25"/>
    <row r="266" ht="14.25" customHeight="1" x14ac:dyDescent="0.25"/>
    <row r="267" ht="14.25" customHeight="1" x14ac:dyDescent="0.25"/>
    <row r="268" ht="14.25" customHeight="1" x14ac:dyDescent="0.25"/>
    <row r="269" ht="14.25" customHeight="1" x14ac:dyDescent="0.25"/>
    <row r="270" ht="14.25" customHeight="1" x14ac:dyDescent="0.25"/>
    <row r="271" ht="14.25" customHeight="1" x14ac:dyDescent="0.25"/>
    <row r="272" ht="14.25" customHeight="1" x14ac:dyDescent="0.25"/>
    <row r="273" ht="14.25" customHeight="1" x14ac:dyDescent="0.25"/>
    <row r="274" ht="14.25" customHeight="1" x14ac:dyDescent="0.25"/>
    <row r="275" ht="14.25" customHeight="1" x14ac:dyDescent="0.25"/>
    <row r="276" ht="14.25" customHeight="1" x14ac:dyDescent="0.25"/>
    <row r="277" ht="14.25" customHeight="1" x14ac:dyDescent="0.25"/>
    <row r="278" ht="14.25" customHeight="1" x14ac:dyDescent="0.25"/>
    <row r="279" ht="14.25" customHeight="1" x14ac:dyDescent="0.25"/>
    <row r="280" ht="14.25" customHeight="1" x14ac:dyDescent="0.25"/>
    <row r="281" ht="14.25" customHeight="1" x14ac:dyDescent="0.25"/>
    <row r="282" ht="14.25" customHeight="1" x14ac:dyDescent="0.25"/>
    <row r="283" ht="14.25" customHeight="1" x14ac:dyDescent="0.25"/>
    <row r="284" ht="14.25" customHeight="1" x14ac:dyDescent="0.25"/>
    <row r="285" ht="14.25" customHeight="1" x14ac:dyDescent="0.25"/>
    <row r="286" ht="14.25" customHeight="1" x14ac:dyDescent="0.25"/>
    <row r="287" ht="14.25" customHeight="1" x14ac:dyDescent="0.25"/>
    <row r="288" ht="14.25" customHeight="1" x14ac:dyDescent="0.25"/>
    <row r="289" ht="14.25" customHeight="1" x14ac:dyDescent="0.25"/>
    <row r="290" ht="14.25" customHeight="1" x14ac:dyDescent="0.25"/>
    <row r="291" ht="14.25" customHeight="1" x14ac:dyDescent="0.25"/>
    <row r="292" ht="14.25" customHeight="1" x14ac:dyDescent="0.25"/>
    <row r="293" ht="14.25" customHeight="1" x14ac:dyDescent="0.25"/>
    <row r="294" ht="14.25" customHeight="1" x14ac:dyDescent="0.25"/>
    <row r="295" ht="14.25" customHeight="1" x14ac:dyDescent="0.25"/>
    <row r="296" ht="14.25" customHeight="1" x14ac:dyDescent="0.25"/>
    <row r="297" ht="14.25" customHeight="1" x14ac:dyDescent="0.25"/>
    <row r="298" ht="14.25" customHeight="1" x14ac:dyDescent="0.25"/>
    <row r="299" ht="14.25" customHeight="1" x14ac:dyDescent="0.25"/>
    <row r="300" ht="14.25" customHeight="1" x14ac:dyDescent="0.25"/>
    <row r="301" ht="14.25" customHeight="1" x14ac:dyDescent="0.25"/>
    <row r="302" ht="14.25" customHeight="1" x14ac:dyDescent="0.25"/>
    <row r="303" ht="14.25" customHeight="1" x14ac:dyDescent="0.25"/>
    <row r="304" ht="14.25" customHeight="1" x14ac:dyDescent="0.25"/>
    <row r="305" ht="14.25" customHeight="1" x14ac:dyDescent="0.25"/>
    <row r="306" ht="14.25" customHeight="1" x14ac:dyDescent="0.25"/>
    <row r="307" ht="14.25" customHeight="1" x14ac:dyDescent="0.25"/>
    <row r="308" ht="14.25" customHeight="1" x14ac:dyDescent="0.25"/>
    <row r="309" ht="14.25" customHeight="1" x14ac:dyDescent="0.25"/>
    <row r="310" ht="14.25" customHeight="1" x14ac:dyDescent="0.25"/>
    <row r="311" ht="14.25" customHeight="1" x14ac:dyDescent="0.25"/>
    <row r="312" ht="14.25" customHeight="1" x14ac:dyDescent="0.25"/>
    <row r="313" ht="14.25" customHeight="1" x14ac:dyDescent="0.25"/>
    <row r="314" ht="14.25" customHeight="1" x14ac:dyDescent="0.25"/>
    <row r="315" ht="14.25" customHeight="1" x14ac:dyDescent="0.25"/>
    <row r="316" ht="14.25" customHeight="1" x14ac:dyDescent="0.25"/>
    <row r="317" ht="14.25" customHeight="1" x14ac:dyDescent="0.25"/>
    <row r="318" ht="14.25" customHeight="1" x14ac:dyDescent="0.25"/>
    <row r="319" ht="14.25" customHeight="1" x14ac:dyDescent="0.25"/>
    <row r="320" ht="14.25" customHeight="1" x14ac:dyDescent="0.25"/>
    <row r="321" ht="14.25" customHeight="1" x14ac:dyDescent="0.25"/>
    <row r="322" ht="14.25" customHeight="1" x14ac:dyDescent="0.25"/>
    <row r="323" ht="14.25" customHeight="1" x14ac:dyDescent="0.25"/>
    <row r="324" ht="14.25" customHeight="1" x14ac:dyDescent="0.25"/>
    <row r="325" ht="14.25" customHeight="1" x14ac:dyDescent="0.25"/>
    <row r="326" ht="14.25" customHeight="1" x14ac:dyDescent="0.25"/>
    <row r="327" ht="14.25" customHeight="1" x14ac:dyDescent="0.25"/>
    <row r="328" ht="14.25" customHeight="1" x14ac:dyDescent="0.25"/>
    <row r="329" ht="14.25" customHeight="1" x14ac:dyDescent="0.25"/>
    <row r="330" ht="14.25" customHeight="1" x14ac:dyDescent="0.25"/>
    <row r="331" ht="14.25" customHeight="1" x14ac:dyDescent="0.25"/>
    <row r="332" ht="14.25" customHeight="1" x14ac:dyDescent="0.25"/>
    <row r="333" ht="14.25" customHeight="1" x14ac:dyDescent="0.25"/>
    <row r="334" ht="14.25" customHeight="1" x14ac:dyDescent="0.25"/>
    <row r="335" ht="14.25" customHeight="1" x14ac:dyDescent="0.25"/>
    <row r="336" ht="14.25" customHeight="1" x14ac:dyDescent="0.25"/>
    <row r="337" ht="14.25" customHeight="1" x14ac:dyDescent="0.25"/>
    <row r="338" ht="14.25" customHeight="1" x14ac:dyDescent="0.25"/>
    <row r="339" ht="14.25" customHeight="1" x14ac:dyDescent="0.25"/>
    <row r="340" ht="14.25" customHeight="1" x14ac:dyDescent="0.25"/>
    <row r="341" ht="14.25" customHeight="1" x14ac:dyDescent="0.25"/>
    <row r="342" ht="14.25" customHeight="1" x14ac:dyDescent="0.25"/>
    <row r="343" ht="14.25" customHeight="1" x14ac:dyDescent="0.25"/>
    <row r="344" ht="14.25" customHeight="1" x14ac:dyDescent="0.25"/>
    <row r="345" ht="14.25" customHeight="1" x14ac:dyDescent="0.25"/>
    <row r="346" ht="14.25" customHeight="1" x14ac:dyDescent="0.25"/>
    <row r="347" ht="14.25" customHeight="1" x14ac:dyDescent="0.25"/>
    <row r="348" ht="14.25" customHeight="1" x14ac:dyDescent="0.25"/>
    <row r="349" ht="14.25" customHeight="1" x14ac:dyDescent="0.25"/>
    <row r="350" ht="14.25" customHeight="1" x14ac:dyDescent="0.25"/>
    <row r="351" ht="14.25" customHeight="1" x14ac:dyDescent="0.25"/>
    <row r="352" ht="14.25" customHeight="1" x14ac:dyDescent="0.25"/>
    <row r="353" ht="14.25" customHeight="1" x14ac:dyDescent="0.25"/>
    <row r="354" ht="14.25" customHeight="1" x14ac:dyDescent="0.25"/>
    <row r="355" ht="14.25" customHeight="1" x14ac:dyDescent="0.25"/>
    <row r="356" ht="14.25" customHeight="1" x14ac:dyDescent="0.25"/>
    <row r="357" ht="14.25" customHeight="1" x14ac:dyDescent="0.25"/>
    <row r="358" ht="14.25" customHeight="1" x14ac:dyDescent="0.25"/>
    <row r="359" ht="14.25" customHeight="1" x14ac:dyDescent="0.25"/>
    <row r="360" ht="14.25" customHeight="1" x14ac:dyDescent="0.25"/>
    <row r="361" ht="14.25" customHeight="1" x14ac:dyDescent="0.25"/>
    <row r="362" ht="14.25" customHeight="1" x14ac:dyDescent="0.25"/>
    <row r="363" ht="14.25" customHeight="1" x14ac:dyDescent="0.25"/>
    <row r="364" ht="14.25" customHeight="1" x14ac:dyDescent="0.25"/>
    <row r="365" ht="14.25" customHeight="1" x14ac:dyDescent="0.25"/>
    <row r="366" ht="14.25" customHeight="1" x14ac:dyDescent="0.25"/>
    <row r="367" ht="14.25" customHeight="1" x14ac:dyDescent="0.25"/>
    <row r="368" ht="14.25" customHeight="1" x14ac:dyDescent="0.25"/>
    <row r="369" ht="14.25" customHeight="1" x14ac:dyDescent="0.25"/>
    <row r="370" ht="14.25" customHeight="1" x14ac:dyDescent="0.25"/>
    <row r="371" ht="14.25" customHeight="1" x14ac:dyDescent="0.25"/>
    <row r="372" ht="14.25" customHeight="1" x14ac:dyDescent="0.25"/>
    <row r="373" ht="14.25" customHeight="1" x14ac:dyDescent="0.25"/>
    <row r="374" ht="14.25" customHeight="1" x14ac:dyDescent="0.25"/>
    <row r="375" ht="14.25" customHeight="1" x14ac:dyDescent="0.25"/>
    <row r="376" ht="14.25" customHeight="1" x14ac:dyDescent="0.25"/>
    <row r="377" ht="14.25" customHeight="1" x14ac:dyDescent="0.25"/>
    <row r="378" ht="14.25" customHeight="1" x14ac:dyDescent="0.25"/>
    <row r="379" ht="14.25" customHeight="1" x14ac:dyDescent="0.25"/>
    <row r="380" ht="14.25" customHeight="1" x14ac:dyDescent="0.25"/>
    <row r="381" ht="14.25" customHeight="1" x14ac:dyDescent="0.25"/>
    <row r="382" ht="14.25" customHeight="1" x14ac:dyDescent="0.25"/>
    <row r="383" ht="14.25" customHeight="1" x14ac:dyDescent="0.25"/>
    <row r="384" ht="14.25" customHeight="1" x14ac:dyDescent="0.25"/>
    <row r="385" ht="14.25" customHeight="1" x14ac:dyDescent="0.25"/>
    <row r="386" ht="14.25" customHeight="1" x14ac:dyDescent="0.25"/>
    <row r="387" ht="14.25" customHeight="1" x14ac:dyDescent="0.25"/>
    <row r="388" ht="14.25" customHeight="1" x14ac:dyDescent="0.25"/>
    <row r="389" ht="14.25" customHeight="1" x14ac:dyDescent="0.25"/>
    <row r="390" ht="14.25" customHeight="1" x14ac:dyDescent="0.25"/>
    <row r="391" ht="14.25" customHeight="1" x14ac:dyDescent="0.25"/>
    <row r="392" ht="14.25" customHeight="1" x14ac:dyDescent="0.25"/>
    <row r="393" ht="14.25" customHeight="1" x14ac:dyDescent="0.25"/>
    <row r="394" ht="14.25" customHeight="1" x14ac:dyDescent="0.25"/>
    <row r="395" ht="14.25" customHeight="1" x14ac:dyDescent="0.25"/>
    <row r="396" ht="14.25" customHeight="1" x14ac:dyDescent="0.25"/>
    <row r="397" ht="14.25" customHeight="1" x14ac:dyDescent="0.25"/>
    <row r="398" ht="14.25" customHeight="1" x14ac:dyDescent="0.25"/>
    <row r="399" ht="14.25" customHeight="1" x14ac:dyDescent="0.25"/>
    <row r="400" ht="14.25" customHeight="1" x14ac:dyDescent="0.25"/>
    <row r="401" ht="14.25" customHeight="1" x14ac:dyDescent="0.25"/>
    <row r="402" ht="14.25" customHeight="1" x14ac:dyDescent="0.25"/>
    <row r="403" ht="14.25" customHeight="1" x14ac:dyDescent="0.25"/>
    <row r="404" ht="14.25" customHeight="1" x14ac:dyDescent="0.25"/>
    <row r="405" ht="14.25" customHeight="1" x14ac:dyDescent="0.25"/>
    <row r="406" ht="14.25" customHeight="1" x14ac:dyDescent="0.25"/>
    <row r="407" ht="14.25" customHeight="1" x14ac:dyDescent="0.25"/>
    <row r="408" ht="14.25" customHeight="1" x14ac:dyDescent="0.25"/>
    <row r="409" ht="14.25" customHeight="1" x14ac:dyDescent="0.25"/>
    <row r="410" ht="14.25" customHeight="1" x14ac:dyDescent="0.25"/>
    <row r="411" ht="14.25" customHeight="1" x14ac:dyDescent="0.25"/>
    <row r="412" ht="14.25" customHeight="1" x14ac:dyDescent="0.25"/>
    <row r="413" ht="14.25" customHeight="1" x14ac:dyDescent="0.25"/>
    <row r="414" ht="14.25" customHeight="1" x14ac:dyDescent="0.25"/>
    <row r="415" ht="14.25" customHeight="1" x14ac:dyDescent="0.25"/>
    <row r="416" ht="14.25" customHeight="1" x14ac:dyDescent="0.25"/>
    <row r="417" ht="14.25" customHeight="1" x14ac:dyDescent="0.25"/>
    <row r="418" ht="14.25" customHeight="1" x14ac:dyDescent="0.25"/>
    <row r="419" ht="14.25" customHeight="1" x14ac:dyDescent="0.25"/>
    <row r="420" ht="14.25" customHeight="1" x14ac:dyDescent="0.25"/>
    <row r="421" ht="14.25" customHeight="1" x14ac:dyDescent="0.25"/>
    <row r="422" ht="14.25" customHeight="1" x14ac:dyDescent="0.25"/>
    <row r="423" ht="14.25" customHeight="1" x14ac:dyDescent="0.25"/>
    <row r="424" ht="14.25" customHeight="1" x14ac:dyDescent="0.25"/>
    <row r="425" ht="14.25" customHeight="1" x14ac:dyDescent="0.25"/>
    <row r="426" ht="14.25" customHeight="1" x14ac:dyDescent="0.25"/>
    <row r="427" ht="14.25" customHeight="1" x14ac:dyDescent="0.25"/>
    <row r="428" ht="14.25" customHeight="1" x14ac:dyDescent="0.25"/>
    <row r="429" ht="14.25" customHeight="1" x14ac:dyDescent="0.25"/>
    <row r="430" ht="14.25" customHeight="1" x14ac:dyDescent="0.25"/>
    <row r="431" ht="14.25" customHeight="1" x14ac:dyDescent="0.25"/>
    <row r="432" ht="14.25" customHeight="1" x14ac:dyDescent="0.25"/>
    <row r="433" ht="14.25" customHeight="1" x14ac:dyDescent="0.25"/>
    <row r="434" ht="14.25" customHeight="1" x14ac:dyDescent="0.25"/>
    <row r="435" ht="14.25" customHeight="1" x14ac:dyDescent="0.25"/>
    <row r="436" ht="14.25" customHeight="1" x14ac:dyDescent="0.25"/>
    <row r="437" ht="14.25" customHeight="1" x14ac:dyDescent="0.25"/>
    <row r="438" ht="14.25" customHeight="1" x14ac:dyDescent="0.25"/>
    <row r="439" ht="14.25" customHeight="1" x14ac:dyDescent="0.25"/>
    <row r="440" ht="14.25" customHeight="1" x14ac:dyDescent="0.25"/>
    <row r="441" ht="14.25" customHeight="1" x14ac:dyDescent="0.25"/>
    <row r="442" ht="14.25" customHeight="1" x14ac:dyDescent="0.25"/>
    <row r="443" ht="14.25" customHeight="1" x14ac:dyDescent="0.25"/>
    <row r="444" ht="14.25" customHeight="1" x14ac:dyDescent="0.25"/>
    <row r="445" ht="14.25" customHeight="1" x14ac:dyDescent="0.25"/>
    <row r="446" ht="14.25" customHeight="1" x14ac:dyDescent="0.25"/>
    <row r="447" ht="14.25" customHeight="1" x14ac:dyDescent="0.25"/>
    <row r="448" ht="14.25" customHeight="1" x14ac:dyDescent="0.25"/>
    <row r="449" ht="14.25" customHeight="1" x14ac:dyDescent="0.25"/>
    <row r="450" ht="14.25" customHeight="1" x14ac:dyDescent="0.25"/>
    <row r="451" ht="14.25" customHeight="1" x14ac:dyDescent="0.25"/>
    <row r="452" ht="14.25" customHeight="1" x14ac:dyDescent="0.25"/>
    <row r="453" ht="14.25" customHeight="1" x14ac:dyDescent="0.25"/>
    <row r="454" ht="14.25" customHeight="1" x14ac:dyDescent="0.25"/>
    <row r="455" ht="14.25" customHeight="1" x14ac:dyDescent="0.25"/>
    <row r="456" ht="14.25" customHeight="1" x14ac:dyDescent="0.25"/>
    <row r="457" ht="14.25" customHeight="1" x14ac:dyDescent="0.25"/>
    <row r="458" ht="14.25" customHeight="1" x14ac:dyDescent="0.25"/>
    <row r="459" ht="14.25" customHeight="1" x14ac:dyDescent="0.25"/>
    <row r="460" ht="14.25" customHeight="1" x14ac:dyDescent="0.25"/>
    <row r="461" ht="14.25" customHeight="1" x14ac:dyDescent="0.25"/>
    <row r="462" ht="14.25" customHeight="1" x14ac:dyDescent="0.25"/>
    <row r="463" ht="14.25" customHeight="1" x14ac:dyDescent="0.25"/>
    <row r="464" ht="14.25" customHeight="1" x14ac:dyDescent="0.25"/>
    <row r="465" ht="14.25" customHeight="1" x14ac:dyDescent="0.25"/>
    <row r="466" ht="14.25" customHeight="1" x14ac:dyDescent="0.25"/>
    <row r="467" ht="14.25" customHeight="1" x14ac:dyDescent="0.25"/>
    <row r="468" ht="14.25" customHeight="1" x14ac:dyDescent="0.25"/>
    <row r="469" ht="14.25" customHeight="1" x14ac:dyDescent="0.25"/>
    <row r="470" ht="14.25" customHeight="1" x14ac:dyDescent="0.25"/>
    <row r="471" ht="14.25" customHeight="1" x14ac:dyDescent="0.25"/>
    <row r="472" ht="14.25" customHeight="1" x14ac:dyDescent="0.25"/>
    <row r="473" ht="14.25" customHeight="1" x14ac:dyDescent="0.25"/>
    <row r="474" ht="14.25" customHeight="1" x14ac:dyDescent="0.25"/>
    <row r="475" ht="14.25" customHeight="1" x14ac:dyDescent="0.25"/>
    <row r="476" ht="14.25" customHeight="1" x14ac:dyDescent="0.25"/>
    <row r="477" ht="14.25" customHeight="1" x14ac:dyDescent="0.25"/>
    <row r="478" ht="14.25" customHeight="1" x14ac:dyDescent="0.25"/>
    <row r="479" ht="14.25" customHeight="1" x14ac:dyDescent="0.25"/>
    <row r="480" ht="14.25" customHeight="1" x14ac:dyDescent="0.25"/>
    <row r="481" ht="14.25" customHeight="1" x14ac:dyDescent="0.25"/>
    <row r="482" ht="14.25" customHeight="1" x14ac:dyDescent="0.25"/>
    <row r="483" ht="14.25" customHeight="1" x14ac:dyDescent="0.25"/>
    <row r="484" ht="14.25" customHeight="1" x14ac:dyDescent="0.25"/>
    <row r="485" ht="14.25" customHeight="1" x14ac:dyDescent="0.25"/>
    <row r="486" ht="14.25" customHeight="1" x14ac:dyDescent="0.25"/>
    <row r="487" ht="14.25" customHeight="1" x14ac:dyDescent="0.25"/>
    <row r="488" ht="14.25" customHeight="1" x14ac:dyDescent="0.25"/>
    <row r="489" ht="14.25" customHeight="1" x14ac:dyDescent="0.25"/>
    <row r="490" ht="14.25" customHeight="1" x14ac:dyDescent="0.25"/>
    <row r="491" ht="14.25" customHeight="1" x14ac:dyDescent="0.25"/>
    <row r="492" ht="14.25" customHeight="1" x14ac:dyDescent="0.25"/>
    <row r="493" ht="14.25" customHeight="1" x14ac:dyDescent="0.25"/>
    <row r="494" ht="14.25" customHeight="1" x14ac:dyDescent="0.25"/>
    <row r="495" ht="14.25" customHeight="1" x14ac:dyDescent="0.25"/>
    <row r="496" ht="14.25" customHeight="1" x14ac:dyDescent="0.25"/>
    <row r="497" ht="14.25" customHeight="1" x14ac:dyDescent="0.25"/>
    <row r="498" ht="14.25" customHeight="1" x14ac:dyDescent="0.25"/>
    <row r="499" ht="14.25" customHeight="1" x14ac:dyDescent="0.25"/>
    <row r="500" ht="14.25" customHeight="1" x14ac:dyDescent="0.25"/>
    <row r="501" ht="14.25" customHeight="1" x14ac:dyDescent="0.25"/>
    <row r="502" ht="14.25" customHeight="1" x14ac:dyDescent="0.25"/>
    <row r="503" ht="14.25" customHeight="1" x14ac:dyDescent="0.25"/>
    <row r="504" ht="14.25" customHeight="1" x14ac:dyDescent="0.25"/>
    <row r="505" ht="14.25" customHeight="1" x14ac:dyDescent="0.25"/>
    <row r="506" ht="14.25" customHeight="1" x14ac:dyDescent="0.25"/>
    <row r="507" ht="14.25" customHeight="1" x14ac:dyDescent="0.25"/>
    <row r="508" ht="14.25" customHeight="1" x14ac:dyDescent="0.25"/>
    <row r="509" ht="14.25" customHeight="1" x14ac:dyDescent="0.25"/>
    <row r="510" ht="14.25" customHeight="1" x14ac:dyDescent="0.25"/>
    <row r="511" ht="14.25" customHeight="1" x14ac:dyDescent="0.25"/>
    <row r="512" ht="14.25" customHeight="1" x14ac:dyDescent="0.25"/>
    <row r="513" ht="14.25" customHeight="1" x14ac:dyDescent="0.25"/>
    <row r="514" ht="14.25" customHeight="1" x14ac:dyDescent="0.25"/>
    <row r="515" ht="14.25" customHeight="1" x14ac:dyDescent="0.25"/>
    <row r="516" ht="14.25" customHeight="1" x14ac:dyDescent="0.25"/>
    <row r="517" ht="14.25" customHeight="1" x14ac:dyDescent="0.25"/>
    <row r="518" ht="14.25" customHeight="1" x14ac:dyDescent="0.25"/>
    <row r="519" ht="14.25" customHeight="1" x14ac:dyDescent="0.25"/>
    <row r="520" ht="14.25" customHeight="1" x14ac:dyDescent="0.25"/>
    <row r="521" ht="14.25" customHeight="1" x14ac:dyDescent="0.25"/>
    <row r="522" ht="14.25" customHeight="1" x14ac:dyDescent="0.25"/>
    <row r="523" ht="14.25" customHeight="1" x14ac:dyDescent="0.25"/>
    <row r="524" ht="14.25" customHeight="1" x14ac:dyDescent="0.25"/>
    <row r="525" ht="14.25" customHeight="1" x14ac:dyDescent="0.25"/>
    <row r="526" ht="14.25" customHeight="1" x14ac:dyDescent="0.25"/>
    <row r="527" ht="14.25" customHeight="1" x14ac:dyDescent="0.25"/>
    <row r="528" ht="14.25" customHeight="1" x14ac:dyDescent="0.25"/>
    <row r="529" ht="14.25" customHeight="1" x14ac:dyDescent="0.25"/>
    <row r="530" ht="14.25" customHeight="1" x14ac:dyDescent="0.25"/>
    <row r="531" ht="14.25" customHeight="1" x14ac:dyDescent="0.25"/>
    <row r="532" ht="14.25" customHeight="1" x14ac:dyDescent="0.25"/>
    <row r="533" ht="14.25" customHeight="1" x14ac:dyDescent="0.25"/>
    <row r="534" ht="14.25" customHeight="1" x14ac:dyDescent="0.25"/>
    <row r="535" ht="14.25" customHeight="1" x14ac:dyDescent="0.25"/>
    <row r="536" ht="14.25" customHeight="1" x14ac:dyDescent="0.25"/>
    <row r="537" ht="14.25" customHeight="1" x14ac:dyDescent="0.25"/>
    <row r="538" ht="14.25" customHeight="1" x14ac:dyDescent="0.25"/>
    <row r="539" ht="14.25" customHeight="1" x14ac:dyDescent="0.25"/>
    <row r="540" ht="14.25" customHeight="1" x14ac:dyDescent="0.25"/>
    <row r="541" ht="14.25" customHeight="1" x14ac:dyDescent="0.25"/>
    <row r="542" ht="14.25" customHeight="1" x14ac:dyDescent="0.25"/>
    <row r="543" ht="14.25" customHeight="1" x14ac:dyDescent="0.25"/>
    <row r="544" ht="14.25" customHeight="1" x14ac:dyDescent="0.25"/>
    <row r="545" ht="14.25" customHeight="1" x14ac:dyDescent="0.25"/>
    <row r="546" ht="14.25" customHeight="1" x14ac:dyDescent="0.25"/>
    <row r="547" ht="14.25" customHeight="1" x14ac:dyDescent="0.25"/>
    <row r="548" ht="14.25" customHeight="1" x14ac:dyDescent="0.25"/>
    <row r="549" ht="14.25" customHeight="1" x14ac:dyDescent="0.25"/>
    <row r="550" ht="14.25" customHeight="1" x14ac:dyDescent="0.25"/>
    <row r="551" ht="14.25" customHeight="1" x14ac:dyDescent="0.25"/>
    <row r="552" ht="14.25" customHeight="1" x14ac:dyDescent="0.25"/>
    <row r="553" ht="14.25" customHeight="1" x14ac:dyDescent="0.25"/>
    <row r="554" ht="14.25" customHeight="1" x14ac:dyDescent="0.25"/>
    <row r="555" ht="14.25" customHeight="1" x14ac:dyDescent="0.25"/>
    <row r="556" ht="14.25" customHeight="1" x14ac:dyDescent="0.25"/>
    <row r="557" ht="14.25" customHeight="1" x14ac:dyDescent="0.25"/>
    <row r="558" ht="14.25" customHeight="1" x14ac:dyDescent="0.25"/>
    <row r="559" ht="14.25" customHeight="1" x14ac:dyDescent="0.25"/>
    <row r="560" ht="14.25" customHeight="1" x14ac:dyDescent="0.25"/>
    <row r="561" ht="14.25" customHeight="1" x14ac:dyDescent="0.25"/>
    <row r="562" ht="14.25" customHeight="1" x14ac:dyDescent="0.25"/>
    <row r="563" ht="14.25" customHeight="1" x14ac:dyDescent="0.25"/>
    <row r="564" ht="14.25" customHeight="1" x14ac:dyDescent="0.25"/>
    <row r="565" ht="14.25" customHeight="1" x14ac:dyDescent="0.25"/>
    <row r="566" ht="14.25" customHeight="1" x14ac:dyDescent="0.25"/>
    <row r="567" ht="14.25" customHeight="1" x14ac:dyDescent="0.25"/>
    <row r="568" ht="14.25" customHeight="1" x14ac:dyDescent="0.25"/>
    <row r="569" ht="14.25" customHeight="1" x14ac:dyDescent="0.25"/>
    <row r="570" ht="14.25" customHeight="1" x14ac:dyDescent="0.25"/>
    <row r="571" ht="14.25" customHeight="1" x14ac:dyDescent="0.25"/>
    <row r="572" ht="14.25" customHeight="1" x14ac:dyDescent="0.25"/>
    <row r="573" ht="14.25" customHeight="1" x14ac:dyDescent="0.25"/>
    <row r="574" ht="14.25" customHeight="1" x14ac:dyDescent="0.25"/>
    <row r="575" ht="14.25" customHeight="1" x14ac:dyDescent="0.25"/>
    <row r="576" ht="14.25" customHeight="1" x14ac:dyDescent="0.25"/>
    <row r="577" ht="14.25" customHeight="1" x14ac:dyDescent="0.25"/>
    <row r="578" ht="14.25" customHeight="1" x14ac:dyDescent="0.25"/>
    <row r="579" ht="14.25" customHeight="1" x14ac:dyDescent="0.25"/>
    <row r="580" ht="14.25" customHeight="1" x14ac:dyDescent="0.25"/>
    <row r="581" ht="14.25" customHeight="1" x14ac:dyDescent="0.25"/>
    <row r="582" ht="14.25" customHeight="1" x14ac:dyDescent="0.25"/>
    <row r="583" ht="14.25" customHeight="1" x14ac:dyDescent="0.25"/>
    <row r="584" ht="14.25" customHeight="1" x14ac:dyDescent="0.25"/>
    <row r="585" ht="14.25" customHeight="1" x14ac:dyDescent="0.25"/>
    <row r="586" ht="14.25" customHeight="1" x14ac:dyDescent="0.25"/>
    <row r="587" ht="14.25" customHeight="1" x14ac:dyDescent="0.25"/>
    <row r="588" ht="14.25" customHeight="1" x14ac:dyDescent="0.25"/>
    <row r="589" ht="14.25" customHeight="1" x14ac:dyDescent="0.25"/>
    <row r="590" ht="14.25" customHeight="1" x14ac:dyDescent="0.25"/>
    <row r="591" ht="14.25" customHeight="1" x14ac:dyDescent="0.25"/>
    <row r="592" ht="14.25" customHeight="1" x14ac:dyDescent="0.25"/>
    <row r="593" ht="14.25" customHeight="1" x14ac:dyDescent="0.25"/>
    <row r="594" ht="14.25" customHeight="1" x14ac:dyDescent="0.25"/>
    <row r="595" ht="14.25" customHeight="1" x14ac:dyDescent="0.25"/>
    <row r="596" ht="14.25" customHeight="1" x14ac:dyDescent="0.25"/>
    <row r="597" ht="14.25" customHeight="1" x14ac:dyDescent="0.25"/>
    <row r="598" ht="14.25" customHeight="1" x14ac:dyDescent="0.25"/>
    <row r="599" ht="14.25" customHeight="1" x14ac:dyDescent="0.25"/>
    <row r="600" ht="14.25" customHeight="1" x14ac:dyDescent="0.25"/>
    <row r="601" ht="14.25" customHeight="1" x14ac:dyDescent="0.25"/>
    <row r="602" ht="14.25" customHeight="1" x14ac:dyDescent="0.25"/>
    <row r="603" ht="14.25" customHeight="1" x14ac:dyDescent="0.25"/>
    <row r="604" ht="14.25" customHeight="1" x14ac:dyDescent="0.25"/>
    <row r="605" ht="14.25" customHeight="1" x14ac:dyDescent="0.25"/>
    <row r="606" ht="14.25" customHeight="1" x14ac:dyDescent="0.25"/>
    <row r="607" ht="14.25" customHeight="1" x14ac:dyDescent="0.25"/>
    <row r="608" ht="14.25" customHeight="1" x14ac:dyDescent="0.25"/>
    <row r="609" ht="14.25" customHeight="1" x14ac:dyDescent="0.25"/>
    <row r="610" ht="14.25" customHeight="1" x14ac:dyDescent="0.25"/>
    <row r="611" ht="14.25" customHeight="1" x14ac:dyDescent="0.25"/>
    <row r="612" ht="14.25" customHeight="1" x14ac:dyDescent="0.25"/>
    <row r="613" ht="14.25" customHeight="1" x14ac:dyDescent="0.25"/>
    <row r="614" ht="14.25" customHeight="1" x14ac:dyDescent="0.25"/>
    <row r="615" ht="14.25" customHeight="1" x14ac:dyDescent="0.25"/>
    <row r="616" ht="14.25" customHeight="1" x14ac:dyDescent="0.25"/>
    <row r="617" ht="14.25" customHeight="1" x14ac:dyDescent="0.25"/>
    <row r="618" ht="14.25" customHeight="1" x14ac:dyDescent="0.25"/>
    <row r="619" ht="14.25" customHeight="1" x14ac:dyDescent="0.25"/>
    <row r="620" ht="14.25" customHeight="1" x14ac:dyDescent="0.25"/>
    <row r="621" ht="14.25" customHeight="1" x14ac:dyDescent="0.25"/>
    <row r="622" ht="14.25" customHeight="1" x14ac:dyDescent="0.25"/>
    <row r="623" ht="14.25" customHeight="1" x14ac:dyDescent="0.25"/>
    <row r="624" ht="14.25" customHeight="1" x14ac:dyDescent="0.25"/>
    <row r="625" ht="14.25" customHeight="1" x14ac:dyDescent="0.25"/>
    <row r="626" ht="14.25" customHeight="1" x14ac:dyDescent="0.25"/>
    <row r="627" ht="14.25" customHeight="1" x14ac:dyDescent="0.25"/>
    <row r="628" ht="14.25" customHeight="1" x14ac:dyDescent="0.25"/>
    <row r="629" ht="14.25" customHeight="1" x14ac:dyDescent="0.25"/>
    <row r="630" ht="14.25" customHeight="1" x14ac:dyDescent="0.25"/>
    <row r="631" ht="14.25" customHeight="1" x14ac:dyDescent="0.25"/>
    <row r="632" ht="14.25" customHeight="1" x14ac:dyDescent="0.25"/>
    <row r="633" ht="14.25" customHeight="1" x14ac:dyDescent="0.25"/>
    <row r="634" ht="14.25" customHeight="1" x14ac:dyDescent="0.25"/>
    <row r="635" ht="14.25" customHeight="1" x14ac:dyDescent="0.25"/>
    <row r="636" ht="14.25" customHeight="1" x14ac:dyDescent="0.25"/>
    <row r="637" ht="14.25" customHeight="1" x14ac:dyDescent="0.25"/>
    <row r="638" ht="14.25" customHeight="1" x14ac:dyDescent="0.25"/>
    <row r="639" ht="14.25" customHeight="1" x14ac:dyDescent="0.25"/>
    <row r="640" ht="14.25" customHeight="1" x14ac:dyDescent="0.25"/>
    <row r="641" ht="14.25" customHeight="1" x14ac:dyDescent="0.25"/>
    <row r="642" ht="14.25" customHeight="1" x14ac:dyDescent="0.25"/>
    <row r="643" ht="14.25" customHeight="1" x14ac:dyDescent="0.25"/>
    <row r="644" ht="14.25" customHeight="1" x14ac:dyDescent="0.25"/>
    <row r="645" ht="14.25" customHeight="1" x14ac:dyDescent="0.25"/>
    <row r="646" ht="14.25" customHeight="1" x14ac:dyDescent="0.25"/>
    <row r="647" ht="14.25" customHeight="1" x14ac:dyDescent="0.25"/>
    <row r="648" ht="14.25" customHeight="1" x14ac:dyDescent="0.25"/>
    <row r="649" ht="14.25" customHeight="1" x14ac:dyDescent="0.25"/>
    <row r="650" ht="14.25" customHeight="1" x14ac:dyDescent="0.25"/>
    <row r="651" ht="14.25" customHeight="1" x14ac:dyDescent="0.25"/>
    <row r="652" ht="14.25" customHeight="1" x14ac:dyDescent="0.25"/>
    <row r="653" ht="14.25" customHeight="1" x14ac:dyDescent="0.25"/>
    <row r="654" ht="14.25" customHeight="1" x14ac:dyDescent="0.25"/>
    <row r="655" ht="14.25" customHeight="1" x14ac:dyDescent="0.25"/>
    <row r="656" ht="14.25" customHeight="1" x14ac:dyDescent="0.25"/>
    <row r="657" ht="14.25" customHeight="1" x14ac:dyDescent="0.25"/>
    <row r="658" ht="14.25" customHeight="1" x14ac:dyDescent="0.25"/>
    <row r="659" ht="14.25" customHeight="1" x14ac:dyDescent="0.25"/>
    <row r="660" ht="14.25" customHeight="1" x14ac:dyDescent="0.25"/>
    <row r="661" ht="14.25" customHeight="1" x14ac:dyDescent="0.25"/>
    <row r="662" ht="14.25" customHeight="1" x14ac:dyDescent="0.25"/>
    <row r="663" ht="14.25" customHeight="1" x14ac:dyDescent="0.25"/>
    <row r="664" ht="14.25" customHeight="1" x14ac:dyDescent="0.25"/>
    <row r="665" ht="14.25" customHeight="1" x14ac:dyDescent="0.25"/>
    <row r="666" ht="14.25" customHeight="1" x14ac:dyDescent="0.25"/>
    <row r="667" ht="14.25" customHeight="1" x14ac:dyDescent="0.25"/>
    <row r="668" ht="14.25" customHeight="1" x14ac:dyDescent="0.25"/>
    <row r="669" ht="14.25" customHeight="1" x14ac:dyDescent="0.25"/>
    <row r="670" ht="14.25" customHeight="1" x14ac:dyDescent="0.25"/>
    <row r="671" ht="14.25" customHeight="1" x14ac:dyDescent="0.25"/>
    <row r="672" ht="14.25" customHeight="1" x14ac:dyDescent="0.25"/>
    <row r="673" ht="14.25" customHeight="1" x14ac:dyDescent="0.25"/>
    <row r="674" ht="14.25" customHeight="1" x14ac:dyDescent="0.25"/>
    <row r="675" ht="14.25" customHeight="1" x14ac:dyDescent="0.25"/>
    <row r="676" ht="14.25" customHeight="1" x14ac:dyDescent="0.25"/>
    <row r="677" ht="14.25" customHeight="1" x14ac:dyDescent="0.25"/>
    <row r="678" ht="14.25" customHeight="1" x14ac:dyDescent="0.25"/>
    <row r="679" ht="14.25" customHeight="1" x14ac:dyDescent="0.25"/>
    <row r="680" ht="14.25" customHeight="1" x14ac:dyDescent="0.25"/>
    <row r="681" ht="14.25" customHeight="1" x14ac:dyDescent="0.25"/>
    <row r="682" ht="14.25" customHeight="1" x14ac:dyDescent="0.25"/>
    <row r="683" ht="14.25" customHeight="1" x14ac:dyDescent="0.25"/>
    <row r="684" ht="14.25" customHeight="1" x14ac:dyDescent="0.25"/>
    <row r="685" ht="14.25" customHeight="1" x14ac:dyDescent="0.25"/>
    <row r="686" ht="14.25" customHeight="1" x14ac:dyDescent="0.25"/>
    <row r="687" ht="14.25" customHeight="1" x14ac:dyDescent="0.25"/>
    <row r="688" ht="14.25" customHeight="1" x14ac:dyDescent="0.25"/>
    <row r="689" ht="14.25" customHeight="1" x14ac:dyDescent="0.25"/>
    <row r="690" ht="14.25" customHeight="1" x14ac:dyDescent="0.25"/>
    <row r="691" ht="14.25" customHeight="1" x14ac:dyDescent="0.25"/>
    <row r="692" ht="14.25" customHeight="1" x14ac:dyDescent="0.25"/>
    <row r="693" ht="14.25" customHeight="1" x14ac:dyDescent="0.25"/>
    <row r="694" ht="14.25" customHeight="1" x14ac:dyDescent="0.25"/>
    <row r="695" ht="14.25" customHeight="1" x14ac:dyDescent="0.25"/>
    <row r="696" ht="14.25" customHeight="1" x14ac:dyDescent="0.25"/>
    <row r="697" ht="14.25" customHeight="1" x14ac:dyDescent="0.25"/>
    <row r="698" ht="14.25" customHeight="1" x14ac:dyDescent="0.25"/>
    <row r="699" ht="14.25" customHeight="1" x14ac:dyDescent="0.25"/>
    <row r="700" ht="14.25" customHeight="1" x14ac:dyDescent="0.25"/>
    <row r="701" ht="14.25" customHeight="1" x14ac:dyDescent="0.25"/>
    <row r="702" ht="14.25" customHeight="1" x14ac:dyDescent="0.25"/>
    <row r="703" ht="14.25" customHeight="1" x14ac:dyDescent="0.25"/>
    <row r="704" ht="14.25" customHeight="1" x14ac:dyDescent="0.25"/>
    <row r="705" ht="14.25" customHeight="1" x14ac:dyDescent="0.25"/>
    <row r="706" ht="14.25" customHeight="1" x14ac:dyDescent="0.25"/>
    <row r="707" ht="14.25" customHeight="1" x14ac:dyDescent="0.25"/>
    <row r="708" ht="14.25" customHeight="1" x14ac:dyDescent="0.25"/>
    <row r="709" ht="14.25" customHeight="1" x14ac:dyDescent="0.25"/>
    <row r="710" ht="14.25" customHeight="1" x14ac:dyDescent="0.25"/>
    <row r="711" ht="14.25" customHeight="1" x14ac:dyDescent="0.25"/>
    <row r="712" ht="14.25" customHeight="1" x14ac:dyDescent="0.25"/>
    <row r="713" ht="14.25" customHeight="1" x14ac:dyDescent="0.25"/>
    <row r="714" ht="14.25" customHeight="1" x14ac:dyDescent="0.25"/>
    <row r="715" ht="14.25" customHeight="1" x14ac:dyDescent="0.25"/>
    <row r="716" ht="14.25" customHeight="1" x14ac:dyDescent="0.25"/>
    <row r="717" ht="14.25" customHeight="1" x14ac:dyDescent="0.25"/>
    <row r="718" ht="14.25" customHeight="1" x14ac:dyDescent="0.25"/>
    <row r="719" ht="14.25" customHeight="1" x14ac:dyDescent="0.25"/>
    <row r="720" ht="14.25" customHeight="1" x14ac:dyDescent="0.25"/>
    <row r="721" ht="14.25" customHeight="1" x14ac:dyDescent="0.25"/>
    <row r="722" ht="14.25" customHeight="1" x14ac:dyDescent="0.25"/>
    <row r="723" ht="14.25" customHeight="1" x14ac:dyDescent="0.25"/>
    <row r="724" ht="14.25" customHeight="1" x14ac:dyDescent="0.25"/>
    <row r="725" ht="14.25" customHeight="1" x14ac:dyDescent="0.25"/>
    <row r="726" ht="14.25" customHeight="1" x14ac:dyDescent="0.25"/>
    <row r="727" ht="14.25" customHeight="1" x14ac:dyDescent="0.25"/>
    <row r="728" ht="14.25" customHeight="1" x14ac:dyDescent="0.25"/>
    <row r="729" ht="14.25" customHeight="1" x14ac:dyDescent="0.25"/>
    <row r="730" ht="14.25" customHeight="1" x14ac:dyDescent="0.25"/>
    <row r="731" ht="14.25" customHeight="1" x14ac:dyDescent="0.25"/>
    <row r="732" ht="14.25" customHeight="1" x14ac:dyDescent="0.25"/>
    <row r="733" ht="14.25" customHeight="1" x14ac:dyDescent="0.25"/>
    <row r="734" ht="14.25" customHeight="1" x14ac:dyDescent="0.25"/>
    <row r="735" ht="14.25" customHeight="1" x14ac:dyDescent="0.25"/>
    <row r="736" ht="14.25" customHeight="1" x14ac:dyDescent="0.25"/>
    <row r="737" ht="14.25" customHeight="1" x14ac:dyDescent="0.25"/>
    <row r="738" ht="14.25" customHeight="1" x14ac:dyDescent="0.25"/>
    <row r="739" ht="14.25" customHeight="1" x14ac:dyDescent="0.25"/>
    <row r="740" ht="14.25" customHeight="1" x14ac:dyDescent="0.25"/>
    <row r="741" ht="14.25" customHeight="1" x14ac:dyDescent="0.25"/>
    <row r="742" ht="14.25" customHeight="1" x14ac:dyDescent="0.25"/>
    <row r="743" ht="14.25" customHeight="1" x14ac:dyDescent="0.25"/>
    <row r="744" ht="14.25" customHeight="1" x14ac:dyDescent="0.25"/>
    <row r="745" ht="14.25" customHeight="1" x14ac:dyDescent="0.25"/>
    <row r="746" ht="14.25" customHeight="1" x14ac:dyDescent="0.25"/>
    <row r="747" ht="14.25" customHeight="1" x14ac:dyDescent="0.25"/>
    <row r="748" ht="14.25" customHeight="1" x14ac:dyDescent="0.25"/>
    <row r="749" ht="14.25" customHeight="1" x14ac:dyDescent="0.25"/>
    <row r="750" ht="14.25" customHeight="1" x14ac:dyDescent="0.25"/>
    <row r="751" ht="14.25" customHeight="1" x14ac:dyDescent="0.25"/>
    <row r="752" ht="14.25" customHeight="1" x14ac:dyDescent="0.25"/>
    <row r="753" ht="14.25" customHeight="1" x14ac:dyDescent="0.25"/>
    <row r="754" ht="14.25" customHeight="1" x14ac:dyDescent="0.25"/>
    <row r="755" ht="14.25" customHeight="1" x14ac:dyDescent="0.25"/>
    <row r="756" ht="14.25" customHeight="1" x14ac:dyDescent="0.25"/>
    <row r="757" ht="14.25" customHeight="1" x14ac:dyDescent="0.25"/>
    <row r="758" ht="14.25" customHeight="1" x14ac:dyDescent="0.25"/>
    <row r="759" ht="14.25" customHeight="1" x14ac:dyDescent="0.25"/>
    <row r="760" ht="14.25" customHeight="1" x14ac:dyDescent="0.25"/>
    <row r="761" ht="14.25" customHeight="1" x14ac:dyDescent="0.25"/>
    <row r="762" ht="14.25" customHeight="1" x14ac:dyDescent="0.25"/>
    <row r="763" ht="14.25" customHeight="1" x14ac:dyDescent="0.25"/>
    <row r="764" ht="14.25" customHeight="1" x14ac:dyDescent="0.25"/>
    <row r="765" ht="14.25" customHeight="1" x14ac:dyDescent="0.25"/>
    <row r="766" ht="14.25" customHeight="1" x14ac:dyDescent="0.25"/>
    <row r="767" ht="14.25" customHeight="1" x14ac:dyDescent="0.25"/>
    <row r="768" ht="14.25" customHeight="1" x14ac:dyDescent="0.25"/>
    <row r="769" ht="14.25" customHeight="1" x14ac:dyDescent="0.25"/>
    <row r="770" ht="14.25" customHeight="1" x14ac:dyDescent="0.25"/>
    <row r="771" ht="14.25" customHeight="1" x14ac:dyDescent="0.25"/>
    <row r="772" ht="14.25" customHeight="1" x14ac:dyDescent="0.25"/>
    <row r="773" ht="14.25" customHeight="1" x14ac:dyDescent="0.25"/>
    <row r="774" ht="14.25" customHeight="1" x14ac:dyDescent="0.25"/>
    <row r="775" ht="14.25" customHeight="1" x14ac:dyDescent="0.25"/>
    <row r="776" ht="14.25" customHeight="1" x14ac:dyDescent="0.25"/>
    <row r="777" ht="14.25" customHeight="1" x14ac:dyDescent="0.25"/>
    <row r="778" ht="14.25" customHeight="1" x14ac:dyDescent="0.25"/>
    <row r="779" ht="14.25" customHeight="1" x14ac:dyDescent="0.25"/>
    <row r="780" ht="14.25" customHeight="1" x14ac:dyDescent="0.25"/>
    <row r="781" ht="14.25" customHeight="1" x14ac:dyDescent="0.25"/>
    <row r="782" ht="14.25" customHeight="1" x14ac:dyDescent="0.25"/>
    <row r="783" ht="14.25" customHeight="1" x14ac:dyDescent="0.25"/>
    <row r="784" ht="14.25" customHeight="1" x14ac:dyDescent="0.25"/>
    <row r="785" ht="14.25" customHeight="1" x14ac:dyDescent="0.25"/>
    <row r="786" ht="14.25" customHeight="1" x14ac:dyDescent="0.25"/>
    <row r="787" ht="14.25" customHeight="1" x14ac:dyDescent="0.25"/>
    <row r="788" ht="14.25" customHeight="1" x14ac:dyDescent="0.25"/>
    <row r="789" ht="14.25" customHeight="1" x14ac:dyDescent="0.25"/>
    <row r="790" ht="14.25" customHeight="1" x14ac:dyDescent="0.25"/>
    <row r="791" ht="14.25" customHeight="1" x14ac:dyDescent="0.25"/>
    <row r="792" ht="14.25" customHeight="1" x14ac:dyDescent="0.25"/>
    <row r="793" ht="14.25" customHeight="1" x14ac:dyDescent="0.25"/>
    <row r="794" ht="14.25" customHeight="1" x14ac:dyDescent="0.25"/>
    <row r="795" ht="14.25" customHeight="1" x14ac:dyDescent="0.25"/>
    <row r="796" ht="14.25" customHeight="1" x14ac:dyDescent="0.25"/>
    <row r="797" ht="14.25" customHeight="1" x14ac:dyDescent="0.25"/>
    <row r="798" ht="14.25" customHeight="1" x14ac:dyDescent="0.25"/>
    <row r="799" ht="14.25" customHeight="1" x14ac:dyDescent="0.25"/>
    <row r="800" ht="14.25" customHeight="1" x14ac:dyDescent="0.25"/>
    <row r="801" ht="14.25" customHeight="1" x14ac:dyDescent="0.25"/>
    <row r="802" ht="14.25" customHeight="1" x14ac:dyDescent="0.25"/>
    <row r="803" ht="14.25" customHeight="1" x14ac:dyDescent="0.25"/>
    <row r="804" ht="14.25" customHeight="1" x14ac:dyDescent="0.25"/>
    <row r="805" ht="14.25" customHeight="1" x14ac:dyDescent="0.25"/>
    <row r="806" ht="14.25" customHeight="1" x14ac:dyDescent="0.25"/>
    <row r="807" ht="14.25" customHeight="1" x14ac:dyDescent="0.25"/>
    <row r="808" ht="14.25" customHeight="1" x14ac:dyDescent="0.25"/>
    <row r="809" ht="14.25" customHeight="1" x14ac:dyDescent="0.25"/>
    <row r="810" ht="14.25" customHeight="1" x14ac:dyDescent="0.25"/>
    <row r="811" ht="14.25" customHeight="1" x14ac:dyDescent="0.25"/>
    <row r="812" ht="14.25" customHeight="1" x14ac:dyDescent="0.25"/>
    <row r="813" ht="14.25" customHeight="1" x14ac:dyDescent="0.25"/>
    <row r="814" ht="14.25" customHeight="1" x14ac:dyDescent="0.25"/>
    <row r="815" ht="14.25" customHeight="1" x14ac:dyDescent="0.25"/>
    <row r="816" ht="14.25" customHeight="1" x14ac:dyDescent="0.25"/>
    <row r="817" ht="14.25" customHeight="1" x14ac:dyDescent="0.25"/>
    <row r="818" ht="14.25" customHeight="1" x14ac:dyDescent="0.25"/>
    <row r="819" ht="14.25" customHeight="1" x14ac:dyDescent="0.25"/>
    <row r="820" ht="14.25" customHeight="1" x14ac:dyDescent="0.25"/>
    <row r="821" ht="14.25" customHeight="1" x14ac:dyDescent="0.25"/>
    <row r="822" ht="14.25" customHeight="1" x14ac:dyDescent="0.25"/>
    <row r="823" ht="14.25" customHeight="1" x14ac:dyDescent="0.25"/>
    <row r="824" ht="14.25" customHeight="1" x14ac:dyDescent="0.25"/>
    <row r="825" ht="14.25" customHeight="1" x14ac:dyDescent="0.25"/>
    <row r="826" ht="14.25" customHeight="1" x14ac:dyDescent="0.25"/>
    <row r="827" ht="14.25" customHeight="1" x14ac:dyDescent="0.25"/>
    <row r="828" ht="14.25" customHeight="1" x14ac:dyDescent="0.25"/>
    <row r="829" ht="14.25" customHeight="1" x14ac:dyDescent="0.25"/>
    <row r="830" ht="14.25" customHeight="1" x14ac:dyDescent="0.25"/>
    <row r="831" ht="14.25" customHeight="1" x14ac:dyDescent="0.25"/>
    <row r="832" ht="14.25" customHeight="1" x14ac:dyDescent="0.25"/>
    <row r="833" ht="14.25" customHeight="1" x14ac:dyDescent="0.25"/>
    <row r="834" ht="14.25" customHeight="1" x14ac:dyDescent="0.25"/>
    <row r="835" ht="14.25" customHeight="1" x14ac:dyDescent="0.25"/>
    <row r="836" ht="14.25" customHeight="1" x14ac:dyDescent="0.25"/>
    <row r="837" ht="14.25" customHeight="1" x14ac:dyDescent="0.25"/>
    <row r="838" ht="14.25" customHeight="1" x14ac:dyDescent="0.25"/>
    <row r="839" ht="14.25" customHeight="1" x14ac:dyDescent="0.25"/>
    <row r="840" ht="14.25" customHeight="1" x14ac:dyDescent="0.25"/>
    <row r="841" ht="14.25" customHeight="1" x14ac:dyDescent="0.25"/>
    <row r="842" ht="14.25" customHeight="1" x14ac:dyDescent="0.25"/>
    <row r="843" ht="14.25" customHeight="1" x14ac:dyDescent="0.25"/>
    <row r="844" ht="14.25" customHeight="1" x14ac:dyDescent="0.25"/>
    <row r="845" ht="14.25" customHeight="1" x14ac:dyDescent="0.25"/>
    <row r="846" ht="14.25" customHeight="1" x14ac:dyDescent="0.25"/>
    <row r="847" ht="14.25" customHeight="1" x14ac:dyDescent="0.25"/>
    <row r="848" ht="14.25" customHeight="1" x14ac:dyDescent="0.25"/>
    <row r="849" ht="14.25" customHeight="1" x14ac:dyDescent="0.25"/>
    <row r="850" ht="14.25" customHeight="1" x14ac:dyDescent="0.25"/>
    <row r="851" ht="14.25" customHeight="1" x14ac:dyDescent="0.25"/>
    <row r="852" ht="14.25" customHeight="1" x14ac:dyDescent="0.25"/>
    <row r="853" ht="14.25" customHeight="1" x14ac:dyDescent="0.25"/>
    <row r="854" ht="14.25" customHeight="1" x14ac:dyDescent="0.25"/>
    <row r="855" ht="14.25" customHeight="1" x14ac:dyDescent="0.25"/>
    <row r="856" ht="14.25" customHeight="1" x14ac:dyDescent="0.25"/>
    <row r="857" ht="14.25" customHeight="1" x14ac:dyDescent="0.25"/>
    <row r="858" ht="14.25" customHeight="1" x14ac:dyDescent="0.25"/>
    <row r="859" ht="14.25" customHeight="1" x14ac:dyDescent="0.25"/>
    <row r="860" ht="14.25" customHeight="1" x14ac:dyDescent="0.25"/>
    <row r="861" ht="14.25" customHeight="1" x14ac:dyDescent="0.25"/>
    <row r="862" ht="14.25" customHeight="1" x14ac:dyDescent="0.25"/>
    <row r="863" ht="14.25" customHeight="1" x14ac:dyDescent="0.25"/>
    <row r="864" ht="14.25" customHeight="1" x14ac:dyDescent="0.25"/>
    <row r="865" ht="14.25" customHeight="1" x14ac:dyDescent="0.25"/>
    <row r="866" ht="14.25" customHeight="1" x14ac:dyDescent="0.25"/>
    <row r="867" ht="14.25" customHeight="1" x14ac:dyDescent="0.25"/>
    <row r="868" ht="14.25" customHeight="1" x14ac:dyDescent="0.25"/>
    <row r="869" ht="14.25" customHeight="1" x14ac:dyDescent="0.25"/>
    <row r="870" ht="14.25" customHeight="1" x14ac:dyDescent="0.25"/>
    <row r="871" ht="14.25" customHeight="1" x14ac:dyDescent="0.25"/>
    <row r="872" ht="14.25" customHeight="1" x14ac:dyDescent="0.25"/>
    <row r="873" ht="14.25" customHeight="1" x14ac:dyDescent="0.25"/>
    <row r="874" ht="14.25" customHeight="1" x14ac:dyDescent="0.25"/>
    <row r="875" ht="14.25" customHeight="1" x14ac:dyDescent="0.25"/>
    <row r="876" ht="14.25" customHeight="1" x14ac:dyDescent="0.25"/>
    <row r="877" ht="14.25" customHeight="1" x14ac:dyDescent="0.25"/>
    <row r="878" ht="14.25" customHeight="1" x14ac:dyDescent="0.25"/>
    <row r="879" ht="14.25" customHeight="1" x14ac:dyDescent="0.25"/>
    <row r="880" ht="14.25" customHeight="1" x14ac:dyDescent="0.25"/>
    <row r="881" ht="14.25" customHeight="1" x14ac:dyDescent="0.25"/>
    <row r="882" ht="14.25" customHeight="1" x14ac:dyDescent="0.25"/>
    <row r="883" ht="14.25" customHeight="1" x14ac:dyDescent="0.25"/>
    <row r="884" ht="14.25" customHeight="1" x14ac:dyDescent="0.25"/>
    <row r="885" ht="14.25" customHeight="1" x14ac:dyDescent="0.25"/>
    <row r="886" ht="14.25" customHeight="1" x14ac:dyDescent="0.25"/>
    <row r="887" ht="14.25" customHeight="1" x14ac:dyDescent="0.25"/>
    <row r="888" ht="14.25" customHeight="1" x14ac:dyDescent="0.25"/>
    <row r="889" ht="14.25" customHeight="1" x14ac:dyDescent="0.25"/>
    <row r="890" ht="14.25" customHeight="1" x14ac:dyDescent="0.25"/>
    <row r="891" ht="14.25" customHeight="1" x14ac:dyDescent="0.25"/>
    <row r="892" ht="14.25" customHeight="1" x14ac:dyDescent="0.25"/>
    <row r="893" ht="14.25" customHeight="1" x14ac:dyDescent="0.25"/>
    <row r="894" ht="14.25" customHeight="1" x14ac:dyDescent="0.25"/>
    <row r="895" ht="14.25" customHeight="1" x14ac:dyDescent="0.25"/>
    <row r="896" ht="14.25" customHeight="1" x14ac:dyDescent="0.25"/>
    <row r="897" ht="14.25" customHeight="1" x14ac:dyDescent="0.25"/>
    <row r="898" ht="14.25" customHeight="1" x14ac:dyDescent="0.25"/>
    <row r="899" ht="14.25" customHeight="1" x14ac:dyDescent="0.25"/>
    <row r="900" ht="14.25" customHeight="1" x14ac:dyDescent="0.25"/>
    <row r="901" ht="14.25" customHeight="1" x14ac:dyDescent="0.25"/>
    <row r="902" ht="14.25" customHeight="1" x14ac:dyDescent="0.25"/>
    <row r="903" ht="14.25" customHeight="1" x14ac:dyDescent="0.25"/>
    <row r="904" ht="14.25" customHeight="1" x14ac:dyDescent="0.25"/>
    <row r="905" ht="14.25" customHeight="1" x14ac:dyDescent="0.25"/>
    <row r="906" ht="14.25" customHeight="1" x14ac:dyDescent="0.25"/>
    <row r="907" ht="14.25" customHeight="1" x14ac:dyDescent="0.25"/>
    <row r="908" ht="14.25" customHeight="1" x14ac:dyDescent="0.25"/>
    <row r="909" ht="14.25" customHeight="1" x14ac:dyDescent="0.25"/>
    <row r="910" ht="14.25" customHeight="1" x14ac:dyDescent="0.25"/>
    <row r="911" ht="14.25" customHeight="1" x14ac:dyDescent="0.25"/>
    <row r="912" ht="14.25" customHeight="1" x14ac:dyDescent="0.25"/>
    <row r="913" ht="14.25" customHeight="1" x14ac:dyDescent="0.25"/>
    <row r="914" ht="14.25" customHeight="1" x14ac:dyDescent="0.25"/>
    <row r="915" ht="14.25" customHeight="1" x14ac:dyDescent="0.25"/>
    <row r="916" ht="14.25" customHeight="1" x14ac:dyDescent="0.25"/>
    <row r="917" ht="14.25" customHeight="1" x14ac:dyDescent="0.25"/>
    <row r="918" ht="14.25" customHeight="1" x14ac:dyDescent="0.25"/>
    <row r="919" ht="14.25" customHeight="1" x14ac:dyDescent="0.25"/>
    <row r="920" ht="14.25" customHeight="1" x14ac:dyDescent="0.25"/>
    <row r="921" ht="14.25" customHeight="1" x14ac:dyDescent="0.25"/>
    <row r="922" ht="14.25" customHeight="1" x14ac:dyDescent="0.25"/>
    <row r="923" ht="14.25" customHeight="1" x14ac:dyDescent="0.25"/>
    <row r="924" ht="14.25" customHeight="1" x14ac:dyDescent="0.25"/>
    <row r="925" ht="14.25" customHeight="1" x14ac:dyDescent="0.25"/>
    <row r="926" ht="14.25" customHeight="1" x14ac:dyDescent="0.25"/>
    <row r="927" ht="14.25" customHeight="1" x14ac:dyDescent="0.25"/>
    <row r="928" ht="14.25" customHeight="1" x14ac:dyDescent="0.25"/>
    <row r="929" ht="14.25" customHeight="1" x14ac:dyDescent="0.25"/>
    <row r="930" ht="14.25" customHeight="1" x14ac:dyDescent="0.25"/>
    <row r="931" ht="14.25" customHeight="1" x14ac:dyDescent="0.25"/>
    <row r="932" ht="14.25" customHeight="1" x14ac:dyDescent="0.25"/>
    <row r="933" ht="14.25" customHeight="1" x14ac:dyDescent="0.25"/>
    <row r="934" ht="14.25" customHeight="1" x14ac:dyDescent="0.25"/>
    <row r="935" ht="14.25" customHeight="1" x14ac:dyDescent="0.25"/>
    <row r="936" ht="14.25" customHeight="1" x14ac:dyDescent="0.25"/>
    <row r="937" ht="14.25" customHeight="1" x14ac:dyDescent="0.25"/>
    <row r="938" ht="14.25" customHeight="1" x14ac:dyDescent="0.25"/>
    <row r="939" ht="14.25" customHeight="1" x14ac:dyDescent="0.25"/>
    <row r="940" ht="14.25" customHeight="1" x14ac:dyDescent="0.25"/>
    <row r="941" ht="14.25" customHeight="1" x14ac:dyDescent="0.25"/>
    <row r="942" ht="14.25" customHeight="1" x14ac:dyDescent="0.25"/>
    <row r="943" ht="14.25" customHeight="1" x14ac:dyDescent="0.25"/>
    <row r="944" ht="14.25" customHeight="1" x14ac:dyDescent="0.25"/>
    <row r="945" ht="14.25" customHeight="1" x14ac:dyDescent="0.25"/>
    <row r="946" ht="14.25" customHeight="1" x14ac:dyDescent="0.25"/>
    <row r="947" ht="14.25" customHeight="1" x14ac:dyDescent="0.25"/>
    <row r="948" ht="14.25" customHeight="1" x14ac:dyDescent="0.25"/>
    <row r="949" ht="14.25" customHeight="1" x14ac:dyDescent="0.25"/>
    <row r="950" ht="14.25" customHeight="1" x14ac:dyDescent="0.25"/>
    <row r="951" ht="14.25" customHeight="1" x14ac:dyDescent="0.25"/>
    <row r="952" ht="14.25" customHeight="1" x14ac:dyDescent="0.25"/>
    <row r="953" ht="14.25" customHeight="1" x14ac:dyDescent="0.25"/>
    <row r="954" ht="14.25" customHeight="1" x14ac:dyDescent="0.25"/>
    <row r="955" ht="14.25" customHeight="1" x14ac:dyDescent="0.25"/>
    <row r="956" ht="14.25" customHeight="1" x14ac:dyDescent="0.25"/>
    <row r="957" ht="14.25" customHeight="1" x14ac:dyDescent="0.25"/>
    <row r="958" ht="14.25" customHeight="1" x14ac:dyDescent="0.25"/>
    <row r="959" ht="14.25" customHeight="1" x14ac:dyDescent="0.25"/>
    <row r="960" ht="14.25" customHeight="1" x14ac:dyDescent="0.25"/>
    <row r="961" ht="14.25" customHeight="1" x14ac:dyDescent="0.25"/>
    <row r="962" ht="14.25" customHeight="1" x14ac:dyDescent="0.25"/>
    <row r="963" ht="14.25" customHeight="1" x14ac:dyDescent="0.25"/>
    <row r="964" ht="14.25" customHeight="1" x14ac:dyDescent="0.25"/>
    <row r="965" ht="14.25" customHeight="1" x14ac:dyDescent="0.25"/>
    <row r="966" ht="14.25" customHeight="1" x14ac:dyDescent="0.25"/>
    <row r="967" ht="14.25" customHeight="1" x14ac:dyDescent="0.25"/>
    <row r="968" ht="14.25" customHeight="1" x14ac:dyDescent="0.25"/>
    <row r="969" ht="14.25" customHeight="1" x14ac:dyDescent="0.25"/>
    <row r="970" ht="14.25" customHeight="1" x14ac:dyDescent="0.25"/>
    <row r="971" ht="14.25" customHeight="1" x14ac:dyDescent="0.25"/>
    <row r="972" ht="14.25" customHeight="1" x14ac:dyDescent="0.25"/>
    <row r="973" ht="14.25" customHeight="1" x14ac:dyDescent="0.25"/>
    <row r="974" ht="14.25" customHeight="1" x14ac:dyDescent="0.25"/>
    <row r="975" ht="14.25" customHeight="1" x14ac:dyDescent="0.25"/>
    <row r="976" ht="14.25" customHeight="1" x14ac:dyDescent="0.25"/>
    <row r="977" ht="14.25" customHeight="1" x14ac:dyDescent="0.25"/>
    <row r="978" ht="14.25" customHeight="1" x14ac:dyDescent="0.25"/>
    <row r="979" ht="14.25" customHeight="1" x14ac:dyDescent="0.25"/>
    <row r="980" ht="14.25" customHeight="1" x14ac:dyDescent="0.25"/>
    <row r="981" ht="14.25" customHeight="1" x14ac:dyDescent="0.25"/>
    <row r="982" ht="14.25" customHeight="1" x14ac:dyDescent="0.25"/>
    <row r="983" ht="14.25" customHeight="1" x14ac:dyDescent="0.25"/>
    <row r="984" ht="14.25" customHeight="1" x14ac:dyDescent="0.25"/>
    <row r="985" ht="14.25" customHeight="1" x14ac:dyDescent="0.25"/>
    <row r="986" ht="14.25" customHeight="1" x14ac:dyDescent="0.25"/>
    <row r="987" ht="14.25" customHeight="1" x14ac:dyDescent="0.25"/>
    <row r="988" ht="14.25" customHeight="1" x14ac:dyDescent="0.25"/>
    <row r="989" ht="14.25" customHeight="1" x14ac:dyDescent="0.25"/>
    <row r="990" ht="14.25" customHeight="1" x14ac:dyDescent="0.25"/>
    <row r="991" ht="14.25" customHeight="1" x14ac:dyDescent="0.25"/>
    <row r="992" ht="14.25" customHeight="1" x14ac:dyDescent="0.25"/>
    <row r="993" ht="14.25" customHeight="1" x14ac:dyDescent="0.25"/>
    <row r="994" ht="14.25" customHeight="1" x14ac:dyDescent="0.25"/>
    <row r="995" ht="14.25" customHeight="1" x14ac:dyDescent="0.25"/>
    <row r="996" ht="14.25" customHeight="1" x14ac:dyDescent="0.25"/>
    <row r="997" ht="14.25" customHeight="1" x14ac:dyDescent="0.25"/>
    <row r="998" ht="14.25" customHeight="1" x14ac:dyDescent="0.25"/>
    <row r="999" ht="14.25" customHeight="1" x14ac:dyDescent="0.25"/>
    <row r="1000" ht="14.25" customHeight="1" x14ac:dyDescent="0.25"/>
  </sheetData>
  <pageMargins left="0.511811024" right="0.511811024" top="0.78740157499999996" bottom="0.78740157499999996" header="0" footer="0"/>
  <pageSetup paperSize="9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S1000"/>
  <sheetViews>
    <sheetView topLeftCell="A128" workbookViewId="0">
      <selection activeCell="D143" sqref="D143"/>
    </sheetView>
  </sheetViews>
  <sheetFormatPr defaultColWidth="14.42578125" defaultRowHeight="15" customHeight="1" x14ac:dyDescent="0.25"/>
  <cols>
    <col min="1" max="1" width="8.7109375" customWidth="1"/>
    <col min="2" max="2" width="8" customWidth="1"/>
    <col min="3" max="3" width="15.140625" customWidth="1"/>
    <col min="4" max="4" width="23.28515625" customWidth="1"/>
    <col min="5" max="5" width="0.28515625" customWidth="1"/>
    <col min="6" max="6" width="11.140625" customWidth="1"/>
    <col min="7" max="13" width="8.7109375" customWidth="1"/>
    <col min="14" max="14" width="13.85546875" customWidth="1"/>
    <col min="15" max="15" width="14.28515625" customWidth="1"/>
    <col min="16" max="16" width="8.7109375" customWidth="1"/>
    <col min="17" max="17" width="10" customWidth="1"/>
    <col min="18" max="19" width="9.28515625" customWidth="1"/>
    <col min="20" max="31" width="8.7109375" customWidth="1"/>
  </cols>
  <sheetData>
    <row r="1" spans="1:19" ht="11.25" customHeight="1" x14ac:dyDescent="0.25">
      <c r="B1" s="192"/>
      <c r="C1" s="193">
        <v>1</v>
      </c>
      <c r="D1" s="193">
        <v>5</v>
      </c>
      <c r="E1" s="193">
        <v>6</v>
      </c>
      <c r="F1" s="193">
        <v>6</v>
      </c>
    </row>
    <row r="2" spans="1:19" ht="14.25" customHeight="1" x14ac:dyDescent="0.25">
      <c r="B2" s="194" t="s">
        <v>123</v>
      </c>
      <c r="C2" s="195" t="s">
        <v>124</v>
      </c>
      <c r="D2" s="195" t="s">
        <v>125</v>
      </c>
      <c r="E2" s="196"/>
      <c r="F2" s="195" t="s">
        <v>126</v>
      </c>
      <c r="N2" s="12" t="s">
        <v>55</v>
      </c>
      <c r="O2" s="12" t="s">
        <v>202</v>
      </c>
    </row>
    <row r="3" spans="1:19" ht="14.25" customHeight="1" x14ac:dyDescent="0.25">
      <c r="A3" s="116">
        <v>40544</v>
      </c>
      <c r="B3" s="15">
        <v>1</v>
      </c>
      <c r="C3" s="197">
        <f>'Gráfico Previsões'!G2</f>
        <v>14513.38</v>
      </c>
      <c r="D3" s="197"/>
      <c r="E3" s="198"/>
      <c r="F3" s="197"/>
      <c r="N3" s="15" t="s">
        <v>127</v>
      </c>
      <c r="O3" s="59">
        <f>N7^0.5</f>
        <v>904.51800368569127</v>
      </c>
    </row>
    <row r="4" spans="1:19" ht="14.25" customHeight="1" x14ac:dyDescent="0.25">
      <c r="A4" s="116">
        <v>40575</v>
      </c>
      <c r="B4" s="15">
        <v>2</v>
      </c>
      <c r="C4" s="197">
        <f>'Gráfico Previsões'!G3</f>
        <v>6176.11</v>
      </c>
      <c r="D4" s="197"/>
      <c r="E4" s="198"/>
      <c r="F4" s="197"/>
      <c r="N4" s="15" t="s">
        <v>40</v>
      </c>
      <c r="O4" s="62">
        <f>O7</f>
        <v>0.21115902628093264</v>
      </c>
    </row>
    <row r="5" spans="1:19" ht="14.25" customHeight="1" x14ac:dyDescent="0.25">
      <c r="A5" s="116">
        <v>40603</v>
      </c>
      <c r="B5" s="15">
        <v>3</v>
      </c>
      <c r="C5" s="197">
        <f>'Gráfico Previsões'!G4</f>
        <v>11527.88</v>
      </c>
      <c r="D5" s="197"/>
      <c r="E5" s="198"/>
      <c r="F5" s="197"/>
    </row>
    <row r="6" spans="1:19" ht="14.25" customHeight="1" x14ac:dyDescent="0.25">
      <c r="A6" s="116">
        <v>40634</v>
      </c>
      <c r="B6" s="15">
        <v>4</v>
      </c>
      <c r="C6" s="197">
        <f>'Gráfico Previsões'!G5</f>
        <v>6808.32</v>
      </c>
      <c r="D6" s="197"/>
      <c r="E6" s="198"/>
      <c r="F6" s="197"/>
    </row>
    <row r="7" spans="1:19" ht="14.25" customHeight="1" x14ac:dyDescent="0.25">
      <c r="A7" s="116">
        <v>40664</v>
      </c>
      <c r="B7" s="15">
        <v>5</v>
      </c>
      <c r="C7" s="197">
        <f>'Gráfico Previsões'!G6</f>
        <v>4452.32</v>
      </c>
      <c r="D7" s="197"/>
      <c r="E7" s="198"/>
      <c r="F7" s="197"/>
      <c r="M7" s="6">
        <f>(C26-C14)/12</f>
        <v>-339.11666666666662</v>
      </c>
      <c r="N7" s="57">
        <f>AVERAGE(N9:N140)</f>
        <v>818152.81899154827</v>
      </c>
      <c r="O7" s="58">
        <f>AVERAGE(O9:O140)</f>
        <v>0.21115902628093264</v>
      </c>
    </row>
    <row r="8" spans="1:19" ht="14.25" customHeight="1" x14ac:dyDescent="0.25">
      <c r="A8" s="116">
        <v>40695</v>
      </c>
      <c r="B8" s="15">
        <v>6</v>
      </c>
      <c r="C8" s="197">
        <f>'Gráfico Previsões'!G7</f>
        <v>3791.72</v>
      </c>
      <c r="D8" s="197"/>
      <c r="E8" s="198"/>
      <c r="F8" s="197"/>
      <c r="M8" s="6">
        <f>SUM(M3:M7)/12</f>
        <v>-28.259722222222219</v>
      </c>
      <c r="N8" s="195" t="s">
        <v>52</v>
      </c>
      <c r="O8" s="195" t="s">
        <v>53</v>
      </c>
      <c r="P8" s="195" t="s">
        <v>128</v>
      </c>
    </row>
    <row r="9" spans="1:19" ht="14.25" customHeight="1" x14ac:dyDescent="0.25">
      <c r="A9" s="116">
        <v>40725</v>
      </c>
      <c r="B9" s="15">
        <v>7</v>
      </c>
      <c r="C9" s="197">
        <f>'Gráfico Previsões'!G8</f>
        <v>2947.26</v>
      </c>
      <c r="D9" s="197">
        <f>'Gráfico Previsões'!I8</f>
        <v>2938.2652360200004</v>
      </c>
      <c r="E9" s="198"/>
      <c r="F9" s="197"/>
      <c r="N9" s="19">
        <f t="shared" ref="N9:N15" si="0">(C9-D9)^2</f>
        <v>80.905779055901633</v>
      </c>
      <c r="O9" s="6">
        <f t="shared" ref="O9:O15" si="1">ABS((C9-D9)/C9)</f>
        <v>3.0519071883715002E-3</v>
      </c>
      <c r="P9" s="19">
        <f t="shared" ref="P9:P15" si="2">C9-D9</f>
        <v>8.9947639799997887</v>
      </c>
    </row>
    <row r="10" spans="1:19" ht="14.25" customHeight="1" x14ac:dyDescent="0.25">
      <c r="A10" s="116">
        <v>40756</v>
      </c>
      <c r="B10" s="15">
        <v>8</v>
      </c>
      <c r="C10" s="197">
        <f>'Gráfico Previsões'!G9</f>
        <v>2369.23</v>
      </c>
      <c r="D10" s="197">
        <f>'Gráfico Previsões'!I9</f>
        <v>2365.9024932699999</v>
      </c>
      <c r="E10" s="198"/>
      <c r="F10" s="197"/>
      <c r="N10" s="19">
        <f t="shared" si="0"/>
        <v>11.072301038195929</v>
      </c>
      <c r="O10" s="6">
        <f t="shared" si="1"/>
        <v>1.4044675822947098E-3</v>
      </c>
      <c r="P10" s="19">
        <f t="shared" si="2"/>
        <v>3.3275067300000956</v>
      </c>
    </row>
    <row r="11" spans="1:19" ht="14.25" customHeight="1" x14ac:dyDescent="0.25">
      <c r="A11" s="116">
        <v>40787</v>
      </c>
      <c r="B11" s="15">
        <v>9</v>
      </c>
      <c r="C11" s="197">
        <f>'Gráfico Previsões'!G10</f>
        <v>1779.82</v>
      </c>
      <c r="D11" s="197">
        <f>'Gráfico Previsões'!I10</f>
        <v>1959.5377494500001</v>
      </c>
      <c r="E11" s="198"/>
      <c r="F11" s="197"/>
      <c r="N11" s="19">
        <f t="shared" si="0"/>
        <v>32298.46946737303</v>
      </c>
      <c r="O11" s="6">
        <f t="shared" si="1"/>
        <v>0.10097523876009942</v>
      </c>
      <c r="P11" s="19">
        <f t="shared" si="2"/>
        <v>-179.71774945000016</v>
      </c>
      <c r="Q11" s="117">
        <v>40940</v>
      </c>
    </row>
    <row r="12" spans="1:19" ht="14.25" customHeight="1" x14ac:dyDescent="0.25">
      <c r="A12" s="116">
        <v>40817</v>
      </c>
      <c r="B12" s="15">
        <v>10</v>
      </c>
      <c r="C12" s="197">
        <f>'Gráfico Previsões'!G11</f>
        <v>2581.0300000000002</v>
      </c>
      <c r="D12" s="197">
        <f>'Gráfico Previsões'!I11</f>
        <v>2335.2558385999996</v>
      </c>
      <c r="E12" s="198"/>
      <c r="F12" s="197"/>
      <c r="N12" s="19">
        <f t="shared" si="0"/>
        <v>60404.93841187354</v>
      </c>
      <c r="O12" s="6">
        <f t="shared" si="1"/>
        <v>9.5223287369771203E-2</v>
      </c>
      <c r="P12" s="19">
        <f t="shared" si="2"/>
        <v>245.77416140000059</v>
      </c>
      <c r="Q12" s="117">
        <v>44713</v>
      </c>
    </row>
    <row r="13" spans="1:19" ht="14.25" customHeight="1" x14ac:dyDescent="0.25">
      <c r="A13" s="116">
        <v>40848</v>
      </c>
      <c r="B13" s="15">
        <v>11</v>
      </c>
      <c r="C13" s="197">
        <f>'Gráfico Previsões'!G12</f>
        <v>2930.66</v>
      </c>
      <c r="D13" s="197">
        <f>'Gráfico Previsões'!I12</f>
        <v>3771.3773073500001</v>
      </c>
      <c r="E13" s="198"/>
      <c r="F13" s="197"/>
      <c r="N13" s="19">
        <f t="shared" si="0"/>
        <v>706805.59087783482</v>
      </c>
      <c r="O13" s="6">
        <f t="shared" si="1"/>
        <v>0.28686961549616818</v>
      </c>
      <c r="P13" s="19">
        <f t="shared" si="2"/>
        <v>-840.71730735000028</v>
      </c>
    </row>
    <row r="14" spans="1:19" ht="14.25" customHeight="1" x14ac:dyDescent="0.25">
      <c r="A14" s="116">
        <v>40878</v>
      </c>
      <c r="B14" s="15">
        <v>12</v>
      </c>
      <c r="C14" s="197">
        <f>'Gráfico Previsões'!G13</f>
        <v>7692.65</v>
      </c>
      <c r="D14" s="197">
        <f>'Gráfico Previsões'!I13</f>
        <v>7072.6182009499998</v>
      </c>
      <c r="E14" s="198"/>
      <c r="F14" s="197"/>
      <c r="N14" s="19">
        <f t="shared" si="0"/>
        <v>384439.43183317932</v>
      </c>
      <c r="O14" s="6">
        <f t="shared" si="1"/>
        <v>8.0600547152151703E-2</v>
      </c>
      <c r="P14" s="19">
        <f t="shared" si="2"/>
        <v>620.03179904999979</v>
      </c>
    </row>
    <row r="15" spans="1:19" ht="14.25" customHeight="1" x14ac:dyDescent="0.25">
      <c r="A15" s="116">
        <v>40909</v>
      </c>
      <c r="B15" s="15">
        <v>13</v>
      </c>
      <c r="C15" s="197">
        <f>'Gráfico Previsões'!G14</f>
        <v>13283.33</v>
      </c>
      <c r="D15" s="197">
        <f>'Gráfico Previsões'!I14</f>
        <v>11795.809962080002</v>
      </c>
      <c r="E15" s="198"/>
      <c r="F15" s="197"/>
      <c r="N15" s="19">
        <f t="shared" si="0"/>
        <v>2212715.8632135116</v>
      </c>
      <c r="O15" s="6">
        <f t="shared" si="1"/>
        <v>0.11198397073023088</v>
      </c>
      <c r="P15" s="19">
        <f t="shared" si="2"/>
        <v>1487.5200379199978</v>
      </c>
      <c r="R15" s="41" t="s">
        <v>105</v>
      </c>
      <c r="S15" s="41" t="s">
        <v>106</v>
      </c>
    </row>
    <row r="16" spans="1:19" ht="14.25" customHeight="1" x14ac:dyDescent="0.25">
      <c r="A16" s="116">
        <v>40940</v>
      </c>
      <c r="B16" s="15">
        <v>14</v>
      </c>
      <c r="C16" s="197">
        <f>'Gráfico Previsões'!G15</f>
        <v>6916.17</v>
      </c>
      <c r="D16" s="197">
        <f>'Gráfico Previsões'!I15</f>
        <v>8526.0607146399998</v>
      </c>
      <c r="E16" s="198">
        <f>IF(ISBLANK(C16)," ",(C16-D16)^2)</f>
        <v>2591748.113084089</v>
      </c>
      <c r="F16" s="197"/>
      <c r="N16" s="19">
        <f>(C16-D16)^2</f>
        <v>2591748.113084089</v>
      </c>
      <c r="O16" s="6">
        <f>ABS((C16-D16)/C16)</f>
        <v>0.23277199875653717</v>
      </c>
      <c r="P16" s="19">
        <f>C16-D16</f>
        <v>-1609.8907146399997</v>
      </c>
      <c r="R16" s="44">
        <f>AVERAGE(N16:N50)^0.5</f>
        <v>1057.5910638619582</v>
      </c>
      <c r="S16" s="44">
        <f>AVERAGE(N51:N140)^0.5</f>
        <v>852.78599498856352</v>
      </c>
    </row>
    <row r="17" spans="1:19" ht="14.25" customHeight="1" x14ac:dyDescent="0.25">
      <c r="A17" s="116">
        <v>40969</v>
      </c>
      <c r="B17" s="15">
        <v>15</v>
      </c>
      <c r="C17" s="197">
        <f>'Gráfico Previsões'!G16</f>
        <v>4930.82</v>
      </c>
      <c r="D17" s="197">
        <f>'Gráfico Previsões'!I16</f>
        <v>7576.0832446300001</v>
      </c>
      <c r="E17" s="198">
        <f>IF(ISBLANK(C17)," ",(C17-D17)^2)</f>
        <v>6997417.6333904369</v>
      </c>
      <c r="F17" s="197"/>
      <c r="N17" s="19">
        <f>(C17-D17)^2</f>
        <v>6997417.6333904369</v>
      </c>
      <c r="O17" s="6">
        <f>ABS((C17-D17)/C17)</f>
        <v>0.53647532147391319</v>
      </c>
      <c r="P17" s="19">
        <f>C17-D17</f>
        <v>-2645.2632446300004</v>
      </c>
      <c r="R17" s="173">
        <f>AVERAGE(O16:O50)</f>
        <v>0.2851487409737461</v>
      </c>
      <c r="S17" s="173">
        <f>AVERAGE(O51:O140)</f>
        <v>0.19125196111914355</v>
      </c>
    </row>
    <row r="18" spans="1:19" ht="14.25" customHeight="1" x14ac:dyDescent="0.25">
      <c r="A18" s="116">
        <v>41000</v>
      </c>
      <c r="B18" s="15">
        <v>16</v>
      </c>
      <c r="C18" s="197">
        <f>'Gráfico Previsões'!G17</f>
        <v>4090.75</v>
      </c>
      <c r="D18" s="197">
        <f>'Gráfico Previsões'!I17</f>
        <v>4835.0073234000001</v>
      </c>
      <c r="E18" s="198">
        <f>IF(ISBLANK(C18)," ",(C18-D18)^2)</f>
        <v>553918.9634345324</v>
      </c>
      <c r="F18" s="197">
        <f>IF(ISBLANK(C18)," ",(SUM($E$16:$E18)^0.5)/(B18-15))</f>
        <v>3184.8209855357741</v>
      </c>
      <c r="N18" s="19">
        <f>(C18-D18)^2</f>
        <v>553918.9634345324</v>
      </c>
      <c r="O18" s="6">
        <f>ABS((C18-D18)/C18)</f>
        <v>0.18193664325612666</v>
      </c>
      <c r="P18" s="19">
        <f>C18-D18</f>
        <v>-744.25732340000013</v>
      </c>
    </row>
    <row r="19" spans="1:19" ht="14.25" customHeight="1" x14ac:dyDescent="0.25">
      <c r="A19" s="116">
        <v>41030</v>
      </c>
      <c r="B19" s="15">
        <v>17</v>
      </c>
      <c r="C19" s="197">
        <f>'Gráfico Previsões'!G18</f>
        <v>3816.29</v>
      </c>
      <c r="D19" s="197">
        <f>'Gráfico Previsões'!I18</f>
        <v>3480.1214006499999</v>
      </c>
      <c r="E19" s="198">
        <f>IF(ISBLANK(C19)," ",(C19-D19)^2)</f>
        <v>113009.32718894084</v>
      </c>
      <c r="F19" s="197">
        <f>IF(ISBLANK(C19)," ",(SUM($E$16:$E19)^0.5)/(B19-14))</f>
        <v>1067.5045686656333</v>
      </c>
      <c r="N19" s="19">
        <f>(C19-D19)^2</f>
        <v>113009.32718894084</v>
      </c>
      <c r="O19" s="6">
        <f>ABS((C19-D19)/C19)</f>
        <v>8.80878023813704E-2</v>
      </c>
      <c r="P19" s="19">
        <f>C19-D19</f>
        <v>336.16859935000002</v>
      </c>
    </row>
    <row r="20" spans="1:19" ht="14.25" customHeight="1" x14ac:dyDescent="0.25">
      <c r="A20" s="116">
        <v>41061</v>
      </c>
      <c r="B20" s="15">
        <v>18</v>
      </c>
      <c r="C20" s="197">
        <f>'Gráfico Previsões'!G19</f>
        <v>4132.4399999999996</v>
      </c>
      <c r="D20" s="197">
        <f>'Gráfico Previsões'!I19</f>
        <v>3149.7335721400004</v>
      </c>
      <c r="E20" s="198">
        <f>IF(ISBLANK(C20)," ",(C20-D20)^2)</f>
        <v>965711.92335735972</v>
      </c>
      <c r="F20" s="197">
        <f>IF(ISBLANK(C20)," ",(SUM($E$16:$E20)^0.5)/(B20-14))</f>
        <v>837.47410260166259</v>
      </c>
      <c r="N20" s="19">
        <f>(C20-D20)^2</f>
        <v>965711.92335735972</v>
      </c>
      <c r="O20" s="6">
        <f>ABS((C20-D20)/C20)</f>
        <v>0.23780295124914078</v>
      </c>
      <c r="P20" s="19">
        <f>C20-D20</f>
        <v>982.70642785999917</v>
      </c>
    </row>
    <row r="21" spans="1:19" ht="14.25" customHeight="1" x14ac:dyDescent="0.25">
      <c r="A21" s="116">
        <v>41091</v>
      </c>
      <c r="B21" s="15">
        <v>19</v>
      </c>
      <c r="C21" s="197">
        <f>'Gráfico Previsões'!G20</f>
        <v>3018.84</v>
      </c>
      <c r="D21" s="197">
        <f>'Gráfico Previsões'!I20</f>
        <v>2092.2791739499999</v>
      </c>
      <c r="E21" s="198">
        <f>IF(ISBLANK(C21)," ",(C21-D21)^2)</f>
        <v>858514.96437045885</v>
      </c>
      <c r="F21" s="197">
        <f>IF(ISBLANK(C21)," ",(SUM($E$16:$E21)^0.5)/(B21-14))</f>
        <v>695.13512139226054</v>
      </c>
      <c r="N21" s="19">
        <f>(C21-D21)^2</f>
        <v>858514.96437045885</v>
      </c>
      <c r="O21" s="6">
        <f>ABS((C21-D21)/C21)</f>
        <v>0.30692611269560499</v>
      </c>
      <c r="P21" s="19">
        <f>C21-D21</f>
        <v>926.56082605000029</v>
      </c>
    </row>
    <row r="22" spans="1:19" ht="14.25" customHeight="1" x14ac:dyDescent="0.25">
      <c r="A22" s="116">
        <v>41122</v>
      </c>
      <c r="B22" s="15">
        <v>20</v>
      </c>
      <c r="C22" s="197">
        <f>'Gráfico Previsões'!G21</f>
        <v>1987.82</v>
      </c>
      <c r="D22" s="197">
        <f>'Gráfico Previsões'!I21</f>
        <v>1646.2324644699997</v>
      </c>
      <c r="E22" s="198">
        <f>IF(ISBLANK(C22)," ",(C22-D22)^2)</f>
        <v>116682.04442945914</v>
      </c>
      <c r="F22" s="197">
        <f>IF(ISBLANK(C22)," ",(SUM($E$16:$E22)^0.5)/(B22-14))</f>
        <v>582.07013154332947</v>
      </c>
      <c r="N22" s="19">
        <f>(C22-D22)^2</f>
        <v>116682.04442945914</v>
      </c>
      <c r="O22" s="6">
        <f>ABS((C22-D22)/C22)</f>
        <v>0.17184027503999366</v>
      </c>
      <c r="P22" s="19">
        <f>C22-D22</f>
        <v>341.5875355300002</v>
      </c>
    </row>
    <row r="23" spans="1:19" ht="14.25" customHeight="1" x14ac:dyDescent="0.25">
      <c r="A23" s="116">
        <v>41153</v>
      </c>
      <c r="B23" s="15">
        <v>21</v>
      </c>
      <c r="C23" s="197">
        <f>'Gráfico Previsões'!G22</f>
        <v>1605.63</v>
      </c>
      <c r="D23" s="197">
        <f>'Gráfico Previsões'!I22</f>
        <v>1491.6604492000001</v>
      </c>
      <c r="E23" s="198">
        <f>IF(ISBLANK(C23)," ",(C23-D23)^2)</f>
        <v>12989.058509553775</v>
      </c>
      <c r="F23" s="197">
        <f>IF(ISBLANK(C23)," ",(SUM($E$16:$E23)^0.5)/(B23-14))</f>
        <v>499.18284302518936</v>
      </c>
      <c r="N23" s="19">
        <f>(C23-D23)^2</f>
        <v>12989.058509553775</v>
      </c>
      <c r="O23" s="6">
        <f>ABS((C23-D23)/C23)</f>
        <v>7.098120413793961E-2</v>
      </c>
      <c r="P23" s="19">
        <f>C23-D23</f>
        <v>113.96955079999998</v>
      </c>
    </row>
    <row r="24" spans="1:19" ht="14.25" customHeight="1" x14ac:dyDescent="0.25">
      <c r="A24" s="116">
        <v>41183</v>
      </c>
      <c r="B24" s="15">
        <v>22</v>
      </c>
      <c r="C24" s="197">
        <f>'Gráfico Previsões'!G23</f>
        <v>1619.59</v>
      </c>
      <c r="D24" s="197">
        <f>'Gráfico Previsões'!I23</f>
        <v>2035.4942190699999</v>
      </c>
      <c r="E24" s="198">
        <f>IF(ISBLANK(C24)," ",(C24-D24)^2)</f>
        <v>172976.31944022651</v>
      </c>
      <c r="F24" s="197">
        <f>IF(ISBLANK(C24)," ",(SUM($E$16:$E24)^0.5)/(B24-14))</f>
        <v>439.86802614543268</v>
      </c>
      <c r="N24" s="19">
        <f>(C24-D24)^2</f>
        <v>172976.31944022651</v>
      </c>
      <c r="O24" s="6">
        <f>ABS((C24-D24)/C24)</f>
        <v>0.25679599100389605</v>
      </c>
      <c r="P24" s="19">
        <f>C24-D24</f>
        <v>-415.90421906999995</v>
      </c>
    </row>
    <row r="25" spans="1:19" ht="14.25" customHeight="1" x14ac:dyDescent="0.25">
      <c r="A25" s="116">
        <v>41214</v>
      </c>
      <c r="B25" s="15">
        <v>23</v>
      </c>
      <c r="C25" s="197">
        <f>'Gráfico Previsões'!G24</f>
        <v>2531.52</v>
      </c>
      <c r="D25" s="197">
        <f>'Gráfico Previsões'!I24</f>
        <v>3429.5609044799994</v>
      </c>
      <c r="E25" s="198">
        <f>IF(ISBLANK(C25)," ",(C25-D25)^2)</f>
        <v>806477.4661192554</v>
      </c>
      <c r="F25" s="197">
        <f>IF(ISBLANK(C25)," ",(SUM($E$16:$E25)^0.5)/(B25-14))</f>
        <v>403.5252958143127</v>
      </c>
      <c r="N25" s="19">
        <f>(C25-D25)^2</f>
        <v>806477.4661192554</v>
      </c>
      <c r="O25" s="6">
        <f>ABS((C25-D25)/C25)</f>
        <v>0.35474375255972673</v>
      </c>
      <c r="P25" s="19">
        <f>C25-D25</f>
        <v>-898.04090447999943</v>
      </c>
    </row>
    <row r="26" spans="1:19" ht="14.25" customHeight="1" x14ac:dyDescent="0.25">
      <c r="A26" s="116">
        <v>41244</v>
      </c>
      <c r="B26" s="15">
        <v>24</v>
      </c>
      <c r="C26" s="197">
        <f>'Gráfico Previsões'!G25</f>
        <v>3623.25</v>
      </c>
      <c r="D26" s="197">
        <f>'Gráfico Previsões'!I25</f>
        <v>6237.993873639999</v>
      </c>
      <c r="E26" s="198">
        <f>IF(ISBLANK(C26)," ",(C26-D26)^2)</f>
        <v>6836885.5247379076</v>
      </c>
      <c r="F26" s="197">
        <f>IF(ISBLANK(C26)," ",(SUM($E$16:$E26)^0.5)/(B26-14))</f>
        <v>447.50789197579769</v>
      </c>
      <c r="N26" s="19">
        <f>(C26-D26)^2</f>
        <v>6836885.5247379076</v>
      </c>
      <c r="O26" s="6">
        <f>ABS((C26-D26)/C26)</f>
        <v>0.72165704095494354</v>
      </c>
      <c r="P26" s="19">
        <f>C26-D26</f>
        <v>-2614.743873639999</v>
      </c>
    </row>
    <row r="27" spans="1:19" ht="14.25" customHeight="1" x14ac:dyDescent="0.25">
      <c r="A27" s="116">
        <v>41275</v>
      </c>
      <c r="B27" s="15">
        <v>25</v>
      </c>
      <c r="C27" s="197">
        <f>'Gráfico Previsões'!G26</f>
        <v>8698.94</v>
      </c>
      <c r="D27" s="197">
        <f>'Gráfico Previsões'!I26</f>
        <v>9564.1069289299994</v>
      </c>
      <c r="E27" s="198">
        <f>IF(ISBLANK(C27)," ",(C27-D27)^2)</f>
        <v>748513.81491416576</v>
      </c>
      <c r="F27" s="197">
        <f>IF(ISBLANK(C27)," ",(SUM($E$16:$E27)^0.5)/(B27-14))</f>
        <v>414.3584621418575</v>
      </c>
      <c r="N27" s="19">
        <f>(C27-D27)^2</f>
        <v>748513.81491416576</v>
      </c>
      <c r="O27" s="6">
        <f>ABS((C27-D27)/C27)</f>
        <v>9.9456592289405246E-2</v>
      </c>
      <c r="P27" s="19">
        <f>C27-D27</f>
        <v>-865.1669289299989</v>
      </c>
    </row>
    <row r="28" spans="1:19" ht="14.25" customHeight="1" x14ac:dyDescent="0.25">
      <c r="A28" s="116">
        <v>41306</v>
      </c>
      <c r="B28" s="15">
        <v>26</v>
      </c>
      <c r="C28" s="197">
        <f>'Gráfico Previsões'!G27</f>
        <v>9053.91</v>
      </c>
      <c r="D28" s="197">
        <f>'Gráfico Previsões'!I27</f>
        <v>10113.066870480001</v>
      </c>
      <c r="E28" s="198">
        <f>IF(ISBLANK(C28)," ",(C28-D28)^2)</f>
        <v>1121813.2762849899</v>
      </c>
      <c r="F28" s="197">
        <f>IF(ISBLANK(C28)," ",(SUM($E$16:$E28)^0.5)/(B28-14))</f>
        <v>389.94887867640006</v>
      </c>
      <c r="N28" s="19">
        <f>(C28-D28)^2</f>
        <v>1121813.2762849899</v>
      </c>
      <c r="O28" s="6">
        <f>ABS((C28-D28)/C28)</f>
        <v>0.1169833663555305</v>
      </c>
      <c r="P28" s="19">
        <f>C28-D28</f>
        <v>-1059.1568704800011</v>
      </c>
    </row>
    <row r="29" spans="1:19" ht="14.25" customHeight="1" x14ac:dyDescent="0.25">
      <c r="A29" s="116">
        <v>41334</v>
      </c>
      <c r="B29" s="15">
        <v>27</v>
      </c>
      <c r="C29" s="197">
        <f>'Gráfico Previsões'!G28</f>
        <v>6924.41</v>
      </c>
      <c r="D29" s="197">
        <f>'Gráfico Previsões'!I28</f>
        <v>8087.3168250599992</v>
      </c>
      <c r="E29" s="198">
        <f>IF(ISBLANK(C29)," ",(C29-D29)^2)</f>
        <v>1352352.2837711279</v>
      </c>
      <c r="F29" s="197">
        <f>IF(ISBLANK(C29)," ",(SUM($E$16:$E29)^0.5)/(B29-14))</f>
        <v>370.90175347118941</v>
      </c>
      <c r="N29" s="19">
        <f>(C29-D29)^2</f>
        <v>1352352.2837711279</v>
      </c>
      <c r="O29" s="6">
        <f>ABS((C29-D29)/C29)</f>
        <v>0.1679430919110797</v>
      </c>
      <c r="P29" s="19">
        <f>C29-D29</f>
        <v>-1162.9068250599994</v>
      </c>
    </row>
    <row r="30" spans="1:19" ht="14.25" customHeight="1" x14ac:dyDescent="0.25">
      <c r="A30" s="116">
        <v>41365</v>
      </c>
      <c r="B30" s="15">
        <v>28</v>
      </c>
      <c r="C30" s="197">
        <f>'Gráfico Previsões'!G29</f>
        <v>5999.64</v>
      </c>
      <c r="D30" s="197">
        <f>'Gráfico Previsões'!I29</f>
        <v>4634.1024401799996</v>
      </c>
      <c r="E30" s="198">
        <f>IF(ISBLANK(C30)," ",(C30-D30)^2)</f>
        <v>1864692.8272791621</v>
      </c>
      <c r="F30" s="197">
        <f>IF(ISBLANK(C30)," ",(SUM($E$16:$E30)^0.5)/(B30-14))</f>
        <v>357.95410391807803</v>
      </c>
      <c r="N30" s="19">
        <f>(C30-D30)^2</f>
        <v>1864692.8272791621</v>
      </c>
      <c r="O30" s="6">
        <f>ABS((C30-D30)/C30)</f>
        <v>0.22760324949830335</v>
      </c>
      <c r="P30" s="19">
        <f>C30-D30</f>
        <v>1365.5375598200008</v>
      </c>
    </row>
    <row r="31" spans="1:19" ht="14.25" customHeight="1" x14ac:dyDescent="0.25">
      <c r="A31" s="116">
        <v>41395</v>
      </c>
      <c r="B31" s="15">
        <v>29</v>
      </c>
      <c r="C31" s="197">
        <f>'Gráfico Previsões'!G30</f>
        <v>3600.54</v>
      </c>
      <c r="D31" s="197">
        <f>'Gráfico Previsões'!I30</f>
        <v>3398.2380271399998</v>
      </c>
      <c r="E31" s="198">
        <f>IF(ISBLANK(C31)," ",(C31-D31)^2)</f>
        <v>40926.08822304826</v>
      </c>
      <c r="F31" s="197">
        <f>IF(ISBLANK(C31)," ",(SUM($E$16:$E31)^0.5)/(B31-14))</f>
        <v>334.36260841278096</v>
      </c>
      <c r="N31" s="19">
        <f>(C31-D31)^2</f>
        <v>40926.08822304826</v>
      </c>
      <c r="O31" s="6">
        <f>ABS((C31-D31)/C31)</f>
        <v>5.6186564476439702E-2</v>
      </c>
      <c r="P31" s="19">
        <f>C31-D31</f>
        <v>202.30197286000021</v>
      </c>
    </row>
    <row r="32" spans="1:19" ht="14.25" customHeight="1" x14ac:dyDescent="0.25">
      <c r="A32" s="116">
        <v>41426</v>
      </c>
      <c r="B32" s="15">
        <v>30</v>
      </c>
      <c r="C32" s="197">
        <f>'Gráfico Previsões'!G31</f>
        <v>4079.6</v>
      </c>
      <c r="D32" s="197">
        <f>'Gráfico Previsões'!I31</f>
        <v>3292.4518029400001</v>
      </c>
      <c r="E32" s="198">
        <f>IF(ISBLANK(C32)," ",(C32-D32)^2)</f>
        <v>619602.28413480823</v>
      </c>
      <c r="F32" s="197">
        <f>IF(ISBLANK(C32)," ",(SUM($E$16:$E32)^0.5)/(B32-14))</f>
        <v>317.30205389953801</v>
      </c>
      <c r="N32" s="19">
        <f>(C32-D32)^2</f>
        <v>619602.28413480823</v>
      </c>
      <c r="O32" s="6">
        <f>ABS((C32-D32)/C32)</f>
        <v>0.19294739608294925</v>
      </c>
      <c r="P32" s="19">
        <f>C32-D32</f>
        <v>787.1481970599998</v>
      </c>
    </row>
    <row r="33" spans="1:16" ht="14.25" customHeight="1" x14ac:dyDescent="0.25">
      <c r="A33" s="116">
        <v>41456</v>
      </c>
      <c r="B33" s="15">
        <v>31</v>
      </c>
      <c r="C33" s="197">
        <f>'Gráfico Previsões'!G32</f>
        <v>2892.32</v>
      </c>
      <c r="D33" s="197">
        <f>'Gráfico Previsões'!I32</f>
        <v>2315.7714417100001</v>
      </c>
      <c r="E33" s="198">
        <f>IF(ISBLANK(C33)," ",(C33-D33)^2)</f>
        <v>332408.24006627762</v>
      </c>
      <c r="F33" s="197">
        <f>IF(ISBLANK(C33)," ",(SUM($E$16:$E33)^0.5)/(B33-14))</f>
        <v>300.55680826120943</v>
      </c>
      <c r="N33" s="19">
        <f>(C33-D33)^2</f>
        <v>332408.24006627762</v>
      </c>
      <c r="O33" s="6">
        <f>ABS((C33-D33)/C33)</f>
        <v>0.19933774903537646</v>
      </c>
      <c r="P33" s="19">
        <f>C33-D33</f>
        <v>576.54855829000007</v>
      </c>
    </row>
    <row r="34" spans="1:16" ht="14.25" customHeight="1" x14ac:dyDescent="0.25">
      <c r="A34" s="116">
        <v>41487</v>
      </c>
      <c r="B34" s="15">
        <v>32</v>
      </c>
      <c r="C34" s="197">
        <f>'Gráfico Previsões'!G33</f>
        <v>2192.8200000000002</v>
      </c>
      <c r="D34" s="197">
        <f>'Gráfico Previsões'!I33</f>
        <v>1620.0024644700002</v>
      </c>
      <c r="E34" s="198">
        <f>IF(ISBLANK(C34)," ",(C34-D34)^2)</f>
        <v>328119.92901066277</v>
      </c>
      <c r="F34" s="197">
        <f>IF(ISBLANK(C34)," ",(SUM($E$16:$E34)^0.5)/(B34-14))</f>
        <v>285.63747247936971</v>
      </c>
      <c r="N34" s="19">
        <f>(C34-D34)^2</f>
        <v>328119.92901066277</v>
      </c>
      <c r="O34" s="6">
        <f>ABS((C34-D34)/C34)</f>
        <v>0.26122414768654062</v>
      </c>
      <c r="P34" s="19">
        <f>C34-D34</f>
        <v>572.81753552999999</v>
      </c>
    </row>
    <row r="35" spans="1:16" ht="14.25" customHeight="1" x14ac:dyDescent="0.25">
      <c r="A35" s="116">
        <v>41518</v>
      </c>
      <c r="B35" s="15">
        <v>33</v>
      </c>
      <c r="C35" s="197">
        <f>'Gráfico Previsões'!G34</f>
        <v>1992.47</v>
      </c>
      <c r="D35" s="197">
        <f>'Gráfico Previsões'!I34</f>
        <v>1191.8973845100002</v>
      </c>
      <c r="E35" s="198">
        <f>IF(ISBLANK(C35)," ",(C35-D35)^2)</f>
        <v>640916.51267249917</v>
      </c>
      <c r="F35" s="197">
        <f>IF(ISBLANK(C35)," ",(SUM($E$16:$E35)^0.5)/(B35-14))</f>
        <v>273.86470057816359</v>
      </c>
      <c r="N35" s="19">
        <f>(C35-D35)^2</f>
        <v>640916.51267249917</v>
      </c>
      <c r="O35" s="6">
        <f>ABS((C35-D35)/C35)</f>
        <v>0.40179908128604186</v>
      </c>
      <c r="P35" s="19">
        <f>C35-D35</f>
        <v>800.57261548999986</v>
      </c>
    </row>
    <row r="36" spans="1:16" ht="14.25" customHeight="1" x14ac:dyDescent="0.25">
      <c r="A36" s="116">
        <v>41548</v>
      </c>
      <c r="B36" s="15">
        <v>34</v>
      </c>
      <c r="C36" s="197">
        <f>'Gráfico Previsões'!G35</f>
        <v>2890</v>
      </c>
      <c r="D36" s="197">
        <f>'Gráfico Previsões'!I35</f>
        <v>1383.01230313</v>
      </c>
      <c r="E36" s="198">
        <f>IF(ISBLANK(C36)," ",(C36-D36)^2)</f>
        <v>2271011.9185175472</v>
      </c>
      <c r="F36" s="197">
        <f>IF(ISBLANK(C36)," ",(SUM($E$16:$E36)^0.5)/(B36-14))</f>
        <v>270.862919725719</v>
      </c>
      <c r="N36" s="19">
        <f>(C36-D36)^2</f>
        <v>2271011.9185175472</v>
      </c>
      <c r="O36" s="6">
        <f>ABS((C36-D36)/C36)</f>
        <v>0.52144903005882359</v>
      </c>
      <c r="P36" s="19">
        <f>C36-D36</f>
        <v>1506.98769687</v>
      </c>
    </row>
    <row r="37" spans="1:16" ht="14.25" customHeight="1" x14ac:dyDescent="0.25">
      <c r="A37" s="116">
        <v>41579</v>
      </c>
      <c r="B37" s="15">
        <v>35</v>
      </c>
      <c r="C37" s="197">
        <f>'Gráfico Previsões'!G36</f>
        <v>2978.56</v>
      </c>
      <c r="D37" s="197">
        <f>'Gráfico Previsões'!I36</f>
        <v>2225.8687563900003</v>
      </c>
      <c r="E37" s="198">
        <f>IF(ISBLANK(C37)," ",(C37-D37)^2)</f>
        <v>566544.10820716782</v>
      </c>
      <c r="F37" s="197">
        <f>IF(ISBLANK(C37)," ",(SUM($E$16:$E37)^0.5)/(B37-14))</f>
        <v>260.44281418072507</v>
      </c>
      <c r="N37" s="19">
        <f>(C37-D37)^2</f>
        <v>566544.10820716782</v>
      </c>
      <c r="O37" s="6">
        <f>ABS((C37-D37)/C37)</f>
        <v>0.25270306578010843</v>
      </c>
      <c r="P37" s="19">
        <f>C37-D37</f>
        <v>752.69124360999967</v>
      </c>
    </row>
    <row r="38" spans="1:16" ht="14.25" customHeight="1" x14ac:dyDescent="0.25">
      <c r="A38" s="116">
        <v>41609</v>
      </c>
      <c r="B38" s="15">
        <v>36</v>
      </c>
      <c r="C38" s="197">
        <f>'Gráfico Previsões'!G37</f>
        <v>5302.28</v>
      </c>
      <c r="D38" s="197">
        <f>'Gráfico Previsões'!I37</f>
        <v>4074.2146878600001</v>
      </c>
      <c r="E38" s="198">
        <f>IF(ISBLANK(C38)," ",(C38-D38)^2)</f>
        <v>1508144.4108815147</v>
      </c>
      <c r="F38" s="197">
        <f>IF(ISBLANK(C38)," ",(SUM($E$16:$E38)^0.5)/(B38-14))</f>
        <v>254.79442788136259</v>
      </c>
      <c r="N38" s="19">
        <f>(C38-D38)^2</f>
        <v>1508144.4108815147</v>
      </c>
      <c r="O38" s="6">
        <f>ABS((C38-D38)/C38)</f>
        <v>0.23161079990871844</v>
      </c>
      <c r="P38" s="19">
        <f>C38-D38</f>
        <v>1228.0653121399996</v>
      </c>
    </row>
    <row r="39" spans="1:16" ht="14.25" customHeight="1" x14ac:dyDescent="0.25">
      <c r="A39" s="116">
        <v>41640</v>
      </c>
      <c r="B39" s="15">
        <v>37</v>
      </c>
      <c r="C39" s="197">
        <f>'Gráfico Previsões'!G38</f>
        <v>3079.94</v>
      </c>
      <c r="D39" s="197">
        <f>'Gráfico Previsões'!I38</f>
        <v>4321.0934487200002</v>
      </c>
      <c r="E39" s="198">
        <f>IF(ISBLANK(C39)," ",(C39-D39)^2)</f>
        <v>1540461.88326955</v>
      </c>
      <c r="F39" s="197">
        <f>IF(ISBLANK(C39)," ",(SUM($E$16:$E39)^0.5)/(B39-14))</f>
        <v>249.61913868059523</v>
      </c>
      <c r="N39" s="19">
        <f>(C39-D39)^2</f>
        <v>1540461.88326955</v>
      </c>
      <c r="O39" s="6">
        <f>ABS((C39-D39)/C39)</f>
        <v>0.4029797491899193</v>
      </c>
      <c r="P39" s="19">
        <f>C39-D39</f>
        <v>-1241.1534487200001</v>
      </c>
    </row>
    <row r="40" spans="1:16" ht="14.25" customHeight="1" x14ac:dyDescent="0.25">
      <c r="A40" s="116">
        <v>41671</v>
      </c>
      <c r="B40" s="15">
        <v>38</v>
      </c>
      <c r="C40" s="197">
        <f>'Gráfico Previsões'!G39</f>
        <v>1795.04</v>
      </c>
      <c r="D40" s="197">
        <f>'Gráfico Previsões'!I39</f>
        <v>3671.9375556599998</v>
      </c>
      <c r="E40" s="198">
        <f>IF(ISBLANK(C40)," ",(C40-D40)^2)</f>
        <v>3522744.4344424824</v>
      </c>
      <c r="F40" s="197">
        <f>IF(ISBLANK(C40)," ",(SUM($E$16:$E40)^0.5)/(B40-14))</f>
        <v>251.67695670787626</v>
      </c>
      <c r="N40" s="19">
        <f>(C40-D40)^2</f>
        <v>3522744.4344424824</v>
      </c>
      <c r="O40" s="6">
        <f>ABS((C40-D40)/C40)</f>
        <v>1.0456020788728941</v>
      </c>
      <c r="P40" s="19">
        <f>C40-D40</f>
        <v>-1876.8975556599999</v>
      </c>
    </row>
    <row r="41" spans="1:16" ht="14.25" customHeight="1" x14ac:dyDescent="0.25">
      <c r="A41" s="116">
        <v>41699</v>
      </c>
      <c r="B41" s="15">
        <v>39</v>
      </c>
      <c r="C41" s="197">
        <f>'Gráfico Previsões'!G40</f>
        <v>2185.0100000000002</v>
      </c>
      <c r="D41" s="197">
        <f>'Gráfico Previsões'!I40</f>
        <v>3505.9181762400003</v>
      </c>
      <c r="E41" s="198">
        <f>IF(ISBLANK(C41)," ",(C41-D41)^2)</f>
        <v>1744798.4100576832</v>
      </c>
      <c r="F41" s="197">
        <f>IF(ISBLANK(C41)," ",(SUM($E$16:$E41)^0.5)/(B41-14))</f>
        <v>247.3196531124687</v>
      </c>
      <c r="N41" s="19">
        <f>(C41-D41)^2</f>
        <v>1744798.4100576832</v>
      </c>
      <c r="O41" s="6">
        <f>ABS((C41-D41)/C41)</f>
        <v>0.60453186769854594</v>
      </c>
      <c r="P41" s="19">
        <f>C41-D41</f>
        <v>-1320.9081762400001</v>
      </c>
    </row>
    <row r="42" spans="1:16" ht="14.25" customHeight="1" x14ac:dyDescent="0.25">
      <c r="A42" s="116">
        <v>41730</v>
      </c>
      <c r="B42" s="15">
        <v>40</v>
      </c>
      <c r="C42" s="197">
        <f>'Gráfico Previsões'!G41</f>
        <v>2237.5700000000002</v>
      </c>
      <c r="D42" s="197">
        <f>'Gráfico Previsões'!I41</f>
        <v>2073.8413126200003</v>
      </c>
      <c r="E42" s="198">
        <f>IF(ISBLANK(C42)," ",(C42-D42)^2)</f>
        <v>26807.083071177734</v>
      </c>
      <c r="F42" s="197">
        <f>IF(ISBLANK(C42)," ",(SUM($E$16:$E42)^0.5)/(B42-14))</f>
        <v>237.89072140309204</v>
      </c>
      <c r="N42" s="19">
        <f>(C42-D42)^2</f>
        <v>26807.083071177734</v>
      </c>
      <c r="O42" s="6">
        <f>ABS((C42-D42)/C42)</f>
        <v>7.3172543151722572E-2</v>
      </c>
      <c r="P42" s="19">
        <f>C42-D42</f>
        <v>163.72868737999988</v>
      </c>
    </row>
    <row r="43" spans="1:16" ht="14.25" customHeight="1" x14ac:dyDescent="0.25">
      <c r="A43" s="116">
        <v>41760</v>
      </c>
      <c r="B43" s="15">
        <v>41</v>
      </c>
      <c r="C43" s="197">
        <f>'Gráfico Previsões'!G42</f>
        <v>1527.44</v>
      </c>
      <c r="D43" s="197">
        <f>'Gráfico Previsões'!I42</f>
        <v>1357.4427904499998</v>
      </c>
      <c r="E43" s="198">
        <f>IF(ISBLANK(C43)," ",(C43-D43)^2)</f>
        <v>28899.051254786682</v>
      </c>
      <c r="F43" s="197">
        <f>IF(ISBLANK(C43)," ",(SUM($E$16:$E43)^0.5)/(B43-14))</f>
        <v>229.16646208481964</v>
      </c>
      <c r="N43" s="19">
        <f>(C43-D43)^2</f>
        <v>28899.051254786682</v>
      </c>
      <c r="O43" s="6">
        <f>ABS((C43-D43)/C43)</f>
        <v>0.11129550722123305</v>
      </c>
      <c r="P43" s="19">
        <f>C43-D43</f>
        <v>169.99720955000021</v>
      </c>
    </row>
    <row r="44" spans="1:16" ht="14.25" customHeight="1" x14ac:dyDescent="0.25">
      <c r="A44" s="116">
        <v>41791</v>
      </c>
      <c r="B44" s="15">
        <v>42</v>
      </c>
      <c r="C44" s="197">
        <f>'Gráfico Previsões'!G43</f>
        <v>1411.64</v>
      </c>
      <c r="D44" s="197">
        <f>'Gráfico Previsões'!I43</f>
        <v>1191.39926079</v>
      </c>
      <c r="E44" s="198">
        <f>IF(ISBLANK(C44)," ",(C44-D44)^2)</f>
        <v>48505.983207767291</v>
      </c>
      <c r="F44" s="197">
        <f>IF(ISBLANK(C44)," ",(SUM($E$16:$E44)^0.5)/(B44-14))</f>
        <v>221.12188980210411</v>
      </c>
      <c r="N44" s="19">
        <f>(C44-D44)^2</f>
        <v>48505.983207767291</v>
      </c>
      <c r="O44" s="6">
        <f>ABS((C44-D44)/C44)</f>
        <v>0.1560176384984841</v>
      </c>
      <c r="P44" s="19">
        <f>C44-D44</f>
        <v>220.24073921000013</v>
      </c>
    </row>
    <row r="45" spans="1:16" ht="14.25" customHeight="1" x14ac:dyDescent="0.25">
      <c r="A45" s="116">
        <v>41821</v>
      </c>
      <c r="B45" s="15">
        <v>43</v>
      </c>
      <c r="C45" s="197">
        <f>'Gráfico Previsões'!G44</f>
        <v>1285.6099999999999</v>
      </c>
      <c r="D45" s="197">
        <f>'Gráfico Previsões'!I44</f>
        <v>762.96843409999997</v>
      </c>
      <c r="E45" s="198">
        <f>IF(ISBLANK(C45)," ",(C45-D45)^2)</f>
        <v>273154.20640640397</v>
      </c>
      <c r="F45" s="197">
        <f>IF(ISBLANK(C45)," ",(SUM($E$16:$E45)^0.5)/(B45-14))</f>
        <v>214.25630601118584</v>
      </c>
      <c r="N45" s="19">
        <f>(C45-D45)^2</f>
        <v>273154.20640640397</v>
      </c>
      <c r="O45" s="6">
        <f>ABS((C45-D45)/C45)</f>
        <v>0.40653196995978563</v>
      </c>
      <c r="P45" s="19">
        <f>C45-D45</f>
        <v>522.64156589999993</v>
      </c>
    </row>
    <row r="46" spans="1:16" ht="14.25" customHeight="1" x14ac:dyDescent="0.25">
      <c r="A46" s="116">
        <v>41852</v>
      </c>
      <c r="B46" s="15">
        <v>44</v>
      </c>
      <c r="C46" s="197">
        <f>'Gráfico Previsões'!G45</f>
        <v>1169.6300000000001</v>
      </c>
      <c r="D46" s="197">
        <f>'Gráfico Previsões'!I45</f>
        <v>600.16231248999998</v>
      </c>
      <c r="E46" s="198">
        <f>IF(ISBLANK(C46)," ",(C46-D46)^2)</f>
        <v>324293.44711798715</v>
      </c>
      <c r="F46" s="197">
        <f>IF(ISBLANK(C46)," ",(SUM($E$16:$E46)^0.5)/(B46-14))</f>
        <v>207.98248198360105</v>
      </c>
      <c r="N46" s="19">
        <f>(C46-D46)^2</f>
        <v>324293.44711798715</v>
      </c>
      <c r="O46" s="6">
        <f>ABS((C46-D46)/C46)</f>
        <v>0.48687848935988309</v>
      </c>
      <c r="P46" s="19">
        <f>C46-D46</f>
        <v>569.46768751000013</v>
      </c>
    </row>
    <row r="47" spans="1:16" ht="14.25" customHeight="1" x14ac:dyDescent="0.25">
      <c r="A47" s="116">
        <v>41883</v>
      </c>
      <c r="B47" s="15">
        <v>45</v>
      </c>
      <c r="C47" s="197">
        <f>'Gráfico Previsões'!G46</f>
        <v>867.6</v>
      </c>
      <c r="D47" s="197">
        <f>'Gráfico Previsões'!I46</f>
        <v>576.1676506</v>
      </c>
      <c r="E47" s="198">
        <f>IF(ISBLANK(C47)," ",(C47-D47)^2)</f>
        <v>84932.814276803692</v>
      </c>
      <c r="F47" s="197">
        <f>IF(ISBLANK(C47)," ",(SUM($E$16:$E47)^0.5)/(B47-14))</f>
        <v>201.49280124696631</v>
      </c>
      <c r="N47" s="19">
        <f>(C47-D47)^2</f>
        <v>84932.814276803692</v>
      </c>
      <c r="O47" s="6">
        <f>ABS((C47-D47)/C47)</f>
        <v>0.33590635016136472</v>
      </c>
      <c r="P47" s="19">
        <f>C47-D47</f>
        <v>291.43234940000002</v>
      </c>
    </row>
    <row r="48" spans="1:16" ht="14.25" customHeight="1" x14ac:dyDescent="0.25">
      <c r="A48" s="116">
        <v>41913</v>
      </c>
      <c r="B48" s="15">
        <v>46</v>
      </c>
      <c r="C48" s="197">
        <f>'Gráfico Previsões'!G47</f>
        <v>650.35</v>
      </c>
      <c r="D48" s="197">
        <f>'Gráfico Previsões'!I47</f>
        <v>867.09687654999993</v>
      </c>
      <c r="E48" s="198">
        <f>IF(ISBLANK(C48)," ",(C48-D48)^2)</f>
        <v>46979.208494180901</v>
      </c>
      <c r="F48" s="197">
        <f>IF(ISBLANK(C48)," ",(SUM($E$16:$E48)^0.5)/(B48-14))</f>
        <v>195.31363388076869</v>
      </c>
      <c r="N48" s="19">
        <f>(C48-D48)^2</f>
        <v>46979.208494180901</v>
      </c>
      <c r="O48" s="6">
        <f>ABS((C48-D48)/C48)</f>
        <v>0.33327727615899116</v>
      </c>
      <c r="P48" s="19">
        <f>C48-D48</f>
        <v>-216.74687654999991</v>
      </c>
    </row>
    <row r="49" spans="1:16" ht="14.25" customHeight="1" x14ac:dyDescent="0.25">
      <c r="A49" s="116">
        <v>41944</v>
      </c>
      <c r="B49" s="15">
        <v>47</v>
      </c>
      <c r="C49" s="197">
        <f>'Gráfico Previsões'!G48</f>
        <v>1498.22</v>
      </c>
      <c r="D49" s="197">
        <f>'Gráfico Previsões'!I48</f>
        <v>1578.1976369499998</v>
      </c>
      <c r="E49" s="198">
        <f>IF(ISBLANK(C49)," ",(C49-D49)^2)</f>
        <v>6396.4224121059742</v>
      </c>
      <c r="F49" s="197">
        <f>IF(ISBLANK(C49)," ",(SUM($E$16:$E49)^0.5)/(B49-14))</f>
        <v>189.41054466851043</v>
      </c>
      <c r="N49" s="19">
        <f>(C49-D49)^2</f>
        <v>6396.4224121059742</v>
      </c>
      <c r="O49" s="6">
        <f>ABS((C49-D49)/C49)</f>
        <v>5.3381771001588418E-2</v>
      </c>
      <c r="P49" s="19">
        <f>C49-D49</f>
        <v>-79.977636949999805</v>
      </c>
    </row>
    <row r="50" spans="1:16" ht="14.25" customHeight="1" x14ac:dyDescent="0.25">
      <c r="A50" s="116">
        <v>41974</v>
      </c>
      <c r="B50" s="15">
        <v>48</v>
      </c>
      <c r="C50" s="197">
        <f>'Gráfico Previsões'!G49</f>
        <v>3434.81</v>
      </c>
      <c r="D50" s="197">
        <f>'Gráfico Previsões'!I49</f>
        <v>3155.3282177899996</v>
      </c>
      <c r="E50" s="198">
        <f>IF(ISBLANK(C50)," ",(C50-D50)^2)</f>
        <v>78110.066587278066</v>
      </c>
      <c r="F50" s="197">
        <f>IF(ISBLANK(C50)," ",(SUM($E$16:$E50)^0.5)/(B50-14))</f>
        <v>184.02332681472194</v>
      </c>
      <c r="N50" s="19">
        <f>(C50-D50)^2</f>
        <v>78110.066587278066</v>
      </c>
      <c r="O50" s="6">
        <f>ABS((C50-D50)/C50)</f>
        <v>8.1367464928191177E-2</v>
      </c>
      <c r="P50" s="19">
        <f>C50-D50</f>
        <v>279.48178221000035</v>
      </c>
    </row>
    <row r="51" spans="1:16" ht="14.25" customHeight="1" x14ac:dyDescent="0.25">
      <c r="A51" s="116">
        <v>42005</v>
      </c>
      <c r="B51" s="15">
        <v>49</v>
      </c>
      <c r="C51" s="197">
        <f>'Gráfico Previsões'!G50</f>
        <v>1988.21</v>
      </c>
      <c r="D51" s="197">
        <f>'Gráfico Previsões'!I50</f>
        <v>3934.4180052099996</v>
      </c>
      <c r="E51" s="198">
        <f>IF(ISBLANK(C51)," ",(C51-D51)^2)</f>
        <v>3787725.5995434858</v>
      </c>
      <c r="F51" s="197">
        <f>IF(ISBLANK(C51)," ",(SUM($E$16:$E51)^0.5)/(B51-14))</f>
        <v>187.21413177552267</v>
      </c>
      <c r="N51" s="19">
        <f>(C51-D51)^2</f>
        <v>3787725.5995434858</v>
      </c>
      <c r="O51" s="6">
        <f>ABS((C51-D51)/C51)</f>
        <v>0.97887446759145136</v>
      </c>
      <c r="P51" s="19">
        <f>C51-D51</f>
        <v>-1946.2080052099996</v>
      </c>
    </row>
    <row r="52" spans="1:16" ht="14.25" customHeight="1" x14ac:dyDescent="0.25">
      <c r="A52" s="116">
        <v>42036</v>
      </c>
      <c r="B52" s="15">
        <v>50</v>
      </c>
      <c r="C52" s="197">
        <f>'Gráfico Previsões'!G51</f>
        <v>3530.23</v>
      </c>
      <c r="D52" s="197">
        <f>'Gráfico Previsões'!I51</f>
        <v>3608.2804805699998</v>
      </c>
      <c r="E52" s="198">
        <f>IF(ISBLANK(C52)," ",(C52-D52)^2)</f>
        <v>6091.8775172079104</v>
      </c>
      <c r="F52" s="197">
        <f>IF(ISBLANK(C52)," ",(SUM($E$16:$E52)^0.5)/(B52-14))</f>
        <v>182.02665131754662</v>
      </c>
      <c r="N52" s="19">
        <f>(C52-D52)^2</f>
        <v>6091.8775172079104</v>
      </c>
      <c r="O52" s="6">
        <f>ABS((C52-D52)/C52)</f>
        <v>2.2109177183922794E-2</v>
      </c>
      <c r="P52" s="19">
        <f>C52-D52</f>
        <v>-78.050480569999763</v>
      </c>
    </row>
    <row r="53" spans="1:16" ht="14.25" customHeight="1" x14ac:dyDescent="0.25">
      <c r="A53" s="116">
        <v>42064</v>
      </c>
      <c r="B53" s="15">
        <v>51</v>
      </c>
      <c r="C53" s="197">
        <f>'Gráfico Previsões'!G52</f>
        <v>4682.33</v>
      </c>
      <c r="D53" s="197">
        <f>'Gráfico Previsões'!I52</f>
        <v>4089.7683800999998</v>
      </c>
      <c r="E53" s="198">
        <f>IF(ISBLANK(C53)," ",(C53-D53)^2)</f>
        <v>351129.27337851218</v>
      </c>
      <c r="F53" s="197">
        <f>IF(ISBLANK(C53)," ",(SUM($E$16:$E53)^0.5)/(B53-14))</f>
        <v>177.82963669799034</v>
      </c>
      <c r="N53" s="19">
        <f>(C53-D53)^2</f>
        <v>351129.27337851218</v>
      </c>
      <c r="O53" s="6">
        <f>ABS((C53-D53)/C53)</f>
        <v>0.12655272479726976</v>
      </c>
      <c r="P53" s="19">
        <f>C53-D53</f>
        <v>592.5616199000001</v>
      </c>
    </row>
    <row r="54" spans="1:16" ht="14.25" customHeight="1" x14ac:dyDescent="0.25">
      <c r="A54" s="116">
        <v>42095</v>
      </c>
      <c r="B54" s="15">
        <v>52</v>
      </c>
      <c r="C54" s="197">
        <f>'Gráfico Previsões'!G53</f>
        <v>3532.87</v>
      </c>
      <c r="D54" s="197">
        <f>'Gráfico Previsões'!I53</f>
        <v>2371.4607908500002</v>
      </c>
      <c r="E54" s="198">
        <f>IF(ISBLANK(C54)," ",(C54-D54)^2)</f>
        <v>1348871.3510984278</v>
      </c>
      <c r="F54" s="197">
        <f>IF(ISBLANK(C54)," ",(SUM($E$16:$E54)^0.5)/(B54-14))</f>
        <v>175.82665487692267</v>
      </c>
      <c r="N54" s="19">
        <f>(C54-D54)^2</f>
        <v>1348871.3510984278</v>
      </c>
      <c r="O54" s="6">
        <f>ABS((C54-D54)/C54)</f>
        <v>0.32874382843127536</v>
      </c>
      <c r="P54" s="19">
        <f>C54-D54</f>
        <v>1161.4092091499997</v>
      </c>
    </row>
    <row r="55" spans="1:16" ht="14.25" customHeight="1" x14ac:dyDescent="0.25">
      <c r="A55" s="116">
        <v>42125</v>
      </c>
      <c r="B55" s="15">
        <v>53</v>
      </c>
      <c r="C55" s="197">
        <f>'Gráfico Previsões'!G54</f>
        <v>2507.6799999999998</v>
      </c>
      <c r="D55" s="197">
        <f>'Gráfico Previsões'!I54</f>
        <v>1763.0874352999999</v>
      </c>
      <c r="E55" s="198">
        <f>IF(ISBLANK(C55)," ",(C55-D55)^2)</f>
        <v>554418.08740652353</v>
      </c>
      <c r="F55" s="197">
        <f>IF(ISBLANK(C55)," ",(SUM($E$16:$E55)^0.5)/(B55-14))</f>
        <v>172.37883191015206</v>
      </c>
      <c r="N55" s="19">
        <f>(C55-D55)^2</f>
        <v>554418.08740652353</v>
      </c>
      <c r="O55" s="6">
        <f>ABS((C55-D55)/C55)</f>
        <v>0.29692487267115419</v>
      </c>
      <c r="P55" s="19">
        <f>C55-D55</f>
        <v>744.59256469999991</v>
      </c>
    </row>
    <row r="56" spans="1:16" ht="14.25" customHeight="1" x14ac:dyDescent="0.25">
      <c r="A56" s="116">
        <v>42156</v>
      </c>
      <c r="B56" s="15">
        <v>54</v>
      </c>
      <c r="C56" s="197">
        <f>'Gráfico Previsões'!G55</f>
        <v>2030.09</v>
      </c>
      <c r="D56" s="197">
        <f>'Gráfico Previsões'!I55</f>
        <v>1753.6914006499999</v>
      </c>
      <c r="E56" s="198">
        <f>IF(ISBLANK(C56)," ",(C56-D56)^2)</f>
        <v>76396.185722641836</v>
      </c>
      <c r="F56" s="197">
        <f>IF(ISBLANK(C56)," ",(SUM($E$16:$E56)^0.5)/(B56-14))</f>
        <v>168.21134848994694</v>
      </c>
      <c r="N56" s="19">
        <f>(C56-D56)^2</f>
        <v>76396.185722641836</v>
      </c>
      <c r="O56" s="6">
        <f>ABS((C56-D56)/C56)</f>
        <v>0.13615090924540293</v>
      </c>
      <c r="P56" s="19">
        <f>C56-D56</f>
        <v>276.39859935000004</v>
      </c>
    </row>
    <row r="57" spans="1:16" ht="14.25" customHeight="1" x14ac:dyDescent="0.25">
      <c r="A57" s="116">
        <v>42186</v>
      </c>
      <c r="B57" s="15">
        <v>55</v>
      </c>
      <c r="C57" s="197">
        <f>'Gráfico Previsões'!G56</f>
        <v>1567.76</v>
      </c>
      <c r="D57" s="197">
        <f>'Gráfico Previsões'!I56</f>
        <v>1478.52285682</v>
      </c>
      <c r="E57" s="198">
        <f>IF(ISBLANK(C57)," ",(C57-D57)^2)</f>
        <v>7963.2677229278161</v>
      </c>
      <c r="F57" s="197">
        <f>IF(ISBLANK(C57)," ",(SUM($E$16:$E57)^0.5)/(B57-14))</f>
        <v>164.12306522356272</v>
      </c>
      <c r="N57" s="19">
        <f>(C57-D57)^2</f>
        <v>7963.2677229278161</v>
      </c>
      <c r="O57" s="6">
        <f>ABS((C57-D57)/C57)</f>
        <v>5.6920155623309675E-2</v>
      </c>
      <c r="P57" s="19">
        <f>C57-D57</f>
        <v>89.237143179999975</v>
      </c>
    </row>
    <row r="58" spans="1:16" ht="14.25" customHeight="1" x14ac:dyDescent="0.25">
      <c r="A58" s="116">
        <v>42217</v>
      </c>
      <c r="B58" s="15">
        <v>56</v>
      </c>
      <c r="C58" s="197">
        <f>'Gráfico Previsões'!G57</f>
        <v>1132.05</v>
      </c>
      <c r="D58" s="197">
        <f>'Gráfico Previsões'!I57</f>
        <v>1384.56346128</v>
      </c>
      <c r="E58" s="198">
        <f>IF(ISBLANK(C58)," ",(C58-D58)^2)</f>
        <v>63763.04812760606</v>
      </c>
      <c r="F58" s="197">
        <f>IF(ISBLANK(C58)," ",(SUM($E$16:$E58)^0.5)/(B58-14))</f>
        <v>160.32814057585341</v>
      </c>
      <c r="N58" s="19">
        <f>(C58-D58)^2</f>
        <v>63763.04812760606</v>
      </c>
      <c r="O58" s="6">
        <f>ABS((C58-D58)/C58)</f>
        <v>0.22305857628196635</v>
      </c>
      <c r="P58" s="19">
        <f>C58-D58</f>
        <v>-252.51346128</v>
      </c>
    </row>
    <row r="59" spans="1:16" ht="14.25" customHeight="1" x14ac:dyDescent="0.25">
      <c r="A59" s="116">
        <v>42248</v>
      </c>
      <c r="B59" s="15">
        <v>57</v>
      </c>
      <c r="C59" s="197">
        <f>'Gráfico Previsões'!G58</f>
        <v>2159.4699999999998</v>
      </c>
      <c r="D59" s="197">
        <f>'Gráfico Previsões'!I58</f>
        <v>1275.9766748700001</v>
      </c>
      <c r="E59" s="198">
        <f>IF(ISBLANK(C59)," ",(C59-D59)^2)</f>
        <v>780560.45554926328</v>
      </c>
      <c r="F59" s="197">
        <f>IF(ISBLANK(C59)," ",(SUM($E$16:$E59)^0.5)/(B59-14))</f>
        <v>157.94170113230294</v>
      </c>
      <c r="N59" s="19">
        <f>(C59-D59)^2</f>
        <v>780560.45554926328</v>
      </c>
      <c r="O59" s="6">
        <f>ABS((C59-D59)/C59)</f>
        <v>0.40912507473129972</v>
      </c>
      <c r="P59" s="19">
        <f>C59-D59</f>
        <v>883.49332512999968</v>
      </c>
    </row>
    <row r="60" spans="1:16" ht="14.25" customHeight="1" x14ac:dyDescent="0.25">
      <c r="A60" s="116">
        <v>42278</v>
      </c>
      <c r="B60" s="15">
        <v>58</v>
      </c>
      <c r="C60" s="197">
        <f>'Gráfico Previsões'!G59</f>
        <v>1044.47</v>
      </c>
      <c r="D60" s="197">
        <f>'Gráfico Previsões'!I59</f>
        <v>1765.8884067500001</v>
      </c>
      <c r="E60" s="198">
        <f>IF(ISBLANK(C60)," ",(C60-D60)^2)</f>
        <v>520444.5175977085</v>
      </c>
      <c r="F60" s="197">
        <f>IF(ISBLANK(C60)," ",(SUM($E$16:$E60)^0.5)/(B60-14))</f>
        <v>155.22049051183731</v>
      </c>
      <c r="N60" s="19">
        <f>(C60-D60)^2</f>
        <v>520444.5175977085</v>
      </c>
      <c r="O60" s="6">
        <f>ABS((C60-D60)/C60)</f>
        <v>0.6907028509674763</v>
      </c>
      <c r="P60" s="19">
        <f>C60-D60</f>
        <v>-721.41840675000003</v>
      </c>
    </row>
    <row r="61" spans="1:16" ht="14.25" customHeight="1" x14ac:dyDescent="0.25">
      <c r="A61" s="116">
        <v>42309</v>
      </c>
      <c r="B61" s="15">
        <v>59</v>
      </c>
      <c r="C61" s="197">
        <f>'Gráfico Previsões'!G60</f>
        <v>2849.53</v>
      </c>
      <c r="D61" s="197">
        <f>'Gráfico Previsões'!I60</f>
        <v>3050.0397717399997</v>
      </c>
      <c r="E61" s="198">
        <f>IF(ISBLANK(C61)," ",(C61-D61)^2)</f>
        <v>40204.168563226682</v>
      </c>
      <c r="F61" s="197">
        <f>IF(ISBLANK(C61)," ",(SUM($E$16:$E61)^0.5)/(B61-14))</f>
        <v>151.83653958455719</v>
      </c>
      <c r="N61" s="19">
        <f>(C61-D61)^2</f>
        <v>40204.168563226682</v>
      </c>
      <c r="O61" s="6">
        <f>ABS((C61-D61)/C61)</f>
        <v>7.0365910076398364E-2</v>
      </c>
      <c r="P61" s="19">
        <f>C61-D61</f>
        <v>-200.50977173999945</v>
      </c>
    </row>
    <row r="62" spans="1:16" ht="14.25" customHeight="1" x14ac:dyDescent="0.25">
      <c r="A62" s="116">
        <v>42339</v>
      </c>
      <c r="B62" s="15">
        <v>60</v>
      </c>
      <c r="C62" s="197">
        <f>'Gráfico Previsões'!G61</f>
        <v>5019.74</v>
      </c>
      <c r="D62" s="197">
        <f>'Gráfico Previsões'!I61</f>
        <v>6250.103856409999</v>
      </c>
      <c r="E62" s="198">
        <f>IF(ISBLANK(C62)," ",(C62-D62)^2)</f>
        <v>1513795.2191600853</v>
      </c>
      <c r="F62" s="197">
        <f>IF(ISBLANK(C62)," ",(SUM($E$16:$E62)^0.5)/(B62-14))</f>
        <v>150.92472224111953</v>
      </c>
      <c r="N62" s="19">
        <f>(C62-D62)^2</f>
        <v>1513795.2191600853</v>
      </c>
      <c r="O62" s="6">
        <f>ABS((C62-D62)/C62)</f>
        <v>0.24510509636156441</v>
      </c>
      <c r="P62" s="19">
        <f>C62-D62</f>
        <v>-1230.3638564099992</v>
      </c>
    </row>
    <row r="63" spans="1:16" ht="14.25" customHeight="1" x14ac:dyDescent="0.25">
      <c r="A63" s="116">
        <v>42370</v>
      </c>
      <c r="B63" s="15">
        <v>61</v>
      </c>
      <c r="C63" s="197">
        <f>'Gráfico Previsões'!G62</f>
        <v>9529.39</v>
      </c>
      <c r="D63" s="197">
        <f>'Gráfico Previsões'!I62</f>
        <v>9253.1248204100011</v>
      </c>
      <c r="E63" s="198">
        <f>IF(ISBLANK(C63)," ",(C63-D63)^2)</f>
        <v>76322.449453894005</v>
      </c>
      <c r="F63" s="197">
        <f>IF(ISBLANK(C63)," ",(SUM($E$16:$E63)^0.5)/(B63-14))</f>
        <v>147.83046329336355</v>
      </c>
      <c r="N63" s="19">
        <f>(C63-D63)^2</f>
        <v>76322.449453894005</v>
      </c>
      <c r="O63" s="6">
        <f>ABS((C63-D63)/C63)</f>
        <v>2.8990856664487266E-2</v>
      </c>
      <c r="P63" s="19">
        <f>C63-D63</f>
        <v>276.2651795899983</v>
      </c>
    </row>
    <row r="64" spans="1:16" ht="14.25" customHeight="1" x14ac:dyDescent="0.25">
      <c r="A64" s="116">
        <v>42401</v>
      </c>
      <c r="B64" s="15">
        <v>62</v>
      </c>
      <c r="C64" s="197">
        <f>'Gráfico Previsões'!G63</f>
        <v>6756.82</v>
      </c>
      <c r="D64" s="197">
        <f>'Gráfico Previsões'!I63</f>
        <v>7901.3235124599996</v>
      </c>
      <c r="E64" s="198">
        <f>IF(ISBLANK(C64)," ",(C64-D64)^2)</f>
        <v>1309888.2900332771</v>
      </c>
      <c r="F64" s="197">
        <f>IF(ISBLANK(C64)," ",(SUM($E$16:$E64)^0.5)/(B64-14))</f>
        <v>146.70133620996484</v>
      </c>
      <c r="N64" s="19">
        <f>(C64-D64)^2</f>
        <v>1309888.2900332771</v>
      </c>
      <c r="O64" s="6">
        <f>ABS((C64-D64)/C64)</f>
        <v>0.16938493440109401</v>
      </c>
      <c r="P64" s="19">
        <f>C64-D64</f>
        <v>-1144.5035124599999</v>
      </c>
    </row>
    <row r="65" spans="1:16" ht="14.25" customHeight="1" x14ac:dyDescent="0.25">
      <c r="A65" s="116">
        <v>42430</v>
      </c>
      <c r="B65" s="15">
        <v>63</v>
      </c>
      <c r="C65" s="197">
        <f>'Gráfico Previsões'!G64</f>
        <v>7590.49</v>
      </c>
      <c r="D65" s="197">
        <f>'Gráfico Previsões'!I64</f>
        <v>6818.6628412800001</v>
      </c>
      <c r="E65" s="198">
        <f>IF(ISBLANK(C65)," ",(C65-D65)^2)</f>
        <v>595717.16293778759</v>
      </c>
      <c r="F65" s="197">
        <f>IF(ISBLANK(C65)," ",(SUM($E$16:$E65)^0.5)/(B65-14))</f>
        <v>144.56810831244752</v>
      </c>
      <c r="N65" s="19">
        <f>(C65-D65)^2</f>
        <v>595717.16293778759</v>
      </c>
      <c r="O65" s="6">
        <f>ABS((C65-D65)/C65)</f>
        <v>0.10168344319273193</v>
      </c>
      <c r="P65" s="19">
        <f>C65-D65</f>
        <v>771.82715871999972</v>
      </c>
    </row>
    <row r="66" spans="1:16" ht="14.25" customHeight="1" x14ac:dyDescent="0.25">
      <c r="A66" s="116">
        <v>42461</v>
      </c>
      <c r="B66" s="15">
        <v>64</v>
      </c>
      <c r="C66" s="197">
        <f>'Gráfico Previsões'!G65</f>
        <v>3941.46</v>
      </c>
      <c r="D66" s="197">
        <f>'Gráfico Previsões'!I65</f>
        <v>4213.9534669299992</v>
      </c>
      <c r="E66" s="198">
        <f>IF(ISBLANK(C66)," ",(C66-D66)^2)</f>
        <v>74252.689519530541</v>
      </c>
      <c r="F66" s="197">
        <f>IF(ISBLANK(C66)," ",(SUM($E$16:$E66)^0.5)/(B66-14))</f>
        <v>141.78152726777279</v>
      </c>
      <c r="N66" s="19">
        <f>(C66-D66)^2</f>
        <v>74252.689519530541</v>
      </c>
      <c r="O66" s="6">
        <f>ABS((C66-D66)/C66)</f>
        <v>6.9135159796115953E-2</v>
      </c>
      <c r="P66" s="19">
        <f>C66-D66</f>
        <v>-272.49346692999916</v>
      </c>
    </row>
    <row r="67" spans="1:16" ht="14.25" customHeight="1" x14ac:dyDescent="0.25">
      <c r="A67" s="116">
        <v>42491</v>
      </c>
      <c r="B67" s="15">
        <v>65</v>
      </c>
      <c r="C67" s="197">
        <f>'Gráfico Previsões'!G66</f>
        <v>2899.89</v>
      </c>
      <c r="D67" s="197">
        <f>'Gráfico Previsões'!I66</f>
        <v>3115.5544884999999</v>
      </c>
      <c r="E67" s="198">
        <f>IF(ISBLANK(C67)," ",(C67-D67)^2)</f>
        <v>46511.171599966656</v>
      </c>
      <c r="F67" s="197">
        <f>IF(ISBLANK(C67)," ",(SUM($E$16:$E67)^0.5)/(B67-14))</f>
        <v>139.06580561742848</v>
      </c>
      <c r="N67" s="19">
        <f>(C67-D67)^2</f>
        <v>46511.171599966656</v>
      </c>
      <c r="O67" s="6">
        <f>ABS((C67-D67)/C67)</f>
        <v>7.4369885926707582E-2</v>
      </c>
      <c r="P67" s="19">
        <f>C67-D67</f>
        <v>-215.66448850000006</v>
      </c>
    </row>
    <row r="68" spans="1:16" ht="14.25" customHeight="1" x14ac:dyDescent="0.25">
      <c r="A68" s="116">
        <v>42522</v>
      </c>
      <c r="B68" s="15">
        <v>66</v>
      </c>
      <c r="C68" s="197">
        <f>'Gráfico Previsões'!G67</f>
        <v>3847.41</v>
      </c>
      <c r="D68" s="197">
        <f>'Gráfico Previsões'!I67</f>
        <v>2935.3536654600002</v>
      </c>
      <c r="E68" s="198">
        <f>IF(ISBLANK(C68)," ",(C68-D68)^2)</f>
        <v>831846.75737453974</v>
      </c>
      <c r="F68" s="197">
        <f>IF(ISBLANK(C68)," ",(SUM($E$16:$E68)^0.5)/(B68-14))</f>
        <v>137.51460602214871</v>
      </c>
      <c r="N68" s="19">
        <f>(C68-D68)^2</f>
        <v>831846.75737453974</v>
      </c>
      <c r="O68" s="6">
        <f>ABS((C68-D68)/C68)</f>
        <v>0.23705722409101179</v>
      </c>
      <c r="P68" s="19">
        <f>C68-D68</f>
        <v>912.05633453999963</v>
      </c>
    </row>
    <row r="69" spans="1:16" ht="14.25" customHeight="1" x14ac:dyDescent="0.25">
      <c r="A69" s="116">
        <v>42552</v>
      </c>
      <c r="B69" s="15">
        <v>67</v>
      </c>
      <c r="C69" s="197">
        <f>'Gráfico Previsões'!G68</f>
        <v>2155.12</v>
      </c>
      <c r="D69" s="197">
        <f>'Gráfico Previsões'!I68</f>
        <v>2008.0168765499998</v>
      </c>
      <c r="E69" s="198">
        <f>IF(ISBLANK(C69)," ",(C69-D69)^2)</f>
        <v>21639.328928745974</v>
      </c>
      <c r="F69" s="197">
        <f>IF(ISBLANK(C69)," ",(SUM($E$16:$E69)^0.5)/(B69-14))</f>
        <v>134.94853645587918</v>
      </c>
      <c r="N69" s="19">
        <f>(C69-D69)^2</f>
        <v>21639.328928745974</v>
      </c>
      <c r="O69" s="6">
        <f>ABS((C69-D69)/C69)</f>
        <v>6.825750930342632E-2</v>
      </c>
      <c r="P69" s="19">
        <f>C69-D69</f>
        <v>147.10312345000011</v>
      </c>
    </row>
    <row r="70" spans="1:16" ht="14.25" customHeight="1" x14ac:dyDescent="0.25">
      <c r="A70" s="116">
        <v>42583</v>
      </c>
      <c r="B70" s="15">
        <v>68</v>
      </c>
      <c r="C70" s="197">
        <f>'Gráfico Previsões'!G69</f>
        <v>1799.97</v>
      </c>
      <c r="D70" s="197">
        <f>'Gráfico Previsões'!I69</f>
        <v>1477.8632159400001</v>
      </c>
      <c r="E70" s="198">
        <f>IF(ISBLANK(C70)," ",(C70-D70)^2)</f>
        <v>103752.7803374754</v>
      </c>
      <c r="F70" s="197">
        <f>IF(ISBLANK(C70)," ",(SUM($E$16:$E70)^0.5)/(B70-14))</f>
        <v>132.58373874354581</v>
      </c>
      <c r="N70" s="19">
        <f>(C70-D70)^2</f>
        <v>103752.7803374754</v>
      </c>
      <c r="O70" s="6">
        <f>ABS((C70-D70)/C70)</f>
        <v>0.17895119588659805</v>
      </c>
      <c r="P70" s="19">
        <f>C70-D70</f>
        <v>322.10678405999988</v>
      </c>
    </row>
    <row r="71" spans="1:16" ht="14.25" customHeight="1" x14ac:dyDescent="0.25">
      <c r="A71" s="116">
        <v>42614</v>
      </c>
      <c r="B71" s="15">
        <v>69</v>
      </c>
      <c r="C71" s="197">
        <f>'Gráfico Previsões'!G70</f>
        <v>1456.41</v>
      </c>
      <c r="D71" s="197">
        <f>'Gráfico Previsões'!I70</f>
        <v>1164.3140894800001</v>
      </c>
      <c r="E71" s="198">
        <f>IF(ISBLANK(C71)," ",(C71-D71)^2)</f>
        <v>85320.020942507821</v>
      </c>
      <c r="F71" s="197">
        <f>IF(ISBLANK(C71)," ",(SUM($E$16:$E71)^0.5)/(B71-14))</f>
        <v>130.28141662974858</v>
      </c>
      <c r="N71" s="19">
        <f>(C71-D71)^2</f>
        <v>85320.020942507821</v>
      </c>
      <c r="O71" s="6">
        <f>ABS((C71-D71)/C71)</f>
        <v>0.20055884711036037</v>
      </c>
      <c r="P71" s="19">
        <f>C71-D71</f>
        <v>292.09591051999996</v>
      </c>
    </row>
    <row r="72" spans="1:16" ht="14.25" customHeight="1" x14ac:dyDescent="0.25">
      <c r="A72" s="116">
        <v>42644</v>
      </c>
      <c r="B72" s="15">
        <v>70</v>
      </c>
      <c r="C72" s="197">
        <f>'Gráfico Previsões'!G71</f>
        <v>1987.42</v>
      </c>
      <c r="D72" s="197">
        <f>'Gráfico Previsões'!I71</f>
        <v>1414.7896882</v>
      </c>
      <c r="E72" s="198">
        <f>IF(ISBLANK(C72)," ",(C72-D72)^2)</f>
        <v>327905.47399216529</v>
      </c>
      <c r="F72" s="197">
        <f>IF(ISBLANK(C72)," ",(SUM($E$16:$E72)^0.5)/(B72-14))</f>
        <v>128.36290036367163</v>
      </c>
      <c r="N72" s="19">
        <f>(C72-D72)^2</f>
        <v>327905.47399216529</v>
      </c>
      <c r="O72" s="6">
        <f>ABS((C72-D72)/C72)</f>
        <v>0.2881274777349529</v>
      </c>
      <c r="P72" s="19">
        <f>C72-D72</f>
        <v>572.63031180000007</v>
      </c>
    </row>
    <row r="73" spans="1:16" ht="14.25" customHeight="1" x14ac:dyDescent="0.25">
      <c r="A73" s="116">
        <v>42675</v>
      </c>
      <c r="B73" s="15">
        <v>71</v>
      </c>
      <c r="C73" s="197">
        <f>'Gráfico Previsões'!G72</f>
        <v>3675.37</v>
      </c>
      <c r="D73" s="197">
        <f>'Gráfico Previsões'!I72</f>
        <v>2535.3381593700001</v>
      </c>
      <c r="E73" s="198">
        <f>IF(ISBLANK(C73)," ",(C73-D73)^2)</f>
        <v>1299672.5976502253</v>
      </c>
      <c r="F73" s="197">
        <f>IF(ISBLANK(C73)," ",(SUM($E$16:$E73)^0.5)/(B73-14))</f>
        <v>127.68706434474524</v>
      </c>
      <c r="N73" s="19">
        <f>(C73-D73)^2</f>
        <v>1299672.5976502253</v>
      </c>
      <c r="O73" s="6">
        <f>ABS((C73-D73)/C73)</f>
        <v>0.31018151659016641</v>
      </c>
      <c r="P73" s="19">
        <f>C73-D73</f>
        <v>1140.0318406299998</v>
      </c>
    </row>
    <row r="74" spans="1:16" ht="14.25" customHeight="1" x14ac:dyDescent="0.25">
      <c r="A74" s="116">
        <v>42705</v>
      </c>
      <c r="B74" s="15">
        <v>72</v>
      </c>
      <c r="C74" s="197">
        <f>'Gráfico Previsões'!G73</f>
        <v>4016.23</v>
      </c>
      <c r="D74" s="197">
        <f>'Gráfico Previsões'!I73</f>
        <v>4443.2587638099994</v>
      </c>
      <c r="E74" s="198">
        <f>IF(ISBLANK(C74)," ",(C74-D74)^2)</f>
        <v>182353.56512109627</v>
      </c>
      <c r="F74" s="197">
        <f>IF(ISBLANK(C74)," ",(SUM($E$16:$E74)^0.5)/(B74-14))</f>
        <v>125.70136810035719</v>
      </c>
      <c r="N74" s="19">
        <f>(C74-D74)^2</f>
        <v>182353.56512109627</v>
      </c>
      <c r="O74" s="6">
        <f>ABS((C74-D74)/C74)</f>
        <v>0.10632577412399176</v>
      </c>
      <c r="P74" s="19">
        <f>C74-D74</f>
        <v>-427.02876380999942</v>
      </c>
    </row>
    <row r="75" spans="1:16" ht="14.25" customHeight="1" x14ac:dyDescent="0.25">
      <c r="A75" s="116">
        <v>42736</v>
      </c>
      <c r="B75" s="15">
        <v>73</v>
      </c>
      <c r="C75" s="197">
        <f>'Gráfico Previsões'!G74</f>
        <v>4905.8500000000004</v>
      </c>
      <c r="D75" s="197">
        <f>'Gráfico Previsões'!I74</f>
        <v>5507.8167209700005</v>
      </c>
      <c r="E75" s="198">
        <f>IF(ISBLANK(C75)," ",(C75-D75)^2)</f>
        <v>362363.93315537396</v>
      </c>
      <c r="F75" s="197">
        <f>IF(ISBLANK(C75)," ",(SUM($E$16:$E75)^0.5)/(B75-14))</f>
        <v>123.99132740549855</v>
      </c>
      <c r="N75" s="19">
        <f>(C75-D75)^2</f>
        <v>362363.93315537396</v>
      </c>
      <c r="O75" s="6">
        <f>ABS((C75-D75)/C75)</f>
        <v>0.12270385783707208</v>
      </c>
      <c r="P75" s="19">
        <f>C75-D75</f>
        <v>-601.9667209700001</v>
      </c>
    </row>
    <row r="76" spans="1:16" ht="14.25" customHeight="1" x14ac:dyDescent="0.25">
      <c r="A76" s="116">
        <v>42767</v>
      </c>
      <c r="B76" s="15">
        <v>74</v>
      </c>
      <c r="C76" s="197">
        <f>'Gráfico Previsões'!G75</f>
        <v>4144.17</v>
      </c>
      <c r="D76" s="197">
        <f>'Gráfico Previsões'!I75</f>
        <v>4630.3275152799997</v>
      </c>
      <c r="E76" s="198">
        <f>IF(ISBLANK(C76)," ",(C76-D76)^2)</f>
        <v>236349.12966322308</v>
      </c>
      <c r="F76" s="197">
        <f>IF(ISBLANK(C76)," ",(SUM($E$16:$E76)^0.5)/(B76-14))</f>
        <v>122.19374238924479</v>
      </c>
      <c r="N76" s="19">
        <f>(C76-D76)^2</f>
        <v>236349.12966322308</v>
      </c>
      <c r="O76" s="6">
        <f>ABS((C76-D76)/C76)</f>
        <v>0.11731119024557382</v>
      </c>
      <c r="P76" s="19">
        <f>C76-D76</f>
        <v>-486.15751527999964</v>
      </c>
    </row>
    <row r="77" spans="1:16" ht="14.25" customHeight="1" x14ac:dyDescent="0.25">
      <c r="A77" s="116">
        <v>42795</v>
      </c>
      <c r="B77" s="15">
        <v>75</v>
      </c>
      <c r="C77" s="197">
        <f>'Gráfico Previsões'!G76</f>
        <v>3748.76</v>
      </c>
      <c r="D77" s="197">
        <f>'Gráfico Previsões'!I76</f>
        <v>4386.5294141599998</v>
      </c>
      <c r="E77" s="198">
        <f>IF(ISBLANK(C77)," ",(C77-D77)^2)</f>
        <v>406749.82563798904</v>
      </c>
      <c r="F77" s="197">
        <f>IF(ISBLANK(C77)," ",(SUM($E$16:$E77)^0.5)/(B77-14))</f>
        <v>120.64445362232932</v>
      </c>
      <c r="N77" s="19">
        <f>(C77-D77)^2</f>
        <v>406749.82563798904</v>
      </c>
      <c r="O77" s="6">
        <f>ABS((C77-D77)/C77)</f>
        <v>0.17012809946755714</v>
      </c>
      <c r="P77" s="19">
        <f>C77-D77</f>
        <v>-637.76941415999954</v>
      </c>
    </row>
    <row r="78" spans="1:16" ht="14.25" customHeight="1" x14ac:dyDescent="0.25">
      <c r="A78" s="116">
        <v>42826</v>
      </c>
      <c r="B78" s="15">
        <v>76</v>
      </c>
      <c r="C78" s="197">
        <f>'Gráfico Previsões'!G77</f>
        <v>2449.84</v>
      </c>
      <c r="D78" s="197">
        <f>'Gráfico Previsões'!I77</f>
        <v>2734.9053143599999</v>
      </c>
      <c r="E78" s="198">
        <f>IF(ISBLANK(C78)," ",(C78-D78)^2)</f>
        <v>81262.233451165492</v>
      </c>
      <c r="F78" s="197">
        <f>IF(ISBLANK(C78)," ",(SUM($E$16:$E78)^0.5)/(B78-14))</f>
        <v>118.78759112972273</v>
      </c>
      <c r="N78" s="19">
        <f>(C78-D78)^2</f>
        <v>81262.233451165492</v>
      </c>
      <c r="O78" s="6">
        <f>ABS((C78-D78)/C78)</f>
        <v>0.11636078860660277</v>
      </c>
      <c r="P78" s="19">
        <f>C78-D78</f>
        <v>-285.06531435999977</v>
      </c>
    </row>
    <row r="79" spans="1:16" ht="14.25" customHeight="1" x14ac:dyDescent="0.25">
      <c r="A79" s="116">
        <v>42856</v>
      </c>
      <c r="B79" s="15">
        <v>77</v>
      </c>
      <c r="C79" s="197">
        <f>'Gráfico Previsões'!G78</f>
        <v>2677.39</v>
      </c>
      <c r="D79" s="197">
        <f>'Gráfico Previsões'!I78</f>
        <v>1892.8804171100001</v>
      </c>
      <c r="E79" s="198">
        <f>IF(ISBLANK(C79)," ",(C79-D79)^2)</f>
        <v>615455.28564624151</v>
      </c>
      <c r="F79" s="197">
        <f>IF(ISBLANK(C79)," ",(SUM($E$16:$E79)^0.5)/(B79-14))</f>
        <v>117.56343156262538</v>
      </c>
      <c r="N79" s="19">
        <f>(C79-D79)^2</f>
        <v>615455.28564624151</v>
      </c>
      <c r="O79" s="6">
        <f>ABS((C79-D79)/C79)</f>
        <v>0.29301281579822136</v>
      </c>
      <c r="P79" s="19">
        <f>C79-D79</f>
        <v>784.50958288999982</v>
      </c>
    </row>
    <row r="80" spans="1:16" ht="14.25" customHeight="1" x14ac:dyDescent="0.25">
      <c r="A80" s="116">
        <v>42887</v>
      </c>
      <c r="B80" s="15">
        <v>78</v>
      </c>
      <c r="C80" s="197">
        <f>'Gráfico Previsões'!G79</f>
        <v>2134.23</v>
      </c>
      <c r="D80" s="197">
        <f>'Gráfico Previsões'!I79</f>
        <v>1736.7485052300001</v>
      </c>
      <c r="E80" s="198">
        <f>IF(ISBLANK(C80)," ",(C80-D80)^2)</f>
        <v>157991.53868459348</v>
      </c>
      <c r="F80" s="197">
        <f>IF(ISBLANK(C80)," ",(SUM($E$16:$E80)^0.5)/(B80-14))</f>
        <v>115.89303532461788</v>
      </c>
      <c r="N80" s="19">
        <f>(C80-D80)^2</f>
        <v>157991.53868459348</v>
      </c>
      <c r="O80" s="6">
        <f>ABS((C80-D80)/C80)</f>
        <v>0.18624117118117536</v>
      </c>
      <c r="P80" s="19">
        <f>C80-D80</f>
        <v>397.48149476999993</v>
      </c>
    </row>
    <row r="81" spans="1:16" ht="14.25" customHeight="1" x14ac:dyDescent="0.25">
      <c r="A81" s="116">
        <v>42917</v>
      </c>
      <c r="B81" s="15">
        <v>79</v>
      </c>
      <c r="C81" s="197">
        <f>'Gráfico Previsões'!G80</f>
        <v>1537.76</v>
      </c>
      <c r="D81" s="197">
        <f>'Gráfico Previsões'!I80</f>
        <v>1274.0994810900002</v>
      </c>
      <c r="E81" s="198">
        <f>IF(ISBLANK(C81)," ",(C81-D81)^2)</f>
        <v>69516.869231890378</v>
      </c>
      <c r="F81" s="197">
        <f>IF(ISBLANK(C81)," ",(SUM($E$16:$E81)^0.5)/(B81-14))</f>
        <v>114.18213851901096</v>
      </c>
      <c r="N81" s="19">
        <f>(C81-D81)^2</f>
        <v>69516.869231890378</v>
      </c>
      <c r="O81" s="6">
        <f>ABS((C81-D81)/C81)</f>
        <v>0.1714575219214961</v>
      </c>
      <c r="P81" s="19">
        <f>C81-D81</f>
        <v>263.66051890999984</v>
      </c>
    </row>
    <row r="82" spans="1:16" ht="14.25" customHeight="1" x14ac:dyDescent="0.25">
      <c r="A82" s="116">
        <v>42948</v>
      </c>
      <c r="B82" s="15">
        <v>80</v>
      </c>
      <c r="C82" s="197">
        <f>'Gráfico Previsões'!G81</f>
        <v>1207.69</v>
      </c>
      <c r="D82" s="197">
        <f>'Gráfico Previsões'!I81</f>
        <v>1036.1645062900002</v>
      </c>
      <c r="E82" s="198">
        <f>IF(ISBLANK(C82)," ",(C82-D82)^2)</f>
        <v>29420.994992459204</v>
      </c>
      <c r="F82" s="197">
        <f>IF(ISBLANK(C82)," ",(SUM($E$16:$E82)^0.5)/(B82-14))</f>
        <v>112.48213325358647</v>
      </c>
      <c r="N82" s="19">
        <f>(C82-D82)^2</f>
        <v>29420.994992459204</v>
      </c>
      <c r="O82" s="6">
        <f>ABS((C82-D82)/C82)</f>
        <v>0.14202775025875833</v>
      </c>
      <c r="P82" s="19">
        <f>C82-D82</f>
        <v>171.52549370999986</v>
      </c>
    </row>
    <row r="83" spans="1:16" ht="14.25" customHeight="1" x14ac:dyDescent="0.25">
      <c r="A83" s="116">
        <v>42979</v>
      </c>
      <c r="B83" s="15">
        <v>81</v>
      </c>
      <c r="C83" s="197">
        <f>'Gráfico Previsões'!G82</f>
        <v>895.95</v>
      </c>
      <c r="D83" s="197">
        <f>'Gráfico Previsões'!I82</f>
        <v>903.56394163000016</v>
      </c>
      <c r="E83" s="198">
        <f>IF(ISBLANK(C83)," ",(C83-D83)^2)</f>
        <v>57.972107145048781</v>
      </c>
      <c r="F83" s="197">
        <f>IF(ISBLANK(C83)," ",(SUM($E$16:$E83)^0.5)/(B83-14))</f>
        <v>110.80335371942343</v>
      </c>
      <c r="N83" s="19">
        <f>(C83-D83)^2</f>
        <v>57.972107145048781</v>
      </c>
      <c r="O83" s="6">
        <f>ABS((C83-D83)/C83)</f>
        <v>8.4981769406776188E-3</v>
      </c>
      <c r="P83" s="19">
        <f>C83-D83</f>
        <v>-7.613941630000113</v>
      </c>
    </row>
    <row r="84" spans="1:16" ht="14.25" customHeight="1" x14ac:dyDescent="0.25">
      <c r="A84" s="116">
        <v>43009</v>
      </c>
      <c r="B84" s="15">
        <v>82</v>
      </c>
      <c r="C84" s="197">
        <f>'Gráfico Previsões'!G83</f>
        <v>1226.24</v>
      </c>
      <c r="D84" s="197">
        <f>'Gráfico Previsões'!I83</f>
        <v>1218.3186010899999</v>
      </c>
      <c r="E84" s="198">
        <f>IF(ISBLANK(C84)," ",(C84-D84)^2)</f>
        <v>62.748560691350889</v>
      </c>
      <c r="F84" s="197">
        <f>IF(ISBLANK(C84)," ",(SUM($E$16:$E84)^0.5)/(B84-14))</f>
        <v>109.17395478472686</v>
      </c>
      <c r="N84" s="19">
        <f>(C84-D84)^2</f>
        <v>62.748560691350889</v>
      </c>
      <c r="O84" s="6">
        <f>ABS((C84-D84)/C84)</f>
        <v>6.4599090797887093E-3</v>
      </c>
      <c r="P84" s="19">
        <f>C84-D84</f>
        <v>7.9213989100001072</v>
      </c>
    </row>
    <row r="85" spans="1:16" ht="14.25" customHeight="1" x14ac:dyDescent="0.25">
      <c r="A85" s="116">
        <v>43040</v>
      </c>
      <c r="B85" s="15">
        <v>83</v>
      </c>
      <c r="C85" s="197">
        <f>'Gráfico Previsões'!G84</f>
        <v>2325.86</v>
      </c>
      <c r="D85" s="197">
        <f>'Gráfico Previsões'!I84</f>
        <v>2087.1691681799998</v>
      </c>
      <c r="E85" s="198">
        <f>IF(ISBLANK(C85)," ",(C85-D85)^2)</f>
        <v>56973.31319492367</v>
      </c>
      <c r="F85" s="197">
        <f>IF(ISBLANK(C85)," ",(SUM($E$16:$E85)^0.5)/(B85-14))</f>
        <v>107.64732066884353</v>
      </c>
      <c r="N85" s="19">
        <f>(C85-D85)^2</f>
        <v>56973.31319492367</v>
      </c>
      <c r="O85" s="6">
        <f>ABS((C85-D85)/C85)</f>
        <v>0.10262476323596446</v>
      </c>
      <c r="P85" s="19">
        <f>C85-D85</f>
        <v>238.69083182000031</v>
      </c>
    </row>
    <row r="86" spans="1:16" ht="14.25" customHeight="1" x14ac:dyDescent="0.25">
      <c r="A86" s="116">
        <v>43070</v>
      </c>
      <c r="B86" s="15">
        <v>84</v>
      </c>
      <c r="C86" s="197">
        <f>'Gráfico Previsões'!G85</f>
        <v>3600.39</v>
      </c>
      <c r="D86" s="197">
        <f>'Gráfico Previsões'!I85</f>
        <v>3929.2458573399999</v>
      </c>
      <c r="E86" s="198">
        <f>IF(ISBLANK(C86)," ",(C86-D86)^2)</f>
        <v>108146.17490682648</v>
      </c>
      <c r="F86" s="197">
        <f>IF(ISBLANK(C86)," ",(SUM($E$16:$E86)^0.5)/(B86-14))</f>
        <v>106.21345028121317</v>
      </c>
      <c r="N86" s="19">
        <f>(C86-D86)^2</f>
        <v>108146.17490682648</v>
      </c>
      <c r="O86" s="6">
        <f>ABS((C86-D86)/C86)</f>
        <v>9.1338954207738632E-2</v>
      </c>
      <c r="P86" s="19">
        <f>C86-D86</f>
        <v>-328.85585734000006</v>
      </c>
    </row>
    <row r="87" spans="1:16" ht="14.25" customHeight="1" x14ac:dyDescent="0.25">
      <c r="A87" s="116">
        <v>43101</v>
      </c>
      <c r="B87" s="15">
        <v>85</v>
      </c>
      <c r="C87" s="197">
        <f>'Gráfico Previsões'!G86</f>
        <v>6103.76</v>
      </c>
      <c r="D87" s="197">
        <f>'Gráfico Previsões'!I86</f>
        <v>5437.3305201000003</v>
      </c>
      <c r="E87" s="198">
        <f>IF(ISBLANK(C87)," ",(C87-D87)^2)</f>
        <v>444128.25167978444</v>
      </c>
      <c r="F87" s="197">
        <f>IF(ISBLANK(C87)," ",(SUM($E$16:$E87)^0.5)/(B87-14))</f>
        <v>105.13731553825437</v>
      </c>
      <c r="N87" s="19">
        <f>(C87-D87)^2</f>
        <v>444128.25167978444</v>
      </c>
      <c r="O87" s="6">
        <f>ABS((C87-D87)/C87)</f>
        <v>0.10918343445679383</v>
      </c>
      <c r="P87" s="19">
        <f>C87-D87</f>
        <v>666.42947989999993</v>
      </c>
    </row>
    <row r="88" spans="1:16" ht="14.25" customHeight="1" x14ac:dyDescent="0.25">
      <c r="A88" s="116">
        <v>43132</v>
      </c>
      <c r="B88" s="15">
        <v>86</v>
      </c>
      <c r="C88" s="197">
        <f>'Gráfico Previsões'!G87</f>
        <v>4157.79</v>
      </c>
      <c r="D88" s="197">
        <f>'Gráfico Previsões'!I87</f>
        <v>4401.4614451699999</v>
      </c>
      <c r="E88" s="198">
        <f>IF(ISBLANK(C88)," ",(C88-D88)^2)</f>
        <v>59375.773191236301</v>
      </c>
      <c r="F88" s="197">
        <f>IF(ISBLANK(C88)," ",(SUM($E$16:$E88)^0.5)/(B88-14))</f>
        <v>103.73229752478073</v>
      </c>
      <c r="N88" s="19">
        <f>(C88-D88)^2</f>
        <v>59375.773191236301</v>
      </c>
      <c r="O88" s="6">
        <f>ABS((C88-D88)/C88)</f>
        <v>5.860600106546987E-2</v>
      </c>
      <c r="P88" s="19">
        <f>C88-D88</f>
        <v>-243.67144516999997</v>
      </c>
    </row>
    <row r="89" spans="1:16" ht="14.25" customHeight="1" x14ac:dyDescent="0.25">
      <c r="A89" s="116">
        <v>43160</v>
      </c>
      <c r="B89" s="15">
        <v>87</v>
      </c>
      <c r="C89" s="197">
        <f>'Gráfico Previsões'!G88</f>
        <v>4910.4399999999996</v>
      </c>
      <c r="D89" s="197">
        <f>'Gráfico Previsões'!I88</f>
        <v>4165.0385328400007</v>
      </c>
      <c r="E89" s="198">
        <f>IF(ISBLANK(C89)," ",(C89-D89)^2)</f>
        <v>555623.34724427888</v>
      </c>
      <c r="F89" s="197">
        <f>IF(ISBLANK(C89)," ",(SUM($E$16:$E89)^0.5)/(B89-14))</f>
        <v>102.81958793177559</v>
      </c>
      <c r="N89" s="19">
        <f>(C89-D89)^2</f>
        <v>555623.34724427888</v>
      </c>
      <c r="O89" s="6">
        <f>ABS((C89-D89)/C89)</f>
        <v>0.15179932290385362</v>
      </c>
      <c r="P89" s="19">
        <f>C89-D89</f>
        <v>745.4014671599989</v>
      </c>
    </row>
    <row r="90" spans="1:16" ht="14.25" customHeight="1" x14ac:dyDescent="0.25">
      <c r="A90" s="116">
        <v>43191</v>
      </c>
      <c r="B90" s="15">
        <v>88</v>
      </c>
      <c r="C90" s="197">
        <f>'Gráfico Previsões'!G89</f>
        <v>2497.4699999999998</v>
      </c>
      <c r="D90" s="197">
        <f>'Gráfico Previsões'!I89</f>
        <v>2713.2496882</v>
      </c>
      <c r="E90" s="198">
        <f>IF(ISBLANK(C90)," ",(C90-D90)^2)</f>
        <v>46560.873839689324</v>
      </c>
      <c r="F90" s="197">
        <f>IF(ISBLANK(C90)," ",(SUM($E$16:$E90)^0.5)/(B90-14))</f>
        <v>101.47203953662675</v>
      </c>
      <c r="N90" s="19">
        <f>(C90-D90)^2</f>
        <v>46560.873839689324</v>
      </c>
      <c r="O90" s="6">
        <f>ABS((C90-D90)/C90)</f>
        <v>8.639931138311982E-2</v>
      </c>
      <c r="P90" s="19">
        <f>C90-D90</f>
        <v>-215.77968820000024</v>
      </c>
    </row>
    <row r="91" spans="1:16" ht="14.25" customHeight="1" x14ac:dyDescent="0.25">
      <c r="A91" s="116">
        <v>43221</v>
      </c>
      <c r="B91" s="15">
        <v>89</v>
      </c>
      <c r="C91" s="197">
        <f>'Gráfico Previsões'!G90</f>
        <v>1729.43</v>
      </c>
      <c r="D91" s="197">
        <f>'Gráfico Previsões'!I90</f>
        <v>2075.9563929800001</v>
      </c>
      <c r="E91" s="198">
        <f>IF(ISBLANK(C91)," ",(C91-D91)^2)</f>
        <v>120080.54103172944</v>
      </c>
      <c r="F91" s="197">
        <f>IF(ISBLANK(C91)," ",(SUM($E$16:$E91)^0.5)/(B91-14))</f>
        <v>100.22563361457895</v>
      </c>
      <c r="N91" s="19">
        <f>(C91-D91)^2</f>
        <v>120080.54103172944</v>
      </c>
      <c r="O91" s="6">
        <f>ABS((C91-D91)/C91)</f>
        <v>0.20037029135611159</v>
      </c>
      <c r="P91" s="19">
        <f>C91-D91</f>
        <v>-346.52639298000008</v>
      </c>
    </row>
    <row r="92" spans="1:16" ht="14.25" customHeight="1" x14ac:dyDescent="0.25">
      <c r="A92" s="116">
        <v>43252</v>
      </c>
      <c r="B92" s="15">
        <v>90</v>
      </c>
      <c r="C92" s="197">
        <f>'Gráfico Previsões'!G91</f>
        <v>1610.43</v>
      </c>
      <c r="D92" s="197">
        <f>'Gráfico Previsões'!I91</f>
        <v>2075.7493813400001</v>
      </c>
      <c r="E92" s="198">
        <f>IF(ISBLANK(C92)," ",(C92-D92)^2)</f>
        <v>216522.12665064039</v>
      </c>
      <c r="F92" s="197">
        <f>IF(ISBLANK(C92)," ",(SUM($E$16:$E92)^0.5)/(B92-14))</f>
        <v>99.096198186104843</v>
      </c>
      <c r="N92" s="19">
        <f>(C92-D92)^2</f>
        <v>216522.12665064039</v>
      </c>
      <c r="O92" s="6">
        <f>ABS((C92-D92)/C92)</f>
        <v>0.28894107868084923</v>
      </c>
      <c r="P92" s="19">
        <f>C92-D92</f>
        <v>-465.31938134000006</v>
      </c>
    </row>
    <row r="93" spans="1:16" ht="14.25" customHeight="1" x14ac:dyDescent="0.25">
      <c r="A93" s="116">
        <v>43282</v>
      </c>
      <c r="B93" s="15">
        <v>91</v>
      </c>
      <c r="C93" s="197">
        <f>'Gráfico Previsões'!G92</f>
        <v>1239.4100000000001</v>
      </c>
      <c r="D93" s="197">
        <f>'Gráfico Previsões'!I92</f>
        <v>1480.2591728199998</v>
      </c>
      <c r="E93" s="198">
        <f>IF(ISBLANK(C93)," ",(C93-D93)^2)</f>
        <v>58008.324048078081</v>
      </c>
      <c r="F93" s="197">
        <f>IF(ISBLANK(C93)," ",(SUM($E$16:$E93)^0.5)/(B93-14))</f>
        <v>97.859236647013262</v>
      </c>
      <c r="N93" s="19">
        <f>(C93-D93)^2</f>
        <v>58008.324048078081</v>
      </c>
      <c r="O93" s="6">
        <f>ABS((C93-D93)/C93)</f>
        <v>0.19432566529235659</v>
      </c>
      <c r="P93" s="19">
        <f>C93-D93</f>
        <v>-240.84917281999969</v>
      </c>
    </row>
    <row r="94" spans="1:16" ht="14.25" customHeight="1" x14ac:dyDescent="0.25">
      <c r="A94" s="116">
        <v>43313</v>
      </c>
      <c r="B94" s="15">
        <v>92</v>
      </c>
      <c r="C94" s="197">
        <f>'Gráfico Previsões'!G93</f>
        <v>1448.11</v>
      </c>
      <c r="D94" s="197">
        <f>'Gráfico Previsões'!I93</f>
        <v>1132.0860585800001</v>
      </c>
      <c r="E94" s="198">
        <f>IF(ISBLANK(C94)," ",(C94-D94)^2)</f>
        <v>99871.131550631471</v>
      </c>
      <c r="F94" s="197">
        <f>IF(ISBLANK(C94)," ",(SUM($E$16:$E94)^0.5)/(B94-14))</f>
        <v>96.689555348409684</v>
      </c>
      <c r="N94" s="19">
        <f>(C94-D94)^2</f>
        <v>99871.131550631471</v>
      </c>
      <c r="O94" s="6">
        <f>ABS((C94-D94)/C94)</f>
        <v>0.21823199993094436</v>
      </c>
      <c r="P94" s="19">
        <f>C94-D94</f>
        <v>316.0239414199998</v>
      </c>
    </row>
    <row r="95" spans="1:16" ht="14.25" customHeight="1" x14ac:dyDescent="0.25">
      <c r="A95" s="116">
        <v>43344</v>
      </c>
      <c r="B95" s="15">
        <v>93</v>
      </c>
      <c r="C95" s="197">
        <f>'Gráfico Previsões'!G94</f>
        <v>1302.3</v>
      </c>
      <c r="D95" s="197">
        <f>'Gráfico Previsões'!I94</f>
        <v>1007.0205828600001</v>
      </c>
      <c r="E95" s="198">
        <f>IF(ISBLANK(C95)," ",(C95-D95)^2)</f>
        <v>87189.934186538041</v>
      </c>
      <c r="F95" s="197">
        <f>IF(ISBLANK(C95)," ",(SUM($E$16:$E95)^0.5)/(B95-14))</f>
        <v>95.538779250835333</v>
      </c>
      <c r="N95" s="19">
        <f>(C95-D95)^2</f>
        <v>87189.934186538041</v>
      </c>
      <c r="O95" s="6">
        <f>ABS((C95-D95)/C95)</f>
        <v>0.22673686334945856</v>
      </c>
      <c r="P95" s="19">
        <f>C95-D95</f>
        <v>295.27941713999985</v>
      </c>
    </row>
    <row r="96" spans="1:16" ht="14.25" customHeight="1" x14ac:dyDescent="0.25">
      <c r="A96" s="116">
        <v>43374</v>
      </c>
      <c r="B96" s="15">
        <v>94</v>
      </c>
      <c r="C96" s="197">
        <f>'Gráfico Previsões'!G95</f>
        <v>2481.7399999999998</v>
      </c>
      <c r="D96" s="197">
        <f>'Gráfico Previsões'!I95</f>
        <v>1482.98980764</v>
      </c>
      <c r="E96" s="198">
        <f>IF(ISBLANK(C96)," ",(C96-D96)^2)</f>
        <v>997501.94673913659</v>
      </c>
      <c r="F96" s="197">
        <f>IF(ISBLANK(C96)," ",(SUM($E$16:$E96)^0.5)/(B96-14))</f>
        <v>95.166973042201349</v>
      </c>
      <c r="N96" s="19">
        <f>(C96-D96)^2</f>
        <v>997501.94673913659</v>
      </c>
      <c r="O96" s="6">
        <f>ABS((C96-D96)/C96)</f>
        <v>0.40243949501559384</v>
      </c>
      <c r="P96" s="19">
        <f>C96-D96</f>
        <v>998.7501923599998</v>
      </c>
    </row>
    <row r="97" spans="1:16" ht="14.25" customHeight="1" x14ac:dyDescent="0.25">
      <c r="A97" s="116">
        <v>43405</v>
      </c>
      <c r="B97" s="15">
        <v>95</v>
      </c>
      <c r="C97" s="197">
        <f>'Gráfico Previsões'!G96</f>
        <v>4334.28</v>
      </c>
      <c r="D97" s="197">
        <f>'Gráfico Previsões'!I96</f>
        <v>3244.4492635899996</v>
      </c>
      <c r="E97" s="198">
        <f>IF(ISBLANK(C97)," ",(C97-D97)^2)</f>
        <v>1187731.0340239631</v>
      </c>
      <c r="F97" s="197">
        <f>IF(ISBLANK(C97)," ",(SUM($E$16:$E97)^0.5)/(B97-14))</f>
        <v>94.950190044257965</v>
      </c>
      <c r="N97" s="19">
        <f>(C97-D97)^2</f>
        <v>1187731.0340239631</v>
      </c>
      <c r="O97" s="6">
        <f>ABS((C97-D97)/C97)</f>
        <v>0.25144446976429768</v>
      </c>
      <c r="P97" s="19">
        <f>C97-D97</f>
        <v>1089.8307364100001</v>
      </c>
    </row>
    <row r="98" spans="1:16" ht="14.25" customHeight="1" x14ac:dyDescent="0.25">
      <c r="A98" s="116">
        <v>43435</v>
      </c>
      <c r="B98" s="15">
        <v>96</v>
      </c>
      <c r="C98" s="197">
        <f>'Gráfico Previsões'!G97</f>
        <v>5010.95</v>
      </c>
      <c r="D98" s="197">
        <f>'Gráfico Previsões'!I97</f>
        <v>5603.6557402299995</v>
      </c>
      <c r="E98" s="198">
        <f>IF(ISBLANK(C98)," ",(C98-D98)^2)</f>
        <v>351300.09450159193</v>
      </c>
      <c r="F98" s="197">
        <f>IF(ISBLANK(C98)," ",(SUM($E$16:$E98)^0.5)/(B98-14))</f>
        <v>94.070366776084057</v>
      </c>
      <c r="N98" s="19">
        <f>(C98-D98)^2</f>
        <v>351300.09450159193</v>
      </c>
      <c r="O98" s="6">
        <f>ABS((C98-D98)/C98)</f>
        <v>0.11828211022460805</v>
      </c>
      <c r="P98" s="19">
        <f>C98-D98</f>
        <v>-592.70574022999972</v>
      </c>
    </row>
    <row r="99" spans="1:16" ht="14.25" customHeight="1" x14ac:dyDescent="0.25">
      <c r="A99" s="116">
        <v>43466</v>
      </c>
      <c r="B99" s="15">
        <v>97</v>
      </c>
      <c r="C99" s="197">
        <f>'Gráfico Previsões'!G98</f>
        <v>3984</v>
      </c>
      <c r="D99" s="197">
        <f>'Gráfico Previsões'!I98</f>
        <v>6310.0915198299999</v>
      </c>
      <c r="E99" s="198">
        <f>IF(ISBLANK(C99)," ",(C99-D99)^2)</f>
        <v>5410701.7586250389</v>
      </c>
      <c r="F99" s="197">
        <f>IF(ISBLANK(C99)," ",(SUM($E$16:$E99)^0.5)/(B99-14))</f>
        <v>97.070570616661456</v>
      </c>
      <c r="N99" s="19">
        <f>(C99-D99)^2</f>
        <v>5410701.7586250389</v>
      </c>
      <c r="O99" s="6">
        <f>ABS((C99-D99)/C99)</f>
        <v>0.58385831321034132</v>
      </c>
      <c r="P99" s="19">
        <f>C99-D99</f>
        <v>-2326.0915198299999</v>
      </c>
    </row>
    <row r="100" spans="1:16" ht="14.25" customHeight="1" x14ac:dyDescent="0.25">
      <c r="A100" s="116">
        <v>43497</v>
      </c>
      <c r="B100" s="15">
        <v>98</v>
      </c>
      <c r="C100" s="197">
        <f>'Gráfico Previsões'!G99</f>
        <v>4380</v>
      </c>
      <c r="D100" s="197">
        <f>'Gráfico Previsões'!I99</f>
        <v>5854.4532140600004</v>
      </c>
      <c r="E100" s="198">
        <f>IF(ISBLANK(C100)," ",(C100-D100)^2)</f>
        <v>2174012.2804518654</v>
      </c>
      <c r="F100" s="197">
        <f>IF(ISBLANK(C100)," ",(SUM($E$16:$E100)^0.5)/(B100-14))</f>
        <v>97.507894629871274</v>
      </c>
      <c r="N100" s="19">
        <f>(C100-D100)^2</f>
        <v>2174012.2804518654</v>
      </c>
      <c r="O100" s="6">
        <f>ABS((C100-D100)/C100)</f>
        <v>0.33663315389497728</v>
      </c>
      <c r="P100" s="19">
        <f>C100-D100</f>
        <v>-1474.4532140600004</v>
      </c>
    </row>
    <row r="101" spans="1:16" ht="14.25" customHeight="1" x14ac:dyDescent="0.25">
      <c r="A101" s="116">
        <v>43525</v>
      </c>
      <c r="B101" s="15">
        <v>99</v>
      </c>
      <c r="C101" s="197">
        <f>'Gráfico Previsões'!G100</f>
        <v>7549</v>
      </c>
      <c r="D101" s="197">
        <f>'Gráfico Previsões'!I100</f>
        <v>6148.7751438000005</v>
      </c>
      <c r="E101" s="198">
        <f>IF(ISBLANK(C101)," ",(C101-D101)^2)</f>
        <v>1960629.6479203093</v>
      </c>
      <c r="F101" s="197">
        <f>IF(ISBLANK(C101)," ",(SUM($E$16:$E101)^0.5)/(B101-14))</f>
        <v>97.758683517219922</v>
      </c>
      <c r="N101" s="19">
        <f>(C101-D101)^2</f>
        <v>1960629.6479203093</v>
      </c>
      <c r="O101" s="6">
        <f>ABS((C101-D101)/C101)</f>
        <v>0.18548481337925546</v>
      </c>
      <c r="P101" s="19">
        <f>C101-D101</f>
        <v>1400.2248561999995</v>
      </c>
    </row>
    <row r="102" spans="1:16" ht="14.25" customHeight="1" x14ac:dyDescent="0.25">
      <c r="A102" s="116">
        <v>43556</v>
      </c>
      <c r="B102" s="15">
        <v>100</v>
      </c>
      <c r="C102" s="197">
        <f>'Gráfico Previsões'!G101</f>
        <v>5025</v>
      </c>
      <c r="D102" s="197">
        <f>'Gráfico Previsões'!I101</f>
        <v>3695.9719041899998</v>
      </c>
      <c r="E102" s="198">
        <f>IF(ISBLANK(C102)," ",(C102-D102)^2)</f>
        <v>1766315.679452355</v>
      </c>
      <c r="F102" s="197">
        <f>IF(ISBLANK(C102)," ",(SUM($E$16:$E102)^0.5)/(B102-14))</f>
        <v>97.850000094149436</v>
      </c>
      <c r="N102" s="19">
        <f>(C102-D102)^2</f>
        <v>1766315.679452355</v>
      </c>
      <c r="O102" s="6">
        <f>ABS((C102-D102)/C102)</f>
        <v>0.26448320314626872</v>
      </c>
      <c r="P102" s="19">
        <f>C102-D102</f>
        <v>1329.0280958100002</v>
      </c>
    </row>
    <row r="103" spans="1:16" ht="14.25" customHeight="1" x14ac:dyDescent="0.25">
      <c r="A103" s="116">
        <v>43586</v>
      </c>
      <c r="B103" s="15">
        <v>101</v>
      </c>
      <c r="C103" s="197">
        <f>'Gráfico Previsões'!G102</f>
        <v>3380</v>
      </c>
      <c r="D103" s="197">
        <f>'Gráfico Previsões'!I102</f>
        <v>2521.6920394000003</v>
      </c>
      <c r="E103" s="198">
        <f>IF(ISBLANK(C103)," ",(C103-D103)^2)</f>
        <v>736692.55522933055</v>
      </c>
      <c r="F103" s="197">
        <f>IF(ISBLANK(C103)," ",(SUM($E$16:$E103)^0.5)/(B103-14))</f>
        <v>97.227112823674901</v>
      </c>
      <c r="N103" s="19">
        <f>(C103-D103)^2</f>
        <v>736692.55522933055</v>
      </c>
      <c r="O103" s="6">
        <f>ABS((C103-D103)/C103)</f>
        <v>0.25393726644970405</v>
      </c>
      <c r="P103" s="19">
        <f>C103-D103</f>
        <v>858.30796059999966</v>
      </c>
    </row>
    <row r="104" spans="1:16" ht="14.25" customHeight="1" x14ac:dyDescent="0.25">
      <c r="A104" s="116">
        <v>43617</v>
      </c>
      <c r="B104" s="15">
        <v>102</v>
      </c>
      <c r="C104" s="197">
        <f>'Gráfico Previsões'!G103</f>
        <v>2399</v>
      </c>
      <c r="D104" s="197">
        <f>'Gráfico Previsões'!I103</f>
        <v>2317.9027503200005</v>
      </c>
      <c r="E104" s="198">
        <f>IF(ISBLANK(C104)," ",(C104-D104)^2)</f>
        <v>6576.7639056601874</v>
      </c>
      <c r="F104" s="197">
        <f>IF(ISBLANK(C104)," ",(SUM($E$16:$E104)^0.5)/(B104-14))</f>
        <v>96.1266768340016</v>
      </c>
      <c r="N104" s="19">
        <f>(C104-D104)^2</f>
        <v>6576.7639056601874</v>
      </c>
      <c r="O104" s="6">
        <f>ABS((C104-D104)/C104)</f>
        <v>3.3804605952480013E-2</v>
      </c>
      <c r="P104" s="19">
        <f>C104-D104</f>
        <v>81.09724967999955</v>
      </c>
    </row>
    <row r="105" spans="1:16" ht="14.25" customHeight="1" x14ac:dyDescent="0.25">
      <c r="A105" s="116">
        <v>43647</v>
      </c>
      <c r="B105" s="15">
        <v>103</v>
      </c>
      <c r="C105" s="197">
        <f>'Gráfico Previsões'!G104</f>
        <v>1947</v>
      </c>
      <c r="D105" s="197">
        <f>'Gráfico Previsões'!I104</f>
        <v>1704.0524644699999</v>
      </c>
      <c r="E105" s="198">
        <f>IF(ISBLANK(C105)," ",(C105-D105)^2)</f>
        <v>59023.50502010066</v>
      </c>
      <c r="F105" s="197">
        <f>IF(ISBLANK(C105)," ",(SUM($E$16:$E105)^0.5)/(B105-14))</f>
        <v>95.085793040708069</v>
      </c>
      <c r="N105" s="19">
        <f>(C105-D105)^2</f>
        <v>59023.50502010066</v>
      </c>
      <c r="O105" s="6">
        <f>ABS((C105-D105)/C105)</f>
        <v>0.12478044968156142</v>
      </c>
      <c r="P105" s="19">
        <f>C105-D105</f>
        <v>242.9475355300001</v>
      </c>
    </row>
    <row r="106" spans="1:16" ht="14.25" customHeight="1" x14ac:dyDescent="0.25">
      <c r="A106" s="116">
        <v>43678</v>
      </c>
      <c r="B106" s="15">
        <v>104</v>
      </c>
      <c r="C106" s="197">
        <f>'Gráfico Previsões'!G105</f>
        <v>1607</v>
      </c>
      <c r="D106" s="197">
        <f>'Gráfico Previsões'!I105</f>
        <v>1534.9200883300002</v>
      </c>
      <c r="E106" s="198">
        <f>IF(ISBLANK(C106)," ",(C106-D106)^2)</f>
        <v>5195.5136663549692</v>
      </c>
      <c r="F106" s="197">
        <f>IF(ISBLANK(C106)," ",(SUM($E$16:$E106)^0.5)/(B106-14))</f>
        <v>94.032694920892084</v>
      </c>
      <c r="N106" s="19">
        <f>(C106-D106)^2</f>
        <v>5195.5136663549692</v>
      </c>
      <c r="O106" s="6">
        <f>ABS((C106-D106)/C106)</f>
        <v>4.48537098133166E-2</v>
      </c>
      <c r="P106" s="19">
        <f>C106-D106</f>
        <v>72.079911669999774</v>
      </c>
    </row>
    <row r="107" spans="1:16" ht="14.25" customHeight="1" x14ac:dyDescent="0.25">
      <c r="A107" s="116">
        <v>43709</v>
      </c>
      <c r="B107" s="15">
        <v>105</v>
      </c>
      <c r="C107" s="197">
        <f>'Gráfico Previsões'!G106</f>
        <v>1379</v>
      </c>
      <c r="D107" s="197">
        <f>'Gráfico Previsões'!I106</f>
        <v>1455.08090653</v>
      </c>
      <c r="E107" s="198">
        <f>IF(ISBLANK(C107)," ",(C107-D107)^2)</f>
        <v>5788.3043384265957</v>
      </c>
      <c r="F107" s="197">
        <f>IF(ISBLANK(C107)," ",(SUM($E$16:$E107)^0.5)/(B107-14))</f>
        <v>93.00312654274164</v>
      </c>
      <c r="N107" s="19">
        <f>(C107-D107)^2</f>
        <v>5788.3043384265957</v>
      </c>
      <c r="O107" s="6">
        <f>ABS((C107-D107)/C107)</f>
        <v>5.5171070725163154E-2</v>
      </c>
      <c r="P107" s="19">
        <f>C107-D107</f>
        <v>-76.080906529999993</v>
      </c>
    </row>
    <row r="108" spans="1:16" ht="14.25" customHeight="1" x14ac:dyDescent="0.25">
      <c r="A108" s="116">
        <v>43739</v>
      </c>
      <c r="B108" s="15">
        <v>106</v>
      </c>
      <c r="C108" s="197">
        <f>'Gráfico Previsões'!G107</f>
        <v>1426</v>
      </c>
      <c r="D108" s="197">
        <f>'Gráfico Previsões'!I107</f>
        <v>1910.3356566299999</v>
      </c>
      <c r="E108" s="198">
        <f>IF(ISBLANK(C108)," ",(C108-D108)^2)</f>
        <v>234581.02828321318</v>
      </c>
      <c r="F108" s="197">
        <f>IF(ISBLANK(C108)," ",(SUM($E$16:$E108)^0.5)/(B108-14))</f>
        <v>92.142738406806828</v>
      </c>
      <c r="N108" s="19">
        <f>(C108-D108)^2</f>
        <v>234581.02828321318</v>
      </c>
      <c r="O108" s="6">
        <f>ABS((C108-D108)/C108)</f>
        <v>0.3396463230224403</v>
      </c>
      <c r="P108" s="19">
        <f>C108-D108</f>
        <v>-484.3356566299999</v>
      </c>
    </row>
    <row r="109" spans="1:16" ht="14.25" customHeight="1" x14ac:dyDescent="0.25">
      <c r="A109" s="116">
        <v>43770</v>
      </c>
      <c r="B109" s="15">
        <v>107</v>
      </c>
      <c r="C109" s="197">
        <f>'Gráfico Previsões'!G108</f>
        <v>2419</v>
      </c>
      <c r="D109" s="197">
        <f>'Gráfico Previsões'!I108</f>
        <v>3141.3670723</v>
      </c>
      <c r="E109" s="198">
        <f>IF(ISBLANK(C109)," ",(C109-D109)^2)</f>
        <v>521814.18714327348</v>
      </c>
      <c r="F109" s="197">
        <f>IF(ISBLANK(C109)," ",(SUM($E$16:$E109)^0.5)/(B109-14))</f>
        <v>91.482301276564144</v>
      </c>
      <c r="N109" s="19">
        <f>(C109-D109)^2</f>
        <v>521814.18714327348</v>
      </c>
      <c r="O109" s="6">
        <f>ABS((C109-D109)/C109)</f>
        <v>0.29862218780487804</v>
      </c>
      <c r="P109" s="19">
        <f>C109-D109</f>
        <v>-722.36707230000002</v>
      </c>
    </row>
    <row r="110" spans="1:16" ht="14.25" customHeight="1" x14ac:dyDescent="0.25">
      <c r="A110" s="116">
        <v>43800</v>
      </c>
      <c r="B110" s="15">
        <v>108</v>
      </c>
      <c r="C110" s="197">
        <f>'Gráfico Previsões'!G109</f>
        <v>4238</v>
      </c>
      <c r="D110" s="197">
        <f>'Gráfico Previsões'!I109</f>
        <v>5742.5509578800002</v>
      </c>
      <c r="E110" s="198">
        <f>IF(ISBLANK(C110)," ",(C110-D110)^2)</f>
        <v>2263673.5848576259</v>
      </c>
      <c r="F110" s="197">
        <f>IF(ISBLANK(C110)," ",(SUM($E$16:$E110)^0.5)/(B110-14))</f>
        <v>91.913449055775345</v>
      </c>
      <c r="N110" s="19">
        <f>(C110-D110)^2</f>
        <v>2263673.5848576259</v>
      </c>
      <c r="O110" s="6">
        <f>ABS((C110-D110)/C110)</f>
        <v>0.35501438364322796</v>
      </c>
      <c r="P110" s="19">
        <f>C110-D110</f>
        <v>-1504.5509578800002</v>
      </c>
    </row>
    <row r="111" spans="1:16" ht="14.25" customHeight="1" x14ac:dyDescent="0.25">
      <c r="A111" s="116">
        <v>43831</v>
      </c>
      <c r="B111" s="15">
        <v>109</v>
      </c>
      <c r="C111" s="197">
        <f>'Gráfico Previsões'!G110</f>
        <v>5672</v>
      </c>
      <c r="D111" s="197">
        <f>'Gráfico Previsões'!I110</f>
        <v>7994.4041148699998</v>
      </c>
      <c r="E111" s="198">
        <f>IF(ISBLANK(C111)," ",(C111-D111)^2)</f>
        <v>5393560.8727651071</v>
      </c>
      <c r="F111" s="197">
        <f>IF(ISBLANK(C111)," ",(SUM($E$16:$E111)^0.5)/(B111-14))</f>
        <v>94.174244387630964</v>
      </c>
      <c r="N111" s="19">
        <f>(C111-D111)^2</f>
        <v>5393560.8727651071</v>
      </c>
      <c r="O111" s="6">
        <f>ABS((C111-D111)/C111)</f>
        <v>0.40945065494887162</v>
      </c>
      <c r="P111" s="19">
        <f>C111-D111</f>
        <v>-2322.4041148699998</v>
      </c>
    </row>
    <row r="112" spans="1:16" ht="14.25" customHeight="1" x14ac:dyDescent="0.25">
      <c r="A112" s="116">
        <v>43862</v>
      </c>
      <c r="B112" s="15">
        <v>110</v>
      </c>
      <c r="C112" s="197">
        <f>'Gráfico Previsões'!G111</f>
        <v>11933</v>
      </c>
      <c r="D112" s="197">
        <f>'Gráfico Previsões'!I111</f>
        <v>9929.0552683400001</v>
      </c>
      <c r="E112" s="198">
        <f>IF(ISBLANK(C112)," ",(C112-D112)^2)</f>
        <v>4015794.4875478689</v>
      </c>
      <c r="F112" s="197">
        <f>IF(ISBLANK(C112)," ",(SUM($E$16:$E112)^0.5)/(B112-14))</f>
        <v>95.502491053483183</v>
      </c>
      <c r="N112" s="19">
        <f>(C112-D112)^2</f>
        <v>4015794.4875478689</v>
      </c>
      <c r="O112" s="6">
        <f>ABS((C112-D112)/C112)</f>
        <v>0.16793302033520488</v>
      </c>
      <c r="P112" s="19">
        <f>C112-D112</f>
        <v>2003.9447316599999</v>
      </c>
    </row>
    <row r="113" spans="1:16" ht="14.25" customHeight="1" x14ac:dyDescent="0.25">
      <c r="A113" s="116">
        <v>43891</v>
      </c>
      <c r="B113" s="15">
        <v>111</v>
      </c>
      <c r="C113" s="197">
        <f>'Gráfico Previsões'!G112</f>
        <v>8252</v>
      </c>
      <c r="D113" s="197">
        <f>'Gráfico Previsões'!I112</f>
        <v>7923.5157181300001</v>
      </c>
      <c r="E113" s="198">
        <f>IF(ISBLANK(C113)," ",(C113-D113)^2)</f>
        <v>107901.92343564954</v>
      </c>
      <c r="F113" s="197">
        <f>IF(ISBLANK(C113)," ",(SUM($E$16:$E113)^0.5)/(B113-14))</f>
        <v>94.578575297753204</v>
      </c>
      <c r="N113" s="19">
        <f>(C113-D113)^2</f>
        <v>107901.92343564954</v>
      </c>
      <c r="O113" s="6">
        <f>ABS((C113-D113)/C113)</f>
        <v>3.980662649903053E-2</v>
      </c>
      <c r="P113" s="19">
        <f>C113-D113</f>
        <v>328.4842818699999</v>
      </c>
    </row>
    <row r="114" spans="1:16" ht="14.25" customHeight="1" x14ac:dyDescent="0.25">
      <c r="A114" s="116">
        <v>43922</v>
      </c>
      <c r="B114" s="15">
        <v>112</v>
      </c>
      <c r="C114" s="197">
        <f>'Gráfico Previsões'!G113</f>
        <v>4239</v>
      </c>
      <c r="D114" s="197">
        <f>'Gráfico Previsões'!I113</f>
        <v>4046.4476426199999</v>
      </c>
      <c r="E114" s="198">
        <f>IF(ISBLANK(C114)," ",(C114-D114)^2)</f>
        <v>37076.410332595282</v>
      </c>
      <c r="F114" s="197">
        <f>IF(ISBLANK(C114)," ",(SUM($E$16:$E114)^0.5)/(B114-14))</f>
        <v>93.63410497579703</v>
      </c>
      <c r="N114" s="19">
        <f>(C114-D114)^2</f>
        <v>37076.410332595282</v>
      </c>
      <c r="O114" s="6">
        <f>ABS((C114-D114)/C114)</f>
        <v>4.5424005043642392E-2</v>
      </c>
      <c r="P114" s="19">
        <f>C114-D114</f>
        <v>192.5523573800001</v>
      </c>
    </row>
    <row r="115" spans="1:16" ht="14.25" customHeight="1" x14ac:dyDescent="0.25">
      <c r="A115" s="116">
        <v>43952</v>
      </c>
      <c r="B115" s="15">
        <v>113</v>
      </c>
      <c r="C115" s="197">
        <f>'Gráfico Previsões'!G114</f>
        <v>2803</v>
      </c>
      <c r="D115" s="197">
        <f>'Gráfico Previsões'!I114</f>
        <v>2912.2509412600002</v>
      </c>
      <c r="E115" s="198">
        <f>IF(ISBLANK(C115)," ",(C115-D115)^2)</f>
        <v>11935.768166196018</v>
      </c>
      <c r="F115" s="197">
        <f>IF(ISBLANK(C115)," ",(SUM($E$16:$E115)^0.5)/(B115-14))</f>
        <v>92.694875092849841</v>
      </c>
      <c r="N115" s="19">
        <f>(C115-D115)^2</f>
        <v>11935.768166196018</v>
      </c>
      <c r="O115" s="6">
        <f>ABS((C115-D115)/C115)</f>
        <v>3.8976432843382168E-2</v>
      </c>
      <c r="P115" s="19">
        <f>C115-D115</f>
        <v>-109.25094126000022</v>
      </c>
    </row>
    <row r="116" spans="1:16" ht="14.25" customHeight="1" x14ac:dyDescent="0.25">
      <c r="A116" s="116">
        <v>43983</v>
      </c>
      <c r="B116" s="15">
        <v>114</v>
      </c>
      <c r="C116" s="197">
        <f>'Gráfico Previsões'!G115</f>
        <v>2449</v>
      </c>
      <c r="D116" s="197">
        <f>'Gráfico Previsões'!I115</f>
        <v>2766.9516623699997</v>
      </c>
      <c r="E116" s="198">
        <f>IF(ISBLANK(C116)," ",(C116-D116)^2)</f>
        <v>101093.25960384627</v>
      </c>
      <c r="F116" s="197">
        <f>IF(ISBLANK(C116)," ",(SUM($E$16:$E116)^0.5)/(B116-14))</f>
        <v>91.82299075425874</v>
      </c>
      <c r="N116" s="19">
        <f>(C116-D116)^2</f>
        <v>101093.25960384627</v>
      </c>
      <c r="O116" s="6">
        <f>ABS((C116-D116)/C116)</f>
        <v>0.12982918022458131</v>
      </c>
      <c r="P116" s="19">
        <f>C116-D116</f>
        <v>-317.95166236999967</v>
      </c>
    </row>
    <row r="117" spans="1:16" ht="14.25" customHeight="1" x14ac:dyDescent="0.25">
      <c r="A117" s="116">
        <v>44013</v>
      </c>
      <c r="B117" s="15">
        <v>115</v>
      </c>
      <c r="C117" s="197">
        <f>'Gráfico Previsões'!G116</f>
        <v>1873</v>
      </c>
      <c r="D117" s="197">
        <f>'Gráfico Previsões'!I116</f>
        <v>2049.9745062900001</v>
      </c>
      <c r="E117" s="198">
        <f>IF(ISBLANK(C117)," ",(C117-D117)^2)</f>
        <v>31319.975876589298</v>
      </c>
      <c r="F117" s="197">
        <f>IF(ISBLANK(C117)," ",(SUM($E$16:$E117)^0.5)/(B117-14))</f>
        <v>90.930736346478781</v>
      </c>
      <c r="N117" s="19">
        <f>(C117-D117)^2</f>
        <v>31319.975876589298</v>
      </c>
      <c r="O117" s="6">
        <f>ABS((C117-D117)/C117)</f>
        <v>9.4487189690336426E-2</v>
      </c>
      <c r="P117" s="19">
        <f>C117-D117</f>
        <v>-176.97450629000014</v>
      </c>
    </row>
    <row r="118" spans="1:16" ht="14.25" customHeight="1" x14ac:dyDescent="0.25">
      <c r="A118" s="116">
        <v>44044</v>
      </c>
      <c r="B118" s="15">
        <v>116</v>
      </c>
      <c r="C118" s="197">
        <f>'Gráfico Previsões'!G117</f>
        <v>1462</v>
      </c>
      <c r="D118" s="197">
        <f>'Gráfico Previsões'!I117</f>
        <v>1516.4845062900004</v>
      </c>
      <c r="E118" s="198">
        <f>IF(ISBLANK(C118)," ",(C118-D118)^2)</f>
        <v>2968.5614256650883</v>
      </c>
      <c r="F118" s="197">
        <f>IF(ISBLANK(C118)," ",(SUM($E$16:$E118)^0.5)/(B118-14))</f>
        <v>90.040842994379588</v>
      </c>
      <c r="N118" s="19">
        <f>(C118-D118)^2</f>
        <v>2968.5614256650883</v>
      </c>
      <c r="O118" s="6">
        <f>ABS((C118-D118)/C118)</f>
        <v>3.7267104165526921E-2</v>
      </c>
      <c r="P118" s="19">
        <f>C118-D118</f>
        <v>-54.484506290000354</v>
      </c>
    </row>
    <row r="119" spans="1:16" ht="14.25" customHeight="1" x14ac:dyDescent="0.25">
      <c r="A119" s="116">
        <v>44075</v>
      </c>
      <c r="B119" s="15">
        <v>117</v>
      </c>
      <c r="C119" s="197">
        <f>'Gráfico Previsões'!G118</f>
        <v>1141</v>
      </c>
      <c r="D119" s="197">
        <f>'Gráfico Previsões'!I118</f>
        <v>1121.64246447</v>
      </c>
      <c r="E119" s="198">
        <f>IF(ISBLANK(C119)," ",(C119-D119)^2)</f>
        <v>374.71418179521044</v>
      </c>
      <c r="F119" s="197">
        <f>IF(ISBLANK(C119)," ",(SUM($E$16:$E119)^0.5)/(B119-14))</f>
        <v>89.166858110829835</v>
      </c>
      <c r="N119" s="19">
        <f>(C119-D119)^2</f>
        <v>374.71418179521044</v>
      </c>
      <c r="O119" s="6">
        <f>ABS((C119-D119)/C119)</f>
        <v>1.6965412383873751E-2</v>
      </c>
      <c r="P119" s="19">
        <f>C119-D119</f>
        <v>19.35753552999995</v>
      </c>
    </row>
    <row r="120" spans="1:16" ht="14.25" customHeight="1" x14ac:dyDescent="0.25">
      <c r="A120" s="116">
        <v>44105</v>
      </c>
      <c r="B120" s="15">
        <v>118</v>
      </c>
      <c r="C120" s="197">
        <f>'Gráfico Previsões'!G119</f>
        <v>985</v>
      </c>
      <c r="D120" s="197">
        <f>'Gráfico Previsões'!I119</f>
        <v>1347.4527652299998</v>
      </c>
      <c r="E120" s="198">
        <f>IF(ISBLANK(C120)," ",(C120-D120)^2)</f>
        <v>131372.00702287338</v>
      </c>
      <c r="F120" s="197">
        <f>IF(ISBLANK(C120)," ",(SUM($E$16:$E120)^0.5)/(B120-14))</f>
        <v>88.378227685315693</v>
      </c>
      <c r="N120" s="19">
        <f>(C120-D120)^2</f>
        <v>131372.00702287338</v>
      </c>
      <c r="O120" s="6">
        <f>ABS((C120-D120)/C120)</f>
        <v>0.36797235048730947</v>
      </c>
      <c r="P120" s="19">
        <f>C120-D120</f>
        <v>-362.45276522999984</v>
      </c>
    </row>
    <row r="121" spans="1:16" ht="14.25" customHeight="1" x14ac:dyDescent="0.25">
      <c r="A121" s="116">
        <v>44136</v>
      </c>
      <c r="B121" s="15">
        <v>119</v>
      </c>
      <c r="C121" s="197">
        <f>'Gráfico Previsões'!G120</f>
        <v>1948</v>
      </c>
      <c r="D121" s="197">
        <f>'Gráfico Previsões'!I120</f>
        <v>2144.3867303000002</v>
      </c>
      <c r="E121" s="198">
        <f>IF(ISBLANK(C121)," ",(C121-D121)^2)</f>
        <v>38567.74783792501</v>
      </c>
      <c r="F121" s="197">
        <f>IF(ISBLANK(C121)," ",(SUM($E$16:$E121)^0.5)/(B121-14))</f>
        <v>87.556509419174517</v>
      </c>
      <c r="N121" s="19">
        <f>(C121-D121)^2</f>
        <v>38567.74783792501</v>
      </c>
      <c r="O121" s="6">
        <f>ABS((C121-D121)/C121)</f>
        <v>0.1008145432751541</v>
      </c>
      <c r="P121" s="19">
        <f>C121-D121</f>
        <v>-196.38673030000018</v>
      </c>
    </row>
    <row r="122" spans="1:16" ht="14.25" customHeight="1" x14ac:dyDescent="0.25">
      <c r="A122" s="116">
        <v>44166</v>
      </c>
      <c r="B122" s="15">
        <v>120</v>
      </c>
      <c r="C122" s="197">
        <f>'Gráfico Previsões'!G121</f>
        <v>4880</v>
      </c>
      <c r="D122" s="197">
        <f>'Gráfico Previsões'!I121</f>
        <v>4118.1243488700002</v>
      </c>
      <c r="E122" s="198">
        <f>IF(ISBLANK(C122)," ",(C122-D122)^2)</f>
        <v>580454.50778476126</v>
      </c>
      <c r="F122" s="197">
        <f>IF(ISBLANK(C122)," ",(SUM($E$16:$E122)^0.5)/(B122-14))</f>
        <v>87.027815524895743</v>
      </c>
      <c r="N122" s="19">
        <f>(C122-D122)^2</f>
        <v>580454.50778476126</v>
      </c>
      <c r="O122" s="6">
        <f>ABS((C122-D122)/C122)</f>
        <v>0.15612205965778686</v>
      </c>
      <c r="P122" s="19">
        <f>C122-D122</f>
        <v>761.87565112999982</v>
      </c>
    </row>
    <row r="123" spans="1:16" ht="14.25" customHeight="1" x14ac:dyDescent="0.25">
      <c r="A123" s="116">
        <v>44197</v>
      </c>
      <c r="B123" s="15">
        <v>121</v>
      </c>
      <c r="C123" s="197">
        <f>'Gráfico Previsões'!G122</f>
        <v>6198</v>
      </c>
      <c r="D123" s="197">
        <f>'Gráfico Previsões'!I122</f>
        <v>5784.0179920999999</v>
      </c>
      <c r="E123" s="198">
        <f>IF(ISBLANK(C123)," ",(C123-D123)^2)</f>
        <v>171381.10286491574</v>
      </c>
      <c r="F123" s="197">
        <f>IF(ISBLANK(C123)," ",(SUM($E$16:$E123)^0.5)/(B123-14))</f>
        <v>86.301240880096486</v>
      </c>
      <c r="N123" s="19">
        <f>(C123-D123)^2</f>
        <v>171381.10286491574</v>
      </c>
      <c r="O123" s="6">
        <f>ABS((C123-D123)/C123)</f>
        <v>6.6792837673443059E-2</v>
      </c>
      <c r="P123" s="19">
        <f>C123-D123</f>
        <v>413.9820079000001</v>
      </c>
    </row>
    <row r="124" spans="1:16" ht="14.25" customHeight="1" x14ac:dyDescent="0.25">
      <c r="A124" s="116">
        <v>44228</v>
      </c>
      <c r="B124" s="15">
        <v>122</v>
      </c>
      <c r="C124" s="197">
        <f>'Gráfico Previsões'!G123</f>
        <v>4770</v>
      </c>
      <c r="D124" s="197">
        <f>'Gráfico Previsões'!I123</f>
        <v>4542.0967115000003</v>
      </c>
      <c r="E124" s="198">
        <f>IF(ISBLANK(C124)," ",(C124-D124)^2)</f>
        <v>51939.908909114092</v>
      </c>
      <c r="F124" s="197">
        <f>IF(ISBLANK(C124)," ",(SUM($E$16:$E124)^0.5)/(B124-14))</f>
        <v>85.528191690058989</v>
      </c>
      <c r="N124" s="19">
        <f>(C124-D124)^2</f>
        <v>51939.908909114092</v>
      </c>
      <c r="O124" s="6">
        <f>ABS((C124-D124)/C124)</f>
        <v>4.7778467190775616E-2</v>
      </c>
      <c r="P124" s="19">
        <f>C124-D124</f>
        <v>227.90328849999969</v>
      </c>
    </row>
    <row r="125" spans="1:16" ht="14.25" customHeight="1" x14ac:dyDescent="0.25">
      <c r="A125" s="116">
        <v>44256</v>
      </c>
      <c r="B125" s="15">
        <v>123</v>
      </c>
      <c r="C125" s="197">
        <f>'Gráfico Previsões'!G124</f>
        <v>4338</v>
      </c>
      <c r="D125" s="197">
        <f>'Gráfico Previsões'!I124</f>
        <v>4212.3419041899997</v>
      </c>
      <c r="E125" s="198">
        <f>IF(ISBLANK(C125)," ",(C125-D125)^2)</f>
        <v>15789.957042595215</v>
      </c>
      <c r="F125" s="197">
        <f>IF(ISBLANK(C125)," ",(SUM($E$16:$E125)^0.5)/(B125-14))</f>
        <v>84.751370378525735</v>
      </c>
      <c r="N125" s="19">
        <f>(C125-D125)^2</f>
        <v>15789.957042595215</v>
      </c>
      <c r="O125" s="6">
        <f>ABS((C125-D125)/C125)</f>
        <v>2.8966827065468027E-2</v>
      </c>
      <c r="P125" s="19">
        <f>C125-D125</f>
        <v>125.6580958100003</v>
      </c>
    </row>
    <row r="126" spans="1:16" ht="14.25" customHeight="1" x14ac:dyDescent="0.25">
      <c r="A126" s="116">
        <v>44287</v>
      </c>
      <c r="B126" s="15">
        <v>124</v>
      </c>
      <c r="C126" s="197">
        <f>'Gráfico Previsões'!G125</f>
        <v>2131</v>
      </c>
      <c r="D126" s="197">
        <f>'Gráfico Previsões'!I125</f>
        <v>2720.2800754299997</v>
      </c>
      <c r="E126" s="198">
        <f>IF(ISBLANK(C126)," ",(C126-D126)^2)</f>
        <v>347251.00729878608</v>
      </c>
      <c r="F126" s="197">
        <f>IF(ISBLANK(C126)," ",(SUM($E$16:$E126)^0.5)/(B126-14))</f>
        <v>84.151592748150463</v>
      </c>
      <c r="N126" s="19">
        <f>(C126-D126)^2</f>
        <v>347251.00729878608</v>
      </c>
      <c r="O126" s="6">
        <f>ABS((C126-D126)/C126)</f>
        <v>0.27652748729704346</v>
      </c>
      <c r="P126" s="19">
        <f>C126-D126</f>
        <v>-589.28007542999967</v>
      </c>
    </row>
    <row r="127" spans="1:16" ht="14.25" customHeight="1" x14ac:dyDescent="0.25">
      <c r="A127" s="116">
        <v>44317</v>
      </c>
      <c r="B127" s="15">
        <v>125</v>
      </c>
      <c r="C127" s="197">
        <f>'Gráfico Previsões'!G126</f>
        <v>1589</v>
      </c>
      <c r="D127" s="197">
        <f>'Gráfico Previsões'!I126</f>
        <v>2098.7894810900002</v>
      </c>
      <c r="E127" s="198">
        <f>IF(ISBLANK(C127)," ",(C127-D127)^2)</f>
        <v>259885.31503001167</v>
      </c>
      <c r="F127" s="197">
        <f>IF(ISBLANK(C127)," ",(SUM($E$16:$E127)^0.5)/(B127-14))</f>
        <v>83.519840531122412</v>
      </c>
      <c r="N127" s="19">
        <f>(C127-D127)^2</f>
        <v>259885.31503001167</v>
      </c>
      <c r="O127" s="6">
        <f>ABS((C127-D127)/C127)</f>
        <v>0.32082409130899953</v>
      </c>
      <c r="P127" s="19">
        <f>C127-D127</f>
        <v>-509.78948109000021</v>
      </c>
    </row>
    <row r="128" spans="1:16" ht="14.25" customHeight="1" x14ac:dyDescent="0.25">
      <c r="A128" s="116">
        <v>44348</v>
      </c>
      <c r="B128" s="15">
        <v>126</v>
      </c>
      <c r="C128" s="197">
        <f>'Gráfico Previsões'!G127</f>
        <v>1692</v>
      </c>
      <c r="D128" s="197">
        <f>'Gráfico Previsões'!I127</f>
        <v>2030.6128568199999</v>
      </c>
      <c r="E128" s="198">
        <f>IF(ISBLANK(C128)," ",(C128-D128)^2)</f>
        <v>114658.66680380178</v>
      </c>
      <c r="F128" s="197">
        <f>IF(ISBLANK(C128)," ",(SUM($E$16:$E128)^0.5)/(B128-14))</f>
        <v>82.829322888223743</v>
      </c>
      <c r="N128" s="19">
        <f>(C128-D128)^2</f>
        <v>114658.66680380178</v>
      </c>
      <c r="O128" s="6">
        <f>ABS((C128-D128)/C128)</f>
        <v>0.20012580190307325</v>
      </c>
      <c r="P128" s="19">
        <f>C128-D128</f>
        <v>-338.61285681999993</v>
      </c>
    </row>
    <row r="129" spans="1:16" ht="14.25" customHeight="1" x14ac:dyDescent="0.25">
      <c r="A129" s="116">
        <v>44378</v>
      </c>
      <c r="B129" s="15">
        <v>127</v>
      </c>
      <c r="C129" s="197">
        <f>'Gráfico Previsões'!G128</f>
        <v>1256</v>
      </c>
      <c r="D129" s="197">
        <f>'Gráfico Previsões'!I128</f>
        <v>1543.18089777</v>
      </c>
      <c r="E129" s="198">
        <f>IF(ISBLANK(C129)," ",(C129-D129)^2)</f>
        <v>82472.868043983195</v>
      </c>
      <c r="F129" s="197">
        <f>IF(ISBLANK(C129)," ",(SUM($E$16:$E129)^0.5)/(B129-14))</f>
        <v>82.135647546654127</v>
      </c>
      <c r="N129" s="19">
        <f>(C129-D129)^2</f>
        <v>82472.868043983195</v>
      </c>
      <c r="O129" s="6">
        <f>ABS((C129-D129)/C129)</f>
        <v>0.22864721160031848</v>
      </c>
      <c r="P129" s="19">
        <f>C129-D129</f>
        <v>-287.18089777</v>
      </c>
    </row>
    <row r="130" spans="1:16" ht="14.25" customHeight="1" x14ac:dyDescent="0.25">
      <c r="A130" s="116">
        <v>44409</v>
      </c>
      <c r="B130" s="15">
        <v>128</v>
      </c>
      <c r="C130" s="197">
        <f>'Gráfico Previsões'!G129</f>
        <v>1119</v>
      </c>
      <c r="D130" s="197">
        <f>'Gráfico Previsões'!I129</f>
        <v>1423.4526723399999</v>
      </c>
      <c r="E130" s="198">
        <f>IF(ISBLANK(C130)," ",(C130-D130)^2)</f>
        <v>92691.429694967359</v>
      </c>
      <c r="F130" s="197">
        <f>IF(ISBLANK(C130)," ",(SUM($E$16:$E130)^0.5)/(B130-14))</f>
        <v>81.458949700650294</v>
      </c>
      <c r="N130" s="19">
        <f>(C130-D130)^2</f>
        <v>92691.429694967359</v>
      </c>
      <c r="O130" s="6">
        <f>ABS((C130-D130)/C130)</f>
        <v>0.27207566786416437</v>
      </c>
      <c r="P130" s="19">
        <f>C130-D130</f>
        <v>-304.45267233999994</v>
      </c>
    </row>
    <row r="131" spans="1:16" ht="14.25" customHeight="1" x14ac:dyDescent="0.25">
      <c r="A131" s="116">
        <v>44440</v>
      </c>
      <c r="B131" s="15">
        <v>129</v>
      </c>
      <c r="C131" s="197">
        <f>'Gráfico Previsões'!G130</f>
        <v>923</v>
      </c>
      <c r="D131" s="197">
        <f>'Gráfico Previsões'!I130</f>
        <v>1342.1007584600002</v>
      </c>
      <c r="E131" s="198">
        <f>IF(ISBLANK(C131)," ",(C131-D131)^2)</f>
        <v>175645.44574174742</v>
      </c>
      <c r="F131" s="197">
        <f>IF(ISBLANK(C131)," ",(SUM($E$16:$E131)^0.5)/(B131-14))</f>
        <v>80.832805823190569</v>
      </c>
      <c r="N131" s="19">
        <f>(C131-D131)^2</f>
        <v>175645.44574174742</v>
      </c>
      <c r="O131" s="6">
        <f>ABS((C131-D131)/C131)</f>
        <v>0.45406366030335882</v>
      </c>
      <c r="P131" s="19">
        <f>C131-D131</f>
        <v>-419.10075846000018</v>
      </c>
    </row>
    <row r="132" spans="1:16" ht="14.25" customHeight="1" x14ac:dyDescent="0.25">
      <c r="A132" s="116">
        <v>44470</v>
      </c>
      <c r="B132" s="15">
        <v>130</v>
      </c>
      <c r="C132" s="197">
        <f>'Gráfico Previsões'!G131</f>
        <v>2983</v>
      </c>
      <c r="D132" s="197">
        <f>'Gráfico Previsões'!I131</f>
        <v>1811.5658747799998</v>
      </c>
      <c r="E132" s="198">
        <f>IF(ISBLANK(C132)," ",(C132-D132)^2)</f>
        <v>1372257.9097299471</v>
      </c>
      <c r="F132" s="197">
        <f>IF(ISBLANK(C132)," ",(SUM($E$16:$E132)^0.5)/(B132-14))</f>
        <v>80.769765454547809</v>
      </c>
      <c r="N132" s="19">
        <f>(C132-D132)^2</f>
        <v>1372257.9097299471</v>
      </c>
      <c r="O132" s="6">
        <f>ABS((C132-D132)/C132)</f>
        <v>0.39270336078444523</v>
      </c>
      <c r="P132" s="19">
        <f>C132-D132</f>
        <v>1171.4341252200002</v>
      </c>
    </row>
    <row r="133" spans="1:16" ht="14.25" customHeight="1" x14ac:dyDescent="0.25">
      <c r="A133" s="116">
        <v>44501</v>
      </c>
      <c r="B133" s="15">
        <v>131</v>
      </c>
      <c r="C133" s="197">
        <f>'Gráfico Previsões'!G132</f>
        <v>3815</v>
      </c>
      <c r="D133" s="197">
        <f>'Gráfico Previsões'!I132</f>
        <v>3449.72060027</v>
      </c>
      <c r="E133" s="198">
        <f>IF(ISBLANK(C133)," ",(C133-D133)^2)</f>
        <v>133429.03986710915</v>
      </c>
      <c r="F133" s="197">
        <f>IF(ISBLANK(C133)," ",(SUM($E$16:$E133)^0.5)/(B133-14))</f>
        <v>80.140261873878217</v>
      </c>
      <c r="N133" s="19">
        <f>(C133-D133)^2</f>
        <v>133429.03986710915</v>
      </c>
      <c r="O133" s="6">
        <f>ABS((C133-D133)/C133)</f>
        <v>9.5748204385321112E-2</v>
      </c>
      <c r="P133" s="19">
        <f>C133-D133</f>
        <v>365.27939973000002</v>
      </c>
    </row>
    <row r="134" spans="1:16" ht="14.25" customHeight="1" x14ac:dyDescent="0.25">
      <c r="A134" s="116">
        <v>44531</v>
      </c>
      <c r="B134" s="15">
        <v>132</v>
      </c>
      <c r="C134" s="197">
        <f>'Gráfico Previsões'!G133</f>
        <v>4450</v>
      </c>
      <c r="D134" s="197">
        <f>'Gráfico Previsões'!I133</f>
        <v>5928.9699838899996</v>
      </c>
      <c r="E134" s="198">
        <f>IF(ISBLANK(C134)," ",(C134-D134)^2)</f>
        <v>2187352.2132475856</v>
      </c>
      <c r="F134" s="197">
        <f>IF(ISBLANK(C134)," ",(SUM($E$16:$E134)^0.5)/(B134-14))</f>
        <v>80.443519152869015</v>
      </c>
      <c r="N134" s="19">
        <f>(C134-D134)^2</f>
        <v>2187352.2132475856</v>
      </c>
      <c r="O134" s="6">
        <f>ABS((C134-D134)/C134)</f>
        <v>0.33235280536853923</v>
      </c>
      <c r="P134" s="19">
        <f>C134-D134</f>
        <v>-1478.9699838899996</v>
      </c>
    </row>
    <row r="135" spans="1:16" ht="14.25" customHeight="1" x14ac:dyDescent="0.25">
      <c r="A135" s="116">
        <v>44562</v>
      </c>
      <c r="B135" s="15">
        <v>133</v>
      </c>
      <c r="C135" s="197">
        <f>'Gráfico Previsões'!G134</f>
        <v>9992</v>
      </c>
      <c r="D135" s="197">
        <f>'Gráfico Previsões'!I134</f>
        <v>8434.6531532000008</v>
      </c>
      <c r="E135" s="198">
        <f>IF(ISBLANK(C135)," ",(C135-D135)^2)</f>
        <v>2425329.2012379002</v>
      </c>
      <c r="F135" s="197">
        <f>IF(ISBLANK(C135)," ",(SUM($E$16:$E135)^0.5)/(B135-14))</f>
        <v>80.833940718306096</v>
      </c>
      <c r="N135" s="19">
        <f>(C135-D135)^2</f>
        <v>2425329.2012379002</v>
      </c>
      <c r="O135" s="6">
        <f>ABS((C135-D135)/C135)</f>
        <v>0.15585937217774212</v>
      </c>
      <c r="P135" s="19">
        <f>C135-D135</f>
        <v>1557.3468467999992</v>
      </c>
    </row>
    <row r="136" spans="1:16" ht="14.25" customHeight="1" x14ac:dyDescent="0.25">
      <c r="A136" s="116">
        <v>44593</v>
      </c>
      <c r="B136" s="15">
        <v>134</v>
      </c>
      <c r="C136" s="197">
        <f>'Gráfico Previsões'!G135</f>
        <v>10939</v>
      </c>
      <c r="D136" s="197">
        <f>'Gráfico Previsões'!I135</f>
        <v>7523.0780134800007</v>
      </c>
      <c r="E136" s="198">
        <f>IF(ISBLANK(C136)," ",(C136-D136)^2)</f>
        <v>11668523.017990738</v>
      </c>
      <c r="F136" s="197">
        <f>IF(ISBLANK(C136)," ",(SUM($E$16:$E136)^0.5)/(B136-14))</f>
        <v>85.064632660913119</v>
      </c>
      <c r="N136" s="19">
        <f>(C136-D136)^2</f>
        <v>11668523.017990738</v>
      </c>
      <c r="O136" s="6">
        <f>ABS((C136-D136)/C136)</f>
        <v>0.31227004173324796</v>
      </c>
      <c r="P136" s="19">
        <f>C136-D136</f>
        <v>3415.9219865199993</v>
      </c>
    </row>
    <row r="137" spans="1:16" ht="14.25" customHeight="1" x14ac:dyDescent="0.25">
      <c r="A137" s="116">
        <v>44621</v>
      </c>
      <c r="B137" s="15">
        <v>135</v>
      </c>
      <c r="C137" s="197">
        <f>'Gráfico Previsões'!G136</f>
        <v>4978</v>
      </c>
      <c r="D137" s="197">
        <f>'Gráfico Previsões'!I136</f>
        <v>5506.3528649199998</v>
      </c>
      <c r="E137" s="198">
        <f>IF(ISBLANK(C137)," ",(C137-D137)^2)</f>
        <v>279156.74986917153</v>
      </c>
      <c r="F137" s="197">
        <f>IF(ISBLANK(C137)," ",(SUM($E$16:$E137)^0.5)/(B137-14))</f>
        <v>84.474549837525828</v>
      </c>
      <c r="N137" s="19">
        <f>(C137-D137)^2</f>
        <v>279156.74986917153</v>
      </c>
      <c r="O137" s="6">
        <f>ABS((C137-D137)/C137)</f>
        <v>0.106137578328646</v>
      </c>
      <c r="P137" s="19">
        <f>C137-D137</f>
        <v>-528.35286491999977</v>
      </c>
    </row>
    <row r="138" spans="1:16" ht="14.25" customHeight="1" x14ac:dyDescent="0.25">
      <c r="A138" s="116">
        <v>44652</v>
      </c>
      <c r="B138" s="15">
        <v>136</v>
      </c>
      <c r="C138" s="197">
        <f>'Gráfico Previsões'!G137</f>
        <v>3761</v>
      </c>
      <c r="D138" s="197">
        <f>'Gráfico Previsões'!I137</f>
        <v>3473.0209713500003</v>
      </c>
      <c r="E138" s="198">
        <f>IF(ISBLANK(C138)," ",(C138-D138)^2)</f>
        <v>82931.92094219735</v>
      </c>
      <c r="F138" s="197">
        <f>IF(ISBLANK(C138)," ",(SUM($E$16:$E138)^0.5)/(B138-14))</f>
        <v>83.815381118266131</v>
      </c>
      <c r="N138" s="19">
        <f>(C138-D138)^2</f>
        <v>82931.92094219735</v>
      </c>
      <c r="O138" s="6">
        <f>ABS((C138-D138)/C138)</f>
        <v>7.6569802884870961E-2</v>
      </c>
      <c r="P138" s="19">
        <f>C138-D138</f>
        <v>287.97902864999969</v>
      </c>
    </row>
    <row r="139" spans="1:16" ht="14.25" customHeight="1" x14ac:dyDescent="0.25">
      <c r="A139" s="116">
        <v>44682</v>
      </c>
      <c r="B139" s="15">
        <v>137</v>
      </c>
      <c r="C139" s="197">
        <f>'Gráfico Previsões'!G138</f>
        <v>2593</v>
      </c>
      <c r="D139" s="197">
        <f>'Gráfico Previsões'!I138</f>
        <v>2519.46153757</v>
      </c>
      <c r="E139" s="200">
        <f>IF(ISBLANK(C139)," ",(C139-D139)^2)</f>
        <v>5407.9054565685192</v>
      </c>
      <c r="F139" s="19">
        <f>IF(ISBLANK(C139)," ",(SUM($E$16:$E139)^0.5)/(B139-14))</f>
        <v>83.136105088952377</v>
      </c>
      <c r="N139" s="19">
        <f>(C139-D139)^2</f>
        <v>5407.9054565685192</v>
      </c>
      <c r="O139" s="6">
        <f>ABS((C139-D139)/C139)</f>
        <v>2.8360378877747776E-2</v>
      </c>
      <c r="P139" s="19">
        <f>C139-D139</f>
        <v>73.538462429999981</v>
      </c>
    </row>
    <row r="140" spans="1:16" ht="14.25" customHeight="1" x14ac:dyDescent="0.25">
      <c r="A140" s="116">
        <v>44713</v>
      </c>
      <c r="B140" s="15">
        <v>138</v>
      </c>
      <c r="C140" s="197">
        <f>'Gráfico Previsões'!G139</f>
        <v>2211</v>
      </c>
      <c r="D140" s="197">
        <f>'Gráfico Previsões'!I139</f>
        <v>2394.4076076199999</v>
      </c>
      <c r="E140" s="200">
        <f>IF(ISBLANK(C140)," ",(C140-D140)^2)</f>
        <v>33638.350532891847</v>
      </c>
      <c r="F140" s="19">
        <f>IF(ISBLANK(C140)," ",(SUM($E$16:$E140)^0.5)/(B140-14))</f>
        <v>82.478915980755914</v>
      </c>
      <c r="N140" s="19">
        <f>(C140-D140)^2</f>
        <v>33638.350532891847</v>
      </c>
      <c r="O140" s="6">
        <f>ABS((C140-D140)/C140)</f>
        <v>8.2952332709181328E-2</v>
      </c>
      <c r="P140" s="19">
        <f>C140-D140</f>
        <v>-183.40760761999991</v>
      </c>
    </row>
    <row r="141" spans="1:16" ht="14.25" customHeight="1" x14ac:dyDescent="0.25">
      <c r="A141" s="116">
        <v>44743</v>
      </c>
      <c r="B141" s="15">
        <v>139</v>
      </c>
      <c r="C141" s="19"/>
      <c r="D141" s="201" t="e">
        <f>IF(ISBLANK(C140)," ",(#REF!+(#REF!*$K$18))*#REF!)</f>
        <v>#REF!</v>
      </c>
      <c r="E141" s="200"/>
      <c r="F141" s="19"/>
      <c r="P141" s="19"/>
    </row>
    <row r="142" spans="1:16" ht="14.25" customHeight="1" x14ac:dyDescent="0.25">
      <c r="A142" s="116">
        <v>44774</v>
      </c>
      <c r="B142" s="15">
        <v>140</v>
      </c>
      <c r="C142" s="19"/>
      <c r="D142" s="201" t="e">
        <f>(#REF!+(B142-$B$140)*#REF!)*(#REF!)</f>
        <v>#REF!</v>
      </c>
      <c r="E142" s="200"/>
      <c r="F142" s="19"/>
      <c r="P142" s="19"/>
    </row>
    <row r="143" spans="1:16" ht="14.25" customHeight="1" x14ac:dyDescent="0.25">
      <c r="A143" s="116">
        <v>44805</v>
      </c>
      <c r="B143" s="15">
        <v>141</v>
      </c>
      <c r="C143" s="19"/>
      <c r="D143" s="201" t="e">
        <f>(#REF!+(B143-$B$140)*#REF!)*(#REF!)</f>
        <v>#REF!</v>
      </c>
      <c r="E143" s="200"/>
      <c r="F143" s="19"/>
      <c r="P143" s="19"/>
    </row>
    <row r="144" spans="1:16" ht="14.25" customHeight="1" x14ac:dyDescent="0.25">
      <c r="A144" s="116">
        <v>44835</v>
      </c>
      <c r="B144" s="15">
        <v>142</v>
      </c>
      <c r="C144" s="19"/>
      <c r="D144" s="201" t="e">
        <f>(#REF!+(B144-$B$140)*#REF!)*(#REF!)</f>
        <v>#REF!</v>
      </c>
      <c r="E144" s="200"/>
      <c r="F144" s="19"/>
      <c r="P144" s="19"/>
    </row>
    <row r="145" spans="1:16" ht="14.25" customHeight="1" x14ac:dyDescent="0.25">
      <c r="A145" s="116">
        <v>44866</v>
      </c>
      <c r="B145" s="15">
        <v>143</v>
      </c>
      <c r="C145" s="19"/>
      <c r="D145" s="201" t="e">
        <f>(#REF!+(B145-$B$140)*#REF!)*(#REF!)</f>
        <v>#REF!</v>
      </c>
      <c r="E145" s="200"/>
      <c r="F145" s="19"/>
      <c r="P145" s="19"/>
    </row>
    <row r="146" spans="1:16" ht="14.25" customHeight="1" x14ac:dyDescent="0.25">
      <c r="A146" s="116">
        <v>44896</v>
      </c>
      <c r="B146" s="15">
        <v>144</v>
      </c>
      <c r="C146" s="19"/>
      <c r="D146" s="201" t="e">
        <f>(#REF!+(B146-$B$140)*#REF!)*(#REF!)</f>
        <v>#REF!</v>
      </c>
      <c r="E146" s="200"/>
      <c r="F146" s="19"/>
      <c r="P146" s="19"/>
    </row>
    <row r="147" spans="1:16" ht="14.25" customHeight="1" x14ac:dyDescent="0.25">
      <c r="A147" s="116">
        <v>44927</v>
      </c>
      <c r="B147" s="15">
        <v>145</v>
      </c>
      <c r="C147" s="19"/>
      <c r="D147" s="201" t="e">
        <f>(#REF!+(B147-$B$140)*#REF!)*(#REF!)</f>
        <v>#REF!</v>
      </c>
      <c r="E147" s="200"/>
      <c r="F147" s="19"/>
      <c r="P147" s="19"/>
    </row>
    <row r="148" spans="1:16" ht="14.25" customHeight="1" x14ac:dyDescent="0.25">
      <c r="A148" s="116">
        <v>44958</v>
      </c>
      <c r="B148" s="15">
        <v>146</v>
      </c>
      <c r="C148" s="19"/>
      <c r="D148" s="201" t="e">
        <f>(#REF!+(B148-$B$140)*#REF!)*(#REF!)</f>
        <v>#REF!</v>
      </c>
      <c r="E148" s="200"/>
      <c r="F148" s="19"/>
      <c r="P148" s="19"/>
    </row>
    <row r="149" spans="1:16" ht="14.25" customHeight="1" x14ac:dyDescent="0.25">
      <c r="A149" s="116">
        <v>44986</v>
      </c>
      <c r="B149" s="15">
        <v>147</v>
      </c>
      <c r="C149" s="19"/>
      <c r="D149" s="201" t="e">
        <f>(#REF!+(B149-$B$140)*#REF!)*(#REF!)</f>
        <v>#REF!</v>
      </c>
      <c r="E149" s="200"/>
      <c r="F149" s="19"/>
      <c r="P149" s="19"/>
    </row>
    <row r="150" spans="1:16" ht="14.25" customHeight="1" x14ac:dyDescent="0.25">
      <c r="B150" s="15">
        <v>148</v>
      </c>
      <c r="D150" s="201" t="e">
        <f>(#REF!+(B150-$B$140)*#REF!)*(#REF!)</f>
        <v>#REF!</v>
      </c>
      <c r="E150" s="200"/>
      <c r="F150" s="19"/>
      <c r="P150" s="19"/>
    </row>
    <row r="151" spans="1:16" ht="14.25" customHeight="1" x14ac:dyDescent="0.25">
      <c r="B151" s="15">
        <v>149</v>
      </c>
      <c r="D151" s="201" t="e">
        <f>(#REF!+(B151-$B$140)*#REF!)*(#REF!)</f>
        <v>#REF!</v>
      </c>
      <c r="E151" s="200"/>
      <c r="F151" s="19"/>
      <c r="P151" s="19"/>
    </row>
    <row r="152" spans="1:16" ht="14.25" customHeight="1" x14ac:dyDescent="0.25">
      <c r="B152" s="15">
        <v>150</v>
      </c>
      <c r="D152" s="201" t="e">
        <f>(#REF!+(B152-$B$140)*#REF!)*(#REF!)</f>
        <v>#REF!</v>
      </c>
      <c r="E152" s="200"/>
      <c r="F152" s="19"/>
      <c r="P152" s="19"/>
    </row>
    <row r="153" spans="1:16" ht="14.25" customHeight="1" x14ac:dyDescent="0.25">
      <c r="E153" s="200"/>
      <c r="F153" s="19"/>
    </row>
    <row r="154" spans="1:16" ht="14.25" customHeight="1" x14ac:dyDescent="0.25">
      <c r="E154" s="200"/>
      <c r="F154" s="19"/>
    </row>
    <row r="155" spans="1:16" ht="14.25" customHeight="1" x14ac:dyDescent="0.25">
      <c r="B155" s="71"/>
      <c r="C155" s="19"/>
      <c r="D155" s="19"/>
      <c r="E155" s="200"/>
      <c r="F155" s="19"/>
    </row>
    <row r="156" spans="1:16" ht="14.25" customHeight="1" x14ac:dyDescent="0.25">
      <c r="B156" s="71"/>
      <c r="C156" s="19"/>
      <c r="D156" s="19"/>
      <c r="E156" s="200"/>
      <c r="F156" s="19"/>
    </row>
    <row r="157" spans="1:16" ht="14.25" customHeight="1" x14ac:dyDescent="0.25">
      <c r="B157" s="71"/>
      <c r="C157" s="19"/>
      <c r="D157" s="19"/>
      <c r="E157" s="200"/>
      <c r="F157" s="19"/>
    </row>
    <row r="158" spans="1:16" ht="14.25" customHeight="1" x14ac:dyDescent="0.25">
      <c r="B158" s="71"/>
      <c r="C158" s="19"/>
      <c r="D158" s="19"/>
      <c r="E158" s="200"/>
      <c r="F158" s="19"/>
    </row>
    <row r="159" spans="1:16" ht="14.25" customHeight="1" x14ac:dyDescent="0.25">
      <c r="B159" s="71"/>
      <c r="C159" s="19"/>
      <c r="D159" s="19"/>
      <c r="E159" s="200"/>
      <c r="F159" s="19"/>
    </row>
    <row r="160" spans="1:16" ht="14.25" customHeight="1" x14ac:dyDescent="0.25">
      <c r="B160" s="71"/>
      <c r="C160" s="19"/>
      <c r="D160" s="19"/>
      <c r="E160" s="200"/>
      <c r="F160" s="19"/>
    </row>
    <row r="161" spans="2:6" ht="14.25" customHeight="1" x14ac:dyDescent="0.25">
      <c r="B161" s="71"/>
      <c r="C161" s="19"/>
      <c r="D161" s="19"/>
      <c r="E161" s="200"/>
      <c r="F161" s="19"/>
    </row>
    <row r="162" spans="2:6" ht="14.25" customHeight="1" x14ac:dyDescent="0.25">
      <c r="B162" s="71"/>
      <c r="C162" s="19"/>
      <c r="D162" s="19"/>
      <c r="E162" s="200"/>
      <c r="F162" s="19"/>
    </row>
    <row r="163" spans="2:6" ht="14.25" customHeight="1" x14ac:dyDescent="0.25">
      <c r="B163" s="71"/>
      <c r="C163" s="19"/>
      <c r="D163" s="19"/>
      <c r="E163" s="200"/>
      <c r="F163" s="19"/>
    </row>
    <row r="164" spans="2:6" ht="14.25" customHeight="1" x14ac:dyDescent="0.25">
      <c r="B164" s="71"/>
      <c r="C164" s="19"/>
      <c r="D164" s="19"/>
      <c r="E164" s="200"/>
      <c r="F164" s="19"/>
    </row>
    <row r="165" spans="2:6" ht="14.25" customHeight="1" x14ac:dyDescent="0.25">
      <c r="B165" s="71"/>
      <c r="C165" s="19"/>
      <c r="D165" s="19"/>
      <c r="E165" s="200"/>
      <c r="F165" s="19"/>
    </row>
    <row r="166" spans="2:6" ht="14.25" customHeight="1" x14ac:dyDescent="0.25">
      <c r="B166" s="71"/>
      <c r="C166" s="19"/>
      <c r="D166" s="19"/>
      <c r="E166" s="200"/>
      <c r="F166" s="19"/>
    </row>
    <row r="167" spans="2:6" ht="14.25" customHeight="1" x14ac:dyDescent="0.25">
      <c r="B167" s="71"/>
      <c r="C167" s="19"/>
      <c r="D167" s="19"/>
      <c r="E167" s="200"/>
      <c r="F167" s="19"/>
    </row>
    <row r="168" spans="2:6" ht="14.25" customHeight="1" x14ac:dyDescent="0.25">
      <c r="B168" s="71"/>
      <c r="C168" s="19"/>
      <c r="D168" s="19"/>
      <c r="E168" s="200"/>
      <c r="F168" s="19"/>
    </row>
    <row r="169" spans="2:6" ht="14.25" customHeight="1" x14ac:dyDescent="0.25">
      <c r="B169" s="71"/>
      <c r="C169" s="19"/>
      <c r="D169" s="19"/>
      <c r="E169" s="200"/>
      <c r="F169" s="19"/>
    </row>
    <row r="170" spans="2:6" ht="14.25" customHeight="1" x14ac:dyDescent="0.25">
      <c r="B170" s="71"/>
      <c r="C170" s="19"/>
      <c r="D170" s="19"/>
      <c r="E170" s="200"/>
      <c r="F170" s="19"/>
    </row>
    <row r="171" spans="2:6" ht="14.25" customHeight="1" x14ac:dyDescent="0.25">
      <c r="B171" s="71"/>
      <c r="C171" s="19"/>
      <c r="D171" s="19"/>
      <c r="E171" s="200"/>
      <c r="F171" s="19"/>
    </row>
    <row r="172" spans="2:6" ht="14.25" customHeight="1" x14ac:dyDescent="0.25">
      <c r="B172" s="71"/>
      <c r="C172" s="19"/>
      <c r="D172" s="19"/>
      <c r="E172" s="200"/>
      <c r="F172" s="19"/>
    </row>
    <row r="173" spans="2:6" ht="14.25" customHeight="1" x14ac:dyDescent="0.25">
      <c r="B173" s="71"/>
      <c r="C173" s="19"/>
      <c r="D173" s="19"/>
      <c r="E173" s="200"/>
      <c r="F173" s="19"/>
    </row>
    <row r="174" spans="2:6" ht="14.25" customHeight="1" x14ac:dyDescent="0.25">
      <c r="B174" s="71"/>
      <c r="C174" s="19"/>
      <c r="D174" s="19"/>
      <c r="E174" s="200"/>
      <c r="F174" s="19"/>
    </row>
    <row r="175" spans="2:6" ht="14.25" customHeight="1" x14ac:dyDescent="0.25">
      <c r="B175" s="71"/>
      <c r="C175" s="19"/>
      <c r="D175" s="19"/>
      <c r="E175" s="200"/>
      <c r="F175" s="19"/>
    </row>
    <row r="176" spans="2:6" ht="14.25" customHeight="1" x14ac:dyDescent="0.25">
      <c r="B176" s="71"/>
      <c r="C176" s="19"/>
      <c r="D176" s="19"/>
      <c r="E176" s="200"/>
      <c r="F176" s="19"/>
    </row>
    <row r="177" spans="2:6" ht="14.25" customHeight="1" x14ac:dyDescent="0.25">
      <c r="B177" s="71"/>
      <c r="C177" s="19"/>
      <c r="D177" s="19"/>
      <c r="E177" s="200"/>
      <c r="F177" s="19"/>
    </row>
    <row r="178" spans="2:6" ht="14.25" customHeight="1" x14ac:dyDescent="0.25">
      <c r="B178" s="71"/>
      <c r="C178" s="19"/>
      <c r="D178" s="19"/>
      <c r="E178" s="200"/>
      <c r="F178" s="19"/>
    </row>
    <row r="179" spans="2:6" ht="14.25" customHeight="1" x14ac:dyDescent="0.25">
      <c r="B179" s="71"/>
      <c r="C179" s="19"/>
      <c r="D179" s="19"/>
      <c r="E179" s="200"/>
      <c r="F179" s="19"/>
    </row>
    <row r="180" spans="2:6" ht="14.25" customHeight="1" x14ac:dyDescent="0.25">
      <c r="B180" s="71"/>
      <c r="C180" s="19"/>
      <c r="D180" s="19"/>
      <c r="E180" s="200"/>
      <c r="F180" s="19"/>
    </row>
    <row r="181" spans="2:6" ht="14.25" customHeight="1" x14ac:dyDescent="0.25">
      <c r="B181" s="71"/>
      <c r="C181" s="19"/>
      <c r="D181" s="19"/>
      <c r="E181" s="200"/>
      <c r="F181" s="19"/>
    </row>
    <row r="182" spans="2:6" ht="14.25" customHeight="1" x14ac:dyDescent="0.25">
      <c r="B182" s="71"/>
      <c r="C182" s="19"/>
      <c r="D182" s="19"/>
      <c r="E182" s="200"/>
      <c r="F182" s="19"/>
    </row>
    <row r="183" spans="2:6" ht="14.25" customHeight="1" x14ac:dyDescent="0.25">
      <c r="B183" s="71"/>
      <c r="C183" s="19"/>
      <c r="D183" s="19"/>
      <c r="E183" s="200"/>
      <c r="F183" s="19"/>
    </row>
    <row r="184" spans="2:6" ht="14.25" customHeight="1" x14ac:dyDescent="0.25">
      <c r="B184" s="71"/>
      <c r="C184" s="19"/>
      <c r="D184" s="19"/>
      <c r="E184" s="200"/>
      <c r="F184" s="19"/>
    </row>
    <row r="185" spans="2:6" ht="14.25" customHeight="1" x14ac:dyDescent="0.25">
      <c r="B185" s="71"/>
      <c r="C185" s="19"/>
      <c r="D185" s="19"/>
      <c r="E185" s="200"/>
      <c r="F185" s="19"/>
    </row>
    <row r="186" spans="2:6" ht="14.25" customHeight="1" x14ac:dyDescent="0.25">
      <c r="B186" s="71"/>
      <c r="C186" s="19"/>
      <c r="D186" s="19"/>
      <c r="E186" s="200"/>
      <c r="F186" s="19"/>
    </row>
    <row r="187" spans="2:6" ht="14.25" customHeight="1" x14ac:dyDescent="0.25">
      <c r="B187" s="71"/>
      <c r="C187" s="19"/>
      <c r="D187" s="19"/>
      <c r="E187" s="200"/>
      <c r="F187" s="19"/>
    </row>
    <row r="188" spans="2:6" ht="14.25" customHeight="1" x14ac:dyDescent="0.25">
      <c r="B188" s="71"/>
      <c r="C188" s="19"/>
      <c r="D188" s="19"/>
      <c r="E188" s="200"/>
      <c r="F188" s="19"/>
    </row>
    <row r="189" spans="2:6" ht="14.25" customHeight="1" x14ac:dyDescent="0.25">
      <c r="B189" s="71"/>
      <c r="C189" s="19"/>
      <c r="D189" s="19"/>
      <c r="E189" s="200"/>
      <c r="F189" s="19"/>
    </row>
    <row r="190" spans="2:6" ht="14.25" customHeight="1" x14ac:dyDescent="0.25">
      <c r="B190" s="71"/>
      <c r="C190" s="19"/>
      <c r="D190" s="19"/>
      <c r="E190" s="200"/>
      <c r="F190" s="19"/>
    </row>
    <row r="191" spans="2:6" ht="14.25" customHeight="1" x14ac:dyDescent="0.25">
      <c r="B191" s="71"/>
      <c r="C191" s="19"/>
      <c r="D191" s="19"/>
      <c r="E191" s="200"/>
      <c r="F191" s="19"/>
    </row>
    <row r="192" spans="2:6" ht="14.25" customHeight="1" x14ac:dyDescent="0.25">
      <c r="B192" s="71"/>
      <c r="C192" s="19"/>
      <c r="D192" s="19"/>
      <c r="E192" s="200"/>
      <c r="F192" s="19"/>
    </row>
    <row r="193" spans="2:6" ht="14.25" customHeight="1" x14ac:dyDescent="0.25">
      <c r="B193" s="71"/>
      <c r="C193" s="19"/>
      <c r="D193" s="19"/>
      <c r="E193" s="200"/>
      <c r="F193" s="19"/>
    </row>
    <row r="194" spans="2:6" ht="14.25" customHeight="1" x14ac:dyDescent="0.25">
      <c r="B194" s="71"/>
      <c r="C194" s="19"/>
      <c r="D194" s="19"/>
      <c r="E194" s="200"/>
      <c r="F194" s="19"/>
    </row>
    <row r="195" spans="2:6" ht="14.25" customHeight="1" x14ac:dyDescent="0.25">
      <c r="B195" s="71"/>
      <c r="C195" s="19"/>
      <c r="D195" s="19"/>
      <c r="E195" s="200"/>
      <c r="F195" s="19"/>
    </row>
    <row r="196" spans="2:6" ht="14.25" customHeight="1" x14ac:dyDescent="0.25">
      <c r="B196" s="71"/>
      <c r="C196" s="19"/>
      <c r="D196" s="19"/>
      <c r="E196" s="200"/>
      <c r="F196" s="19"/>
    </row>
    <row r="197" spans="2:6" ht="14.25" customHeight="1" x14ac:dyDescent="0.25">
      <c r="B197" s="71"/>
      <c r="C197" s="19"/>
      <c r="D197" s="19"/>
      <c r="E197" s="200"/>
      <c r="F197" s="19"/>
    </row>
    <row r="198" spans="2:6" ht="14.25" customHeight="1" x14ac:dyDescent="0.25">
      <c r="B198" s="71"/>
      <c r="C198" s="19"/>
      <c r="D198" s="19"/>
      <c r="E198" s="200"/>
      <c r="F198" s="19"/>
    </row>
    <row r="199" spans="2:6" ht="14.25" customHeight="1" x14ac:dyDescent="0.25">
      <c r="B199" s="71"/>
      <c r="C199" s="19"/>
      <c r="D199" s="19"/>
      <c r="E199" s="200"/>
      <c r="F199" s="19"/>
    </row>
    <row r="200" spans="2:6" ht="14.25" customHeight="1" x14ac:dyDescent="0.25">
      <c r="B200" s="71"/>
      <c r="C200" s="19"/>
      <c r="D200" s="19"/>
      <c r="E200" s="200"/>
      <c r="F200" s="19"/>
    </row>
    <row r="201" spans="2:6" ht="14.25" customHeight="1" x14ac:dyDescent="0.25">
      <c r="B201" s="71"/>
      <c r="C201" s="19"/>
      <c r="D201" s="19"/>
      <c r="E201" s="200"/>
      <c r="F201" s="19"/>
    </row>
    <row r="202" spans="2:6" ht="14.25" customHeight="1" x14ac:dyDescent="0.25">
      <c r="B202" s="71"/>
      <c r="C202" s="19"/>
      <c r="D202" s="19"/>
      <c r="E202" s="200"/>
      <c r="F202" s="19"/>
    </row>
    <row r="203" spans="2:6" ht="14.25" customHeight="1" x14ac:dyDescent="0.25">
      <c r="B203" s="71"/>
      <c r="C203" s="19"/>
      <c r="D203" s="19"/>
      <c r="E203" s="200"/>
      <c r="F203" s="19"/>
    </row>
    <row r="204" spans="2:6" ht="14.25" customHeight="1" x14ac:dyDescent="0.25">
      <c r="B204" s="71"/>
      <c r="C204" s="19"/>
      <c r="D204" s="19"/>
      <c r="E204" s="200"/>
      <c r="F204" s="19"/>
    </row>
    <row r="205" spans="2:6" ht="14.25" customHeight="1" x14ac:dyDescent="0.25">
      <c r="B205" s="71"/>
      <c r="C205" s="19"/>
      <c r="D205" s="19"/>
      <c r="E205" s="200"/>
      <c r="F205" s="19"/>
    </row>
    <row r="206" spans="2:6" ht="14.25" customHeight="1" x14ac:dyDescent="0.25">
      <c r="B206" s="71"/>
      <c r="C206" s="19"/>
      <c r="D206" s="19"/>
      <c r="E206" s="200"/>
      <c r="F206" s="19"/>
    </row>
    <row r="207" spans="2:6" ht="14.25" customHeight="1" x14ac:dyDescent="0.25">
      <c r="B207" s="71"/>
      <c r="C207" s="19"/>
      <c r="D207" s="19"/>
      <c r="E207" s="200"/>
      <c r="F207" s="19"/>
    </row>
    <row r="208" spans="2:6" ht="14.25" customHeight="1" x14ac:dyDescent="0.25">
      <c r="B208" s="71"/>
      <c r="C208" s="19"/>
      <c r="D208" s="19"/>
      <c r="E208" s="200"/>
      <c r="F208" s="19"/>
    </row>
    <row r="209" spans="2:6" ht="14.25" customHeight="1" x14ac:dyDescent="0.25">
      <c r="B209" s="71"/>
      <c r="C209" s="19"/>
      <c r="D209" s="19"/>
      <c r="E209" s="200"/>
      <c r="F209" s="19"/>
    </row>
    <row r="210" spans="2:6" ht="14.25" customHeight="1" x14ac:dyDescent="0.25">
      <c r="B210" s="71"/>
      <c r="C210" s="19"/>
      <c r="D210" s="19"/>
      <c r="E210" s="200"/>
      <c r="F210" s="19"/>
    </row>
    <row r="211" spans="2:6" ht="14.25" customHeight="1" x14ac:dyDescent="0.25">
      <c r="B211" s="71"/>
      <c r="C211" s="19"/>
      <c r="D211" s="19"/>
      <c r="E211" s="200"/>
      <c r="F211" s="19"/>
    </row>
    <row r="212" spans="2:6" ht="14.25" customHeight="1" x14ac:dyDescent="0.25">
      <c r="B212" s="71"/>
      <c r="C212" s="19"/>
      <c r="D212" s="19"/>
      <c r="E212" s="200"/>
      <c r="F212" s="19"/>
    </row>
    <row r="213" spans="2:6" ht="14.25" customHeight="1" x14ac:dyDescent="0.25">
      <c r="B213" s="71"/>
      <c r="C213" s="19"/>
      <c r="D213" s="19"/>
      <c r="E213" s="200"/>
      <c r="F213" s="19"/>
    </row>
    <row r="214" spans="2:6" ht="14.25" customHeight="1" x14ac:dyDescent="0.25">
      <c r="B214" s="71"/>
      <c r="C214" s="19"/>
      <c r="D214" s="19"/>
      <c r="E214" s="200"/>
      <c r="F214" s="19"/>
    </row>
    <row r="215" spans="2:6" ht="14.25" customHeight="1" x14ac:dyDescent="0.25">
      <c r="B215" s="71"/>
      <c r="C215" s="19"/>
      <c r="D215" s="19"/>
      <c r="E215" s="200"/>
      <c r="F215" s="19"/>
    </row>
    <row r="216" spans="2:6" ht="14.25" customHeight="1" x14ac:dyDescent="0.25">
      <c r="B216" s="71"/>
      <c r="C216" s="19"/>
      <c r="D216" s="19"/>
      <c r="E216" s="200"/>
      <c r="F216" s="19"/>
    </row>
    <row r="217" spans="2:6" ht="14.25" customHeight="1" x14ac:dyDescent="0.25">
      <c r="B217" s="71"/>
      <c r="C217" s="19"/>
      <c r="D217" s="19"/>
      <c r="E217" s="200"/>
      <c r="F217" s="19"/>
    </row>
    <row r="218" spans="2:6" ht="14.25" customHeight="1" x14ac:dyDescent="0.25">
      <c r="B218" s="71"/>
      <c r="C218" s="19"/>
      <c r="D218" s="19"/>
      <c r="E218" s="200"/>
      <c r="F218" s="19"/>
    </row>
    <row r="219" spans="2:6" ht="14.25" customHeight="1" x14ac:dyDescent="0.25">
      <c r="B219" s="71"/>
      <c r="C219" s="19"/>
      <c r="D219" s="19"/>
      <c r="E219" s="200"/>
      <c r="F219" s="19"/>
    </row>
    <row r="220" spans="2:6" ht="14.25" customHeight="1" x14ac:dyDescent="0.25">
      <c r="B220" s="71"/>
      <c r="C220" s="19"/>
      <c r="D220" s="19"/>
      <c r="E220" s="200"/>
      <c r="F220" s="19"/>
    </row>
    <row r="221" spans="2:6" ht="14.25" customHeight="1" x14ac:dyDescent="0.25">
      <c r="B221" s="71"/>
      <c r="C221" s="19"/>
      <c r="D221" s="19"/>
      <c r="E221" s="200"/>
      <c r="F221" s="19"/>
    </row>
    <row r="222" spans="2:6" ht="14.25" customHeight="1" x14ac:dyDescent="0.25">
      <c r="B222" s="71"/>
      <c r="C222" s="19"/>
      <c r="D222" s="19"/>
      <c r="E222" s="200"/>
      <c r="F222" s="19"/>
    </row>
    <row r="223" spans="2:6" ht="14.25" customHeight="1" x14ac:dyDescent="0.25">
      <c r="B223" s="71"/>
      <c r="C223" s="19"/>
      <c r="D223" s="19"/>
      <c r="E223" s="200"/>
      <c r="F223" s="19"/>
    </row>
    <row r="224" spans="2:6" ht="14.25" customHeight="1" x14ac:dyDescent="0.25">
      <c r="B224" s="71"/>
      <c r="C224" s="19"/>
      <c r="D224" s="19"/>
      <c r="E224" s="200"/>
      <c r="F224" s="19"/>
    </row>
    <row r="225" spans="2:6" ht="14.25" customHeight="1" x14ac:dyDescent="0.25">
      <c r="B225" s="71"/>
      <c r="C225" s="19"/>
      <c r="D225" s="19"/>
      <c r="E225" s="200"/>
      <c r="F225" s="19"/>
    </row>
    <row r="226" spans="2:6" ht="14.25" customHeight="1" x14ac:dyDescent="0.25">
      <c r="B226" s="71"/>
      <c r="C226" s="19"/>
      <c r="D226" s="19"/>
      <c r="E226" s="200"/>
      <c r="F226" s="19"/>
    </row>
    <row r="227" spans="2:6" ht="14.25" customHeight="1" x14ac:dyDescent="0.25">
      <c r="B227" s="71"/>
      <c r="C227" s="19"/>
      <c r="D227" s="19"/>
      <c r="E227" s="200"/>
      <c r="F227" s="19"/>
    </row>
    <row r="228" spans="2:6" ht="14.25" customHeight="1" x14ac:dyDescent="0.25">
      <c r="B228" s="71"/>
      <c r="C228" s="19"/>
      <c r="D228" s="19"/>
      <c r="E228" s="200"/>
      <c r="F228" s="19"/>
    </row>
    <row r="229" spans="2:6" ht="14.25" customHeight="1" x14ac:dyDescent="0.25">
      <c r="B229" s="71"/>
      <c r="C229" s="19"/>
      <c r="D229" s="19"/>
      <c r="E229" s="200"/>
      <c r="F229" s="19"/>
    </row>
    <row r="230" spans="2:6" ht="14.25" customHeight="1" x14ac:dyDescent="0.25">
      <c r="B230" s="71"/>
      <c r="C230" s="19"/>
      <c r="D230" s="19"/>
      <c r="E230" s="200"/>
      <c r="F230" s="19"/>
    </row>
    <row r="231" spans="2:6" ht="14.25" customHeight="1" x14ac:dyDescent="0.25">
      <c r="B231" s="71"/>
      <c r="C231" s="19"/>
      <c r="D231" s="19"/>
      <c r="E231" s="200"/>
      <c r="F231" s="19"/>
    </row>
    <row r="232" spans="2:6" ht="14.25" customHeight="1" x14ac:dyDescent="0.25">
      <c r="B232" s="71"/>
      <c r="C232" s="19"/>
      <c r="D232" s="19"/>
      <c r="E232" s="200"/>
      <c r="F232" s="19"/>
    </row>
    <row r="233" spans="2:6" ht="14.25" customHeight="1" x14ac:dyDescent="0.25">
      <c r="B233" s="71"/>
      <c r="C233" s="19"/>
      <c r="D233" s="19"/>
      <c r="E233" s="200"/>
      <c r="F233" s="19"/>
    </row>
    <row r="234" spans="2:6" ht="14.25" customHeight="1" x14ac:dyDescent="0.25">
      <c r="B234" s="71"/>
      <c r="C234" s="19"/>
      <c r="D234" s="19"/>
      <c r="E234" s="200"/>
      <c r="F234" s="19"/>
    </row>
    <row r="235" spans="2:6" ht="14.25" customHeight="1" x14ac:dyDescent="0.25">
      <c r="B235" s="71"/>
      <c r="C235" s="19"/>
      <c r="D235" s="19"/>
      <c r="E235" s="200"/>
      <c r="F235" s="19"/>
    </row>
    <row r="236" spans="2:6" ht="14.25" customHeight="1" x14ac:dyDescent="0.25">
      <c r="B236" s="71"/>
      <c r="C236" s="19"/>
      <c r="D236" s="19"/>
      <c r="E236" s="200"/>
      <c r="F236" s="19"/>
    </row>
    <row r="237" spans="2:6" ht="14.25" customHeight="1" x14ac:dyDescent="0.25">
      <c r="B237" s="71"/>
      <c r="C237" s="19"/>
      <c r="D237" s="19"/>
      <c r="E237" s="200"/>
      <c r="F237" s="19"/>
    </row>
    <row r="238" spans="2:6" ht="14.25" customHeight="1" x14ac:dyDescent="0.25">
      <c r="B238" s="71"/>
      <c r="C238" s="19"/>
      <c r="D238" s="19"/>
      <c r="E238" s="200"/>
      <c r="F238" s="19"/>
    </row>
    <row r="239" spans="2:6" ht="14.25" customHeight="1" x14ac:dyDescent="0.25">
      <c r="B239" s="71"/>
      <c r="C239" s="19"/>
      <c r="D239" s="19"/>
      <c r="E239" s="200"/>
      <c r="F239" s="19"/>
    </row>
    <row r="240" spans="2:6" ht="14.25" customHeight="1" x14ac:dyDescent="0.25">
      <c r="B240" s="71"/>
      <c r="C240" s="19"/>
      <c r="D240" s="19"/>
      <c r="E240" s="200"/>
      <c r="F240" s="19"/>
    </row>
    <row r="241" spans="2:6" ht="14.25" customHeight="1" x14ac:dyDescent="0.25">
      <c r="B241" s="71"/>
      <c r="C241" s="19"/>
      <c r="D241" s="19"/>
      <c r="E241" s="200"/>
      <c r="F241" s="19"/>
    </row>
    <row r="242" spans="2:6" ht="14.25" customHeight="1" x14ac:dyDescent="0.25">
      <c r="B242" s="71"/>
      <c r="C242" s="19"/>
      <c r="D242" s="19"/>
      <c r="E242" s="200"/>
      <c r="F242" s="19"/>
    </row>
    <row r="243" spans="2:6" ht="14.25" customHeight="1" x14ac:dyDescent="0.25">
      <c r="B243" s="71"/>
      <c r="C243" s="19"/>
      <c r="D243" s="19"/>
      <c r="E243" s="200"/>
      <c r="F243" s="19"/>
    </row>
    <row r="244" spans="2:6" ht="14.25" customHeight="1" x14ac:dyDescent="0.25">
      <c r="B244" s="71"/>
      <c r="C244" s="19"/>
      <c r="D244" s="19"/>
      <c r="E244" s="200"/>
      <c r="F244" s="19"/>
    </row>
    <row r="245" spans="2:6" ht="14.25" customHeight="1" x14ac:dyDescent="0.25">
      <c r="B245" s="71"/>
      <c r="C245" s="19"/>
      <c r="D245" s="19"/>
      <c r="E245" s="200"/>
      <c r="F245" s="19"/>
    </row>
    <row r="246" spans="2:6" ht="14.25" customHeight="1" x14ac:dyDescent="0.25">
      <c r="B246" s="71"/>
      <c r="C246" s="19"/>
      <c r="D246" s="19"/>
      <c r="E246" s="200"/>
      <c r="F246" s="19"/>
    </row>
    <row r="247" spans="2:6" ht="14.25" customHeight="1" x14ac:dyDescent="0.25">
      <c r="B247" s="71"/>
      <c r="C247" s="19"/>
      <c r="D247" s="19"/>
      <c r="E247" s="200"/>
      <c r="F247" s="19"/>
    </row>
    <row r="248" spans="2:6" ht="14.25" customHeight="1" x14ac:dyDescent="0.25">
      <c r="B248" s="71"/>
      <c r="C248" s="19"/>
      <c r="D248" s="19"/>
      <c r="E248" s="200"/>
      <c r="F248" s="19"/>
    </row>
    <row r="249" spans="2:6" ht="14.25" customHeight="1" x14ac:dyDescent="0.25">
      <c r="B249" s="71"/>
      <c r="C249" s="19"/>
      <c r="D249" s="19"/>
      <c r="E249" s="200"/>
      <c r="F249" s="19"/>
    </row>
    <row r="250" spans="2:6" ht="14.25" customHeight="1" x14ac:dyDescent="0.25">
      <c r="B250" s="71"/>
      <c r="C250" s="19"/>
      <c r="D250" s="19"/>
      <c r="E250" s="200"/>
      <c r="F250" s="19"/>
    </row>
    <row r="251" spans="2:6" ht="14.25" customHeight="1" x14ac:dyDescent="0.25">
      <c r="B251" s="71"/>
      <c r="C251" s="19"/>
      <c r="D251" s="19"/>
      <c r="E251" s="200"/>
      <c r="F251" s="19"/>
    </row>
    <row r="252" spans="2:6" ht="14.25" customHeight="1" x14ac:dyDescent="0.25">
      <c r="B252" s="71"/>
      <c r="C252" s="19"/>
      <c r="D252" s="19"/>
      <c r="E252" s="200"/>
      <c r="F252" s="19"/>
    </row>
    <row r="253" spans="2:6" ht="14.25" customHeight="1" x14ac:dyDescent="0.25">
      <c r="B253" s="71"/>
      <c r="C253" s="19"/>
      <c r="D253" s="19"/>
      <c r="E253" s="200"/>
      <c r="F253" s="19"/>
    </row>
    <row r="254" spans="2:6" ht="14.25" customHeight="1" x14ac:dyDescent="0.25">
      <c r="B254" s="71"/>
      <c r="C254" s="19"/>
      <c r="D254" s="19"/>
      <c r="E254" s="200"/>
      <c r="F254" s="19"/>
    </row>
    <row r="255" spans="2:6" ht="14.25" customHeight="1" x14ac:dyDescent="0.25">
      <c r="B255" s="71"/>
      <c r="C255" s="19"/>
      <c r="D255" s="19"/>
      <c r="E255" s="200"/>
      <c r="F255" s="19"/>
    </row>
    <row r="256" spans="2:6" ht="14.25" customHeight="1" x14ac:dyDescent="0.25">
      <c r="B256" s="71"/>
      <c r="C256" s="19"/>
      <c r="D256" s="19"/>
      <c r="E256" s="200"/>
      <c r="F256" s="19"/>
    </row>
    <row r="257" spans="2:6" ht="14.25" customHeight="1" x14ac:dyDescent="0.25">
      <c r="B257" s="71"/>
      <c r="C257" s="19"/>
      <c r="D257" s="19"/>
      <c r="E257" s="200"/>
      <c r="F257" s="19"/>
    </row>
    <row r="258" spans="2:6" ht="14.25" customHeight="1" x14ac:dyDescent="0.25">
      <c r="B258" s="71"/>
      <c r="C258" s="19"/>
      <c r="D258" s="19"/>
      <c r="E258" s="200"/>
      <c r="F258" s="19"/>
    </row>
    <row r="259" spans="2:6" ht="14.25" customHeight="1" x14ac:dyDescent="0.25">
      <c r="B259" s="71"/>
      <c r="C259" s="19"/>
      <c r="D259" s="19"/>
      <c r="E259" s="200"/>
      <c r="F259" s="19"/>
    </row>
    <row r="260" spans="2:6" ht="14.25" customHeight="1" x14ac:dyDescent="0.25">
      <c r="B260" s="71"/>
      <c r="C260" s="19"/>
      <c r="D260" s="19"/>
      <c r="E260" s="200"/>
      <c r="F260" s="19"/>
    </row>
    <row r="261" spans="2:6" ht="14.25" customHeight="1" x14ac:dyDescent="0.25">
      <c r="B261" s="71"/>
      <c r="C261" s="19"/>
      <c r="D261" s="19"/>
      <c r="E261" s="200"/>
      <c r="F261" s="19"/>
    </row>
    <row r="262" spans="2:6" ht="14.25" customHeight="1" x14ac:dyDescent="0.25">
      <c r="B262" s="71"/>
      <c r="C262" s="19"/>
      <c r="D262" s="19"/>
      <c r="E262" s="200"/>
      <c r="F262" s="19"/>
    </row>
    <row r="263" spans="2:6" ht="14.25" customHeight="1" x14ac:dyDescent="0.25">
      <c r="B263" s="71"/>
      <c r="C263" s="19"/>
      <c r="D263" s="19"/>
      <c r="E263" s="200"/>
      <c r="F263" s="19"/>
    </row>
    <row r="264" spans="2:6" ht="14.25" customHeight="1" x14ac:dyDescent="0.25">
      <c r="B264" s="71"/>
      <c r="C264" s="19"/>
      <c r="D264" s="19"/>
      <c r="E264" s="200"/>
      <c r="F264" s="19"/>
    </row>
    <row r="265" spans="2:6" ht="14.25" customHeight="1" x14ac:dyDescent="0.25">
      <c r="B265" s="71"/>
      <c r="C265" s="19"/>
      <c r="D265" s="19"/>
      <c r="E265" s="200"/>
      <c r="F265" s="19"/>
    </row>
    <row r="266" spans="2:6" ht="14.25" customHeight="1" x14ac:dyDescent="0.25">
      <c r="B266" s="71"/>
      <c r="C266" s="19"/>
      <c r="D266" s="19"/>
      <c r="E266" s="200"/>
      <c r="F266" s="19"/>
    </row>
    <row r="267" spans="2:6" ht="14.25" customHeight="1" x14ac:dyDescent="0.25">
      <c r="B267" s="71"/>
      <c r="C267" s="19"/>
      <c r="D267" s="19"/>
      <c r="E267" s="200"/>
      <c r="F267" s="19"/>
    </row>
    <row r="268" spans="2:6" ht="14.25" customHeight="1" x14ac:dyDescent="0.25">
      <c r="B268" s="71"/>
      <c r="C268" s="19"/>
      <c r="D268" s="19"/>
      <c r="E268" s="200"/>
      <c r="F268" s="19"/>
    </row>
    <row r="269" spans="2:6" ht="14.25" customHeight="1" x14ac:dyDescent="0.25">
      <c r="B269" s="71"/>
      <c r="C269" s="19"/>
      <c r="D269" s="19"/>
      <c r="E269" s="200"/>
      <c r="F269" s="19"/>
    </row>
    <row r="270" spans="2:6" ht="14.25" customHeight="1" x14ac:dyDescent="0.25">
      <c r="B270" s="71"/>
      <c r="C270" s="19"/>
      <c r="D270" s="19"/>
      <c r="E270" s="200"/>
      <c r="F270" s="19"/>
    </row>
    <row r="271" spans="2:6" ht="14.25" customHeight="1" x14ac:dyDescent="0.25">
      <c r="B271" s="71"/>
      <c r="C271" s="19"/>
      <c r="D271" s="19"/>
      <c r="E271" s="200"/>
      <c r="F271" s="19"/>
    </row>
    <row r="272" spans="2:6" ht="14.25" customHeight="1" x14ac:dyDescent="0.25">
      <c r="B272" s="71"/>
      <c r="C272" s="19"/>
      <c r="D272" s="19"/>
      <c r="E272" s="200"/>
      <c r="F272" s="19"/>
    </row>
    <row r="273" spans="2:6" ht="14.25" customHeight="1" x14ac:dyDescent="0.25">
      <c r="B273" s="71"/>
      <c r="C273" s="19"/>
      <c r="D273" s="19"/>
      <c r="E273" s="200"/>
      <c r="F273" s="19"/>
    </row>
    <row r="274" spans="2:6" ht="14.25" customHeight="1" x14ac:dyDescent="0.25">
      <c r="B274" s="71"/>
      <c r="C274" s="19"/>
      <c r="D274" s="19"/>
      <c r="E274" s="200"/>
      <c r="F274" s="19"/>
    </row>
    <row r="275" spans="2:6" ht="14.25" customHeight="1" x14ac:dyDescent="0.25">
      <c r="B275" s="71"/>
      <c r="C275" s="19"/>
      <c r="D275" s="19"/>
      <c r="E275" s="200"/>
      <c r="F275" s="19"/>
    </row>
    <row r="276" spans="2:6" ht="14.25" customHeight="1" x14ac:dyDescent="0.25">
      <c r="B276" s="71"/>
      <c r="C276" s="19"/>
      <c r="D276" s="19"/>
      <c r="E276" s="200"/>
      <c r="F276" s="19"/>
    </row>
    <row r="277" spans="2:6" ht="14.25" customHeight="1" x14ac:dyDescent="0.25">
      <c r="B277" s="71"/>
      <c r="C277" s="19"/>
      <c r="D277" s="19"/>
      <c r="E277" s="200"/>
      <c r="F277" s="19"/>
    </row>
    <row r="278" spans="2:6" ht="14.25" customHeight="1" x14ac:dyDescent="0.25">
      <c r="B278" s="71"/>
      <c r="C278" s="19"/>
      <c r="D278" s="19"/>
      <c r="E278" s="200"/>
      <c r="F278" s="19"/>
    </row>
    <row r="279" spans="2:6" ht="14.25" customHeight="1" x14ac:dyDescent="0.25">
      <c r="B279" s="71"/>
      <c r="C279" s="19"/>
      <c r="D279" s="19"/>
      <c r="E279" s="200"/>
      <c r="F279" s="19"/>
    </row>
    <row r="280" spans="2:6" ht="14.25" customHeight="1" x14ac:dyDescent="0.25">
      <c r="B280" s="71"/>
      <c r="C280" s="19"/>
      <c r="D280" s="19"/>
      <c r="E280" s="200"/>
      <c r="F280" s="19"/>
    </row>
    <row r="281" spans="2:6" ht="14.25" customHeight="1" x14ac:dyDescent="0.25">
      <c r="B281" s="71"/>
      <c r="C281" s="19"/>
      <c r="D281" s="19"/>
      <c r="E281" s="200"/>
      <c r="F281" s="19"/>
    </row>
    <row r="282" spans="2:6" ht="14.25" customHeight="1" x14ac:dyDescent="0.25">
      <c r="B282" s="71"/>
      <c r="C282" s="19"/>
      <c r="D282" s="19"/>
      <c r="E282" s="200"/>
      <c r="F282" s="19"/>
    </row>
    <row r="283" spans="2:6" ht="14.25" customHeight="1" x14ac:dyDescent="0.25">
      <c r="B283" s="71"/>
      <c r="C283" s="19"/>
      <c r="D283" s="19"/>
      <c r="E283" s="200"/>
      <c r="F283" s="19"/>
    </row>
    <row r="284" spans="2:6" ht="14.25" customHeight="1" x14ac:dyDescent="0.25">
      <c r="B284" s="71"/>
      <c r="C284" s="19"/>
      <c r="D284" s="19"/>
      <c r="E284" s="200"/>
      <c r="F284" s="19"/>
    </row>
    <row r="285" spans="2:6" ht="14.25" customHeight="1" x14ac:dyDescent="0.25">
      <c r="B285" s="71"/>
      <c r="C285" s="19"/>
      <c r="D285" s="19"/>
      <c r="E285" s="200"/>
      <c r="F285" s="19"/>
    </row>
    <row r="286" spans="2:6" ht="14.25" customHeight="1" x14ac:dyDescent="0.25">
      <c r="B286" s="71"/>
      <c r="C286" s="19"/>
      <c r="D286" s="19"/>
      <c r="E286" s="200"/>
      <c r="F286" s="19"/>
    </row>
    <row r="287" spans="2:6" ht="14.25" customHeight="1" x14ac:dyDescent="0.25">
      <c r="B287" s="71"/>
      <c r="C287" s="19"/>
      <c r="D287" s="19"/>
      <c r="E287" s="200"/>
      <c r="F287" s="19"/>
    </row>
    <row r="288" spans="2:6" ht="14.25" customHeight="1" x14ac:dyDescent="0.25">
      <c r="B288" s="71"/>
      <c r="C288" s="19"/>
      <c r="D288" s="19"/>
      <c r="E288" s="200"/>
      <c r="F288" s="19"/>
    </row>
    <row r="289" spans="2:6" ht="14.25" customHeight="1" x14ac:dyDescent="0.25">
      <c r="B289" s="71"/>
      <c r="C289" s="19"/>
      <c r="D289" s="19"/>
      <c r="E289" s="200"/>
      <c r="F289" s="19"/>
    </row>
    <row r="290" spans="2:6" ht="14.25" customHeight="1" x14ac:dyDescent="0.25">
      <c r="B290" s="71"/>
      <c r="C290" s="19"/>
      <c r="D290" s="19"/>
      <c r="E290" s="200"/>
      <c r="F290" s="19"/>
    </row>
    <row r="291" spans="2:6" ht="14.25" customHeight="1" x14ac:dyDescent="0.25">
      <c r="B291" s="71"/>
      <c r="C291" s="19"/>
      <c r="D291" s="19"/>
      <c r="E291" s="200"/>
      <c r="F291" s="19"/>
    </row>
    <row r="292" spans="2:6" ht="14.25" customHeight="1" x14ac:dyDescent="0.25">
      <c r="B292" s="71"/>
      <c r="C292" s="19"/>
      <c r="D292" s="19"/>
      <c r="E292" s="200"/>
      <c r="F292" s="19"/>
    </row>
    <row r="293" spans="2:6" ht="14.25" customHeight="1" x14ac:dyDescent="0.25">
      <c r="B293" s="71"/>
      <c r="C293" s="19"/>
      <c r="D293" s="19"/>
      <c r="E293" s="200"/>
      <c r="F293" s="19"/>
    </row>
    <row r="294" spans="2:6" ht="14.25" customHeight="1" x14ac:dyDescent="0.25">
      <c r="B294" s="71"/>
      <c r="C294" s="19"/>
      <c r="D294" s="19"/>
      <c r="E294" s="200"/>
      <c r="F294" s="19"/>
    </row>
    <row r="295" spans="2:6" ht="14.25" customHeight="1" x14ac:dyDescent="0.25">
      <c r="B295" s="71"/>
      <c r="C295" s="19"/>
      <c r="D295" s="19"/>
      <c r="E295" s="200"/>
      <c r="F295" s="19"/>
    </row>
    <row r="296" spans="2:6" ht="14.25" customHeight="1" x14ac:dyDescent="0.25">
      <c r="B296" s="71"/>
      <c r="C296" s="19"/>
      <c r="D296" s="19"/>
      <c r="E296" s="200"/>
      <c r="F296" s="19"/>
    </row>
    <row r="297" spans="2:6" ht="14.25" customHeight="1" x14ac:dyDescent="0.25">
      <c r="B297" s="71"/>
      <c r="C297" s="19"/>
      <c r="D297" s="19"/>
      <c r="E297" s="200"/>
      <c r="F297" s="19"/>
    </row>
    <row r="298" spans="2:6" ht="14.25" customHeight="1" x14ac:dyDescent="0.25">
      <c r="B298" s="71"/>
      <c r="C298" s="19"/>
      <c r="D298" s="19"/>
      <c r="E298" s="200"/>
      <c r="F298" s="19"/>
    </row>
    <row r="299" spans="2:6" ht="14.25" customHeight="1" x14ac:dyDescent="0.25">
      <c r="B299" s="71"/>
      <c r="C299" s="19"/>
      <c r="D299" s="19"/>
      <c r="E299" s="200"/>
      <c r="F299" s="19"/>
    </row>
    <row r="300" spans="2:6" ht="14.25" customHeight="1" x14ac:dyDescent="0.25">
      <c r="B300" s="71"/>
      <c r="C300" s="19"/>
      <c r="D300" s="19"/>
      <c r="E300" s="200"/>
      <c r="F300" s="19"/>
    </row>
    <row r="301" spans="2:6" ht="14.25" customHeight="1" x14ac:dyDescent="0.25">
      <c r="B301" s="71"/>
      <c r="C301" s="19"/>
      <c r="D301" s="19"/>
      <c r="E301" s="200"/>
      <c r="F301" s="19"/>
    </row>
    <row r="302" spans="2:6" ht="14.25" customHeight="1" x14ac:dyDescent="0.25">
      <c r="B302" s="71"/>
      <c r="C302" s="19"/>
      <c r="D302" s="19"/>
      <c r="E302" s="200"/>
      <c r="F302" s="19"/>
    </row>
    <row r="303" spans="2:6" ht="14.25" customHeight="1" x14ac:dyDescent="0.25">
      <c r="B303" s="71"/>
      <c r="C303" s="19"/>
      <c r="D303" s="19"/>
      <c r="E303" s="200"/>
      <c r="F303" s="19"/>
    </row>
    <row r="304" spans="2:6" ht="14.25" customHeight="1" x14ac:dyDescent="0.25">
      <c r="B304" s="71"/>
      <c r="C304" s="19"/>
      <c r="D304" s="19"/>
      <c r="E304" s="200"/>
      <c r="F304" s="19"/>
    </row>
    <row r="305" spans="2:6" ht="14.25" customHeight="1" x14ac:dyDescent="0.25">
      <c r="B305" s="71"/>
      <c r="C305" s="19"/>
      <c r="D305" s="19"/>
      <c r="E305" s="200"/>
      <c r="F305" s="19"/>
    </row>
    <row r="306" spans="2:6" ht="14.25" customHeight="1" x14ac:dyDescent="0.25">
      <c r="B306" s="71"/>
      <c r="C306" s="19"/>
      <c r="D306" s="19"/>
      <c r="E306" s="200"/>
      <c r="F306" s="19"/>
    </row>
    <row r="307" spans="2:6" ht="14.25" customHeight="1" x14ac:dyDescent="0.25">
      <c r="B307" s="71"/>
      <c r="C307" s="19"/>
      <c r="D307" s="19"/>
      <c r="E307" s="200"/>
      <c r="F307" s="19"/>
    </row>
    <row r="308" spans="2:6" ht="14.25" customHeight="1" x14ac:dyDescent="0.25">
      <c r="B308" s="71"/>
      <c r="C308" s="19"/>
      <c r="D308" s="19"/>
      <c r="E308" s="200"/>
      <c r="F308" s="19"/>
    </row>
    <row r="309" spans="2:6" ht="14.25" customHeight="1" x14ac:dyDescent="0.25">
      <c r="B309" s="71"/>
      <c r="C309" s="19"/>
      <c r="D309" s="19"/>
      <c r="E309" s="200"/>
      <c r="F309" s="19"/>
    </row>
    <row r="310" spans="2:6" ht="14.25" customHeight="1" x14ac:dyDescent="0.25">
      <c r="B310" s="71"/>
      <c r="C310" s="19"/>
      <c r="D310" s="19"/>
      <c r="E310" s="200"/>
      <c r="F310" s="19"/>
    </row>
    <row r="311" spans="2:6" ht="14.25" customHeight="1" x14ac:dyDescent="0.25">
      <c r="B311" s="71"/>
      <c r="C311" s="19"/>
      <c r="D311" s="19"/>
      <c r="E311" s="200"/>
      <c r="F311" s="19"/>
    </row>
    <row r="312" spans="2:6" ht="14.25" customHeight="1" x14ac:dyDescent="0.25">
      <c r="B312" s="71"/>
      <c r="C312" s="19"/>
      <c r="D312" s="19"/>
      <c r="E312" s="200"/>
      <c r="F312" s="19"/>
    </row>
    <row r="313" spans="2:6" ht="14.25" customHeight="1" x14ac:dyDescent="0.25">
      <c r="B313" s="71"/>
      <c r="C313" s="19"/>
      <c r="D313" s="19"/>
      <c r="E313" s="200"/>
      <c r="F313" s="19"/>
    </row>
    <row r="314" spans="2:6" ht="14.25" customHeight="1" x14ac:dyDescent="0.25">
      <c r="B314" s="71"/>
      <c r="C314" s="19"/>
      <c r="D314" s="19"/>
      <c r="E314" s="200"/>
      <c r="F314" s="19"/>
    </row>
    <row r="315" spans="2:6" ht="14.25" customHeight="1" x14ac:dyDescent="0.25">
      <c r="B315" s="71"/>
      <c r="C315" s="19"/>
      <c r="D315" s="19"/>
      <c r="E315" s="200"/>
      <c r="F315" s="19"/>
    </row>
    <row r="316" spans="2:6" ht="14.25" customHeight="1" x14ac:dyDescent="0.25">
      <c r="B316" s="71"/>
      <c r="C316" s="19"/>
      <c r="D316" s="19"/>
      <c r="E316" s="200"/>
      <c r="F316" s="19"/>
    </row>
    <row r="317" spans="2:6" ht="14.25" customHeight="1" x14ac:dyDescent="0.25">
      <c r="B317" s="71"/>
      <c r="C317" s="19"/>
      <c r="D317" s="19"/>
      <c r="E317" s="200"/>
      <c r="F317" s="19"/>
    </row>
    <row r="318" spans="2:6" ht="14.25" customHeight="1" x14ac:dyDescent="0.25">
      <c r="B318" s="71"/>
      <c r="C318" s="19"/>
      <c r="D318" s="19"/>
      <c r="E318" s="200"/>
      <c r="F318" s="19"/>
    </row>
    <row r="319" spans="2:6" ht="14.25" customHeight="1" x14ac:dyDescent="0.25">
      <c r="B319" s="71"/>
      <c r="C319" s="19"/>
      <c r="D319" s="19"/>
      <c r="E319" s="200"/>
      <c r="F319" s="19"/>
    </row>
    <row r="320" spans="2:6" ht="14.25" customHeight="1" x14ac:dyDescent="0.25">
      <c r="B320" s="71"/>
      <c r="C320" s="19"/>
      <c r="D320" s="19"/>
      <c r="E320" s="200"/>
      <c r="F320" s="19"/>
    </row>
    <row r="321" spans="2:6" ht="14.25" customHeight="1" x14ac:dyDescent="0.25">
      <c r="B321" s="71"/>
      <c r="C321" s="19"/>
      <c r="D321" s="19"/>
      <c r="E321" s="200"/>
      <c r="F321" s="19"/>
    </row>
    <row r="322" spans="2:6" ht="14.25" customHeight="1" x14ac:dyDescent="0.25">
      <c r="B322" s="71"/>
      <c r="C322" s="19"/>
      <c r="D322" s="19"/>
      <c r="E322" s="200"/>
      <c r="F322" s="19"/>
    </row>
    <row r="323" spans="2:6" ht="14.25" customHeight="1" x14ac:dyDescent="0.25">
      <c r="B323" s="71"/>
      <c r="C323" s="19"/>
      <c r="D323" s="19"/>
      <c r="E323" s="200"/>
      <c r="F323" s="19"/>
    </row>
    <row r="324" spans="2:6" ht="14.25" customHeight="1" x14ac:dyDescent="0.25">
      <c r="B324" s="71"/>
      <c r="C324" s="19"/>
      <c r="D324" s="19"/>
      <c r="E324" s="200"/>
      <c r="F324" s="19"/>
    </row>
    <row r="325" spans="2:6" ht="14.25" customHeight="1" x14ac:dyDescent="0.25">
      <c r="B325" s="71"/>
      <c r="C325" s="19"/>
      <c r="D325" s="19"/>
      <c r="E325" s="200"/>
      <c r="F325" s="19"/>
    </row>
    <row r="326" spans="2:6" ht="14.25" customHeight="1" x14ac:dyDescent="0.25">
      <c r="B326" s="71"/>
      <c r="C326" s="19"/>
      <c r="D326" s="19"/>
      <c r="E326" s="200"/>
      <c r="F326" s="19"/>
    </row>
    <row r="327" spans="2:6" ht="14.25" customHeight="1" x14ac:dyDescent="0.25">
      <c r="B327" s="71"/>
      <c r="C327" s="19"/>
      <c r="D327" s="19"/>
      <c r="E327" s="200"/>
      <c r="F327" s="19"/>
    </row>
    <row r="328" spans="2:6" ht="14.25" customHeight="1" x14ac:dyDescent="0.25">
      <c r="B328" s="71"/>
      <c r="C328" s="19"/>
      <c r="D328" s="19"/>
      <c r="E328" s="200"/>
      <c r="F328" s="19"/>
    </row>
    <row r="329" spans="2:6" ht="14.25" customHeight="1" x14ac:dyDescent="0.25">
      <c r="B329" s="71"/>
      <c r="C329" s="19"/>
      <c r="D329" s="19"/>
      <c r="E329" s="200"/>
      <c r="F329" s="19"/>
    </row>
    <row r="330" spans="2:6" ht="14.25" customHeight="1" x14ac:dyDescent="0.25">
      <c r="B330" s="71"/>
      <c r="C330" s="19"/>
      <c r="D330" s="19"/>
      <c r="E330" s="200"/>
      <c r="F330" s="19"/>
    </row>
    <row r="331" spans="2:6" ht="14.25" customHeight="1" x14ac:dyDescent="0.25">
      <c r="B331" s="71"/>
      <c r="C331" s="19"/>
      <c r="D331" s="19"/>
      <c r="E331" s="200"/>
      <c r="F331" s="19"/>
    </row>
    <row r="332" spans="2:6" ht="14.25" customHeight="1" x14ac:dyDescent="0.25">
      <c r="B332" s="71"/>
      <c r="C332" s="19"/>
      <c r="D332" s="19"/>
      <c r="E332" s="200"/>
      <c r="F332" s="19"/>
    </row>
    <row r="333" spans="2:6" ht="14.25" customHeight="1" x14ac:dyDescent="0.25">
      <c r="B333" s="71"/>
      <c r="C333" s="19"/>
      <c r="D333" s="19"/>
      <c r="E333" s="200"/>
      <c r="F333" s="19"/>
    </row>
    <row r="334" spans="2:6" ht="14.25" customHeight="1" x14ac:dyDescent="0.25">
      <c r="B334" s="71"/>
      <c r="C334" s="19"/>
      <c r="D334" s="19"/>
      <c r="E334" s="200"/>
      <c r="F334" s="19"/>
    </row>
    <row r="335" spans="2:6" ht="14.25" customHeight="1" x14ac:dyDescent="0.25">
      <c r="B335" s="71"/>
      <c r="C335" s="19"/>
      <c r="D335" s="19"/>
      <c r="E335" s="200"/>
      <c r="F335" s="19"/>
    </row>
    <row r="336" spans="2:6" ht="14.25" customHeight="1" x14ac:dyDescent="0.25">
      <c r="B336" s="71"/>
      <c r="C336" s="19"/>
      <c r="D336" s="19"/>
      <c r="E336" s="200"/>
      <c r="F336" s="19"/>
    </row>
    <row r="337" spans="2:6" ht="14.25" customHeight="1" x14ac:dyDescent="0.25">
      <c r="B337" s="71"/>
      <c r="C337" s="19"/>
      <c r="D337" s="19"/>
      <c r="E337" s="200"/>
      <c r="F337" s="19"/>
    </row>
    <row r="338" spans="2:6" ht="14.25" customHeight="1" x14ac:dyDescent="0.25">
      <c r="B338" s="71"/>
      <c r="C338" s="19"/>
      <c r="D338" s="19"/>
      <c r="E338" s="200"/>
      <c r="F338" s="19"/>
    </row>
    <row r="339" spans="2:6" ht="14.25" customHeight="1" x14ac:dyDescent="0.25">
      <c r="B339" s="71"/>
      <c r="C339" s="19"/>
      <c r="D339" s="19"/>
      <c r="E339" s="200"/>
      <c r="F339" s="19"/>
    </row>
    <row r="340" spans="2:6" ht="14.25" customHeight="1" x14ac:dyDescent="0.25">
      <c r="B340" s="71"/>
      <c r="C340" s="19"/>
      <c r="D340" s="19"/>
      <c r="E340" s="200"/>
      <c r="F340" s="19"/>
    </row>
    <row r="341" spans="2:6" ht="14.25" customHeight="1" x14ac:dyDescent="0.25">
      <c r="B341" s="71"/>
      <c r="C341" s="19"/>
      <c r="D341" s="19"/>
      <c r="E341" s="200"/>
      <c r="F341" s="19"/>
    </row>
    <row r="342" spans="2:6" ht="14.25" customHeight="1" x14ac:dyDescent="0.25">
      <c r="B342" s="71"/>
      <c r="C342" s="19"/>
      <c r="D342" s="19"/>
      <c r="E342" s="200"/>
      <c r="F342" s="19"/>
    </row>
    <row r="343" spans="2:6" ht="14.25" customHeight="1" x14ac:dyDescent="0.25">
      <c r="B343" s="71"/>
      <c r="C343" s="19"/>
      <c r="D343" s="19"/>
      <c r="E343" s="200"/>
      <c r="F343" s="19"/>
    </row>
    <row r="344" spans="2:6" ht="14.25" customHeight="1" x14ac:dyDescent="0.25">
      <c r="B344" s="71"/>
      <c r="C344" s="19"/>
      <c r="D344" s="19"/>
      <c r="E344" s="200"/>
      <c r="F344" s="19"/>
    </row>
    <row r="345" spans="2:6" ht="14.25" customHeight="1" x14ac:dyDescent="0.25">
      <c r="B345" s="71"/>
      <c r="C345" s="19"/>
      <c r="D345" s="19"/>
      <c r="E345" s="200"/>
      <c r="F345" s="19"/>
    </row>
    <row r="346" spans="2:6" ht="14.25" customHeight="1" x14ac:dyDescent="0.25">
      <c r="B346" s="71"/>
      <c r="C346" s="19"/>
      <c r="D346" s="19"/>
      <c r="E346" s="200"/>
      <c r="F346" s="19"/>
    </row>
    <row r="347" spans="2:6" ht="14.25" customHeight="1" x14ac:dyDescent="0.25">
      <c r="B347" s="71"/>
      <c r="C347" s="19"/>
      <c r="D347" s="19"/>
      <c r="E347" s="200"/>
      <c r="F347" s="19"/>
    </row>
    <row r="348" spans="2:6" ht="14.25" customHeight="1" x14ac:dyDescent="0.25">
      <c r="B348" s="71"/>
      <c r="C348" s="19"/>
      <c r="D348" s="19"/>
      <c r="E348" s="200"/>
      <c r="F348" s="19"/>
    </row>
    <row r="349" spans="2:6" ht="14.25" customHeight="1" x14ac:dyDescent="0.25">
      <c r="B349" s="71"/>
      <c r="C349" s="19"/>
      <c r="D349" s="19"/>
      <c r="E349" s="200"/>
      <c r="F349" s="19"/>
    </row>
    <row r="350" spans="2:6" ht="14.25" customHeight="1" x14ac:dyDescent="0.25">
      <c r="B350" s="71"/>
      <c r="C350" s="19"/>
      <c r="D350" s="19"/>
      <c r="E350" s="200"/>
      <c r="F350" s="19"/>
    </row>
    <row r="351" spans="2:6" ht="14.25" customHeight="1" x14ac:dyDescent="0.25">
      <c r="B351" s="71"/>
      <c r="C351" s="19"/>
      <c r="D351" s="19"/>
      <c r="E351" s="200"/>
      <c r="F351" s="19"/>
    </row>
    <row r="352" spans="2:6" ht="14.25" customHeight="1" x14ac:dyDescent="0.25">
      <c r="B352" s="71"/>
      <c r="C352" s="19"/>
      <c r="D352" s="19"/>
      <c r="E352" s="200"/>
      <c r="F352" s="19"/>
    </row>
    <row r="353" spans="2:6" ht="14.25" customHeight="1" x14ac:dyDescent="0.25">
      <c r="B353" s="71"/>
      <c r="C353" s="19"/>
      <c r="D353" s="19"/>
      <c r="E353" s="200"/>
      <c r="F353" s="19"/>
    </row>
    <row r="354" spans="2:6" ht="14.25" customHeight="1" x14ac:dyDescent="0.25">
      <c r="B354" s="71"/>
      <c r="C354" s="19"/>
      <c r="D354" s="19"/>
      <c r="E354" s="200"/>
      <c r="F354" s="19"/>
    </row>
    <row r="355" spans="2:6" ht="14.25" customHeight="1" x14ac:dyDescent="0.25">
      <c r="B355" s="71"/>
      <c r="C355" s="19"/>
      <c r="D355" s="19"/>
      <c r="E355" s="200"/>
      <c r="F355" s="19"/>
    </row>
    <row r="356" spans="2:6" ht="14.25" customHeight="1" x14ac:dyDescent="0.25">
      <c r="B356" s="71"/>
      <c r="C356" s="19"/>
      <c r="D356" s="19"/>
      <c r="E356" s="200"/>
      <c r="F356" s="19"/>
    </row>
    <row r="357" spans="2:6" ht="14.25" customHeight="1" x14ac:dyDescent="0.25">
      <c r="B357" s="71"/>
      <c r="C357" s="19"/>
      <c r="D357" s="19"/>
      <c r="E357" s="200"/>
      <c r="F357" s="19"/>
    </row>
    <row r="358" spans="2:6" ht="14.25" customHeight="1" x14ac:dyDescent="0.25">
      <c r="B358" s="71"/>
      <c r="C358" s="19"/>
      <c r="D358" s="19"/>
      <c r="E358" s="200"/>
      <c r="F358" s="19"/>
    </row>
    <row r="359" spans="2:6" ht="14.25" customHeight="1" x14ac:dyDescent="0.25">
      <c r="B359" s="71"/>
      <c r="C359" s="19"/>
      <c r="D359" s="19"/>
      <c r="E359" s="200"/>
      <c r="F359" s="19"/>
    </row>
    <row r="360" spans="2:6" ht="14.25" customHeight="1" x14ac:dyDescent="0.25">
      <c r="B360" s="71"/>
      <c r="C360" s="19"/>
      <c r="D360" s="19"/>
      <c r="E360" s="200"/>
      <c r="F360" s="19"/>
    </row>
    <row r="361" spans="2:6" ht="14.25" customHeight="1" x14ac:dyDescent="0.25">
      <c r="B361" s="71"/>
      <c r="C361" s="19"/>
      <c r="D361" s="19"/>
      <c r="E361" s="200"/>
      <c r="F361" s="19"/>
    </row>
    <row r="362" spans="2:6" ht="14.25" customHeight="1" x14ac:dyDescent="0.25">
      <c r="B362" s="71"/>
      <c r="C362" s="19"/>
      <c r="D362" s="19"/>
      <c r="E362" s="200"/>
      <c r="F362" s="19"/>
    </row>
    <row r="363" spans="2:6" ht="14.25" customHeight="1" x14ac:dyDescent="0.25">
      <c r="B363" s="71"/>
      <c r="C363" s="19"/>
      <c r="D363" s="19"/>
      <c r="E363" s="200"/>
      <c r="F363" s="19"/>
    </row>
    <row r="364" spans="2:6" ht="14.25" customHeight="1" x14ac:dyDescent="0.25">
      <c r="B364" s="71"/>
      <c r="C364" s="19"/>
      <c r="D364" s="19"/>
      <c r="E364" s="200"/>
      <c r="F364" s="19"/>
    </row>
    <row r="365" spans="2:6" ht="14.25" customHeight="1" x14ac:dyDescent="0.25">
      <c r="B365" s="71"/>
      <c r="C365" s="19"/>
      <c r="D365" s="19"/>
      <c r="E365" s="200"/>
      <c r="F365" s="19"/>
    </row>
    <row r="366" spans="2:6" ht="14.25" customHeight="1" x14ac:dyDescent="0.25">
      <c r="B366" s="71"/>
      <c r="C366" s="19"/>
      <c r="D366" s="19"/>
      <c r="E366" s="200"/>
      <c r="F366" s="19"/>
    </row>
    <row r="367" spans="2:6" ht="14.25" customHeight="1" x14ac:dyDescent="0.25">
      <c r="B367" s="71"/>
      <c r="C367" s="19"/>
      <c r="D367" s="19"/>
      <c r="E367" s="200"/>
      <c r="F367" s="19"/>
    </row>
    <row r="368" spans="2:6" ht="14.25" customHeight="1" x14ac:dyDescent="0.25">
      <c r="B368" s="71"/>
      <c r="C368" s="19"/>
      <c r="D368" s="19"/>
      <c r="E368" s="200"/>
      <c r="F368" s="19"/>
    </row>
    <row r="369" spans="2:6" ht="14.25" customHeight="1" x14ac:dyDescent="0.25">
      <c r="B369" s="71"/>
      <c r="C369" s="19"/>
      <c r="D369" s="19"/>
      <c r="E369" s="200"/>
      <c r="F369" s="19"/>
    </row>
    <row r="370" spans="2:6" ht="14.25" customHeight="1" x14ac:dyDescent="0.25">
      <c r="B370" s="71"/>
      <c r="C370" s="19"/>
      <c r="D370" s="19"/>
      <c r="E370" s="200"/>
      <c r="F370" s="19"/>
    </row>
    <row r="371" spans="2:6" ht="14.25" customHeight="1" x14ac:dyDescent="0.25">
      <c r="B371" s="71"/>
      <c r="C371" s="19"/>
      <c r="D371" s="19"/>
      <c r="E371" s="200"/>
      <c r="F371" s="19"/>
    </row>
    <row r="372" spans="2:6" ht="14.25" customHeight="1" x14ac:dyDescent="0.25">
      <c r="B372" s="71"/>
      <c r="C372" s="19"/>
      <c r="D372" s="19"/>
      <c r="E372" s="200"/>
      <c r="F372" s="19"/>
    </row>
    <row r="373" spans="2:6" ht="14.25" customHeight="1" x14ac:dyDescent="0.25">
      <c r="B373" s="71"/>
      <c r="C373" s="19"/>
      <c r="D373" s="19"/>
      <c r="E373" s="200"/>
      <c r="F373" s="19"/>
    </row>
    <row r="374" spans="2:6" ht="14.25" customHeight="1" x14ac:dyDescent="0.25">
      <c r="B374" s="71"/>
      <c r="C374" s="19"/>
      <c r="D374" s="19"/>
      <c r="E374" s="200"/>
      <c r="F374" s="19"/>
    </row>
    <row r="375" spans="2:6" ht="14.25" customHeight="1" x14ac:dyDescent="0.25">
      <c r="B375" s="71"/>
      <c r="C375" s="19"/>
      <c r="D375" s="19"/>
      <c r="E375" s="200"/>
      <c r="F375" s="19"/>
    </row>
    <row r="376" spans="2:6" ht="14.25" customHeight="1" x14ac:dyDescent="0.25">
      <c r="B376" s="71"/>
      <c r="C376" s="19"/>
      <c r="D376" s="19"/>
      <c r="E376" s="200"/>
      <c r="F376" s="19"/>
    </row>
    <row r="377" spans="2:6" ht="14.25" customHeight="1" x14ac:dyDescent="0.25">
      <c r="B377" s="71"/>
      <c r="C377" s="19"/>
      <c r="D377" s="19"/>
      <c r="E377" s="200"/>
      <c r="F377" s="19"/>
    </row>
    <row r="378" spans="2:6" ht="14.25" customHeight="1" x14ac:dyDescent="0.25">
      <c r="B378" s="71"/>
      <c r="C378" s="19"/>
      <c r="D378" s="19"/>
      <c r="E378" s="200"/>
      <c r="F378" s="19"/>
    </row>
    <row r="379" spans="2:6" ht="14.25" customHeight="1" x14ac:dyDescent="0.25">
      <c r="B379" s="71"/>
      <c r="C379" s="19"/>
      <c r="D379" s="19"/>
      <c r="E379" s="200"/>
      <c r="F379" s="19"/>
    </row>
    <row r="380" spans="2:6" ht="14.25" customHeight="1" x14ac:dyDescent="0.25">
      <c r="B380" s="71"/>
      <c r="C380" s="19"/>
      <c r="D380" s="19"/>
      <c r="E380" s="200"/>
      <c r="F380" s="19"/>
    </row>
    <row r="381" spans="2:6" ht="14.25" customHeight="1" x14ac:dyDescent="0.25">
      <c r="B381" s="71"/>
      <c r="C381" s="19"/>
      <c r="D381" s="19"/>
      <c r="E381" s="200"/>
      <c r="F381" s="19"/>
    </row>
    <row r="382" spans="2:6" ht="14.25" customHeight="1" x14ac:dyDescent="0.25">
      <c r="B382" s="71"/>
      <c r="C382" s="19"/>
      <c r="D382" s="19"/>
      <c r="E382" s="200"/>
      <c r="F382" s="19"/>
    </row>
    <row r="383" spans="2:6" ht="14.25" customHeight="1" x14ac:dyDescent="0.25">
      <c r="B383" s="71"/>
      <c r="C383" s="19"/>
      <c r="D383" s="19"/>
      <c r="E383" s="200"/>
      <c r="F383" s="19"/>
    </row>
    <row r="384" spans="2:6" ht="14.25" customHeight="1" x14ac:dyDescent="0.25">
      <c r="B384" s="71"/>
      <c r="C384" s="19"/>
      <c r="D384" s="19"/>
      <c r="E384" s="200"/>
      <c r="F384" s="19"/>
    </row>
    <row r="385" spans="2:6" ht="14.25" customHeight="1" x14ac:dyDescent="0.25">
      <c r="B385" s="71"/>
      <c r="C385" s="19"/>
      <c r="D385" s="19"/>
      <c r="E385" s="200"/>
      <c r="F385" s="19"/>
    </row>
    <row r="386" spans="2:6" ht="14.25" customHeight="1" x14ac:dyDescent="0.25">
      <c r="B386" s="71"/>
      <c r="C386" s="19"/>
      <c r="D386" s="19"/>
      <c r="E386" s="200"/>
      <c r="F386" s="19"/>
    </row>
    <row r="387" spans="2:6" ht="14.25" customHeight="1" x14ac:dyDescent="0.25">
      <c r="B387" s="71"/>
      <c r="C387" s="19"/>
      <c r="D387" s="19"/>
      <c r="E387" s="200"/>
      <c r="F387" s="19"/>
    </row>
    <row r="388" spans="2:6" ht="14.25" customHeight="1" x14ac:dyDescent="0.25">
      <c r="B388" s="71"/>
      <c r="C388" s="19"/>
      <c r="D388" s="19"/>
      <c r="E388" s="200"/>
      <c r="F388" s="19"/>
    </row>
    <row r="389" spans="2:6" ht="14.25" customHeight="1" x14ac:dyDescent="0.25">
      <c r="B389" s="71"/>
      <c r="C389" s="19"/>
      <c r="D389" s="19"/>
      <c r="E389" s="200"/>
      <c r="F389" s="19"/>
    </row>
    <row r="390" spans="2:6" ht="14.25" customHeight="1" x14ac:dyDescent="0.25">
      <c r="B390" s="71"/>
      <c r="C390" s="19"/>
      <c r="D390" s="19"/>
      <c r="E390" s="200"/>
      <c r="F390" s="19"/>
    </row>
    <row r="391" spans="2:6" ht="14.25" customHeight="1" x14ac:dyDescent="0.25">
      <c r="B391" s="71"/>
      <c r="C391" s="19"/>
      <c r="D391" s="19"/>
      <c r="E391" s="200"/>
      <c r="F391" s="19"/>
    </row>
    <row r="392" spans="2:6" ht="14.25" customHeight="1" x14ac:dyDescent="0.25">
      <c r="B392" s="71"/>
      <c r="C392" s="19"/>
      <c r="D392" s="19"/>
      <c r="E392" s="200"/>
      <c r="F392" s="19"/>
    </row>
    <row r="393" spans="2:6" ht="14.25" customHeight="1" x14ac:dyDescent="0.25">
      <c r="B393" s="71"/>
      <c r="C393" s="19"/>
      <c r="D393" s="19"/>
      <c r="E393" s="200"/>
      <c r="F393" s="19"/>
    </row>
    <row r="394" spans="2:6" ht="14.25" customHeight="1" x14ac:dyDescent="0.25">
      <c r="B394" s="71"/>
      <c r="C394" s="19"/>
      <c r="D394" s="19"/>
      <c r="E394" s="200"/>
      <c r="F394" s="19"/>
    </row>
    <row r="395" spans="2:6" ht="14.25" customHeight="1" x14ac:dyDescent="0.25">
      <c r="B395" s="71"/>
      <c r="C395" s="19"/>
      <c r="D395" s="19"/>
      <c r="E395" s="200"/>
      <c r="F395" s="19"/>
    </row>
    <row r="396" spans="2:6" ht="14.25" customHeight="1" x14ac:dyDescent="0.25">
      <c r="B396" s="71"/>
      <c r="C396" s="19"/>
      <c r="D396" s="19"/>
      <c r="E396" s="200"/>
      <c r="F396" s="19"/>
    </row>
    <row r="397" spans="2:6" ht="14.25" customHeight="1" x14ac:dyDescent="0.25">
      <c r="B397" s="71"/>
      <c r="C397" s="19"/>
      <c r="D397" s="19"/>
      <c r="E397" s="200"/>
      <c r="F397" s="19"/>
    </row>
    <row r="398" spans="2:6" ht="14.25" customHeight="1" x14ac:dyDescent="0.25">
      <c r="B398" s="71"/>
      <c r="C398" s="19"/>
      <c r="D398" s="19"/>
      <c r="E398" s="200"/>
      <c r="F398" s="19"/>
    </row>
    <row r="399" spans="2:6" ht="14.25" customHeight="1" x14ac:dyDescent="0.25">
      <c r="B399" s="71"/>
      <c r="C399" s="19"/>
      <c r="D399" s="19"/>
      <c r="E399" s="200"/>
      <c r="F399" s="19"/>
    </row>
    <row r="400" spans="2:6" ht="14.25" customHeight="1" x14ac:dyDescent="0.25">
      <c r="B400" s="71"/>
      <c r="C400" s="19"/>
      <c r="D400" s="19"/>
      <c r="E400" s="200"/>
      <c r="F400" s="19"/>
    </row>
    <row r="401" spans="2:6" ht="14.25" customHeight="1" x14ac:dyDescent="0.25">
      <c r="B401" s="71"/>
      <c r="C401" s="19"/>
      <c r="D401" s="19"/>
      <c r="E401" s="200"/>
      <c r="F401" s="19"/>
    </row>
    <row r="402" spans="2:6" ht="14.25" customHeight="1" x14ac:dyDescent="0.25">
      <c r="B402" s="71"/>
      <c r="C402" s="19"/>
      <c r="D402" s="19"/>
      <c r="E402" s="200"/>
      <c r="F402" s="19"/>
    </row>
    <row r="403" spans="2:6" ht="14.25" customHeight="1" x14ac:dyDescent="0.25">
      <c r="B403" s="71"/>
      <c r="C403" s="19"/>
      <c r="D403" s="19"/>
      <c r="E403" s="200"/>
      <c r="F403" s="19"/>
    </row>
    <row r="404" spans="2:6" ht="14.25" customHeight="1" x14ac:dyDescent="0.25">
      <c r="B404" s="71"/>
      <c r="C404" s="19"/>
      <c r="D404" s="19"/>
      <c r="E404" s="200"/>
      <c r="F404" s="19"/>
    </row>
    <row r="405" spans="2:6" ht="14.25" customHeight="1" x14ac:dyDescent="0.25">
      <c r="B405" s="71"/>
      <c r="C405" s="19"/>
      <c r="D405" s="19"/>
      <c r="E405" s="200"/>
      <c r="F405" s="19"/>
    </row>
    <row r="406" spans="2:6" ht="14.25" customHeight="1" x14ac:dyDescent="0.25">
      <c r="B406" s="71"/>
      <c r="C406" s="19"/>
      <c r="D406" s="19"/>
      <c r="E406" s="200"/>
      <c r="F406" s="19"/>
    </row>
    <row r="407" spans="2:6" ht="14.25" customHeight="1" x14ac:dyDescent="0.25">
      <c r="B407" s="71"/>
      <c r="C407" s="19"/>
      <c r="D407" s="19"/>
      <c r="E407" s="200"/>
      <c r="F407" s="19"/>
    </row>
    <row r="408" spans="2:6" ht="14.25" customHeight="1" x14ac:dyDescent="0.25">
      <c r="B408" s="71"/>
      <c r="C408" s="19"/>
      <c r="D408" s="19"/>
      <c r="E408" s="200"/>
      <c r="F408" s="19"/>
    </row>
    <row r="409" spans="2:6" ht="14.25" customHeight="1" x14ac:dyDescent="0.25">
      <c r="B409" s="71"/>
      <c r="C409" s="19"/>
      <c r="D409" s="19"/>
      <c r="E409" s="200"/>
      <c r="F409" s="19"/>
    </row>
    <row r="410" spans="2:6" ht="14.25" customHeight="1" x14ac:dyDescent="0.25">
      <c r="B410" s="71"/>
      <c r="C410" s="19"/>
      <c r="D410" s="19"/>
      <c r="E410" s="200"/>
      <c r="F410" s="19"/>
    </row>
    <row r="411" spans="2:6" ht="14.25" customHeight="1" x14ac:dyDescent="0.25">
      <c r="B411" s="71"/>
      <c r="C411" s="19"/>
      <c r="D411" s="19"/>
      <c r="E411" s="200"/>
      <c r="F411" s="19"/>
    </row>
    <row r="412" spans="2:6" ht="14.25" customHeight="1" x14ac:dyDescent="0.25">
      <c r="B412" s="71"/>
      <c r="C412" s="19"/>
      <c r="D412" s="19"/>
      <c r="E412" s="200"/>
      <c r="F412" s="19"/>
    </row>
    <row r="413" spans="2:6" ht="14.25" customHeight="1" x14ac:dyDescent="0.25">
      <c r="B413" s="71"/>
      <c r="C413" s="19"/>
      <c r="D413" s="19"/>
      <c r="E413" s="200"/>
      <c r="F413" s="19"/>
    </row>
    <row r="414" spans="2:6" ht="14.25" customHeight="1" x14ac:dyDescent="0.25">
      <c r="B414" s="71"/>
      <c r="C414" s="19"/>
      <c r="D414" s="19"/>
      <c r="E414" s="200"/>
      <c r="F414" s="19"/>
    </row>
    <row r="415" spans="2:6" ht="14.25" customHeight="1" x14ac:dyDescent="0.25">
      <c r="B415" s="71"/>
      <c r="C415" s="19"/>
      <c r="D415" s="19"/>
      <c r="E415" s="200"/>
      <c r="F415" s="19"/>
    </row>
    <row r="416" spans="2:6" ht="14.25" customHeight="1" x14ac:dyDescent="0.25">
      <c r="B416" s="71"/>
      <c r="C416" s="19"/>
      <c r="D416" s="19"/>
      <c r="E416" s="200"/>
      <c r="F416" s="19"/>
    </row>
    <row r="417" spans="2:6" ht="14.25" customHeight="1" x14ac:dyDescent="0.25">
      <c r="B417" s="71"/>
      <c r="C417" s="19"/>
      <c r="D417" s="19"/>
      <c r="E417" s="200"/>
      <c r="F417" s="19"/>
    </row>
    <row r="418" spans="2:6" ht="14.25" customHeight="1" x14ac:dyDescent="0.25">
      <c r="B418" s="71"/>
      <c r="C418" s="19"/>
      <c r="D418" s="19"/>
      <c r="E418" s="200"/>
      <c r="F418" s="19"/>
    </row>
    <row r="419" spans="2:6" ht="14.25" customHeight="1" x14ac:dyDescent="0.25">
      <c r="B419" s="71"/>
      <c r="C419" s="19"/>
      <c r="D419" s="19"/>
      <c r="E419" s="200"/>
      <c r="F419" s="19"/>
    </row>
    <row r="420" spans="2:6" ht="14.25" customHeight="1" x14ac:dyDescent="0.25">
      <c r="B420" s="71"/>
      <c r="C420" s="19"/>
      <c r="D420" s="19"/>
      <c r="E420" s="200"/>
      <c r="F420" s="19"/>
    </row>
    <row r="421" spans="2:6" ht="14.25" customHeight="1" x14ac:dyDescent="0.25">
      <c r="B421" s="71"/>
      <c r="C421" s="19"/>
      <c r="D421" s="19"/>
      <c r="E421" s="200"/>
      <c r="F421" s="19"/>
    </row>
    <row r="422" spans="2:6" ht="14.25" customHeight="1" x14ac:dyDescent="0.25">
      <c r="B422" s="71"/>
      <c r="C422" s="19"/>
      <c r="D422" s="19"/>
      <c r="E422" s="200"/>
      <c r="F422" s="19"/>
    </row>
    <row r="423" spans="2:6" ht="14.25" customHeight="1" x14ac:dyDescent="0.25">
      <c r="B423" s="71"/>
      <c r="C423" s="19"/>
      <c r="D423" s="19"/>
      <c r="E423" s="200"/>
      <c r="F423" s="19"/>
    </row>
    <row r="424" spans="2:6" ht="14.25" customHeight="1" x14ac:dyDescent="0.25">
      <c r="B424" s="71"/>
      <c r="C424" s="19"/>
      <c r="D424" s="19"/>
      <c r="E424" s="200"/>
      <c r="F424" s="19"/>
    </row>
    <row r="425" spans="2:6" ht="14.25" customHeight="1" x14ac:dyDescent="0.25">
      <c r="B425" s="71"/>
      <c r="C425" s="19"/>
      <c r="D425" s="19"/>
      <c r="E425" s="200"/>
      <c r="F425" s="19"/>
    </row>
    <row r="426" spans="2:6" ht="14.25" customHeight="1" x14ac:dyDescent="0.25">
      <c r="B426" s="71"/>
      <c r="C426" s="19"/>
      <c r="D426" s="19"/>
      <c r="E426" s="200"/>
      <c r="F426" s="19"/>
    </row>
    <row r="427" spans="2:6" ht="14.25" customHeight="1" x14ac:dyDescent="0.25">
      <c r="B427" s="71"/>
      <c r="C427" s="19"/>
      <c r="D427" s="19"/>
      <c r="E427" s="200"/>
      <c r="F427" s="19"/>
    </row>
    <row r="428" spans="2:6" ht="14.25" customHeight="1" x14ac:dyDescent="0.25">
      <c r="B428" s="71"/>
      <c r="C428" s="19"/>
      <c r="D428" s="19"/>
      <c r="E428" s="200"/>
      <c r="F428" s="19"/>
    </row>
    <row r="429" spans="2:6" ht="14.25" customHeight="1" x14ac:dyDescent="0.25">
      <c r="B429" s="71"/>
      <c r="C429" s="19"/>
      <c r="D429" s="19"/>
      <c r="E429" s="200"/>
      <c r="F429" s="19"/>
    </row>
    <row r="430" spans="2:6" ht="14.25" customHeight="1" x14ac:dyDescent="0.25">
      <c r="B430" s="71"/>
      <c r="C430" s="19"/>
      <c r="D430" s="19"/>
      <c r="E430" s="200"/>
      <c r="F430" s="19"/>
    </row>
    <row r="431" spans="2:6" ht="14.25" customHeight="1" x14ac:dyDescent="0.25">
      <c r="B431" s="71"/>
      <c r="C431" s="19"/>
      <c r="D431" s="19"/>
      <c r="E431" s="200"/>
      <c r="F431" s="19"/>
    </row>
    <row r="432" spans="2:6" ht="14.25" customHeight="1" x14ac:dyDescent="0.25">
      <c r="B432" s="71"/>
      <c r="C432" s="19"/>
      <c r="D432" s="19"/>
      <c r="E432" s="200"/>
      <c r="F432" s="19"/>
    </row>
    <row r="433" spans="2:6" ht="14.25" customHeight="1" x14ac:dyDescent="0.25">
      <c r="B433" s="71"/>
      <c r="C433" s="19"/>
      <c r="D433" s="19"/>
      <c r="E433" s="200"/>
      <c r="F433" s="19"/>
    </row>
    <row r="434" spans="2:6" ht="14.25" customHeight="1" x14ac:dyDescent="0.25">
      <c r="B434" s="71"/>
      <c r="C434" s="19"/>
      <c r="D434" s="19"/>
      <c r="E434" s="200"/>
      <c r="F434" s="19"/>
    </row>
    <row r="435" spans="2:6" ht="14.25" customHeight="1" x14ac:dyDescent="0.25">
      <c r="B435" s="71"/>
      <c r="C435" s="19"/>
      <c r="D435" s="19"/>
      <c r="E435" s="200"/>
      <c r="F435" s="19"/>
    </row>
    <row r="436" spans="2:6" ht="14.25" customHeight="1" x14ac:dyDescent="0.25">
      <c r="B436" s="71"/>
      <c r="C436" s="19"/>
      <c r="D436" s="19"/>
      <c r="E436" s="200"/>
      <c r="F436" s="19"/>
    </row>
    <row r="437" spans="2:6" ht="14.25" customHeight="1" x14ac:dyDescent="0.25">
      <c r="B437" s="71"/>
      <c r="C437" s="19"/>
      <c r="D437" s="19"/>
      <c r="E437" s="200"/>
      <c r="F437" s="19"/>
    </row>
    <row r="438" spans="2:6" ht="14.25" customHeight="1" x14ac:dyDescent="0.25">
      <c r="B438" s="71"/>
      <c r="C438" s="19"/>
      <c r="D438" s="19"/>
      <c r="E438" s="200"/>
      <c r="F438" s="19"/>
    </row>
    <row r="439" spans="2:6" ht="14.25" customHeight="1" x14ac:dyDescent="0.25">
      <c r="B439" s="71"/>
      <c r="C439" s="19"/>
      <c r="D439" s="19"/>
      <c r="E439" s="200"/>
      <c r="F439" s="19"/>
    </row>
    <row r="440" spans="2:6" ht="14.25" customHeight="1" x14ac:dyDescent="0.25">
      <c r="B440" s="71"/>
      <c r="C440" s="19"/>
      <c r="D440" s="19"/>
      <c r="E440" s="200"/>
      <c r="F440" s="19"/>
    </row>
    <row r="441" spans="2:6" ht="14.25" customHeight="1" x14ac:dyDescent="0.25">
      <c r="B441" s="71"/>
      <c r="C441" s="19"/>
      <c r="D441" s="19"/>
      <c r="E441" s="200"/>
      <c r="F441" s="19"/>
    </row>
    <row r="442" spans="2:6" ht="14.25" customHeight="1" x14ac:dyDescent="0.25">
      <c r="B442" s="71"/>
      <c r="C442" s="19"/>
      <c r="D442" s="19"/>
      <c r="E442" s="200"/>
      <c r="F442" s="19"/>
    </row>
    <row r="443" spans="2:6" ht="14.25" customHeight="1" x14ac:dyDescent="0.25">
      <c r="B443" s="71"/>
      <c r="C443" s="19"/>
      <c r="D443" s="19"/>
      <c r="E443" s="200"/>
      <c r="F443" s="19"/>
    </row>
    <row r="444" spans="2:6" ht="14.25" customHeight="1" x14ac:dyDescent="0.25">
      <c r="B444" s="71"/>
      <c r="C444" s="19"/>
      <c r="D444" s="19"/>
      <c r="E444" s="200"/>
      <c r="F444" s="19"/>
    </row>
    <row r="445" spans="2:6" ht="14.25" customHeight="1" x14ac:dyDescent="0.25">
      <c r="B445" s="71"/>
      <c r="C445" s="19"/>
      <c r="D445" s="19"/>
      <c r="E445" s="200"/>
      <c r="F445" s="19"/>
    </row>
    <row r="446" spans="2:6" ht="14.25" customHeight="1" x14ac:dyDescent="0.25">
      <c r="B446" s="71"/>
      <c r="C446" s="19"/>
      <c r="D446" s="19"/>
      <c r="E446" s="200"/>
      <c r="F446" s="19"/>
    </row>
    <row r="447" spans="2:6" ht="14.25" customHeight="1" x14ac:dyDescent="0.25">
      <c r="B447" s="71"/>
      <c r="C447" s="19"/>
      <c r="D447" s="19"/>
      <c r="E447" s="200"/>
      <c r="F447" s="19"/>
    </row>
    <row r="448" spans="2:6" ht="14.25" customHeight="1" x14ac:dyDescent="0.25">
      <c r="B448" s="71"/>
      <c r="C448" s="19"/>
      <c r="D448" s="19"/>
      <c r="E448" s="200"/>
      <c r="F448" s="19"/>
    </row>
    <row r="449" spans="2:6" ht="14.25" customHeight="1" x14ac:dyDescent="0.25">
      <c r="B449" s="71"/>
      <c r="C449" s="19"/>
      <c r="D449" s="19"/>
      <c r="E449" s="200"/>
      <c r="F449" s="19"/>
    </row>
    <row r="450" spans="2:6" ht="14.25" customHeight="1" x14ac:dyDescent="0.25">
      <c r="B450" s="71"/>
      <c r="C450" s="19"/>
      <c r="D450" s="19"/>
      <c r="E450" s="200"/>
      <c r="F450" s="19"/>
    </row>
    <row r="451" spans="2:6" ht="14.25" customHeight="1" x14ac:dyDescent="0.25">
      <c r="B451" s="71"/>
      <c r="C451" s="19"/>
      <c r="D451" s="19"/>
      <c r="E451" s="200"/>
      <c r="F451" s="19"/>
    </row>
    <row r="452" spans="2:6" ht="14.25" customHeight="1" x14ac:dyDescent="0.25">
      <c r="B452" s="71"/>
      <c r="C452" s="19"/>
      <c r="D452" s="19"/>
      <c r="E452" s="200"/>
      <c r="F452" s="19"/>
    </row>
    <row r="453" spans="2:6" ht="14.25" customHeight="1" x14ac:dyDescent="0.25">
      <c r="B453" s="71"/>
      <c r="C453" s="19"/>
      <c r="D453" s="19"/>
      <c r="E453" s="200"/>
      <c r="F453" s="19"/>
    </row>
    <row r="454" spans="2:6" ht="14.25" customHeight="1" x14ac:dyDescent="0.25">
      <c r="B454" s="71"/>
      <c r="C454" s="19"/>
      <c r="D454" s="19"/>
      <c r="E454" s="200"/>
      <c r="F454" s="19"/>
    </row>
    <row r="455" spans="2:6" ht="14.25" customHeight="1" x14ac:dyDescent="0.25">
      <c r="B455" s="71"/>
      <c r="C455" s="19"/>
      <c r="D455" s="19"/>
      <c r="E455" s="200"/>
      <c r="F455" s="19"/>
    </row>
    <row r="456" spans="2:6" ht="14.25" customHeight="1" x14ac:dyDescent="0.25">
      <c r="B456" s="71"/>
      <c r="C456" s="19"/>
      <c r="D456" s="19"/>
      <c r="E456" s="200"/>
      <c r="F456" s="19"/>
    </row>
    <row r="457" spans="2:6" ht="14.25" customHeight="1" x14ac:dyDescent="0.25">
      <c r="B457" s="71"/>
      <c r="C457" s="19"/>
      <c r="D457" s="19"/>
      <c r="E457" s="200"/>
      <c r="F457" s="19"/>
    </row>
    <row r="458" spans="2:6" ht="14.25" customHeight="1" x14ac:dyDescent="0.25">
      <c r="B458" s="71"/>
      <c r="C458" s="19"/>
      <c r="D458" s="19"/>
      <c r="E458" s="200"/>
      <c r="F458" s="19"/>
    </row>
    <row r="459" spans="2:6" ht="14.25" customHeight="1" x14ac:dyDescent="0.25">
      <c r="B459" s="71"/>
      <c r="C459" s="19"/>
      <c r="D459" s="19"/>
      <c r="E459" s="200"/>
      <c r="F459" s="19"/>
    </row>
    <row r="460" spans="2:6" ht="14.25" customHeight="1" x14ac:dyDescent="0.25">
      <c r="B460" s="71"/>
      <c r="C460" s="19"/>
      <c r="D460" s="19"/>
      <c r="E460" s="200"/>
      <c r="F460" s="19"/>
    </row>
    <row r="461" spans="2:6" ht="14.25" customHeight="1" x14ac:dyDescent="0.25">
      <c r="B461" s="71"/>
      <c r="C461" s="19"/>
      <c r="D461" s="19"/>
      <c r="E461" s="200"/>
      <c r="F461" s="19"/>
    </row>
    <row r="462" spans="2:6" ht="14.25" customHeight="1" x14ac:dyDescent="0.25">
      <c r="B462" s="71"/>
      <c r="C462" s="19"/>
      <c r="D462" s="19"/>
      <c r="E462" s="200"/>
      <c r="F462" s="19"/>
    </row>
    <row r="463" spans="2:6" ht="14.25" customHeight="1" x14ac:dyDescent="0.25">
      <c r="B463" s="71"/>
      <c r="C463" s="19"/>
      <c r="D463" s="19"/>
      <c r="E463" s="200"/>
      <c r="F463" s="19"/>
    </row>
    <row r="464" spans="2:6" ht="14.25" customHeight="1" x14ac:dyDescent="0.25">
      <c r="B464" s="71"/>
      <c r="C464" s="19"/>
      <c r="D464" s="19"/>
      <c r="E464" s="200"/>
      <c r="F464" s="19"/>
    </row>
    <row r="465" spans="2:6" ht="14.25" customHeight="1" x14ac:dyDescent="0.25">
      <c r="B465" s="71"/>
      <c r="C465" s="19"/>
      <c r="D465" s="19"/>
      <c r="E465" s="200"/>
      <c r="F465" s="19"/>
    </row>
    <row r="466" spans="2:6" ht="14.25" customHeight="1" x14ac:dyDescent="0.25">
      <c r="B466" s="71"/>
      <c r="C466" s="19"/>
      <c r="D466" s="19"/>
      <c r="E466" s="200"/>
      <c r="F466" s="19"/>
    </row>
    <row r="467" spans="2:6" ht="14.25" customHeight="1" x14ac:dyDescent="0.25">
      <c r="B467" s="71"/>
      <c r="C467" s="19"/>
      <c r="D467" s="19"/>
      <c r="E467" s="200"/>
      <c r="F467" s="19"/>
    </row>
    <row r="468" spans="2:6" ht="14.25" customHeight="1" x14ac:dyDescent="0.25">
      <c r="B468" s="71"/>
      <c r="C468" s="19"/>
      <c r="D468" s="19"/>
      <c r="E468" s="200"/>
      <c r="F468" s="19"/>
    </row>
    <row r="469" spans="2:6" ht="14.25" customHeight="1" x14ac:dyDescent="0.25">
      <c r="B469" s="71"/>
      <c r="C469" s="19"/>
      <c r="D469" s="19"/>
      <c r="E469" s="200"/>
      <c r="F469" s="19"/>
    </row>
    <row r="470" spans="2:6" ht="14.25" customHeight="1" x14ac:dyDescent="0.25">
      <c r="B470" s="71"/>
      <c r="C470" s="19"/>
      <c r="D470" s="19"/>
      <c r="E470" s="200"/>
      <c r="F470" s="19"/>
    </row>
    <row r="471" spans="2:6" ht="14.25" customHeight="1" x14ac:dyDescent="0.25">
      <c r="B471" s="71"/>
      <c r="C471" s="19"/>
      <c r="D471" s="19"/>
      <c r="E471" s="200"/>
      <c r="F471" s="19"/>
    </row>
    <row r="472" spans="2:6" ht="14.25" customHeight="1" x14ac:dyDescent="0.25">
      <c r="B472" s="71"/>
      <c r="C472" s="19"/>
      <c r="D472" s="19"/>
      <c r="E472" s="200"/>
      <c r="F472" s="19"/>
    </row>
    <row r="473" spans="2:6" ht="14.25" customHeight="1" x14ac:dyDescent="0.25">
      <c r="B473" s="71"/>
      <c r="C473" s="19"/>
      <c r="D473" s="19"/>
      <c r="E473" s="200"/>
      <c r="F473" s="19"/>
    </row>
    <row r="474" spans="2:6" ht="14.25" customHeight="1" x14ac:dyDescent="0.25">
      <c r="B474" s="71"/>
      <c r="C474" s="19"/>
      <c r="D474" s="19"/>
      <c r="E474" s="200"/>
      <c r="F474" s="19"/>
    </row>
    <row r="475" spans="2:6" ht="14.25" customHeight="1" x14ac:dyDescent="0.25">
      <c r="B475" s="71"/>
      <c r="C475" s="19"/>
      <c r="D475" s="19"/>
      <c r="E475" s="200"/>
      <c r="F475" s="19"/>
    </row>
    <row r="476" spans="2:6" ht="14.25" customHeight="1" x14ac:dyDescent="0.25">
      <c r="B476" s="71"/>
      <c r="C476" s="19"/>
      <c r="D476" s="19"/>
      <c r="E476" s="200"/>
      <c r="F476" s="19"/>
    </row>
    <row r="477" spans="2:6" ht="14.25" customHeight="1" x14ac:dyDescent="0.25">
      <c r="B477" s="71"/>
      <c r="C477" s="19"/>
      <c r="D477" s="19"/>
      <c r="E477" s="200"/>
      <c r="F477" s="19"/>
    </row>
    <row r="478" spans="2:6" ht="14.25" customHeight="1" x14ac:dyDescent="0.25">
      <c r="B478" s="71"/>
      <c r="C478" s="19"/>
      <c r="D478" s="19"/>
      <c r="E478" s="200"/>
      <c r="F478" s="19"/>
    </row>
    <row r="479" spans="2:6" ht="14.25" customHeight="1" x14ac:dyDescent="0.25">
      <c r="B479" s="71"/>
      <c r="C479" s="19"/>
      <c r="D479" s="19"/>
      <c r="E479" s="200"/>
      <c r="F479" s="19"/>
    </row>
    <row r="480" spans="2:6" ht="14.25" customHeight="1" x14ac:dyDescent="0.25">
      <c r="B480" s="71"/>
      <c r="C480" s="19"/>
      <c r="D480" s="19"/>
      <c r="E480" s="200"/>
      <c r="F480" s="19"/>
    </row>
    <row r="481" spans="2:6" ht="14.25" customHeight="1" x14ac:dyDescent="0.25">
      <c r="B481" s="71"/>
      <c r="C481" s="19"/>
      <c r="D481" s="19"/>
      <c r="E481" s="200"/>
      <c r="F481" s="19"/>
    </row>
    <row r="482" spans="2:6" ht="14.25" customHeight="1" x14ac:dyDescent="0.25">
      <c r="B482" s="71"/>
      <c r="C482" s="19"/>
      <c r="D482" s="19"/>
      <c r="E482" s="200"/>
      <c r="F482" s="19"/>
    </row>
    <row r="483" spans="2:6" ht="14.25" customHeight="1" x14ac:dyDescent="0.25">
      <c r="B483" s="71"/>
      <c r="C483" s="19"/>
      <c r="D483" s="19"/>
      <c r="E483" s="200"/>
      <c r="F483" s="19"/>
    </row>
    <row r="484" spans="2:6" ht="14.25" customHeight="1" x14ac:dyDescent="0.25">
      <c r="B484" s="71"/>
      <c r="C484" s="19"/>
      <c r="D484" s="19"/>
      <c r="E484" s="200"/>
      <c r="F484" s="19"/>
    </row>
    <row r="485" spans="2:6" ht="14.25" customHeight="1" x14ac:dyDescent="0.25">
      <c r="B485" s="71"/>
      <c r="C485" s="19"/>
      <c r="D485" s="19"/>
      <c r="E485" s="200"/>
      <c r="F485" s="19"/>
    </row>
    <row r="486" spans="2:6" ht="14.25" customHeight="1" x14ac:dyDescent="0.25">
      <c r="B486" s="71"/>
      <c r="C486" s="19"/>
      <c r="D486" s="19"/>
      <c r="E486" s="200"/>
      <c r="F486" s="19"/>
    </row>
    <row r="487" spans="2:6" ht="14.25" customHeight="1" x14ac:dyDescent="0.25">
      <c r="B487" s="71"/>
      <c r="C487" s="19"/>
      <c r="D487" s="19"/>
      <c r="E487" s="200"/>
      <c r="F487" s="19"/>
    </row>
    <row r="488" spans="2:6" ht="14.25" customHeight="1" x14ac:dyDescent="0.25">
      <c r="B488" s="71"/>
      <c r="C488" s="19"/>
      <c r="D488" s="19"/>
      <c r="E488" s="200"/>
      <c r="F488" s="19"/>
    </row>
    <row r="489" spans="2:6" ht="14.25" customHeight="1" x14ac:dyDescent="0.25">
      <c r="B489" s="71"/>
      <c r="C489" s="19"/>
      <c r="D489" s="19"/>
      <c r="E489" s="200"/>
      <c r="F489" s="19"/>
    </row>
    <row r="490" spans="2:6" ht="14.25" customHeight="1" x14ac:dyDescent="0.25">
      <c r="B490" s="71"/>
      <c r="C490" s="19"/>
      <c r="D490" s="19"/>
      <c r="E490" s="200"/>
      <c r="F490" s="19"/>
    </row>
    <row r="491" spans="2:6" ht="14.25" customHeight="1" x14ac:dyDescent="0.25">
      <c r="B491" s="71"/>
      <c r="C491" s="19"/>
      <c r="D491" s="19"/>
      <c r="E491" s="200"/>
      <c r="F491" s="19"/>
    </row>
    <row r="492" spans="2:6" ht="14.25" customHeight="1" x14ac:dyDescent="0.25">
      <c r="B492" s="71"/>
      <c r="C492" s="19"/>
      <c r="D492" s="19"/>
      <c r="E492" s="200"/>
      <c r="F492" s="19"/>
    </row>
    <row r="493" spans="2:6" ht="14.25" customHeight="1" x14ac:dyDescent="0.25">
      <c r="B493" s="71"/>
      <c r="C493" s="19"/>
      <c r="D493" s="19"/>
      <c r="E493" s="200"/>
      <c r="F493" s="19"/>
    </row>
    <row r="494" spans="2:6" ht="14.25" customHeight="1" x14ac:dyDescent="0.25">
      <c r="B494" s="71"/>
      <c r="C494" s="19"/>
      <c r="D494" s="19"/>
      <c r="E494" s="200"/>
      <c r="F494" s="19"/>
    </row>
    <row r="495" spans="2:6" ht="14.25" customHeight="1" x14ac:dyDescent="0.25">
      <c r="B495" s="71"/>
      <c r="C495" s="19"/>
      <c r="D495" s="19"/>
      <c r="E495" s="200"/>
      <c r="F495" s="19"/>
    </row>
    <row r="496" spans="2:6" ht="14.25" customHeight="1" x14ac:dyDescent="0.25">
      <c r="B496" s="71"/>
      <c r="C496" s="19"/>
      <c r="D496" s="19"/>
      <c r="E496" s="200"/>
      <c r="F496" s="19"/>
    </row>
    <row r="497" spans="2:6" ht="14.25" customHeight="1" x14ac:dyDescent="0.25">
      <c r="B497" s="71"/>
      <c r="C497" s="19"/>
      <c r="D497" s="19"/>
      <c r="E497" s="200"/>
      <c r="F497" s="19"/>
    </row>
    <row r="498" spans="2:6" ht="14.25" customHeight="1" x14ac:dyDescent="0.25">
      <c r="B498" s="71"/>
      <c r="C498" s="19"/>
      <c r="D498" s="19"/>
      <c r="E498" s="200"/>
      <c r="F498" s="19"/>
    </row>
    <row r="499" spans="2:6" ht="14.25" customHeight="1" x14ac:dyDescent="0.25">
      <c r="B499" s="71"/>
      <c r="C499" s="19"/>
      <c r="D499" s="19"/>
      <c r="E499" s="200"/>
      <c r="F499" s="19"/>
    </row>
    <row r="500" spans="2:6" ht="14.25" customHeight="1" x14ac:dyDescent="0.25">
      <c r="B500" s="71"/>
      <c r="C500" s="19"/>
      <c r="D500" s="19"/>
      <c r="E500" s="200"/>
      <c r="F500" s="19"/>
    </row>
    <row r="501" spans="2:6" ht="14.25" customHeight="1" x14ac:dyDescent="0.25">
      <c r="B501" s="71"/>
      <c r="C501" s="19"/>
      <c r="D501" s="19"/>
      <c r="E501" s="200"/>
      <c r="F501" s="19"/>
    </row>
    <row r="502" spans="2:6" ht="14.25" customHeight="1" x14ac:dyDescent="0.25">
      <c r="B502" s="71"/>
      <c r="C502" s="19"/>
      <c r="D502" s="19"/>
      <c r="E502" s="200"/>
      <c r="F502" s="19"/>
    </row>
    <row r="503" spans="2:6" ht="14.25" customHeight="1" x14ac:dyDescent="0.25">
      <c r="B503" s="71"/>
      <c r="C503" s="19"/>
      <c r="D503" s="19"/>
      <c r="E503" s="200"/>
      <c r="F503" s="19"/>
    </row>
    <row r="504" spans="2:6" ht="14.25" customHeight="1" x14ac:dyDescent="0.25">
      <c r="B504" s="71"/>
      <c r="C504" s="19"/>
      <c r="D504" s="19"/>
      <c r="E504" s="200"/>
      <c r="F504" s="19"/>
    </row>
    <row r="505" spans="2:6" ht="14.25" customHeight="1" x14ac:dyDescent="0.25">
      <c r="B505" s="71"/>
      <c r="C505" s="19"/>
      <c r="D505" s="19"/>
      <c r="E505" s="200"/>
      <c r="F505" s="19"/>
    </row>
    <row r="506" spans="2:6" ht="14.25" customHeight="1" x14ac:dyDescent="0.25">
      <c r="B506" s="71"/>
      <c r="C506" s="19"/>
      <c r="D506" s="19"/>
      <c r="E506" s="200"/>
      <c r="F506" s="19"/>
    </row>
    <row r="507" spans="2:6" ht="14.25" customHeight="1" x14ac:dyDescent="0.25">
      <c r="B507" s="71"/>
      <c r="C507" s="19"/>
      <c r="D507" s="19"/>
      <c r="E507" s="200"/>
      <c r="F507" s="19"/>
    </row>
    <row r="508" spans="2:6" ht="14.25" customHeight="1" x14ac:dyDescent="0.25">
      <c r="B508" s="71"/>
      <c r="C508" s="19"/>
      <c r="D508" s="19"/>
      <c r="E508" s="200"/>
      <c r="F508" s="19"/>
    </row>
    <row r="509" spans="2:6" ht="14.25" customHeight="1" x14ac:dyDescent="0.25">
      <c r="B509" s="71"/>
      <c r="C509" s="19"/>
      <c r="D509" s="19"/>
      <c r="E509" s="200"/>
      <c r="F509" s="19"/>
    </row>
    <row r="510" spans="2:6" ht="14.25" customHeight="1" x14ac:dyDescent="0.25">
      <c r="B510" s="71"/>
      <c r="C510" s="19"/>
      <c r="D510" s="19"/>
      <c r="E510" s="200"/>
      <c r="F510" s="19"/>
    </row>
    <row r="511" spans="2:6" ht="14.25" customHeight="1" x14ac:dyDescent="0.25">
      <c r="B511" s="71"/>
      <c r="C511" s="19"/>
      <c r="D511" s="19"/>
      <c r="E511" s="200"/>
      <c r="F511" s="19"/>
    </row>
    <row r="512" spans="2:6" ht="14.25" customHeight="1" x14ac:dyDescent="0.25">
      <c r="B512" s="71"/>
      <c r="C512" s="19"/>
      <c r="D512" s="19"/>
      <c r="E512" s="200"/>
      <c r="F512" s="19"/>
    </row>
    <row r="513" spans="2:6" ht="14.25" customHeight="1" x14ac:dyDescent="0.25">
      <c r="B513" s="71"/>
      <c r="C513" s="19"/>
      <c r="D513" s="19"/>
      <c r="E513" s="200"/>
      <c r="F513" s="19"/>
    </row>
    <row r="514" spans="2:6" ht="14.25" customHeight="1" x14ac:dyDescent="0.25">
      <c r="B514" s="71"/>
      <c r="C514" s="19"/>
      <c r="D514" s="19"/>
      <c r="E514" s="200"/>
      <c r="F514" s="19"/>
    </row>
    <row r="515" spans="2:6" ht="14.25" customHeight="1" x14ac:dyDescent="0.25">
      <c r="B515" s="71"/>
      <c r="C515" s="19"/>
      <c r="D515" s="19"/>
      <c r="E515" s="200"/>
      <c r="F515" s="19"/>
    </row>
    <row r="516" spans="2:6" ht="14.25" customHeight="1" x14ac:dyDescent="0.25">
      <c r="B516" s="71"/>
      <c r="C516" s="19"/>
      <c r="D516" s="19"/>
      <c r="E516" s="200"/>
      <c r="F516" s="19"/>
    </row>
    <row r="517" spans="2:6" ht="14.25" customHeight="1" x14ac:dyDescent="0.25">
      <c r="B517" s="71"/>
      <c r="C517" s="19"/>
      <c r="D517" s="19"/>
      <c r="E517" s="200"/>
      <c r="F517" s="19"/>
    </row>
    <row r="518" spans="2:6" ht="14.25" customHeight="1" x14ac:dyDescent="0.25">
      <c r="B518" s="71"/>
      <c r="C518" s="19"/>
      <c r="D518" s="19"/>
      <c r="E518" s="200"/>
      <c r="F518" s="19"/>
    </row>
    <row r="519" spans="2:6" ht="14.25" customHeight="1" x14ac:dyDescent="0.25">
      <c r="B519" s="71"/>
      <c r="C519" s="19"/>
      <c r="D519" s="19"/>
      <c r="E519" s="200"/>
      <c r="F519" s="19"/>
    </row>
    <row r="520" spans="2:6" ht="14.25" customHeight="1" x14ac:dyDescent="0.25">
      <c r="B520" s="71"/>
      <c r="C520" s="19"/>
      <c r="D520" s="19"/>
      <c r="E520" s="200"/>
      <c r="F520" s="19"/>
    </row>
    <row r="521" spans="2:6" ht="14.25" customHeight="1" x14ac:dyDescent="0.25">
      <c r="B521" s="71"/>
      <c r="C521" s="19"/>
      <c r="D521" s="19"/>
      <c r="E521" s="200"/>
      <c r="F521" s="19"/>
    </row>
    <row r="522" spans="2:6" ht="14.25" customHeight="1" x14ac:dyDescent="0.25">
      <c r="B522" s="71"/>
      <c r="C522" s="19"/>
      <c r="D522" s="19"/>
      <c r="E522" s="200"/>
      <c r="F522" s="19"/>
    </row>
    <row r="523" spans="2:6" ht="14.25" customHeight="1" x14ac:dyDescent="0.25">
      <c r="B523" s="71"/>
      <c r="C523" s="19"/>
      <c r="D523" s="19"/>
      <c r="E523" s="200"/>
      <c r="F523" s="19"/>
    </row>
    <row r="524" spans="2:6" ht="14.25" customHeight="1" x14ac:dyDescent="0.25">
      <c r="B524" s="71"/>
      <c r="C524" s="19"/>
      <c r="D524" s="19"/>
      <c r="E524" s="200"/>
      <c r="F524" s="19"/>
    </row>
    <row r="525" spans="2:6" ht="14.25" customHeight="1" x14ac:dyDescent="0.25">
      <c r="B525" s="71"/>
      <c r="C525" s="19"/>
      <c r="D525" s="19"/>
      <c r="E525" s="200"/>
      <c r="F525" s="19"/>
    </row>
    <row r="526" spans="2:6" ht="14.25" customHeight="1" x14ac:dyDescent="0.25">
      <c r="B526" s="71"/>
      <c r="C526" s="19"/>
      <c r="D526" s="19"/>
      <c r="E526" s="200"/>
      <c r="F526" s="19"/>
    </row>
    <row r="527" spans="2:6" ht="14.25" customHeight="1" x14ac:dyDescent="0.25">
      <c r="B527" s="71"/>
      <c r="C527" s="19"/>
      <c r="D527" s="19"/>
      <c r="E527" s="200"/>
      <c r="F527" s="19"/>
    </row>
    <row r="528" spans="2:6" ht="14.25" customHeight="1" x14ac:dyDescent="0.25">
      <c r="B528" s="71"/>
      <c r="C528" s="19"/>
      <c r="D528" s="19"/>
      <c r="E528" s="200"/>
      <c r="F528" s="19"/>
    </row>
    <row r="529" spans="2:6" ht="14.25" customHeight="1" x14ac:dyDescent="0.25">
      <c r="B529" s="71"/>
      <c r="C529" s="19"/>
      <c r="D529" s="19"/>
      <c r="E529" s="200"/>
      <c r="F529" s="19"/>
    </row>
    <row r="530" spans="2:6" ht="14.25" customHeight="1" x14ac:dyDescent="0.25">
      <c r="B530" s="71"/>
      <c r="C530" s="19"/>
      <c r="D530" s="19"/>
      <c r="E530" s="200"/>
      <c r="F530" s="19"/>
    </row>
    <row r="531" spans="2:6" ht="14.25" customHeight="1" x14ac:dyDescent="0.25">
      <c r="B531" s="71"/>
      <c r="C531" s="19"/>
      <c r="D531" s="19"/>
      <c r="E531" s="200"/>
      <c r="F531" s="19"/>
    </row>
    <row r="532" spans="2:6" ht="14.25" customHeight="1" x14ac:dyDescent="0.25">
      <c r="B532" s="71"/>
      <c r="C532" s="19"/>
      <c r="D532" s="19"/>
      <c r="E532" s="200"/>
      <c r="F532" s="19"/>
    </row>
    <row r="533" spans="2:6" ht="14.25" customHeight="1" x14ac:dyDescent="0.25">
      <c r="B533" s="71"/>
      <c r="C533" s="19"/>
      <c r="D533" s="19"/>
      <c r="E533" s="200"/>
      <c r="F533" s="19"/>
    </row>
    <row r="534" spans="2:6" ht="14.25" customHeight="1" x14ac:dyDescent="0.25">
      <c r="B534" s="71"/>
      <c r="C534" s="19"/>
      <c r="D534" s="19"/>
      <c r="E534" s="200"/>
      <c r="F534" s="19"/>
    </row>
    <row r="535" spans="2:6" ht="14.25" customHeight="1" x14ac:dyDescent="0.25">
      <c r="B535" s="71"/>
      <c r="C535" s="19"/>
      <c r="D535" s="19"/>
      <c r="E535" s="200"/>
      <c r="F535" s="19"/>
    </row>
    <row r="536" spans="2:6" ht="14.25" customHeight="1" x14ac:dyDescent="0.25">
      <c r="B536" s="71"/>
      <c r="C536" s="19"/>
      <c r="D536" s="19"/>
      <c r="E536" s="200"/>
      <c r="F536" s="19"/>
    </row>
    <row r="537" spans="2:6" ht="14.25" customHeight="1" x14ac:dyDescent="0.25">
      <c r="B537" s="71"/>
      <c r="C537" s="19"/>
      <c r="D537" s="19"/>
      <c r="E537" s="200"/>
      <c r="F537" s="19"/>
    </row>
    <row r="538" spans="2:6" ht="14.25" customHeight="1" x14ac:dyDescent="0.25">
      <c r="B538" s="71"/>
      <c r="C538" s="19"/>
      <c r="D538" s="19"/>
      <c r="E538" s="200"/>
      <c r="F538" s="19"/>
    </row>
    <row r="539" spans="2:6" ht="14.25" customHeight="1" x14ac:dyDescent="0.25">
      <c r="B539" s="71"/>
      <c r="C539" s="19"/>
      <c r="D539" s="19"/>
      <c r="E539" s="200"/>
      <c r="F539" s="19"/>
    </row>
    <row r="540" spans="2:6" ht="14.25" customHeight="1" x14ac:dyDescent="0.25">
      <c r="B540" s="71"/>
      <c r="C540" s="19"/>
      <c r="D540" s="19"/>
      <c r="E540" s="200"/>
      <c r="F540" s="19"/>
    </row>
    <row r="541" spans="2:6" ht="14.25" customHeight="1" x14ac:dyDescent="0.25">
      <c r="B541" s="71"/>
      <c r="C541" s="19"/>
      <c r="D541" s="19"/>
      <c r="E541" s="200"/>
      <c r="F541" s="19"/>
    </row>
    <row r="542" spans="2:6" ht="14.25" customHeight="1" x14ac:dyDescent="0.25">
      <c r="B542" s="71"/>
      <c r="C542" s="19"/>
      <c r="D542" s="19"/>
      <c r="E542" s="200"/>
      <c r="F542" s="19"/>
    </row>
    <row r="543" spans="2:6" ht="14.25" customHeight="1" x14ac:dyDescent="0.25">
      <c r="B543" s="71"/>
      <c r="C543" s="19"/>
      <c r="D543" s="19"/>
      <c r="E543" s="200"/>
      <c r="F543" s="19"/>
    </row>
    <row r="544" spans="2:6" ht="14.25" customHeight="1" x14ac:dyDescent="0.25">
      <c r="B544" s="71"/>
      <c r="C544" s="19"/>
      <c r="D544" s="19"/>
      <c r="E544" s="200"/>
      <c r="F544" s="19"/>
    </row>
    <row r="545" spans="2:6" ht="14.25" customHeight="1" x14ac:dyDescent="0.25">
      <c r="B545" s="71"/>
      <c r="C545" s="19"/>
      <c r="D545" s="19"/>
      <c r="E545" s="200"/>
      <c r="F545" s="19"/>
    </row>
    <row r="546" spans="2:6" ht="14.25" customHeight="1" x14ac:dyDescent="0.25">
      <c r="B546" s="71"/>
      <c r="C546" s="19"/>
      <c r="D546" s="19"/>
      <c r="E546" s="200"/>
      <c r="F546" s="19"/>
    </row>
    <row r="547" spans="2:6" ht="14.25" customHeight="1" x14ac:dyDescent="0.25">
      <c r="B547" s="71"/>
      <c r="C547" s="19"/>
      <c r="D547" s="19"/>
      <c r="E547" s="200"/>
      <c r="F547" s="19"/>
    </row>
    <row r="548" spans="2:6" ht="14.25" customHeight="1" x14ac:dyDescent="0.25">
      <c r="B548" s="71"/>
      <c r="C548" s="19"/>
      <c r="D548" s="19"/>
      <c r="E548" s="200"/>
      <c r="F548" s="19"/>
    </row>
    <row r="549" spans="2:6" ht="14.25" customHeight="1" x14ac:dyDescent="0.25">
      <c r="B549" s="71"/>
      <c r="C549" s="19"/>
      <c r="D549" s="19"/>
      <c r="E549" s="200"/>
      <c r="F549" s="19"/>
    </row>
    <row r="550" spans="2:6" ht="14.25" customHeight="1" x14ac:dyDescent="0.25">
      <c r="B550" s="71"/>
      <c r="C550" s="19"/>
      <c r="D550" s="19"/>
      <c r="E550" s="200"/>
      <c r="F550" s="19"/>
    </row>
    <row r="551" spans="2:6" ht="14.25" customHeight="1" x14ac:dyDescent="0.25">
      <c r="B551" s="71"/>
      <c r="C551" s="19"/>
      <c r="D551" s="19"/>
      <c r="E551" s="200"/>
      <c r="F551" s="19"/>
    </row>
    <row r="552" spans="2:6" ht="14.25" customHeight="1" x14ac:dyDescent="0.25">
      <c r="B552" s="71"/>
      <c r="C552" s="19"/>
      <c r="D552" s="19"/>
      <c r="E552" s="200"/>
      <c r="F552" s="19"/>
    </row>
    <row r="553" spans="2:6" ht="14.25" customHeight="1" x14ac:dyDescent="0.25">
      <c r="B553" s="71"/>
      <c r="C553" s="19"/>
      <c r="D553" s="19"/>
      <c r="E553" s="200"/>
      <c r="F553" s="19"/>
    </row>
    <row r="554" spans="2:6" ht="14.25" customHeight="1" x14ac:dyDescent="0.25">
      <c r="B554" s="71"/>
      <c r="C554" s="19"/>
      <c r="D554" s="19"/>
      <c r="E554" s="200"/>
      <c r="F554" s="19"/>
    </row>
    <row r="555" spans="2:6" ht="14.25" customHeight="1" x14ac:dyDescent="0.25">
      <c r="B555" s="71"/>
      <c r="C555" s="19"/>
      <c r="D555" s="19"/>
      <c r="E555" s="200"/>
      <c r="F555" s="19"/>
    </row>
    <row r="556" spans="2:6" ht="14.25" customHeight="1" x14ac:dyDescent="0.25">
      <c r="B556" s="71"/>
      <c r="C556" s="19"/>
      <c r="D556" s="19"/>
      <c r="E556" s="200"/>
      <c r="F556" s="19"/>
    </row>
    <row r="557" spans="2:6" ht="14.25" customHeight="1" x14ac:dyDescent="0.25">
      <c r="B557" s="71"/>
      <c r="C557" s="19"/>
      <c r="D557" s="19"/>
      <c r="E557" s="200"/>
      <c r="F557" s="19"/>
    </row>
    <row r="558" spans="2:6" ht="14.25" customHeight="1" x14ac:dyDescent="0.25">
      <c r="B558" s="71"/>
      <c r="C558" s="19"/>
      <c r="D558" s="19"/>
      <c r="E558" s="200"/>
      <c r="F558" s="19"/>
    </row>
    <row r="559" spans="2:6" ht="14.25" customHeight="1" x14ac:dyDescent="0.25">
      <c r="B559" s="71"/>
      <c r="C559" s="19"/>
      <c r="D559" s="19"/>
      <c r="E559" s="200"/>
      <c r="F559" s="19"/>
    </row>
    <row r="560" spans="2:6" ht="14.25" customHeight="1" x14ac:dyDescent="0.25">
      <c r="B560" s="71"/>
      <c r="C560" s="19"/>
      <c r="D560" s="19"/>
      <c r="E560" s="200"/>
      <c r="F560" s="19"/>
    </row>
    <row r="561" spans="2:6" ht="14.25" customHeight="1" x14ac:dyDescent="0.25">
      <c r="B561" s="71"/>
      <c r="C561" s="19"/>
      <c r="D561" s="19"/>
      <c r="E561" s="200"/>
      <c r="F561" s="19"/>
    </row>
    <row r="562" spans="2:6" ht="14.25" customHeight="1" x14ac:dyDescent="0.25">
      <c r="B562" s="71"/>
      <c r="C562" s="19"/>
      <c r="D562" s="19"/>
      <c r="E562" s="200"/>
      <c r="F562" s="19"/>
    </row>
    <row r="563" spans="2:6" ht="14.25" customHeight="1" x14ac:dyDescent="0.25">
      <c r="B563" s="71"/>
      <c r="C563" s="19"/>
      <c r="D563" s="19"/>
      <c r="E563" s="200"/>
      <c r="F563" s="19"/>
    </row>
    <row r="564" spans="2:6" ht="14.25" customHeight="1" x14ac:dyDescent="0.25">
      <c r="B564" s="71"/>
      <c r="C564" s="19"/>
      <c r="D564" s="19"/>
      <c r="E564" s="200"/>
      <c r="F564" s="19"/>
    </row>
    <row r="565" spans="2:6" ht="14.25" customHeight="1" x14ac:dyDescent="0.25">
      <c r="B565" s="71"/>
      <c r="C565" s="19"/>
      <c r="D565" s="19"/>
      <c r="E565" s="200"/>
      <c r="F565" s="19"/>
    </row>
    <row r="566" spans="2:6" ht="14.25" customHeight="1" x14ac:dyDescent="0.25">
      <c r="B566" s="71"/>
      <c r="C566" s="19"/>
      <c r="D566" s="19"/>
      <c r="E566" s="200"/>
      <c r="F566" s="19"/>
    </row>
    <row r="567" spans="2:6" ht="14.25" customHeight="1" x14ac:dyDescent="0.25">
      <c r="B567" s="71"/>
      <c r="C567" s="19"/>
      <c r="D567" s="19"/>
      <c r="E567" s="200"/>
      <c r="F567" s="19"/>
    </row>
    <row r="568" spans="2:6" ht="14.25" customHeight="1" x14ac:dyDescent="0.25">
      <c r="B568" s="71"/>
      <c r="C568" s="19"/>
      <c r="D568" s="19"/>
      <c r="E568" s="200"/>
      <c r="F568" s="19"/>
    </row>
    <row r="569" spans="2:6" ht="14.25" customHeight="1" x14ac:dyDescent="0.25">
      <c r="B569" s="71"/>
      <c r="C569" s="19"/>
      <c r="D569" s="19"/>
      <c r="E569" s="200"/>
      <c r="F569" s="19"/>
    </row>
    <row r="570" spans="2:6" ht="14.25" customHeight="1" x14ac:dyDescent="0.25">
      <c r="B570" s="71"/>
      <c r="C570" s="19"/>
      <c r="D570" s="19"/>
      <c r="E570" s="200"/>
      <c r="F570" s="19"/>
    </row>
    <row r="571" spans="2:6" ht="14.25" customHeight="1" x14ac:dyDescent="0.25">
      <c r="B571" s="71"/>
      <c r="C571" s="19"/>
      <c r="D571" s="19"/>
      <c r="E571" s="200"/>
      <c r="F571" s="19"/>
    </row>
    <row r="572" spans="2:6" ht="14.25" customHeight="1" x14ac:dyDescent="0.25">
      <c r="B572" s="71"/>
      <c r="C572" s="19"/>
      <c r="D572" s="19"/>
      <c r="E572" s="200"/>
      <c r="F572" s="19"/>
    </row>
    <row r="573" spans="2:6" ht="14.25" customHeight="1" x14ac:dyDescent="0.25">
      <c r="B573" s="71"/>
      <c r="C573" s="19"/>
      <c r="D573" s="19"/>
      <c r="E573" s="200"/>
      <c r="F573" s="19"/>
    </row>
    <row r="574" spans="2:6" ht="14.25" customHeight="1" x14ac:dyDescent="0.25">
      <c r="B574" s="71"/>
      <c r="C574" s="19"/>
      <c r="D574" s="19"/>
      <c r="E574" s="200"/>
      <c r="F574" s="19"/>
    </row>
    <row r="575" spans="2:6" ht="14.25" customHeight="1" x14ac:dyDescent="0.25">
      <c r="B575" s="71"/>
      <c r="C575" s="19"/>
      <c r="D575" s="19"/>
      <c r="E575" s="200"/>
      <c r="F575" s="19"/>
    </row>
    <row r="576" spans="2:6" ht="14.25" customHeight="1" x14ac:dyDescent="0.25">
      <c r="B576" s="71"/>
      <c r="C576" s="19"/>
      <c r="D576" s="19"/>
      <c r="E576" s="200"/>
      <c r="F576" s="19"/>
    </row>
    <row r="577" spans="2:6" ht="14.25" customHeight="1" x14ac:dyDescent="0.25">
      <c r="B577" s="71"/>
      <c r="C577" s="19"/>
      <c r="D577" s="19"/>
      <c r="E577" s="200"/>
      <c r="F577" s="19"/>
    </row>
    <row r="578" spans="2:6" ht="14.25" customHeight="1" x14ac:dyDescent="0.25">
      <c r="B578" s="71"/>
      <c r="C578" s="19"/>
      <c r="D578" s="19"/>
      <c r="E578" s="200"/>
      <c r="F578" s="19"/>
    </row>
    <row r="579" spans="2:6" ht="14.25" customHeight="1" x14ac:dyDescent="0.25">
      <c r="B579" s="71"/>
      <c r="C579" s="19"/>
      <c r="D579" s="19"/>
      <c r="E579" s="200"/>
      <c r="F579" s="19"/>
    </row>
    <row r="580" spans="2:6" ht="14.25" customHeight="1" x14ac:dyDescent="0.25">
      <c r="B580" s="71"/>
      <c r="C580" s="19"/>
      <c r="D580" s="19"/>
      <c r="E580" s="200"/>
      <c r="F580" s="19"/>
    </row>
    <row r="581" spans="2:6" ht="14.25" customHeight="1" x14ac:dyDescent="0.25">
      <c r="B581" s="71"/>
      <c r="C581" s="19"/>
      <c r="D581" s="19"/>
      <c r="E581" s="200"/>
      <c r="F581" s="19"/>
    </row>
    <row r="582" spans="2:6" ht="14.25" customHeight="1" x14ac:dyDescent="0.25">
      <c r="B582" s="71"/>
      <c r="C582" s="19"/>
      <c r="D582" s="19"/>
      <c r="E582" s="200"/>
      <c r="F582" s="19"/>
    </row>
    <row r="583" spans="2:6" ht="14.25" customHeight="1" x14ac:dyDescent="0.25">
      <c r="B583" s="71"/>
      <c r="C583" s="19"/>
      <c r="D583" s="19"/>
      <c r="E583" s="200"/>
      <c r="F583" s="19"/>
    </row>
    <row r="584" spans="2:6" ht="14.25" customHeight="1" x14ac:dyDescent="0.25">
      <c r="B584" s="71"/>
      <c r="C584" s="19"/>
      <c r="D584" s="19"/>
      <c r="E584" s="200"/>
      <c r="F584" s="19"/>
    </row>
    <row r="585" spans="2:6" ht="14.25" customHeight="1" x14ac:dyDescent="0.25">
      <c r="B585" s="71"/>
      <c r="C585" s="19"/>
      <c r="D585" s="19"/>
      <c r="E585" s="200"/>
      <c r="F585" s="19"/>
    </row>
    <row r="586" spans="2:6" ht="14.25" customHeight="1" x14ac:dyDescent="0.25">
      <c r="B586" s="71"/>
      <c r="C586" s="19"/>
      <c r="D586" s="19"/>
      <c r="E586" s="200"/>
      <c r="F586" s="19"/>
    </row>
    <row r="587" spans="2:6" ht="14.25" customHeight="1" x14ac:dyDescent="0.25">
      <c r="B587" s="71"/>
      <c r="C587" s="19"/>
      <c r="D587" s="19"/>
      <c r="E587" s="200"/>
      <c r="F587" s="19"/>
    </row>
    <row r="588" spans="2:6" ht="14.25" customHeight="1" x14ac:dyDescent="0.25">
      <c r="B588" s="71"/>
      <c r="C588" s="19"/>
      <c r="D588" s="19"/>
      <c r="E588" s="200"/>
      <c r="F588" s="19"/>
    </row>
    <row r="589" spans="2:6" ht="14.25" customHeight="1" x14ac:dyDescent="0.25">
      <c r="B589" s="71"/>
      <c r="C589" s="19"/>
      <c r="D589" s="19"/>
      <c r="E589" s="200"/>
      <c r="F589" s="19"/>
    </row>
    <row r="590" spans="2:6" ht="14.25" customHeight="1" x14ac:dyDescent="0.25">
      <c r="B590" s="71"/>
      <c r="C590" s="19"/>
      <c r="D590" s="19"/>
      <c r="E590" s="200"/>
      <c r="F590" s="19"/>
    </row>
    <row r="591" spans="2:6" ht="14.25" customHeight="1" x14ac:dyDescent="0.25">
      <c r="B591" s="71"/>
      <c r="C591" s="19"/>
      <c r="D591" s="19"/>
      <c r="E591" s="200"/>
      <c r="F591" s="19"/>
    </row>
    <row r="592" spans="2:6" ht="14.25" customHeight="1" x14ac:dyDescent="0.25">
      <c r="B592" s="71"/>
      <c r="C592" s="19"/>
      <c r="D592" s="19"/>
      <c r="E592" s="200"/>
      <c r="F592" s="19"/>
    </row>
    <row r="593" spans="2:6" ht="14.25" customHeight="1" x14ac:dyDescent="0.25">
      <c r="B593" s="71"/>
      <c r="C593" s="19"/>
      <c r="D593" s="19"/>
      <c r="E593" s="200"/>
      <c r="F593" s="19"/>
    </row>
    <row r="594" spans="2:6" ht="14.25" customHeight="1" x14ac:dyDescent="0.25">
      <c r="B594" s="71"/>
      <c r="C594" s="19"/>
      <c r="D594" s="19"/>
      <c r="E594" s="200"/>
      <c r="F594" s="19"/>
    </row>
    <row r="595" spans="2:6" ht="14.25" customHeight="1" x14ac:dyDescent="0.25">
      <c r="B595" s="71"/>
      <c r="C595" s="19"/>
      <c r="D595" s="19"/>
      <c r="E595" s="200"/>
      <c r="F595" s="19"/>
    </row>
    <row r="596" spans="2:6" ht="14.25" customHeight="1" x14ac:dyDescent="0.25">
      <c r="B596" s="71"/>
      <c r="C596" s="19"/>
      <c r="D596" s="19"/>
      <c r="E596" s="200"/>
      <c r="F596" s="19"/>
    </row>
    <row r="597" spans="2:6" ht="14.25" customHeight="1" x14ac:dyDescent="0.25">
      <c r="B597" s="71"/>
      <c r="C597" s="19"/>
      <c r="D597" s="19"/>
      <c r="E597" s="200"/>
      <c r="F597" s="19"/>
    </row>
    <row r="598" spans="2:6" ht="14.25" customHeight="1" x14ac:dyDescent="0.25">
      <c r="B598" s="71"/>
      <c r="C598" s="19"/>
      <c r="D598" s="19"/>
      <c r="E598" s="200"/>
      <c r="F598" s="19"/>
    </row>
    <row r="599" spans="2:6" ht="14.25" customHeight="1" x14ac:dyDescent="0.25">
      <c r="B599" s="71"/>
      <c r="C599" s="19"/>
      <c r="D599" s="19"/>
      <c r="E599" s="200"/>
      <c r="F599" s="19"/>
    </row>
    <row r="600" spans="2:6" ht="14.25" customHeight="1" x14ac:dyDescent="0.25">
      <c r="B600" s="71"/>
      <c r="C600" s="19"/>
      <c r="D600" s="19"/>
      <c r="E600" s="200"/>
      <c r="F600" s="19"/>
    </row>
    <row r="601" spans="2:6" ht="14.25" customHeight="1" x14ac:dyDescent="0.25">
      <c r="B601" s="71"/>
      <c r="C601" s="19"/>
      <c r="D601" s="19"/>
      <c r="E601" s="200"/>
      <c r="F601" s="19"/>
    </row>
    <row r="602" spans="2:6" ht="14.25" customHeight="1" x14ac:dyDescent="0.25">
      <c r="B602" s="71"/>
      <c r="C602" s="19"/>
      <c r="D602" s="19"/>
      <c r="E602" s="200"/>
      <c r="F602" s="19"/>
    </row>
    <row r="603" spans="2:6" ht="14.25" customHeight="1" x14ac:dyDescent="0.25">
      <c r="B603" s="71"/>
      <c r="C603" s="19"/>
      <c r="D603" s="19"/>
      <c r="E603" s="200"/>
      <c r="F603" s="19"/>
    </row>
    <row r="604" spans="2:6" ht="14.25" customHeight="1" x14ac:dyDescent="0.25">
      <c r="B604" s="71"/>
      <c r="C604" s="19"/>
      <c r="D604" s="19"/>
      <c r="E604" s="200"/>
      <c r="F604" s="19"/>
    </row>
    <row r="605" spans="2:6" ht="14.25" customHeight="1" x14ac:dyDescent="0.25">
      <c r="B605" s="71"/>
      <c r="C605" s="19"/>
      <c r="D605" s="19"/>
      <c r="E605" s="200"/>
      <c r="F605" s="19"/>
    </row>
    <row r="606" spans="2:6" ht="14.25" customHeight="1" x14ac:dyDescent="0.25">
      <c r="B606" s="71"/>
      <c r="C606" s="19"/>
      <c r="D606" s="19"/>
      <c r="E606" s="200"/>
      <c r="F606" s="19"/>
    </row>
    <row r="607" spans="2:6" ht="14.25" customHeight="1" x14ac:dyDescent="0.25">
      <c r="B607" s="71"/>
      <c r="C607" s="19"/>
      <c r="D607" s="19"/>
      <c r="E607" s="200"/>
      <c r="F607" s="19"/>
    </row>
    <row r="608" spans="2:6" ht="14.25" customHeight="1" x14ac:dyDescent="0.25">
      <c r="B608" s="71"/>
      <c r="C608" s="19"/>
      <c r="D608" s="19"/>
      <c r="E608" s="200"/>
      <c r="F608" s="19"/>
    </row>
    <row r="609" spans="2:6" ht="14.25" customHeight="1" x14ac:dyDescent="0.25">
      <c r="B609" s="71"/>
      <c r="C609" s="19"/>
      <c r="D609" s="19"/>
      <c r="E609" s="200"/>
      <c r="F609" s="19"/>
    </row>
    <row r="610" spans="2:6" ht="14.25" customHeight="1" x14ac:dyDescent="0.25">
      <c r="B610" s="71"/>
      <c r="C610" s="19"/>
      <c r="D610" s="19"/>
      <c r="E610" s="200"/>
      <c r="F610" s="19"/>
    </row>
    <row r="611" spans="2:6" ht="14.25" customHeight="1" x14ac:dyDescent="0.25">
      <c r="B611" s="71"/>
      <c r="C611" s="19"/>
      <c r="D611" s="19"/>
      <c r="E611" s="200"/>
      <c r="F611" s="19"/>
    </row>
    <row r="612" spans="2:6" ht="14.25" customHeight="1" x14ac:dyDescent="0.25">
      <c r="B612" s="71"/>
      <c r="C612" s="19"/>
      <c r="D612" s="19"/>
      <c r="E612" s="200"/>
      <c r="F612" s="19"/>
    </row>
    <row r="613" spans="2:6" ht="14.25" customHeight="1" x14ac:dyDescent="0.25">
      <c r="B613" s="71"/>
      <c r="C613" s="19"/>
      <c r="D613" s="19"/>
      <c r="E613" s="200"/>
      <c r="F613" s="19"/>
    </row>
    <row r="614" spans="2:6" ht="14.25" customHeight="1" x14ac:dyDescent="0.25">
      <c r="B614" s="71"/>
      <c r="C614" s="19"/>
      <c r="D614" s="19"/>
      <c r="E614" s="200"/>
      <c r="F614" s="19"/>
    </row>
    <row r="615" spans="2:6" ht="14.25" customHeight="1" x14ac:dyDescent="0.25">
      <c r="B615" s="71"/>
      <c r="C615" s="19"/>
      <c r="D615" s="19"/>
      <c r="E615" s="200"/>
      <c r="F615" s="19"/>
    </row>
    <row r="616" spans="2:6" ht="14.25" customHeight="1" x14ac:dyDescent="0.25">
      <c r="B616" s="71"/>
      <c r="C616" s="19"/>
      <c r="D616" s="19"/>
      <c r="E616" s="200"/>
      <c r="F616" s="19"/>
    </row>
    <row r="617" spans="2:6" ht="14.25" customHeight="1" x14ac:dyDescent="0.25">
      <c r="B617" s="71"/>
      <c r="C617" s="19"/>
      <c r="D617" s="19"/>
      <c r="E617" s="200"/>
      <c r="F617" s="19"/>
    </row>
    <row r="618" spans="2:6" ht="14.25" customHeight="1" x14ac:dyDescent="0.25">
      <c r="B618" s="71"/>
      <c r="C618" s="19"/>
      <c r="D618" s="19"/>
      <c r="E618" s="200"/>
      <c r="F618" s="19"/>
    </row>
    <row r="619" spans="2:6" ht="14.25" customHeight="1" x14ac:dyDescent="0.25">
      <c r="B619" s="71"/>
      <c r="C619" s="19"/>
      <c r="D619" s="19"/>
      <c r="E619" s="200"/>
      <c r="F619" s="19"/>
    </row>
    <row r="620" spans="2:6" ht="14.25" customHeight="1" x14ac:dyDescent="0.25">
      <c r="B620" s="71"/>
      <c r="C620" s="19"/>
      <c r="D620" s="19"/>
      <c r="E620" s="200"/>
      <c r="F620" s="19"/>
    </row>
    <row r="621" spans="2:6" ht="14.25" customHeight="1" x14ac:dyDescent="0.25">
      <c r="B621" s="71"/>
      <c r="C621" s="19"/>
      <c r="D621" s="19"/>
      <c r="E621" s="200"/>
      <c r="F621" s="19"/>
    </row>
    <row r="622" spans="2:6" ht="14.25" customHeight="1" x14ac:dyDescent="0.25">
      <c r="B622" s="71"/>
      <c r="C622" s="19"/>
      <c r="D622" s="19"/>
      <c r="E622" s="200"/>
      <c r="F622" s="19"/>
    </row>
    <row r="623" spans="2:6" ht="14.25" customHeight="1" x14ac:dyDescent="0.25">
      <c r="B623" s="71"/>
      <c r="C623" s="19"/>
      <c r="D623" s="19"/>
      <c r="E623" s="200"/>
      <c r="F623" s="19"/>
    </row>
    <row r="624" spans="2:6" ht="14.25" customHeight="1" x14ac:dyDescent="0.25">
      <c r="B624" s="71"/>
      <c r="C624" s="19"/>
      <c r="D624" s="19"/>
      <c r="E624" s="200"/>
      <c r="F624" s="19"/>
    </row>
    <row r="625" spans="2:6" ht="14.25" customHeight="1" x14ac:dyDescent="0.25">
      <c r="B625" s="71"/>
      <c r="C625" s="19"/>
      <c r="D625" s="19"/>
      <c r="E625" s="200"/>
      <c r="F625" s="19"/>
    </row>
    <row r="626" spans="2:6" ht="14.25" customHeight="1" x14ac:dyDescent="0.25">
      <c r="B626" s="71"/>
      <c r="C626" s="19"/>
      <c r="D626" s="19"/>
      <c r="E626" s="200"/>
      <c r="F626" s="19"/>
    </row>
    <row r="627" spans="2:6" ht="14.25" customHeight="1" x14ac:dyDescent="0.25">
      <c r="B627" s="71"/>
      <c r="C627" s="19"/>
      <c r="D627" s="19"/>
      <c r="E627" s="200"/>
      <c r="F627" s="19"/>
    </row>
    <row r="628" spans="2:6" ht="14.25" customHeight="1" x14ac:dyDescent="0.25">
      <c r="B628" s="71"/>
      <c r="C628" s="19"/>
      <c r="D628" s="19"/>
      <c r="E628" s="200"/>
      <c r="F628" s="19"/>
    </row>
    <row r="629" spans="2:6" ht="14.25" customHeight="1" x14ac:dyDescent="0.25">
      <c r="B629" s="71"/>
      <c r="C629" s="19"/>
      <c r="D629" s="19"/>
      <c r="E629" s="200"/>
      <c r="F629" s="19"/>
    </row>
    <row r="630" spans="2:6" ht="14.25" customHeight="1" x14ac:dyDescent="0.25">
      <c r="B630" s="71"/>
      <c r="C630" s="19"/>
      <c r="D630" s="19"/>
      <c r="E630" s="200"/>
      <c r="F630" s="19"/>
    </row>
    <row r="631" spans="2:6" ht="14.25" customHeight="1" x14ac:dyDescent="0.25">
      <c r="B631" s="71"/>
      <c r="C631" s="19"/>
      <c r="D631" s="19"/>
      <c r="E631" s="200"/>
      <c r="F631" s="19"/>
    </row>
    <row r="632" spans="2:6" ht="14.25" customHeight="1" x14ac:dyDescent="0.25">
      <c r="B632" s="71"/>
      <c r="C632" s="19"/>
      <c r="D632" s="19"/>
      <c r="E632" s="200"/>
      <c r="F632" s="19"/>
    </row>
    <row r="633" spans="2:6" ht="14.25" customHeight="1" x14ac:dyDescent="0.25">
      <c r="B633" s="71"/>
      <c r="C633" s="19"/>
      <c r="D633" s="19"/>
      <c r="E633" s="200"/>
      <c r="F633" s="19"/>
    </row>
    <row r="634" spans="2:6" ht="14.25" customHeight="1" x14ac:dyDescent="0.25">
      <c r="B634" s="71"/>
      <c r="C634" s="19"/>
      <c r="D634" s="19"/>
      <c r="E634" s="200"/>
      <c r="F634" s="19"/>
    </row>
    <row r="635" spans="2:6" ht="14.25" customHeight="1" x14ac:dyDescent="0.25">
      <c r="B635" s="71"/>
      <c r="C635" s="19"/>
      <c r="D635" s="19"/>
      <c r="E635" s="200"/>
      <c r="F635" s="19"/>
    </row>
    <row r="636" spans="2:6" ht="14.25" customHeight="1" x14ac:dyDescent="0.25">
      <c r="B636" s="71"/>
      <c r="C636" s="19"/>
      <c r="D636" s="19"/>
      <c r="E636" s="200"/>
      <c r="F636" s="19"/>
    </row>
    <row r="637" spans="2:6" ht="14.25" customHeight="1" x14ac:dyDescent="0.25">
      <c r="B637" s="71"/>
      <c r="C637" s="19"/>
      <c r="D637" s="19"/>
      <c r="E637" s="200"/>
      <c r="F637" s="19"/>
    </row>
    <row r="638" spans="2:6" ht="14.25" customHeight="1" x14ac:dyDescent="0.25">
      <c r="B638" s="71"/>
      <c r="C638" s="19"/>
      <c r="D638" s="19"/>
      <c r="E638" s="200"/>
      <c r="F638" s="19"/>
    </row>
    <row r="639" spans="2:6" ht="14.25" customHeight="1" x14ac:dyDescent="0.25">
      <c r="B639" s="71"/>
      <c r="C639" s="19"/>
      <c r="D639" s="19"/>
      <c r="E639" s="200"/>
      <c r="F639" s="19"/>
    </row>
    <row r="640" spans="2:6" ht="14.25" customHeight="1" x14ac:dyDescent="0.25">
      <c r="B640" s="71"/>
      <c r="C640" s="19"/>
      <c r="D640" s="19"/>
      <c r="E640" s="200"/>
      <c r="F640" s="19"/>
    </row>
    <row r="641" spans="2:6" ht="14.25" customHeight="1" x14ac:dyDescent="0.25">
      <c r="B641" s="71"/>
      <c r="C641" s="19"/>
      <c r="D641" s="19"/>
      <c r="E641" s="200"/>
      <c r="F641" s="19"/>
    </row>
    <row r="642" spans="2:6" ht="14.25" customHeight="1" x14ac:dyDescent="0.25">
      <c r="B642" s="71"/>
      <c r="C642" s="19"/>
      <c r="D642" s="19"/>
      <c r="E642" s="200"/>
      <c r="F642" s="19"/>
    </row>
    <row r="643" spans="2:6" ht="14.25" customHeight="1" x14ac:dyDescent="0.25">
      <c r="B643" s="71"/>
      <c r="C643" s="19"/>
      <c r="D643" s="19"/>
      <c r="E643" s="200"/>
      <c r="F643" s="19"/>
    </row>
    <row r="644" spans="2:6" ht="14.25" customHeight="1" x14ac:dyDescent="0.25">
      <c r="B644" s="71"/>
      <c r="C644" s="19"/>
      <c r="D644" s="19"/>
      <c r="E644" s="200"/>
      <c r="F644" s="19"/>
    </row>
    <row r="645" spans="2:6" ht="14.25" customHeight="1" x14ac:dyDescent="0.25">
      <c r="B645" s="71"/>
      <c r="C645" s="19"/>
      <c r="D645" s="19"/>
      <c r="E645" s="200"/>
      <c r="F645" s="19"/>
    </row>
    <row r="646" spans="2:6" ht="14.25" customHeight="1" x14ac:dyDescent="0.25">
      <c r="B646" s="71"/>
      <c r="C646" s="19"/>
      <c r="D646" s="19"/>
      <c r="E646" s="200"/>
      <c r="F646" s="19"/>
    </row>
    <row r="647" spans="2:6" ht="14.25" customHeight="1" x14ac:dyDescent="0.25">
      <c r="B647" s="71"/>
      <c r="C647" s="19"/>
      <c r="D647" s="19"/>
      <c r="E647" s="200"/>
      <c r="F647" s="19"/>
    </row>
    <row r="648" spans="2:6" ht="14.25" customHeight="1" x14ac:dyDescent="0.25">
      <c r="B648" s="71"/>
      <c r="C648" s="19"/>
      <c r="D648" s="19"/>
      <c r="E648" s="200"/>
      <c r="F648" s="19"/>
    </row>
    <row r="649" spans="2:6" ht="14.25" customHeight="1" x14ac:dyDescent="0.25">
      <c r="B649" s="71"/>
      <c r="C649" s="19"/>
      <c r="D649" s="19"/>
      <c r="E649" s="200"/>
      <c r="F649" s="19"/>
    </row>
    <row r="650" spans="2:6" ht="14.25" customHeight="1" x14ac:dyDescent="0.25">
      <c r="B650" s="71"/>
      <c r="C650" s="19"/>
      <c r="D650" s="19"/>
      <c r="E650" s="200"/>
      <c r="F650" s="19"/>
    </row>
    <row r="651" spans="2:6" ht="14.25" customHeight="1" x14ac:dyDescent="0.25">
      <c r="B651" s="71"/>
      <c r="C651" s="19"/>
      <c r="D651" s="19"/>
      <c r="E651" s="200"/>
      <c r="F651" s="19"/>
    </row>
    <row r="652" spans="2:6" ht="14.25" customHeight="1" x14ac:dyDescent="0.25">
      <c r="B652" s="71"/>
      <c r="C652" s="19"/>
      <c r="D652" s="19"/>
      <c r="E652" s="200"/>
      <c r="F652" s="19"/>
    </row>
    <row r="653" spans="2:6" ht="14.25" customHeight="1" x14ac:dyDescent="0.25">
      <c r="B653" s="71"/>
      <c r="C653" s="19"/>
      <c r="D653" s="19"/>
      <c r="E653" s="200"/>
      <c r="F653" s="19"/>
    </row>
    <row r="654" spans="2:6" ht="14.25" customHeight="1" x14ac:dyDescent="0.25">
      <c r="B654" s="71"/>
      <c r="C654" s="19"/>
      <c r="D654" s="19"/>
      <c r="E654" s="200"/>
      <c r="F654" s="19"/>
    </row>
    <row r="655" spans="2:6" ht="14.25" customHeight="1" x14ac:dyDescent="0.25">
      <c r="B655" s="71"/>
      <c r="C655" s="19"/>
      <c r="D655" s="19"/>
      <c r="E655" s="200"/>
      <c r="F655" s="19"/>
    </row>
    <row r="656" spans="2:6" ht="14.25" customHeight="1" x14ac:dyDescent="0.25">
      <c r="B656" s="71"/>
      <c r="C656" s="19"/>
      <c r="D656" s="19"/>
      <c r="E656" s="200"/>
      <c r="F656" s="19"/>
    </row>
    <row r="657" spans="2:6" ht="14.25" customHeight="1" x14ac:dyDescent="0.25">
      <c r="B657" s="71"/>
      <c r="C657" s="19"/>
      <c r="D657" s="19"/>
      <c r="E657" s="200"/>
      <c r="F657" s="19"/>
    </row>
    <row r="658" spans="2:6" ht="14.25" customHeight="1" x14ac:dyDescent="0.25">
      <c r="B658" s="71"/>
      <c r="C658" s="19"/>
      <c r="D658" s="19"/>
      <c r="E658" s="200"/>
      <c r="F658" s="19"/>
    </row>
    <row r="659" spans="2:6" ht="14.25" customHeight="1" x14ac:dyDescent="0.25">
      <c r="B659" s="71"/>
      <c r="C659" s="19"/>
      <c r="D659" s="19"/>
      <c r="E659" s="200"/>
      <c r="F659" s="19"/>
    </row>
    <row r="660" spans="2:6" ht="14.25" customHeight="1" x14ac:dyDescent="0.25">
      <c r="B660" s="71"/>
      <c r="C660" s="19"/>
      <c r="D660" s="19"/>
      <c r="E660" s="200"/>
      <c r="F660" s="19"/>
    </row>
    <row r="661" spans="2:6" ht="14.25" customHeight="1" x14ac:dyDescent="0.25">
      <c r="B661" s="71"/>
      <c r="C661" s="19"/>
      <c r="D661" s="19"/>
      <c r="E661" s="200"/>
      <c r="F661" s="19"/>
    </row>
    <row r="662" spans="2:6" ht="14.25" customHeight="1" x14ac:dyDescent="0.25">
      <c r="B662" s="71"/>
      <c r="C662" s="19"/>
      <c r="D662" s="19"/>
      <c r="E662" s="200"/>
      <c r="F662" s="19"/>
    </row>
    <row r="663" spans="2:6" ht="14.25" customHeight="1" x14ac:dyDescent="0.25">
      <c r="B663" s="71"/>
      <c r="C663" s="19"/>
      <c r="D663" s="19"/>
      <c r="E663" s="200"/>
      <c r="F663" s="19"/>
    </row>
    <row r="664" spans="2:6" ht="14.25" customHeight="1" x14ac:dyDescent="0.25">
      <c r="B664" s="71"/>
      <c r="C664" s="19"/>
      <c r="D664" s="19"/>
      <c r="E664" s="200"/>
      <c r="F664" s="19"/>
    </row>
    <row r="665" spans="2:6" ht="14.25" customHeight="1" x14ac:dyDescent="0.25">
      <c r="B665" s="71"/>
      <c r="C665" s="19"/>
      <c r="D665" s="19"/>
      <c r="E665" s="200"/>
      <c r="F665" s="19"/>
    </row>
    <row r="666" spans="2:6" ht="14.25" customHeight="1" x14ac:dyDescent="0.25">
      <c r="B666" s="71"/>
      <c r="C666" s="19"/>
      <c r="D666" s="19"/>
      <c r="E666" s="200"/>
      <c r="F666" s="19"/>
    </row>
    <row r="667" spans="2:6" ht="14.25" customHeight="1" x14ac:dyDescent="0.25">
      <c r="B667" s="71"/>
      <c r="C667" s="19"/>
      <c r="D667" s="19"/>
      <c r="E667" s="200"/>
      <c r="F667" s="19"/>
    </row>
    <row r="668" spans="2:6" ht="14.25" customHeight="1" x14ac:dyDescent="0.25">
      <c r="B668" s="71"/>
      <c r="C668" s="19"/>
      <c r="D668" s="19"/>
      <c r="E668" s="200"/>
      <c r="F668" s="19"/>
    </row>
    <row r="669" spans="2:6" ht="14.25" customHeight="1" x14ac:dyDescent="0.25">
      <c r="B669" s="71"/>
      <c r="C669" s="19"/>
      <c r="D669" s="19"/>
      <c r="E669" s="200"/>
      <c r="F669" s="19"/>
    </row>
    <row r="670" spans="2:6" ht="14.25" customHeight="1" x14ac:dyDescent="0.25">
      <c r="B670" s="71"/>
      <c r="C670" s="19"/>
      <c r="D670" s="19"/>
      <c r="E670" s="200"/>
      <c r="F670" s="19"/>
    </row>
    <row r="671" spans="2:6" ht="14.25" customHeight="1" x14ac:dyDescent="0.25">
      <c r="B671" s="71"/>
      <c r="C671" s="19"/>
      <c r="D671" s="19"/>
      <c r="E671" s="200"/>
      <c r="F671" s="19"/>
    </row>
    <row r="672" spans="2:6" ht="14.25" customHeight="1" x14ac:dyDescent="0.25">
      <c r="B672" s="71"/>
      <c r="C672" s="19"/>
      <c r="D672" s="19"/>
      <c r="E672" s="200"/>
      <c r="F672" s="19"/>
    </row>
    <row r="673" spans="2:6" ht="14.25" customHeight="1" x14ac:dyDescent="0.25">
      <c r="B673" s="71"/>
      <c r="C673" s="19"/>
      <c r="D673" s="19"/>
      <c r="E673" s="200"/>
      <c r="F673" s="19"/>
    </row>
    <row r="674" spans="2:6" ht="14.25" customHeight="1" x14ac:dyDescent="0.25">
      <c r="B674" s="71"/>
      <c r="C674" s="19"/>
      <c r="D674" s="19"/>
      <c r="E674" s="200"/>
      <c r="F674" s="19"/>
    </row>
    <row r="675" spans="2:6" ht="14.25" customHeight="1" x14ac:dyDescent="0.25">
      <c r="B675" s="71"/>
      <c r="C675" s="19"/>
      <c r="D675" s="19"/>
      <c r="E675" s="200"/>
      <c r="F675" s="19"/>
    </row>
    <row r="676" spans="2:6" ht="14.25" customHeight="1" x14ac:dyDescent="0.25">
      <c r="B676" s="71"/>
      <c r="C676" s="19"/>
      <c r="D676" s="19"/>
      <c r="E676" s="200"/>
      <c r="F676" s="19"/>
    </row>
    <row r="677" spans="2:6" ht="14.25" customHeight="1" x14ac:dyDescent="0.25">
      <c r="B677" s="71"/>
      <c r="C677" s="19"/>
      <c r="D677" s="19"/>
      <c r="E677" s="200"/>
      <c r="F677" s="19"/>
    </row>
    <row r="678" spans="2:6" ht="14.25" customHeight="1" x14ac:dyDescent="0.25">
      <c r="B678" s="71"/>
      <c r="C678" s="19"/>
      <c r="D678" s="19"/>
      <c r="E678" s="200"/>
      <c r="F678" s="19"/>
    </row>
    <row r="679" spans="2:6" ht="14.25" customHeight="1" x14ac:dyDescent="0.25">
      <c r="B679" s="71"/>
      <c r="C679" s="19"/>
      <c r="D679" s="19"/>
      <c r="E679" s="200"/>
      <c r="F679" s="19"/>
    </row>
    <row r="680" spans="2:6" ht="14.25" customHeight="1" x14ac:dyDescent="0.25">
      <c r="B680" s="71"/>
      <c r="C680" s="19"/>
      <c r="D680" s="19"/>
      <c r="E680" s="200"/>
      <c r="F680" s="19"/>
    </row>
    <row r="681" spans="2:6" ht="14.25" customHeight="1" x14ac:dyDescent="0.25">
      <c r="B681" s="71"/>
      <c r="C681" s="19"/>
      <c r="D681" s="19"/>
      <c r="E681" s="200"/>
      <c r="F681" s="19"/>
    </row>
    <row r="682" spans="2:6" ht="14.25" customHeight="1" x14ac:dyDescent="0.25">
      <c r="B682" s="71"/>
      <c r="C682" s="19"/>
      <c r="D682" s="19"/>
      <c r="E682" s="200"/>
      <c r="F682" s="19"/>
    </row>
    <row r="683" spans="2:6" ht="14.25" customHeight="1" x14ac:dyDescent="0.25">
      <c r="B683" s="71"/>
      <c r="C683" s="19"/>
      <c r="D683" s="19"/>
      <c r="E683" s="200"/>
      <c r="F683" s="19"/>
    </row>
    <row r="684" spans="2:6" ht="14.25" customHeight="1" x14ac:dyDescent="0.25">
      <c r="B684" s="71"/>
      <c r="C684" s="19"/>
      <c r="D684" s="19"/>
      <c r="E684" s="200"/>
      <c r="F684" s="19"/>
    </row>
    <row r="685" spans="2:6" ht="14.25" customHeight="1" x14ac:dyDescent="0.25">
      <c r="B685" s="71"/>
      <c r="C685" s="19"/>
      <c r="D685" s="19"/>
      <c r="E685" s="200"/>
      <c r="F685" s="19"/>
    </row>
    <row r="686" spans="2:6" ht="14.25" customHeight="1" x14ac:dyDescent="0.25">
      <c r="B686" s="71"/>
      <c r="C686" s="19"/>
      <c r="D686" s="19"/>
      <c r="E686" s="200"/>
      <c r="F686" s="19"/>
    </row>
    <row r="687" spans="2:6" ht="14.25" customHeight="1" x14ac:dyDescent="0.25">
      <c r="B687" s="71"/>
      <c r="C687" s="19"/>
      <c r="D687" s="19"/>
      <c r="E687" s="200"/>
      <c r="F687" s="19"/>
    </row>
    <row r="688" spans="2:6" ht="14.25" customHeight="1" x14ac:dyDescent="0.25">
      <c r="B688" s="71"/>
      <c r="C688" s="19"/>
      <c r="D688" s="19"/>
      <c r="E688" s="200"/>
      <c r="F688" s="19"/>
    </row>
    <row r="689" spans="2:6" ht="14.25" customHeight="1" x14ac:dyDescent="0.25">
      <c r="B689" s="71"/>
      <c r="C689" s="19"/>
      <c r="D689" s="19"/>
      <c r="E689" s="200"/>
      <c r="F689" s="19"/>
    </row>
    <row r="690" spans="2:6" ht="14.25" customHeight="1" x14ac:dyDescent="0.25">
      <c r="B690" s="71"/>
      <c r="C690" s="19"/>
      <c r="D690" s="19"/>
      <c r="E690" s="200"/>
      <c r="F690" s="19"/>
    </row>
    <row r="691" spans="2:6" ht="14.25" customHeight="1" x14ac:dyDescent="0.25">
      <c r="B691" s="71"/>
      <c r="C691" s="19"/>
      <c r="D691" s="19"/>
      <c r="E691" s="200"/>
      <c r="F691" s="19"/>
    </row>
    <row r="692" spans="2:6" ht="14.25" customHeight="1" x14ac:dyDescent="0.25">
      <c r="B692" s="71"/>
      <c r="C692" s="19"/>
      <c r="D692" s="19"/>
      <c r="E692" s="200"/>
      <c r="F692" s="19"/>
    </row>
    <row r="693" spans="2:6" ht="14.25" customHeight="1" x14ac:dyDescent="0.25">
      <c r="B693" s="71"/>
      <c r="C693" s="19"/>
      <c r="D693" s="19"/>
      <c r="E693" s="200"/>
      <c r="F693" s="19"/>
    </row>
    <row r="694" spans="2:6" ht="14.25" customHeight="1" x14ac:dyDescent="0.25">
      <c r="B694" s="71"/>
      <c r="C694" s="19"/>
      <c r="D694" s="19"/>
      <c r="E694" s="200"/>
      <c r="F694" s="19"/>
    </row>
    <row r="695" spans="2:6" ht="14.25" customHeight="1" x14ac:dyDescent="0.25">
      <c r="B695" s="71"/>
      <c r="C695" s="19"/>
      <c r="D695" s="19"/>
      <c r="E695" s="200"/>
      <c r="F695" s="19"/>
    </row>
    <row r="696" spans="2:6" ht="14.25" customHeight="1" x14ac:dyDescent="0.25">
      <c r="B696" s="71"/>
      <c r="C696" s="19"/>
      <c r="D696" s="19"/>
      <c r="E696" s="200"/>
      <c r="F696" s="19"/>
    </row>
    <row r="697" spans="2:6" ht="14.25" customHeight="1" x14ac:dyDescent="0.25">
      <c r="B697" s="71"/>
      <c r="C697" s="19"/>
      <c r="D697" s="19"/>
      <c r="E697" s="200"/>
      <c r="F697" s="19"/>
    </row>
    <row r="698" spans="2:6" ht="14.25" customHeight="1" x14ac:dyDescent="0.25">
      <c r="B698" s="71"/>
      <c r="C698" s="19"/>
      <c r="D698" s="19"/>
      <c r="E698" s="200"/>
      <c r="F698" s="19"/>
    </row>
    <row r="699" spans="2:6" ht="14.25" customHeight="1" x14ac:dyDescent="0.25">
      <c r="B699" s="71"/>
      <c r="C699" s="19"/>
      <c r="D699" s="19"/>
      <c r="E699" s="200"/>
      <c r="F699" s="19"/>
    </row>
    <row r="700" spans="2:6" ht="14.25" customHeight="1" x14ac:dyDescent="0.25">
      <c r="B700" s="71"/>
      <c r="C700" s="19"/>
      <c r="D700" s="19"/>
      <c r="E700" s="200"/>
      <c r="F700" s="19"/>
    </row>
    <row r="701" spans="2:6" ht="14.25" customHeight="1" x14ac:dyDescent="0.25">
      <c r="B701" s="71"/>
      <c r="C701" s="19"/>
      <c r="D701" s="19"/>
      <c r="E701" s="200"/>
      <c r="F701" s="19"/>
    </row>
    <row r="702" spans="2:6" ht="14.25" customHeight="1" x14ac:dyDescent="0.25">
      <c r="B702" s="71"/>
      <c r="C702" s="19"/>
      <c r="D702" s="19"/>
      <c r="E702" s="200"/>
      <c r="F702" s="19"/>
    </row>
    <row r="703" spans="2:6" ht="14.25" customHeight="1" x14ac:dyDescent="0.25">
      <c r="B703" s="71"/>
      <c r="C703" s="19"/>
      <c r="D703" s="19"/>
      <c r="E703" s="200"/>
      <c r="F703" s="19"/>
    </row>
    <row r="704" spans="2:6" ht="14.25" customHeight="1" x14ac:dyDescent="0.25">
      <c r="B704" s="71"/>
      <c r="C704" s="19"/>
      <c r="D704" s="19"/>
      <c r="E704" s="200"/>
      <c r="F704" s="19"/>
    </row>
    <row r="705" spans="2:6" ht="14.25" customHeight="1" x14ac:dyDescent="0.25">
      <c r="B705" s="71"/>
      <c r="C705" s="19"/>
      <c r="D705" s="19"/>
      <c r="E705" s="200"/>
      <c r="F705" s="19"/>
    </row>
    <row r="706" spans="2:6" ht="14.25" customHeight="1" x14ac:dyDescent="0.25">
      <c r="B706" s="71"/>
      <c r="C706" s="19"/>
      <c r="D706" s="19"/>
      <c r="E706" s="200"/>
      <c r="F706" s="19"/>
    </row>
    <row r="707" spans="2:6" ht="14.25" customHeight="1" x14ac:dyDescent="0.25">
      <c r="B707" s="71"/>
      <c r="C707" s="19"/>
      <c r="D707" s="19"/>
      <c r="E707" s="200"/>
      <c r="F707" s="19"/>
    </row>
    <row r="708" spans="2:6" ht="14.25" customHeight="1" x14ac:dyDescent="0.25">
      <c r="B708" s="71"/>
      <c r="C708" s="19"/>
      <c r="D708" s="19"/>
      <c r="E708" s="200"/>
      <c r="F708" s="19"/>
    </row>
    <row r="709" spans="2:6" ht="14.25" customHeight="1" x14ac:dyDescent="0.25">
      <c r="B709" s="71"/>
      <c r="C709" s="19"/>
      <c r="D709" s="19"/>
      <c r="E709" s="200"/>
      <c r="F709" s="19"/>
    </row>
    <row r="710" spans="2:6" ht="14.25" customHeight="1" x14ac:dyDescent="0.25">
      <c r="B710" s="71"/>
      <c r="C710" s="19"/>
      <c r="D710" s="19"/>
      <c r="E710" s="200"/>
      <c r="F710" s="19"/>
    </row>
    <row r="711" spans="2:6" ht="14.25" customHeight="1" x14ac:dyDescent="0.25">
      <c r="B711" s="71"/>
      <c r="C711" s="19"/>
      <c r="D711" s="19"/>
      <c r="E711" s="200"/>
      <c r="F711" s="19"/>
    </row>
    <row r="712" spans="2:6" ht="14.25" customHeight="1" x14ac:dyDescent="0.25">
      <c r="B712" s="71"/>
      <c r="C712" s="19"/>
      <c r="D712" s="19"/>
      <c r="E712" s="200"/>
      <c r="F712" s="19"/>
    </row>
    <row r="713" spans="2:6" ht="14.25" customHeight="1" x14ac:dyDescent="0.25">
      <c r="B713" s="71"/>
      <c r="C713" s="19"/>
      <c r="D713" s="19"/>
      <c r="E713" s="200"/>
      <c r="F713" s="19"/>
    </row>
    <row r="714" spans="2:6" ht="14.25" customHeight="1" x14ac:dyDescent="0.25">
      <c r="B714" s="71"/>
      <c r="C714" s="19"/>
      <c r="D714" s="19"/>
      <c r="E714" s="200"/>
      <c r="F714" s="19"/>
    </row>
    <row r="715" spans="2:6" ht="14.25" customHeight="1" x14ac:dyDescent="0.25">
      <c r="B715" s="71"/>
      <c r="C715" s="19"/>
      <c r="D715" s="19"/>
      <c r="E715" s="200"/>
      <c r="F715" s="19"/>
    </row>
    <row r="716" spans="2:6" ht="14.25" customHeight="1" x14ac:dyDescent="0.25">
      <c r="B716" s="71"/>
      <c r="C716" s="19"/>
      <c r="D716" s="19"/>
      <c r="E716" s="200"/>
      <c r="F716" s="19"/>
    </row>
    <row r="717" spans="2:6" ht="14.25" customHeight="1" x14ac:dyDescent="0.25">
      <c r="B717" s="71"/>
      <c r="C717" s="19"/>
      <c r="D717" s="19"/>
      <c r="E717" s="200"/>
      <c r="F717" s="19"/>
    </row>
    <row r="718" spans="2:6" ht="14.25" customHeight="1" x14ac:dyDescent="0.25">
      <c r="B718" s="71"/>
      <c r="C718" s="19"/>
      <c r="D718" s="19"/>
      <c r="E718" s="200"/>
      <c r="F718" s="19"/>
    </row>
    <row r="719" spans="2:6" ht="14.25" customHeight="1" x14ac:dyDescent="0.25">
      <c r="B719" s="71"/>
      <c r="C719" s="19"/>
      <c r="D719" s="19"/>
      <c r="E719" s="200"/>
      <c r="F719" s="19"/>
    </row>
    <row r="720" spans="2:6" ht="14.25" customHeight="1" x14ac:dyDescent="0.25">
      <c r="B720" s="71"/>
      <c r="C720" s="19"/>
      <c r="D720" s="19"/>
      <c r="E720" s="200"/>
      <c r="F720" s="19"/>
    </row>
    <row r="721" spans="2:6" ht="14.25" customHeight="1" x14ac:dyDescent="0.25">
      <c r="B721" s="71"/>
      <c r="C721" s="19"/>
      <c r="D721" s="19"/>
      <c r="E721" s="200"/>
      <c r="F721" s="19"/>
    </row>
    <row r="722" spans="2:6" ht="14.25" customHeight="1" x14ac:dyDescent="0.25">
      <c r="B722" s="71"/>
      <c r="C722" s="19"/>
      <c r="D722" s="19"/>
      <c r="E722" s="200"/>
      <c r="F722" s="19"/>
    </row>
    <row r="723" spans="2:6" ht="14.25" customHeight="1" x14ac:dyDescent="0.25">
      <c r="B723" s="71"/>
      <c r="C723" s="19"/>
      <c r="D723" s="19"/>
      <c r="E723" s="200"/>
      <c r="F723" s="19"/>
    </row>
    <row r="724" spans="2:6" ht="14.25" customHeight="1" x14ac:dyDescent="0.25">
      <c r="B724" s="71"/>
      <c r="C724" s="19"/>
      <c r="D724" s="19"/>
      <c r="E724" s="200"/>
      <c r="F724" s="19"/>
    </row>
    <row r="725" spans="2:6" ht="14.25" customHeight="1" x14ac:dyDescent="0.25">
      <c r="B725" s="71"/>
      <c r="C725" s="19"/>
      <c r="D725" s="19"/>
      <c r="E725" s="200"/>
      <c r="F725" s="19"/>
    </row>
    <row r="726" spans="2:6" ht="14.25" customHeight="1" x14ac:dyDescent="0.25">
      <c r="B726" s="71"/>
      <c r="C726" s="19"/>
      <c r="D726" s="19"/>
      <c r="E726" s="200"/>
      <c r="F726" s="19"/>
    </row>
    <row r="727" spans="2:6" ht="14.25" customHeight="1" x14ac:dyDescent="0.25">
      <c r="B727" s="71"/>
      <c r="C727" s="19"/>
      <c r="D727" s="19"/>
      <c r="E727" s="200"/>
      <c r="F727" s="19"/>
    </row>
    <row r="728" spans="2:6" ht="14.25" customHeight="1" x14ac:dyDescent="0.25">
      <c r="B728" s="71"/>
      <c r="C728" s="19"/>
      <c r="D728" s="19"/>
      <c r="E728" s="200"/>
      <c r="F728" s="19"/>
    </row>
    <row r="729" spans="2:6" ht="14.25" customHeight="1" x14ac:dyDescent="0.25">
      <c r="B729" s="71"/>
      <c r="C729" s="19"/>
      <c r="D729" s="19"/>
      <c r="E729" s="200"/>
      <c r="F729" s="19"/>
    </row>
    <row r="730" spans="2:6" ht="14.25" customHeight="1" x14ac:dyDescent="0.25">
      <c r="B730" s="71"/>
      <c r="C730" s="19"/>
      <c r="D730" s="19"/>
      <c r="E730" s="200"/>
      <c r="F730" s="19"/>
    </row>
    <row r="731" spans="2:6" ht="14.25" customHeight="1" x14ac:dyDescent="0.25">
      <c r="B731" s="71"/>
      <c r="C731" s="19"/>
      <c r="D731" s="19"/>
      <c r="E731" s="200"/>
      <c r="F731" s="19"/>
    </row>
    <row r="732" spans="2:6" ht="14.25" customHeight="1" x14ac:dyDescent="0.25">
      <c r="B732" s="71"/>
      <c r="C732" s="19"/>
      <c r="D732" s="19"/>
      <c r="E732" s="200"/>
      <c r="F732" s="19"/>
    </row>
    <row r="733" spans="2:6" ht="14.25" customHeight="1" x14ac:dyDescent="0.25">
      <c r="B733" s="71"/>
      <c r="C733" s="19"/>
      <c r="D733" s="19"/>
      <c r="E733" s="200"/>
      <c r="F733" s="19"/>
    </row>
    <row r="734" spans="2:6" ht="14.25" customHeight="1" x14ac:dyDescent="0.25">
      <c r="B734" s="71"/>
      <c r="C734" s="19"/>
      <c r="D734" s="19"/>
      <c r="E734" s="200"/>
      <c r="F734" s="19"/>
    </row>
    <row r="735" spans="2:6" ht="14.25" customHeight="1" x14ac:dyDescent="0.25">
      <c r="B735" s="71"/>
      <c r="C735" s="19"/>
      <c r="D735" s="19"/>
      <c r="E735" s="200"/>
      <c r="F735" s="19"/>
    </row>
    <row r="736" spans="2:6" ht="14.25" customHeight="1" x14ac:dyDescent="0.25">
      <c r="B736" s="71"/>
      <c r="C736" s="19"/>
      <c r="D736" s="19"/>
      <c r="E736" s="200"/>
      <c r="F736" s="19"/>
    </row>
    <row r="737" spans="2:6" ht="14.25" customHeight="1" x14ac:dyDescent="0.25">
      <c r="B737" s="71"/>
      <c r="C737" s="19"/>
      <c r="D737" s="19"/>
      <c r="E737" s="200"/>
      <c r="F737" s="19"/>
    </row>
    <row r="738" spans="2:6" ht="14.25" customHeight="1" x14ac:dyDescent="0.25">
      <c r="B738" s="71"/>
      <c r="C738" s="19"/>
      <c r="D738" s="19"/>
      <c r="E738" s="200"/>
      <c r="F738" s="19"/>
    </row>
    <row r="739" spans="2:6" ht="14.25" customHeight="1" x14ac:dyDescent="0.25">
      <c r="B739" s="71"/>
      <c r="C739" s="19"/>
      <c r="D739" s="19"/>
      <c r="E739" s="200"/>
      <c r="F739" s="19"/>
    </row>
    <row r="740" spans="2:6" ht="14.25" customHeight="1" x14ac:dyDescent="0.25">
      <c r="B740" s="71"/>
      <c r="C740" s="19"/>
      <c r="D740" s="19"/>
      <c r="E740" s="200"/>
      <c r="F740" s="19"/>
    </row>
    <row r="741" spans="2:6" ht="14.25" customHeight="1" x14ac:dyDescent="0.25">
      <c r="B741" s="71"/>
      <c r="C741" s="19"/>
      <c r="D741" s="19"/>
      <c r="E741" s="200"/>
      <c r="F741" s="19"/>
    </row>
    <row r="742" spans="2:6" ht="14.25" customHeight="1" x14ac:dyDescent="0.25">
      <c r="B742" s="71"/>
      <c r="C742" s="19"/>
      <c r="D742" s="19"/>
      <c r="E742" s="200"/>
      <c r="F742" s="19"/>
    </row>
    <row r="743" spans="2:6" ht="14.25" customHeight="1" x14ac:dyDescent="0.25">
      <c r="B743" s="71"/>
      <c r="C743" s="19"/>
      <c r="D743" s="19"/>
      <c r="E743" s="200"/>
      <c r="F743" s="19"/>
    </row>
    <row r="744" spans="2:6" ht="14.25" customHeight="1" x14ac:dyDescent="0.25">
      <c r="B744" s="71"/>
      <c r="C744" s="19"/>
      <c r="D744" s="19"/>
      <c r="E744" s="200"/>
      <c r="F744" s="19"/>
    </row>
    <row r="745" spans="2:6" ht="14.25" customHeight="1" x14ac:dyDescent="0.25">
      <c r="B745" s="71"/>
      <c r="C745" s="19"/>
      <c r="D745" s="19"/>
      <c r="E745" s="200"/>
      <c r="F745" s="19"/>
    </row>
    <row r="746" spans="2:6" ht="14.25" customHeight="1" x14ac:dyDescent="0.25">
      <c r="B746" s="71"/>
      <c r="C746" s="19"/>
      <c r="D746" s="19"/>
      <c r="E746" s="200"/>
      <c r="F746" s="19"/>
    </row>
    <row r="747" spans="2:6" ht="14.25" customHeight="1" x14ac:dyDescent="0.25">
      <c r="B747" s="71"/>
      <c r="C747" s="19"/>
      <c r="D747" s="19"/>
      <c r="E747" s="200"/>
      <c r="F747" s="19"/>
    </row>
    <row r="748" spans="2:6" ht="14.25" customHeight="1" x14ac:dyDescent="0.25">
      <c r="B748" s="71"/>
      <c r="C748" s="19"/>
      <c r="D748" s="19"/>
      <c r="E748" s="200"/>
      <c r="F748" s="19"/>
    </row>
    <row r="749" spans="2:6" ht="14.25" customHeight="1" x14ac:dyDescent="0.25">
      <c r="B749" s="71"/>
      <c r="C749" s="19"/>
      <c r="D749" s="19"/>
      <c r="E749" s="200"/>
      <c r="F749" s="19"/>
    </row>
    <row r="750" spans="2:6" ht="14.25" customHeight="1" x14ac:dyDescent="0.25">
      <c r="B750" s="71"/>
      <c r="C750" s="19"/>
      <c r="D750" s="19"/>
      <c r="E750" s="200"/>
      <c r="F750" s="19"/>
    </row>
    <row r="751" spans="2:6" ht="14.25" customHeight="1" x14ac:dyDescent="0.25">
      <c r="B751" s="71"/>
      <c r="C751" s="19"/>
      <c r="D751" s="19"/>
      <c r="E751" s="200"/>
      <c r="F751" s="19"/>
    </row>
    <row r="752" spans="2:6" ht="14.25" customHeight="1" x14ac:dyDescent="0.25">
      <c r="B752" s="71"/>
      <c r="C752" s="19"/>
      <c r="D752" s="19"/>
      <c r="E752" s="200"/>
      <c r="F752" s="19"/>
    </row>
    <row r="753" spans="2:6" ht="14.25" customHeight="1" x14ac:dyDescent="0.25">
      <c r="B753" s="71"/>
      <c r="C753" s="19"/>
      <c r="D753" s="19"/>
      <c r="E753" s="200"/>
      <c r="F753" s="19"/>
    </row>
    <row r="754" spans="2:6" ht="14.25" customHeight="1" x14ac:dyDescent="0.25">
      <c r="B754" s="71"/>
      <c r="C754" s="19"/>
      <c r="D754" s="19"/>
      <c r="E754" s="200"/>
      <c r="F754" s="19"/>
    </row>
    <row r="755" spans="2:6" ht="14.25" customHeight="1" x14ac:dyDescent="0.25">
      <c r="B755" s="71"/>
      <c r="C755" s="19"/>
      <c r="D755" s="19"/>
      <c r="E755" s="200"/>
      <c r="F755" s="19"/>
    </row>
    <row r="756" spans="2:6" ht="14.25" customHeight="1" x14ac:dyDescent="0.25">
      <c r="B756" s="71"/>
      <c r="C756" s="19"/>
      <c r="D756" s="19"/>
      <c r="E756" s="200"/>
      <c r="F756" s="19"/>
    </row>
    <row r="757" spans="2:6" ht="14.25" customHeight="1" x14ac:dyDescent="0.25">
      <c r="B757" s="71"/>
      <c r="C757" s="19"/>
      <c r="D757" s="19"/>
      <c r="E757" s="200"/>
      <c r="F757" s="19"/>
    </row>
    <row r="758" spans="2:6" ht="14.25" customHeight="1" x14ac:dyDescent="0.25">
      <c r="B758" s="71"/>
      <c r="C758" s="19"/>
      <c r="D758" s="19"/>
      <c r="E758" s="200"/>
      <c r="F758" s="19"/>
    </row>
    <row r="759" spans="2:6" ht="14.25" customHeight="1" x14ac:dyDescent="0.25">
      <c r="B759" s="71"/>
      <c r="C759" s="19"/>
      <c r="D759" s="19"/>
      <c r="E759" s="200"/>
      <c r="F759" s="19"/>
    </row>
    <row r="760" spans="2:6" ht="14.25" customHeight="1" x14ac:dyDescent="0.25">
      <c r="B760" s="71"/>
      <c r="C760" s="19"/>
      <c r="D760" s="19"/>
      <c r="E760" s="200"/>
      <c r="F760" s="19"/>
    </row>
    <row r="761" spans="2:6" ht="14.25" customHeight="1" x14ac:dyDescent="0.25">
      <c r="B761" s="71"/>
      <c r="C761" s="19"/>
      <c r="D761" s="19"/>
      <c r="E761" s="200"/>
      <c r="F761" s="19"/>
    </row>
    <row r="762" spans="2:6" ht="14.25" customHeight="1" x14ac:dyDescent="0.25">
      <c r="B762" s="71"/>
      <c r="C762" s="19"/>
      <c r="D762" s="19"/>
      <c r="E762" s="200"/>
      <c r="F762" s="19"/>
    </row>
    <row r="763" spans="2:6" ht="14.25" customHeight="1" x14ac:dyDescent="0.25">
      <c r="B763" s="71"/>
      <c r="C763" s="19"/>
      <c r="D763" s="19"/>
      <c r="E763" s="200"/>
      <c r="F763" s="19"/>
    </row>
    <row r="764" spans="2:6" ht="14.25" customHeight="1" x14ac:dyDescent="0.25">
      <c r="B764" s="71"/>
      <c r="C764" s="19"/>
      <c r="D764" s="19"/>
      <c r="E764" s="200"/>
      <c r="F764" s="19"/>
    </row>
    <row r="765" spans="2:6" ht="14.25" customHeight="1" x14ac:dyDescent="0.25">
      <c r="B765" s="71"/>
      <c r="C765" s="19"/>
      <c r="D765" s="19"/>
      <c r="E765" s="200"/>
      <c r="F765" s="19"/>
    </row>
    <row r="766" spans="2:6" ht="14.25" customHeight="1" x14ac:dyDescent="0.25">
      <c r="B766" s="71"/>
      <c r="C766" s="19"/>
      <c r="D766" s="19"/>
      <c r="E766" s="200"/>
      <c r="F766" s="19"/>
    </row>
    <row r="767" spans="2:6" ht="14.25" customHeight="1" x14ac:dyDescent="0.25">
      <c r="B767" s="71"/>
      <c r="C767" s="19"/>
      <c r="D767" s="19"/>
      <c r="E767" s="200"/>
      <c r="F767" s="19"/>
    </row>
    <row r="768" spans="2:6" ht="14.25" customHeight="1" x14ac:dyDescent="0.25">
      <c r="B768" s="71"/>
      <c r="C768" s="19"/>
      <c r="D768" s="19"/>
      <c r="E768" s="200"/>
      <c r="F768" s="19"/>
    </row>
    <row r="769" spans="2:6" ht="14.25" customHeight="1" x14ac:dyDescent="0.25">
      <c r="B769" s="71"/>
      <c r="C769" s="19"/>
      <c r="D769" s="19"/>
      <c r="E769" s="200"/>
      <c r="F769" s="19"/>
    </row>
    <row r="770" spans="2:6" ht="14.25" customHeight="1" x14ac:dyDescent="0.25">
      <c r="B770" s="71"/>
      <c r="C770" s="19"/>
      <c r="D770" s="19"/>
      <c r="E770" s="200"/>
      <c r="F770" s="19"/>
    </row>
    <row r="771" spans="2:6" ht="14.25" customHeight="1" x14ac:dyDescent="0.25">
      <c r="B771" s="71"/>
      <c r="C771" s="19"/>
      <c r="D771" s="19"/>
      <c r="E771" s="200"/>
      <c r="F771" s="19"/>
    </row>
    <row r="772" spans="2:6" ht="14.25" customHeight="1" x14ac:dyDescent="0.25">
      <c r="B772" s="71"/>
      <c r="C772" s="19"/>
      <c r="D772" s="19"/>
      <c r="E772" s="200"/>
      <c r="F772" s="19"/>
    </row>
    <row r="773" spans="2:6" ht="14.25" customHeight="1" x14ac:dyDescent="0.25">
      <c r="B773" s="71"/>
      <c r="C773" s="19"/>
      <c r="D773" s="19"/>
      <c r="E773" s="200"/>
      <c r="F773" s="19"/>
    </row>
    <row r="774" spans="2:6" ht="14.25" customHeight="1" x14ac:dyDescent="0.25">
      <c r="B774" s="71"/>
      <c r="C774" s="19"/>
      <c r="D774" s="19"/>
      <c r="E774" s="200"/>
      <c r="F774" s="19"/>
    </row>
    <row r="775" spans="2:6" ht="14.25" customHeight="1" x14ac:dyDescent="0.25">
      <c r="B775" s="71"/>
      <c r="C775" s="19"/>
      <c r="D775" s="19"/>
      <c r="E775" s="200"/>
      <c r="F775" s="19"/>
    </row>
    <row r="776" spans="2:6" ht="14.25" customHeight="1" x14ac:dyDescent="0.25">
      <c r="B776" s="71"/>
      <c r="C776" s="19"/>
      <c r="D776" s="19"/>
      <c r="E776" s="200"/>
      <c r="F776" s="19"/>
    </row>
    <row r="777" spans="2:6" ht="14.25" customHeight="1" x14ac:dyDescent="0.25">
      <c r="B777" s="71"/>
      <c r="C777" s="19"/>
      <c r="D777" s="19"/>
      <c r="E777" s="200"/>
      <c r="F777" s="19"/>
    </row>
    <row r="778" spans="2:6" ht="14.25" customHeight="1" x14ac:dyDescent="0.25">
      <c r="B778" s="71"/>
      <c r="C778" s="19"/>
      <c r="D778" s="19"/>
      <c r="E778" s="200"/>
      <c r="F778" s="19"/>
    </row>
    <row r="779" spans="2:6" ht="14.25" customHeight="1" x14ac:dyDescent="0.25">
      <c r="B779" s="71"/>
      <c r="C779" s="19"/>
      <c r="D779" s="19"/>
      <c r="E779" s="200"/>
      <c r="F779" s="19"/>
    </row>
    <row r="780" spans="2:6" ht="14.25" customHeight="1" x14ac:dyDescent="0.25">
      <c r="B780" s="71"/>
      <c r="C780" s="19"/>
      <c r="D780" s="19"/>
      <c r="E780" s="200"/>
      <c r="F780" s="19"/>
    </row>
    <row r="781" spans="2:6" ht="14.25" customHeight="1" x14ac:dyDescent="0.25">
      <c r="B781" s="71"/>
      <c r="C781" s="19"/>
      <c r="D781" s="19"/>
      <c r="E781" s="200"/>
      <c r="F781" s="19"/>
    </row>
    <row r="782" spans="2:6" ht="14.25" customHeight="1" x14ac:dyDescent="0.25">
      <c r="B782" s="71"/>
      <c r="C782" s="19"/>
      <c r="D782" s="19"/>
      <c r="E782" s="200"/>
      <c r="F782" s="19"/>
    </row>
    <row r="783" spans="2:6" ht="14.25" customHeight="1" x14ac:dyDescent="0.25">
      <c r="B783" s="71"/>
      <c r="C783" s="19"/>
      <c r="D783" s="19"/>
      <c r="E783" s="200"/>
      <c r="F783" s="19"/>
    </row>
    <row r="784" spans="2:6" ht="14.25" customHeight="1" x14ac:dyDescent="0.25">
      <c r="B784" s="71"/>
      <c r="C784" s="19"/>
      <c r="D784" s="19"/>
      <c r="E784" s="200"/>
      <c r="F784" s="19"/>
    </row>
    <row r="785" spans="2:6" ht="14.25" customHeight="1" x14ac:dyDescent="0.25">
      <c r="B785" s="71"/>
      <c r="C785" s="19"/>
      <c r="D785" s="19"/>
      <c r="E785" s="200"/>
      <c r="F785" s="19"/>
    </row>
    <row r="786" spans="2:6" ht="14.25" customHeight="1" x14ac:dyDescent="0.25">
      <c r="B786" s="71"/>
      <c r="C786" s="19"/>
      <c r="D786" s="19"/>
      <c r="E786" s="200"/>
      <c r="F786" s="19"/>
    </row>
    <row r="787" spans="2:6" ht="14.25" customHeight="1" x14ac:dyDescent="0.25">
      <c r="B787" s="71"/>
      <c r="C787" s="19"/>
      <c r="D787" s="19"/>
      <c r="E787" s="200"/>
      <c r="F787" s="19"/>
    </row>
    <row r="788" spans="2:6" ht="14.25" customHeight="1" x14ac:dyDescent="0.25">
      <c r="B788" s="71"/>
      <c r="C788" s="19"/>
      <c r="D788" s="19"/>
      <c r="E788" s="200"/>
      <c r="F788" s="19"/>
    </row>
    <row r="789" spans="2:6" ht="14.25" customHeight="1" x14ac:dyDescent="0.25">
      <c r="B789" s="71"/>
      <c r="C789" s="19"/>
      <c r="D789" s="19"/>
      <c r="E789" s="200"/>
      <c r="F789" s="19"/>
    </row>
    <row r="790" spans="2:6" ht="14.25" customHeight="1" x14ac:dyDescent="0.25">
      <c r="B790" s="71"/>
      <c r="C790" s="19"/>
      <c r="D790" s="19"/>
      <c r="E790" s="200"/>
      <c r="F790" s="19"/>
    </row>
    <row r="791" spans="2:6" ht="14.25" customHeight="1" x14ac:dyDescent="0.25">
      <c r="B791" s="71"/>
      <c r="C791" s="19"/>
      <c r="D791" s="19"/>
      <c r="E791" s="200"/>
      <c r="F791" s="19"/>
    </row>
    <row r="792" spans="2:6" ht="14.25" customHeight="1" x14ac:dyDescent="0.25">
      <c r="B792" s="71"/>
      <c r="C792" s="19"/>
      <c r="D792" s="19"/>
      <c r="E792" s="200"/>
      <c r="F792" s="19"/>
    </row>
    <row r="793" spans="2:6" ht="14.25" customHeight="1" x14ac:dyDescent="0.25">
      <c r="B793" s="71"/>
      <c r="C793" s="19"/>
      <c r="D793" s="19"/>
      <c r="E793" s="200"/>
      <c r="F793" s="19"/>
    </row>
    <row r="794" spans="2:6" ht="14.25" customHeight="1" x14ac:dyDescent="0.25">
      <c r="B794" s="71"/>
      <c r="C794" s="19"/>
      <c r="D794" s="19"/>
      <c r="E794" s="200"/>
      <c r="F794" s="19"/>
    </row>
    <row r="795" spans="2:6" ht="14.25" customHeight="1" x14ac:dyDescent="0.25">
      <c r="B795" s="71"/>
      <c r="C795" s="19"/>
      <c r="D795" s="19"/>
      <c r="E795" s="200"/>
      <c r="F795" s="19"/>
    </row>
    <row r="796" spans="2:6" ht="14.25" customHeight="1" x14ac:dyDescent="0.25">
      <c r="B796" s="71"/>
      <c r="C796" s="19"/>
      <c r="D796" s="19"/>
      <c r="E796" s="200"/>
      <c r="F796" s="19"/>
    </row>
    <row r="797" spans="2:6" ht="14.25" customHeight="1" x14ac:dyDescent="0.25">
      <c r="B797" s="71"/>
      <c r="C797" s="19"/>
      <c r="D797" s="19"/>
      <c r="E797" s="200"/>
      <c r="F797" s="19"/>
    </row>
    <row r="798" spans="2:6" ht="14.25" customHeight="1" x14ac:dyDescent="0.25">
      <c r="B798" s="71"/>
      <c r="C798" s="19"/>
      <c r="D798" s="19"/>
      <c r="E798" s="200"/>
      <c r="F798" s="19"/>
    </row>
    <row r="799" spans="2:6" ht="14.25" customHeight="1" x14ac:dyDescent="0.25">
      <c r="B799" s="71"/>
      <c r="C799" s="19"/>
      <c r="D799" s="19"/>
      <c r="E799" s="200"/>
      <c r="F799" s="19"/>
    </row>
    <row r="800" spans="2:6" ht="14.25" customHeight="1" x14ac:dyDescent="0.25">
      <c r="B800" s="71"/>
      <c r="C800" s="19"/>
      <c r="D800" s="19"/>
      <c r="E800" s="200"/>
      <c r="F800" s="19"/>
    </row>
    <row r="801" spans="2:6" ht="14.25" customHeight="1" x14ac:dyDescent="0.25">
      <c r="B801" s="71"/>
      <c r="C801" s="19"/>
      <c r="D801" s="19"/>
      <c r="E801" s="200"/>
      <c r="F801" s="19"/>
    </row>
    <row r="802" spans="2:6" ht="14.25" customHeight="1" x14ac:dyDescent="0.25">
      <c r="B802" s="71"/>
      <c r="C802" s="19"/>
      <c r="D802" s="19"/>
      <c r="E802" s="200"/>
      <c r="F802" s="19"/>
    </row>
    <row r="803" spans="2:6" ht="14.25" customHeight="1" x14ac:dyDescent="0.25">
      <c r="B803" s="71"/>
      <c r="C803" s="19"/>
      <c r="D803" s="19"/>
      <c r="E803" s="200"/>
      <c r="F803" s="19"/>
    </row>
    <row r="804" spans="2:6" ht="14.25" customHeight="1" x14ac:dyDescent="0.25">
      <c r="B804" s="71"/>
      <c r="C804" s="19"/>
      <c r="D804" s="19"/>
      <c r="E804" s="200"/>
      <c r="F804" s="19"/>
    </row>
    <row r="805" spans="2:6" ht="14.25" customHeight="1" x14ac:dyDescent="0.25">
      <c r="B805" s="71"/>
      <c r="C805" s="19"/>
      <c r="D805" s="19"/>
      <c r="E805" s="200"/>
      <c r="F805" s="19"/>
    </row>
    <row r="806" spans="2:6" ht="14.25" customHeight="1" x14ac:dyDescent="0.25">
      <c r="B806" s="71"/>
      <c r="C806" s="19"/>
      <c r="D806" s="19"/>
      <c r="E806" s="200"/>
      <c r="F806" s="19"/>
    </row>
    <row r="807" spans="2:6" ht="14.25" customHeight="1" x14ac:dyDescent="0.25">
      <c r="B807" s="71"/>
      <c r="C807" s="19"/>
      <c r="D807" s="19"/>
      <c r="E807" s="200"/>
      <c r="F807" s="19"/>
    </row>
    <row r="808" spans="2:6" ht="14.25" customHeight="1" x14ac:dyDescent="0.25">
      <c r="B808" s="71"/>
      <c r="C808" s="19"/>
      <c r="D808" s="19"/>
      <c r="E808" s="200"/>
      <c r="F808" s="19"/>
    </row>
    <row r="809" spans="2:6" ht="14.25" customHeight="1" x14ac:dyDescent="0.25">
      <c r="B809" s="71"/>
      <c r="C809" s="19"/>
      <c r="D809" s="19"/>
      <c r="E809" s="200"/>
      <c r="F809" s="19"/>
    </row>
    <row r="810" spans="2:6" ht="14.25" customHeight="1" x14ac:dyDescent="0.25">
      <c r="B810" s="71"/>
      <c r="C810" s="19"/>
      <c r="D810" s="19"/>
      <c r="E810" s="200"/>
      <c r="F810" s="19"/>
    </row>
    <row r="811" spans="2:6" ht="14.25" customHeight="1" x14ac:dyDescent="0.25">
      <c r="B811" s="71"/>
      <c r="C811" s="19"/>
      <c r="D811" s="19"/>
      <c r="E811" s="200"/>
      <c r="F811" s="19"/>
    </row>
    <row r="812" spans="2:6" ht="14.25" customHeight="1" x14ac:dyDescent="0.25">
      <c r="B812" s="71"/>
      <c r="C812" s="19"/>
      <c r="D812" s="19"/>
      <c r="E812" s="200"/>
      <c r="F812" s="19"/>
    </row>
    <row r="813" spans="2:6" ht="14.25" customHeight="1" x14ac:dyDescent="0.25">
      <c r="B813" s="71"/>
      <c r="C813" s="19"/>
      <c r="D813" s="19"/>
      <c r="E813" s="200"/>
      <c r="F813" s="19"/>
    </row>
    <row r="814" spans="2:6" ht="14.25" customHeight="1" x14ac:dyDescent="0.25">
      <c r="B814" s="71"/>
      <c r="C814" s="19"/>
      <c r="D814" s="19"/>
      <c r="E814" s="200"/>
      <c r="F814" s="19"/>
    </row>
    <row r="815" spans="2:6" ht="14.25" customHeight="1" x14ac:dyDescent="0.25">
      <c r="B815" s="71"/>
      <c r="C815" s="19"/>
      <c r="D815" s="19"/>
      <c r="E815" s="200"/>
      <c r="F815" s="19"/>
    </row>
    <row r="816" spans="2:6" ht="14.25" customHeight="1" x14ac:dyDescent="0.25">
      <c r="B816" s="71"/>
      <c r="C816" s="19"/>
      <c r="D816" s="19"/>
      <c r="E816" s="200"/>
      <c r="F816" s="19"/>
    </row>
    <row r="817" spans="2:6" ht="14.25" customHeight="1" x14ac:dyDescent="0.25">
      <c r="B817" s="71"/>
      <c r="C817" s="19"/>
      <c r="D817" s="19"/>
      <c r="E817" s="200"/>
      <c r="F817" s="19"/>
    </row>
    <row r="818" spans="2:6" ht="14.25" customHeight="1" x14ac:dyDescent="0.25">
      <c r="B818" s="71"/>
      <c r="C818" s="19"/>
      <c r="D818" s="19"/>
      <c r="E818" s="200"/>
      <c r="F818" s="19"/>
    </row>
    <row r="819" spans="2:6" ht="14.25" customHeight="1" x14ac:dyDescent="0.25">
      <c r="B819" s="71"/>
      <c r="C819" s="19"/>
      <c r="D819" s="19"/>
      <c r="E819" s="200"/>
      <c r="F819" s="19"/>
    </row>
    <row r="820" spans="2:6" ht="14.25" customHeight="1" x14ac:dyDescent="0.25">
      <c r="B820" s="71"/>
      <c r="C820" s="19"/>
      <c r="D820" s="19"/>
      <c r="E820" s="200"/>
      <c r="F820" s="19"/>
    </row>
    <row r="821" spans="2:6" ht="14.25" customHeight="1" x14ac:dyDescent="0.25">
      <c r="B821" s="71"/>
      <c r="C821" s="19"/>
      <c r="D821" s="19"/>
      <c r="E821" s="200"/>
      <c r="F821" s="19"/>
    </row>
    <row r="822" spans="2:6" ht="14.25" customHeight="1" x14ac:dyDescent="0.25">
      <c r="B822" s="71"/>
      <c r="C822" s="19"/>
      <c r="D822" s="19"/>
      <c r="E822" s="200"/>
      <c r="F822" s="19"/>
    </row>
    <row r="823" spans="2:6" ht="14.25" customHeight="1" x14ac:dyDescent="0.25">
      <c r="B823" s="71"/>
      <c r="C823" s="19"/>
      <c r="D823" s="19"/>
      <c r="E823" s="200"/>
      <c r="F823" s="19"/>
    </row>
    <row r="824" spans="2:6" ht="14.25" customHeight="1" x14ac:dyDescent="0.25">
      <c r="B824" s="71"/>
      <c r="C824" s="19"/>
      <c r="D824" s="19"/>
      <c r="E824" s="200"/>
      <c r="F824" s="19"/>
    </row>
    <row r="825" spans="2:6" ht="14.25" customHeight="1" x14ac:dyDescent="0.25">
      <c r="B825" s="71"/>
      <c r="C825" s="19"/>
      <c r="D825" s="19"/>
      <c r="E825" s="200"/>
      <c r="F825" s="19"/>
    </row>
    <row r="826" spans="2:6" ht="14.25" customHeight="1" x14ac:dyDescent="0.25">
      <c r="B826" s="71"/>
      <c r="C826" s="19"/>
      <c r="D826" s="19"/>
      <c r="E826" s="200"/>
      <c r="F826" s="19"/>
    </row>
    <row r="827" spans="2:6" ht="14.25" customHeight="1" x14ac:dyDescent="0.25">
      <c r="B827" s="71"/>
      <c r="C827" s="19"/>
      <c r="D827" s="19"/>
      <c r="E827" s="200"/>
      <c r="F827" s="19"/>
    </row>
    <row r="828" spans="2:6" ht="14.25" customHeight="1" x14ac:dyDescent="0.25">
      <c r="B828" s="71"/>
      <c r="C828" s="19"/>
      <c r="D828" s="19"/>
      <c r="E828" s="200"/>
      <c r="F828" s="19"/>
    </row>
    <row r="829" spans="2:6" ht="14.25" customHeight="1" x14ac:dyDescent="0.25">
      <c r="B829" s="71"/>
      <c r="C829" s="19"/>
      <c r="D829" s="19"/>
      <c r="E829" s="200"/>
      <c r="F829" s="19"/>
    </row>
    <row r="830" spans="2:6" ht="14.25" customHeight="1" x14ac:dyDescent="0.25">
      <c r="B830" s="71"/>
      <c r="C830" s="19"/>
      <c r="D830" s="19"/>
      <c r="E830" s="200"/>
      <c r="F830" s="19"/>
    </row>
    <row r="831" spans="2:6" ht="14.25" customHeight="1" x14ac:dyDescent="0.25">
      <c r="B831" s="71"/>
      <c r="C831" s="19"/>
      <c r="D831" s="19"/>
      <c r="E831" s="200"/>
      <c r="F831" s="19"/>
    </row>
    <row r="832" spans="2:6" ht="14.25" customHeight="1" x14ac:dyDescent="0.25">
      <c r="B832" s="71"/>
      <c r="C832" s="19"/>
      <c r="D832" s="19"/>
      <c r="E832" s="200"/>
      <c r="F832" s="19"/>
    </row>
    <row r="833" spans="2:6" ht="14.25" customHeight="1" x14ac:dyDescent="0.25">
      <c r="B833" s="71"/>
      <c r="C833" s="19"/>
      <c r="D833" s="19"/>
      <c r="E833" s="200"/>
      <c r="F833" s="19"/>
    </row>
    <row r="834" spans="2:6" ht="14.25" customHeight="1" x14ac:dyDescent="0.25">
      <c r="B834" s="71"/>
      <c r="C834" s="19"/>
      <c r="D834" s="19"/>
      <c r="E834" s="200"/>
      <c r="F834" s="19"/>
    </row>
    <row r="835" spans="2:6" ht="14.25" customHeight="1" x14ac:dyDescent="0.25">
      <c r="B835" s="71"/>
      <c r="C835" s="19"/>
      <c r="D835" s="19"/>
      <c r="E835" s="200"/>
      <c r="F835" s="19"/>
    </row>
    <row r="836" spans="2:6" ht="14.25" customHeight="1" x14ac:dyDescent="0.25">
      <c r="B836" s="71"/>
      <c r="C836" s="19"/>
      <c r="D836" s="19"/>
      <c r="E836" s="200"/>
      <c r="F836" s="19"/>
    </row>
    <row r="837" spans="2:6" ht="14.25" customHeight="1" x14ac:dyDescent="0.25">
      <c r="B837" s="71"/>
      <c r="C837" s="19"/>
      <c r="D837" s="19"/>
      <c r="E837" s="200"/>
      <c r="F837" s="19"/>
    </row>
    <row r="838" spans="2:6" ht="14.25" customHeight="1" x14ac:dyDescent="0.25">
      <c r="B838" s="71"/>
      <c r="C838" s="19"/>
      <c r="D838" s="19"/>
      <c r="E838" s="200"/>
      <c r="F838" s="19"/>
    </row>
    <row r="839" spans="2:6" ht="14.25" customHeight="1" x14ac:dyDescent="0.25">
      <c r="B839" s="71"/>
      <c r="C839" s="19"/>
      <c r="D839" s="19"/>
      <c r="E839" s="200"/>
      <c r="F839" s="19"/>
    </row>
    <row r="840" spans="2:6" ht="14.25" customHeight="1" x14ac:dyDescent="0.25">
      <c r="B840" s="71"/>
      <c r="C840" s="19"/>
      <c r="D840" s="19"/>
      <c r="E840" s="200"/>
      <c r="F840" s="19"/>
    </row>
    <row r="841" spans="2:6" ht="14.25" customHeight="1" x14ac:dyDescent="0.25">
      <c r="B841" s="71"/>
      <c r="C841" s="19"/>
      <c r="D841" s="19"/>
      <c r="E841" s="200"/>
      <c r="F841" s="19"/>
    </row>
    <row r="842" spans="2:6" ht="14.25" customHeight="1" x14ac:dyDescent="0.25">
      <c r="B842" s="71"/>
      <c r="C842" s="19"/>
      <c r="D842" s="19"/>
      <c r="E842" s="200"/>
      <c r="F842" s="19"/>
    </row>
    <row r="843" spans="2:6" ht="14.25" customHeight="1" x14ac:dyDescent="0.25">
      <c r="B843" s="71"/>
      <c r="C843" s="19"/>
      <c r="D843" s="19"/>
      <c r="E843" s="200"/>
      <c r="F843" s="19"/>
    </row>
    <row r="844" spans="2:6" ht="14.25" customHeight="1" x14ac:dyDescent="0.25">
      <c r="B844" s="71"/>
      <c r="C844" s="19"/>
      <c r="D844" s="19"/>
      <c r="E844" s="200"/>
      <c r="F844" s="19"/>
    </row>
    <row r="845" spans="2:6" ht="14.25" customHeight="1" x14ac:dyDescent="0.25">
      <c r="B845" s="71"/>
      <c r="C845" s="19"/>
      <c r="D845" s="19"/>
      <c r="E845" s="200"/>
      <c r="F845" s="19"/>
    </row>
    <row r="846" spans="2:6" ht="14.25" customHeight="1" x14ac:dyDescent="0.25">
      <c r="B846" s="71"/>
      <c r="C846" s="19"/>
      <c r="D846" s="19"/>
      <c r="E846" s="200"/>
      <c r="F846" s="19"/>
    </row>
    <row r="847" spans="2:6" ht="14.25" customHeight="1" x14ac:dyDescent="0.25">
      <c r="B847" s="71"/>
      <c r="C847" s="19"/>
      <c r="D847" s="19"/>
      <c r="E847" s="200"/>
      <c r="F847" s="19"/>
    </row>
    <row r="848" spans="2:6" ht="14.25" customHeight="1" x14ac:dyDescent="0.25">
      <c r="B848" s="71"/>
      <c r="C848" s="19"/>
      <c r="D848" s="19"/>
      <c r="E848" s="200"/>
      <c r="F848" s="19"/>
    </row>
    <row r="849" spans="2:6" ht="14.25" customHeight="1" x14ac:dyDescent="0.25">
      <c r="B849" s="71"/>
      <c r="C849" s="19"/>
      <c r="D849" s="19"/>
      <c r="E849" s="200"/>
      <c r="F849" s="19"/>
    </row>
    <row r="850" spans="2:6" ht="14.25" customHeight="1" x14ac:dyDescent="0.25">
      <c r="B850" s="71"/>
      <c r="C850" s="19"/>
      <c r="D850" s="19"/>
      <c r="E850" s="200"/>
      <c r="F850" s="19"/>
    </row>
    <row r="851" spans="2:6" ht="14.25" customHeight="1" x14ac:dyDescent="0.25">
      <c r="B851" s="71"/>
      <c r="C851" s="19"/>
      <c r="D851" s="19"/>
      <c r="E851" s="200"/>
      <c r="F851" s="19"/>
    </row>
    <row r="852" spans="2:6" ht="14.25" customHeight="1" x14ac:dyDescent="0.25">
      <c r="B852" s="71"/>
      <c r="C852" s="19"/>
      <c r="D852" s="19"/>
      <c r="E852" s="200"/>
      <c r="F852" s="19"/>
    </row>
    <row r="853" spans="2:6" ht="14.25" customHeight="1" x14ac:dyDescent="0.25">
      <c r="B853" s="71"/>
      <c r="C853" s="19"/>
      <c r="D853" s="19"/>
      <c r="E853" s="200"/>
      <c r="F853" s="19"/>
    </row>
    <row r="854" spans="2:6" ht="14.25" customHeight="1" x14ac:dyDescent="0.25">
      <c r="B854" s="71"/>
      <c r="C854" s="19"/>
      <c r="D854" s="19"/>
      <c r="E854" s="200"/>
      <c r="F854" s="19"/>
    </row>
    <row r="855" spans="2:6" ht="14.25" customHeight="1" x14ac:dyDescent="0.25">
      <c r="B855" s="71"/>
      <c r="C855" s="19"/>
      <c r="D855" s="19"/>
      <c r="E855" s="200"/>
      <c r="F855" s="19"/>
    </row>
    <row r="856" spans="2:6" ht="14.25" customHeight="1" x14ac:dyDescent="0.25">
      <c r="B856" s="71"/>
      <c r="C856" s="19"/>
      <c r="D856" s="19"/>
      <c r="E856" s="200"/>
      <c r="F856" s="19"/>
    </row>
    <row r="857" spans="2:6" ht="14.25" customHeight="1" x14ac:dyDescent="0.25">
      <c r="B857" s="71"/>
      <c r="C857" s="19"/>
      <c r="D857" s="19"/>
      <c r="E857" s="200"/>
      <c r="F857" s="19"/>
    </row>
    <row r="858" spans="2:6" ht="14.25" customHeight="1" x14ac:dyDescent="0.25">
      <c r="B858" s="71"/>
      <c r="C858" s="19"/>
      <c r="D858" s="19"/>
      <c r="E858" s="200"/>
      <c r="F858" s="19"/>
    </row>
    <row r="859" spans="2:6" ht="14.25" customHeight="1" x14ac:dyDescent="0.25">
      <c r="B859" s="71"/>
      <c r="C859" s="19"/>
      <c r="D859" s="19"/>
      <c r="E859" s="200"/>
      <c r="F859" s="19"/>
    </row>
    <row r="860" spans="2:6" ht="14.25" customHeight="1" x14ac:dyDescent="0.25">
      <c r="B860" s="71"/>
      <c r="C860" s="19"/>
      <c r="D860" s="19"/>
      <c r="E860" s="200"/>
      <c r="F860" s="19"/>
    </row>
    <row r="861" spans="2:6" ht="14.25" customHeight="1" x14ac:dyDescent="0.25">
      <c r="B861" s="71"/>
      <c r="C861" s="19"/>
      <c r="D861" s="19"/>
      <c r="E861" s="200"/>
      <c r="F861" s="19"/>
    </row>
    <row r="862" spans="2:6" ht="14.25" customHeight="1" x14ac:dyDescent="0.25">
      <c r="B862" s="71"/>
      <c r="C862" s="19"/>
      <c r="D862" s="19"/>
      <c r="E862" s="200"/>
      <c r="F862" s="19"/>
    </row>
    <row r="863" spans="2:6" ht="14.25" customHeight="1" x14ac:dyDescent="0.25">
      <c r="B863" s="71"/>
      <c r="C863" s="19"/>
      <c r="D863" s="19"/>
      <c r="E863" s="200"/>
      <c r="F863" s="19"/>
    </row>
    <row r="864" spans="2:6" ht="14.25" customHeight="1" x14ac:dyDescent="0.25">
      <c r="B864" s="71"/>
      <c r="C864" s="19"/>
      <c r="D864" s="19"/>
      <c r="E864" s="200"/>
      <c r="F864" s="19"/>
    </row>
    <row r="865" spans="2:6" ht="14.25" customHeight="1" x14ac:dyDescent="0.25">
      <c r="B865" s="71"/>
      <c r="C865" s="19"/>
      <c r="D865" s="19"/>
      <c r="E865" s="200"/>
      <c r="F865" s="19"/>
    </row>
    <row r="866" spans="2:6" ht="14.25" customHeight="1" x14ac:dyDescent="0.25">
      <c r="B866" s="71"/>
      <c r="C866" s="19"/>
      <c r="D866" s="19"/>
      <c r="E866" s="200"/>
      <c r="F866" s="19"/>
    </row>
    <row r="867" spans="2:6" ht="14.25" customHeight="1" x14ac:dyDescent="0.25">
      <c r="B867" s="71"/>
      <c r="C867" s="19"/>
      <c r="D867" s="19"/>
      <c r="E867" s="200"/>
      <c r="F867" s="19"/>
    </row>
    <row r="868" spans="2:6" ht="14.25" customHeight="1" x14ac:dyDescent="0.25">
      <c r="B868" s="71"/>
      <c r="C868" s="19"/>
      <c r="D868" s="19"/>
      <c r="E868" s="200"/>
      <c r="F868" s="19"/>
    </row>
    <row r="869" spans="2:6" ht="14.25" customHeight="1" x14ac:dyDescent="0.25">
      <c r="B869" s="71"/>
      <c r="C869" s="19"/>
      <c r="D869" s="19"/>
      <c r="E869" s="200"/>
      <c r="F869" s="19"/>
    </row>
    <row r="870" spans="2:6" ht="14.25" customHeight="1" x14ac:dyDescent="0.25">
      <c r="B870" s="71"/>
      <c r="C870" s="19"/>
      <c r="D870" s="19"/>
      <c r="E870" s="200"/>
      <c r="F870" s="19"/>
    </row>
    <row r="871" spans="2:6" ht="14.25" customHeight="1" x14ac:dyDescent="0.25">
      <c r="B871" s="71"/>
      <c r="C871" s="19"/>
      <c r="D871" s="19"/>
      <c r="E871" s="200"/>
      <c r="F871" s="19"/>
    </row>
    <row r="872" spans="2:6" ht="14.25" customHeight="1" x14ac:dyDescent="0.25">
      <c r="B872" s="71"/>
      <c r="C872" s="19"/>
      <c r="D872" s="19"/>
      <c r="E872" s="200"/>
      <c r="F872" s="19"/>
    </row>
    <row r="873" spans="2:6" ht="14.25" customHeight="1" x14ac:dyDescent="0.25">
      <c r="B873" s="71"/>
      <c r="C873" s="19"/>
      <c r="D873" s="19"/>
      <c r="E873" s="200"/>
      <c r="F873" s="19"/>
    </row>
    <row r="874" spans="2:6" ht="14.25" customHeight="1" x14ac:dyDescent="0.25">
      <c r="B874" s="71"/>
      <c r="C874" s="19"/>
      <c r="D874" s="19"/>
      <c r="E874" s="200"/>
      <c r="F874" s="19"/>
    </row>
    <row r="875" spans="2:6" ht="14.25" customHeight="1" x14ac:dyDescent="0.25">
      <c r="B875" s="71"/>
      <c r="C875" s="19"/>
      <c r="D875" s="19"/>
      <c r="E875" s="200"/>
      <c r="F875" s="19"/>
    </row>
    <row r="876" spans="2:6" ht="14.25" customHeight="1" x14ac:dyDescent="0.25">
      <c r="B876" s="71"/>
      <c r="C876" s="19"/>
      <c r="D876" s="19"/>
      <c r="E876" s="200"/>
      <c r="F876" s="19"/>
    </row>
    <row r="877" spans="2:6" ht="14.25" customHeight="1" x14ac:dyDescent="0.25">
      <c r="B877" s="71"/>
      <c r="C877" s="19"/>
      <c r="D877" s="19"/>
      <c r="E877" s="200"/>
      <c r="F877" s="19"/>
    </row>
    <row r="878" spans="2:6" ht="14.25" customHeight="1" x14ac:dyDescent="0.25">
      <c r="B878" s="71"/>
      <c r="C878" s="19"/>
      <c r="D878" s="19"/>
      <c r="E878" s="200"/>
      <c r="F878" s="19"/>
    </row>
    <row r="879" spans="2:6" ht="14.25" customHeight="1" x14ac:dyDescent="0.25">
      <c r="B879" s="71"/>
      <c r="C879" s="19"/>
      <c r="D879" s="19"/>
      <c r="E879" s="200"/>
      <c r="F879" s="19"/>
    </row>
    <row r="880" spans="2:6" ht="14.25" customHeight="1" x14ac:dyDescent="0.25">
      <c r="B880" s="71"/>
      <c r="C880" s="19"/>
      <c r="D880" s="19"/>
      <c r="E880" s="200"/>
      <c r="F880" s="19"/>
    </row>
    <row r="881" spans="2:6" ht="14.25" customHeight="1" x14ac:dyDescent="0.25">
      <c r="B881" s="71"/>
      <c r="C881" s="19"/>
      <c r="D881" s="19"/>
      <c r="E881" s="200"/>
      <c r="F881" s="19"/>
    </row>
    <row r="882" spans="2:6" ht="14.25" customHeight="1" x14ac:dyDescent="0.25">
      <c r="B882" s="71"/>
      <c r="C882" s="19"/>
      <c r="D882" s="19"/>
      <c r="E882" s="200"/>
      <c r="F882" s="19"/>
    </row>
    <row r="883" spans="2:6" ht="14.25" customHeight="1" x14ac:dyDescent="0.25">
      <c r="B883" s="71"/>
      <c r="C883" s="19"/>
      <c r="D883" s="19"/>
      <c r="E883" s="200"/>
      <c r="F883" s="19"/>
    </row>
    <row r="884" spans="2:6" ht="14.25" customHeight="1" x14ac:dyDescent="0.25">
      <c r="B884" s="71"/>
      <c r="C884" s="19"/>
      <c r="D884" s="19"/>
      <c r="E884" s="200"/>
      <c r="F884" s="19"/>
    </row>
    <row r="885" spans="2:6" ht="14.25" customHeight="1" x14ac:dyDescent="0.25">
      <c r="B885" s="71"/>
      <c r="C885" s="19"/>
      <c r="D885" s="19"/>
      <c r="E885" s="200"/>
      <c r="F885" s="19"/>
    </row>
    <row r="886" spans="2:6" ht="14.25" customHeight="1" x14ac:dyDescent="0.25">
      <c r="B886" s="71"/>
      <c r="C886" s="19"/>
      <c r="D886" s="19"/>
      <c r="E886" s="200"/>
      <c r="F886" s="19"/>
    </row>
    <row r="887" spans="2:6" ht="14.25" customHeight="1" x14ac:dyDescent="0.25">
      <c r="B887" s="71"/>
      <c r="C887" s="19"/>
      <c r="D887" s="19"/>
      <c r="E887" s="200"/>
      <c r="F887" s="19"/>
    </row>
    <row r="888" spans="2:6" ht="14.25" customHeight="1" x14ac:dyDescent="0.25">
      <c r="B888" s="71"/>
      <c r="C888" s="19"/>
      <c r="D888" s="19"/>
      <c r="E888" s="200"/>
      <c r="F888" s="19"/>
    </row>
    <row r="889" spans="2:6" ht="14.25" customHeight="1" x14ac:dyDescent="0.25">
      <c r="B889" s="71"/>
      <c r="C889" s="19"/>
      <c r="D889" s="19"/>
      <c r="E889" s="200"/>
      <c r="F889" s="19"/>
    </row>
    <row r="890" spans="2:6" ht="14.25" customHeight="1" x14ac:dyDescent="0.25">
      <c r="B890" s="71"/>
      <c r="C890" s="19"/>
      <c r="D890" s="19"/>
      <c r="E890" s="200"/>
      <c r="F890" s="19"/>
    </row>
    <row r="891" spans="2:6" ht="14.25" customHeight="1" x14ac:dyDescent="0.25">
      <c r="B891" s="71"/>
      <c r="C891" s="19"/>
      <c r="D891" s="19"/>
      <c r="E891" s="200"/>
      <c r="F891" s="19"/>
    </row>
    <row r="892" spans="2:6" ht="14.25" customHeight="1" x14ac:dyDescent="0.25">
      <c r="B892" s="71"/>
      <c r="C892" s="19"/>
      <c r="D892" s="19"/>
      <c r="E892" s="200"/>
      <c r="F892" s="19"/>
    </row>
    <row r="893" spans="2:6" ht="14.25" customHeight="1" x14ac:dyDescent="0.25">
      <c r="B893" s="71"/>
      <c r="C893" s="19"/>
      <c r="D893" s="19"/>
      <c r="E893" s="200"/>
      <c r="F893" s="19"/>
    </row>
    <row r="894" spans="2:6" ht="14.25" customHeight="1" x14ac:dyDescent="0.25">
      <c r="B894" s="71"/>
      <c r="C894" s="19"/>
      <c r="D894" s="19"/>
      <c r="E894" s="200"/>
      <c r="F894" s="19"/>
    </row>
    <row r="895" spans="2:6" ht="14.25" customHeight="1" x14ac:dyDescent="0.25">
      <c r="B895" s="71"/>
      <c r="C895" s="19"/>
      <c r="D895" s="19"/>
      <c r="E895" s="200"/>
      <c r="F895" s="19"/>
    </row>
    <row r="896" spans="2:6" ht="14.25" customHeight="1" x14ac:dyDescent="0.25">
      <c r="B896" s="71"/>
      <c r="C896" s="19"/>
      <c r="D896" s="19"/>
      <c r="E896" s="200"/>
      <c r="F896" s="19"/>
    </row>
    <row r="897" spans="2:6" ht="14.25" customHeight="1" x14ac:dyDescent="0.25">
      <c r="B897" s="71"/>
      <c r="C897" s="19"/>
      <c r="D897" s="19"/>
      <c r="E897" s="200"/>
      <c r="F897" s="19"/>
    </row>
    <row r="898" spans="2:6" ht="14.25" customHeight="1" x14ac:dyDescent="0.25">
      <c r="B898" s="71"/>
      <c r="C898" s="19"/>
      <c r="D898" s="19"/>
      <c r="E898" s="200"/>
      <c r="F898" s="19"/>
    </row>
    <row r="899" spans="2:6" ht="14.25" customHeight="1" x14ac:dyDescent="0.25">
      <c r="B899" s="71"/>
      <c r="C899" s="19"/>
      <c r="D899" s="19"/>
      <c r="E899" s="200"/>
      <c r="F899" s="19"/>
    </row>
    <row r="900" spans="2:6" ht="14.25" customHeight="1" x14ac:dyDescent="0.25">
      <c r="B900" s="71"/>
      <c r="C900" s="19"/>
      <c r="D900" s="19"/>
      <c r="E900" s="200"/>
      <c r="F900" s="19"/>
    </row>
    <row r="901" spans="2:6" ht="14.25" customHeight="1" x14ac:dyDescent="0.25">
      <c r="B901" s="71"/>
      <c r="C901" s="19"/>
      <c r="D901" s="19"/>
      <c r="E901" s="200"/>
      <c r="F901" s="19"/>
    </row>
    <row r="902" spans="2:6" ht="14.25" customHeight="1" x14ac:dyDescent="0.25">
      <c r="B902" s="71"/>
      <c r="C902" s="19"/>
      <c r="D902" s="19"/>
      <c r="E902" s="200"/>
      <c r="F902" s="19"/>
    </row>
    <row r="903" spans="2:6" ht="14.25" customHeight="1" x14ac:dyDescent="0.25">
      <c r="B903" s="71"/>
      <c r="C903" s="19"/>
      <c r="D903" s="19"/>
      <c r="E903" s="200"/>
      <c r="F903" s="19"/>
    </row>
    <row r="904" spans="2:6" ht="14.25" customHeight="1" x14ac:dyDescent="0.25">
      <c r="B904" s="71"/>
      <c r="C904" s="19"/>
      <c r="D904" s="19"/>
      <c r="E904" s="200"/>
      <c r="F904" s="19"/>
    </row>
    <row r="905" spans="2:6" ht="14.25" customHeight="1" x14ac:dyDescent="0.25">
      <c r="B905" s="71"/>
      <c r="C905" s="19"/>
      <c r="D905" s="19"/>
      <c r="E905" s="200"/>
      <c r="F905" s="19"/>
    </row>
    <row r="906" spans="2:6" ht="14.25" customHeight="1" x14ac:dyDescent="0.25">
      <c r="B906" s="71"/>
      <c r="C906" s="19"/>
      <c r="D906" s="19"/>
      <c r="E906" s="200"/>
      <c r="F906" s="19"/>
    </row>
    <row r="907" spans="2:6" ht="14.25" customHeight="1" x14ac:dyDescent="0.25">
      <c r="B907" s="71"/>
      <c r="C907" s="19"/>
      <c r="D907" s="19"/>
      <c r="E907" s="200"/>
      <c r="F907" s="19"/>
    </row>
    <row r="908" spans="2:6" ht="14.25" customHeight="1" x14ac:dyDescent="0.25">
      <c r="B908" s="71"/>
      <c r="C908" s="19"/>
      <c r="D908" s="19"/>
      <c r="E908" s="200"/>
      <c r="F908" s="19"/>
    </row>
    <row r="909" spans="2:6" ht="14.25" customHeight="1" x14ac:dyDescent="0.25">
      <c r="B909" s="71"/>
      <c r="C909" s="19"/>
      <c r="D909" s="19"/>
      <c r="E909" s="200"/>
      <c r="F909" s="19"/>
    </row>
    <row r="910" spans="2:6" ht="14.25" customHeight="1" x14ac:dyDescent="0.25">
      <c r="B910" s="71"/>
      <c r="C910" s="19"/>
      <c r="D910" s="19"/>
      <c r="E910" s="200"/>
      <c r="F910" s="19"/>
    </row>
    <row r="911" spans="2:6" ht="14.25" customHeight="1" x14ac:dyDescent="0.25">
      <c r="B911" s="71"/>
      <c r="C911" s="19"/>
      <c r="D911" s="19"/>
      <c r="E911" s="200"/>
      <c r="F911" s="19"/>
    </row>
    <row r="912" spans="2:6" ht="14.25" customHeight="1" x14ac:dyDescent="0.25">
      <c r="B912" s="71"/>
      <c r="C912" s="19"/>
      <c r="D912" s="19"/>
      <c r="E912" s="200"/>
      <c r="F912" s="19"/>
    </row>
    <row r="913" spans="2:6" ht="14.25" customHeight="1" x14ac:dyDescent="0.25">
      <c r="B913" s="71"/>
      <c r="C913" s="19"/>
      <c r="D913" s="19"/>
      <c r="E913" s="200"/>
      <c r="F913" s="19"/>
    </row>
    <row r="914" spans="2:6" ht="14.25" customHeight="1" x14ac:dyDescent="0.25">
      <c r="B914" s="71"/>
      <c r="C914" s="19"/>
      <c r="D914" s="19"/>
      <c r="E914" s="200"/>
      <c r="F914" s="19"/>
    </row>
    <row r="915" spans="2:6" ht="14.25" customHeight="1" x14ac:dyDescent="0.25">
      <c r="B915" s="71"/>
      <c r="C915" s="19"/>
      <c r="D915" s="19"/>
      <c r="E915" s="200"/>
      <c r="F915" s="19"/>
    </row>
    <row r="916" spans="2:6" ht="14.25" customHeight="1" x14ac:dyDescent="0.25">
      <c r="B916" s="71"/>
      <c r="C916" s="19"/>
      <c r="D916" s="19"/>
      <c r="E916" s="200"/>
      <c r="F916" s="19"/>
    </row>
    <row r="917" spans="2:6" ht="14.25" customHeight="1" x14ac:dyDescent="0.25">
      <c r="B917" s="71"/>
      <c r="C917" s="19"/>
      <c r="D917" s="19"/>
      <c r="E917" s="200"/>
      <c r="F917" s="19"/>
    </row>
    <row r="918" spans="2:6" ht="14.25" customHeight="1" x14ac:dyDescent="0.25">
      <c r="B918" s="71"/>
      <c r="C918" s="19"/>
      <c r="D918" s="19"/>
      <c r="E918" s="200"/>
      <c r="F918" s="19"/>
    </row>
    <row r="919" spans="2:6" ht="14.25" customHeight="1" x14ac:dyDescent="0.25">
      <c r="B919" s="71"/>
      <c r="C919" s="19"/>
      <c r="D919" s="19"/>
      <c r="E919" s="200"/>
      <c r="F919" s="19"/>
    </row>
    <row r="920" spans="2:6" ht="14.25" customHeight="1" x14ac:dyDescent="0.25">
      <c r="B920" s="71"/>
      <c r="C920" s="19"/>
      <c r="D920" s="19"/>
      <c r="E920" s="200"/>
      <c r="F920" s="19"/>
    </row>
    <row r="921" spans="2:6" ht="14.25" customHeight="1" x14ac:dyDescent="0.25">
      <c r="B921" s="71"/>
      <c r="C921" s="19"/>
      <c r="D921" s="19"/>
      <c r="E921" s="200"/>
      <c r="F921" s="19"/>
    </row>
    <row r="922" spans="2:6" ht="14.25" customHeight="1" x14ac:dyDescent="0.25">
      <c r="B922" s="71"/>
      <c r="C922" s="19"/>
      <c r="D922" s="19"/>
      <c r="E922" s="200"/>
      <c r="F922" s="19"/>
    </row>
    <row r="923" spans="2:6" ht="14.25" customHeight="1" x14ac:dyDescent="0.25">
      <c r="B923" s="71"/>
      <c r="C923" s="19"/>
      <c r="D923" s="19"/>
      <c r="E923" s="200"/>
      <c r="F923" s="19"/>
    </row>
    <row r="924" spans="2:6" ht="14.25" customHeight="1" x14ac:dyDescent="0.25">
      <c r="B924" s="71"/>
      <c r="C924" s="19"/>
      <c r="D924" s="19"/>
      <c r="E924" s="200"/>
      <c r="F924" s="19"/>
    </row>
    <row r="925" spans="2:6" ht="14.25" customHeight="1" x14ac:dyDescent="0.25">
      <c r="B925" s="71"/>
      <c r="C925" s="19"/>
      <c r="D925" s="19"/>
      <c r="E925" s="200"/>
      <c r="F925" s="19"/>
    </row>
    <row r="926" spans="2:6" ht="14.25" customHeight="1" x14ac:dyDescent="0.25">
      <c r="B926" s="71"/>
      <c r="C926" s="19"/>
      <c r="D926" s="19"/>
      <c r="E926" s="200"/>
      <c r="F926" s="19"/>
    </row>
    <row r="927" spans="2:6" ht="14.25" customHeight="1" x14ac:dyDescent="0.25">
      <c r="B927" s="71"/>
      <c r="C927" s="19"/>
      <c r="D927" s="19"/>
      <c r="E927" s="200"/>
      <c r="F927" s="19"/>
    </row>
    <row r="928" spans="2:6" ht="14.25" customHeight="1" x14ac:dyDescent="0.25">
      <c r="B928" s="71"/>
      <c r="C928" s="19"/>
      <c r="D928" s="19"/>
      <c r="E928" s="200"/>
      <c r="F928" s="19"/>
    </row>
    <row r="929" spans="2:6" ht="14.25" customHeight="1" x14ac:dyDescent="0.25">
      <c r="B929" s="71"/>
      <c r="C929" s="19"/>
      <c r="D929" s="19"/>
      <c r="E929" s="200"/>
      <c r="F929" s="19"/>
    </row>
    <row r="930" spans="2:6" ht="14.25" customHeight="1" x14ac:dyDescent="0.25">
      <c r="B930" s="71"/>
      <c r="C930" s="19"/>
      <c r="D930" s="19"/>
      <c r="E930" s="200"/>
      <c r="F930" s="19"/>
    </row>
    <row r="931" spans="2:6" ht="14.25" customHeight="1" x14ac:dyDescent="0.25">
      <c r="B931" s="71"/>
      <c r="C931" s="19"/>
      <c r="D931" s="19"/>
      <c r="E931" s="200"/>
      <c r="F931" s="19"/>
    </row>
    <row r="932" spans="2:6" ht="14.25" customHeight="1" x14ac:dyDescent="0.25">
      <c r="B932" s="71"/>
      <c r="C932" s="19"/>
      <c r="D932" s="19"/>
      <c r="E932" s="200"/>
      <c r="F932" s="19"/>
    </row>
    <row r="933" spans="2:6" ht="14.25" customHeight="1" x14ac:dyDescent="0.25">
      <c r="B933" s="71"/>
      <c r="C933" s="19"/>
      <c r="D933" s="19"/>
      <c r="E933" s="200"/>
      <c r="F933" s="19"/>
    </row>
    <row r="934" spans="2:6" ht="14.25" customHeight="1" x14ac:dyDescent="0.25">
      <c r="B934" s="71"/>
      <c r="C934" s="19"/>
      <c r="D934" s="19"/>
      <c r="E934" s="200"/>
      <c r="F934" s="19"/>
    </row>
    <row r="935" spans="2:6" ht="14.25" customHeight="1" x14ac:dyDescent="0.25">
      <c r="B935" s="71"/>
      <c r="C935" s="19"/>
      <c r="D935" s="19"/>
      <c r="E935" s="200"/>
      <c r="F935" s="19"/>
    </row>
    <row r="936" spans="2:6" ht="14.25" customHeight="1" x14ac:dyDescent="0.25">
      <c r="B936" s="71"/>
      <c r="C936" s="19"/>
      <c r="D936" s="19"/>
      <c r="E936" s="200"/>
      <c r="F936" s="19"/>
    </row>
    <row r="937" spans="2:6" ht="14.25" customHeight="1" x14ac:dyDescent="0.25">
      <c r="B937" s="71"/>
      <c r="C937" s="19"/>
      <c r="D937" s="19"/>
      <c r="E937" s="200"/>
      <c r="F937" s="19"/>
    </row>
    <row r="938" spans="2:6" ht="14.25" customHeight="1" x14ac:dyDescent="0.25">
      <c r="B938" s="71"/>
      <c r="C938" s="19"/>
      <c r="D938" s="19"/>
      <c r="E938" s="200"/>
      <c r="F938" s="19"/>
    </row>
    <row r="939" spans="2:6" ht="14.25" customHeight="1" x14ac:dyDescent="0.25">
      <c r="B939" s="71"/>
      <c r="C939" s="19"/>
      <c r="D939" s="19"/>
      <c r="E939" s="200"/>
      <c r="F939" s="19"/>
    </row>
    <row r="940" spans="2:6" ht="14.25" customHeight="1" x14ac:dyDescent="0.25">
      <c r="B940" s="71"/>
      <c r="C940" s="19"/>
      <c r="D940" s="19"/>
      <c r="E940" s="200"/>
      <c r="F940" s="19"/>
    </row>
    <row r="941" spans="2:6" ht="14.25" customHeight="1" x14ac:dyDescent="0.25">
      <c r="B941" s="71"/>
      <c r="C941" s="19"/>
      <c r="D941" s="19"/>
      <c r="E941" s="200"/>
      <c r="F941" s="19"/>
    </row>
    <row r="942" spans="2:6" ht="14.25" customHeight="1" x14ac:dyDescent="0.25">
      <c r="B942" s="71"/>
      <c r="C942" s="19"/>
      <c r="D942" s="19"/>
      <c r="E942" s="200"/>
      <c r="F942" s="19"/>
    </row>
    <row r="943" spans="2:6" ht="14.25" customHeight="1" x14ac:dyDescent="0.25">
      <c r="B943" s="71"/>
      <c r="C943" s="19"/>
      <c r="D943" s="19"/>
      <c r="E943" s="200"/>
      <c r="F943" s="19"/>
    </row>
    <row r="944" spans="2:6" ht="14.25" customHeight="1" x14ac:dyDescent="0.25">
      <c r="B944" s="71"/>
      <c r="C944" s="19"/>
      <c r="D944" s="19"/>
      <c r="E944" s="200"/>
      <c r="F944" s="19"/>
    </row>
    <row r="945" spans="2:6" ht="14.25" customHeight="1" x14ac:dyDescent="0.25">
      <c r="B945" s="71"/>
      <c r="C945" s="19"/>
      <c r="D945" s="19"/>
      <c r="E945" s="200"/>
      <c r="F945" s="19"/>
    </row>
    <row r="946" spans="2:6" ht="14.25" customHeight="1" x14ac:dyDescent="0.25">
      <c r="B946" s="71"/>
      <c r="C946" s="19"/>
      <c r="D946" s="19"/>
      <c r="E946" s="200"/>
      <c r="F946" s="19"/>
    </row>
    <row r="947" spans="2:6" ht="14.25" customHeight="1" x14ac:dyDescent="0.25">
      <c r="B947" s="71"/>
      <c r="C947" s="19"/>
      <c r="D947" s="19"/>
      <c r="E947" s="200"/>
      <c r="F947" s="19"/>
    </row>
    <row r="948" spans="2:6" ht="14.25" customHeight="1" x14ac:dyDescent="0.25">
      <c r="B948" s="71"/>
      <c r="C948" s="19"/>
      <c r="D948" s="19"/>
      <c r="E948" s="200"/>
      <c r="F948" s="19"/>
    </row>
    <row r="949" spans="2:6" ht="14.25" customHeight="1" x14ac:dyDescent="0.25">
      <c r="B949" s="71"/>
      <c r="C949" s="19"/>
      <c r="D949" s="19"/>
      <c r="E949" s="200"/>
      <c r="F949" s="19"/>
    </row>
    <row r="950" spans="2:6" ht="14.25" customHeight="1" x14ac:dyDescent="0.25">
      <c r="B950" s="71"/>
      <c r="C950" s="19"/>
      <c r="D950" s="19"/>
      <c r="E950" s="200"/>
      <c r="F950" s="19"/>
    </row>
    <row r="951" spans="2:6" ht="14.25" customHeight="1" x14ac:dyDescent="0.25">
      <c r="B951" s="71"/>
      <c r="C951" s="19"/>
      <c r="D951" s="19"/>
      <c r="E951" s="200"/>
      <c r="F951" s="19"/>
    </row>
    <row r="952" spans="2:6" ht="14.25" customHeight="1" x14ac:dyDescent="0.25">
      <c r="B952" s="71"/>
      <c r="C952" s="19"/>
      <c r="D952" s="19"/>
      <c r="E952" s="200"/>
      <c r="F952" s="19"/>
    </row>
    <row r="953" spans="2:6" ht="14.25" customHeight="1" x14ac:dyDescent="0.25">
      <c r="B953" s="71"/>
      <c r="C953" s="19"/>
      <c r="D953" s="19"/>
      <c r="E953" s="200"/>
      <c r="F953" s="19"/>
    </row>
    <row r="954" spans="2:6" ht="14.25" customHeight="1" x14ac:dyDescent="0.25">
      <c r="B954" s="71"/>
      <c r="C954" s="19"/>
      <c r="D954" s="19"/>
      <c r="E954" s="200"/>
      <c r="F954" s="19"/>
    </row>
    <row r="955" spans="2:6" ht="14.25" customHeight="1" x14ac:dyDescent="0.25">
      <c r="B955" s="71"/>
      <c r="C955" s="19"/>
      <c r="D955" s="19"/>
      <c r="E955" s="200"/>
      <c r="F955" s="19"/>
    </row>
    <row r="956" spans="2:6" ht="14.25" customHeight="1" x14ac:dyDescent="0.25">
      <c r="B956" s="71"/>
      <c r="C956" s="19"/>
      <c r="D956" s="19"/>
      <c r="E956" s="200"/>
      <c r="F956" s="19"/>
    </row>
    <row r="957" spans="2:6" ht="14.25" customHeight="1" x14ac:dyDescent="0.25">
      <c r="B957" s="71"/>
      <c r="C957" s="19"/>
      <c r="D957" s="19"/>
      <c r="E957" s="200"/>
      <c r="F957" s="19"/>
    </row>
    <row r="958" spans="2:6" ht="14.25" customHeight="1" x14ac:dyDescent="0.25">
      <c r="B958" s="71"/>
      <c r="C958" s="19"/>
      <c r="D958" s="19"/>
      <c r="E958" s="200"/>
      <c r="F958" s="19"/>
    </row>
    <row r="959" spans="2:6" ht="14.25" customHeight="1" x14ac:dyDescent="0.25">
      <c r="B959" s="71"/>
      <c r="C959" s="19"/>
      <c r="D959" s="19"/>
      <c r="E959" s="200"/>
      <c r="F959" s="19"/>
    </row>
    <row r="960" spans="2:6" ht="14.25" customHeight="1" x14ac:dyDescent="0.25">
      <c r="B960" s="71"/>
      <c r="C960" s="19"/>
      <c r="D960" s="19"/>
      <c r="E960" s="200"/>
      <c r="F960" s="19"/>
    </row>
    <row r="961" spans="2:6" ht="14.25" customHeight="1" x14ac:dyDescent="0.25">
      <c r="B961" s="71"/>
      <c r="C961" s="19"/>
      <c r="D961" s="19"/>
      <c r="E961" s="200"/>
      <c r="F961" s="19"/>
    </row>
    <row r="962" spans="2:6" ht="14.25" customHeight="1" x14ac:dyDescent="0.25">
      <c r="B962" s="71"/>
      <c r="C962" s="19"/>
      <c r="D962" s="19"/>
      <c r="E962" s="200"/>
      <c r="F962" s="19"/>
    </row>
    <row r="963" spans="2:6" ht="14.25" customHeight="1" x14ac:dyDescent="0.25">
      <c r="B963" s="71"/>
      <c r="C963" s="19"/>
      <c r="D963" s="19"/>
      <c r="E963" s="200"/>
      <c r="F963" s="19"/>
    </row>
    <row r="964" spans="2:6" ht="14.25" customHeight="1" x14ac:dyDescent="0.25">
      <c r="B964" s="71"/>
      <c r="C964" s="19"/>
      <c r="D964" s="19"/>
      <c r="E964" s="200"/>
      <c r="F964" s="19"/>
    </row>
    <row r="965" spans="2:6" ht="14.25" customHeight="1" x14ac:dyDescent="0.25">
      <c r="B965" s="71"/>
      <c r="C965" s="19"/>
      <c r="D965" s="19"/>
      <c r="E965" s="200"/>
      <c r="F965" s="19"/>
    </row>
    <row r="966" spans="2:6" ht="14.25" customHeight="1" x14ac:dyDescent="0.25">
      <c r="B966" s="71"/>
      <c r="C966" s="19"/>
      <c r="D966" s="19"/>
      <c r="E966" s="200"/>
      <c r="F966" s="19"/>
    </row>
    <row r="967" spans="2:6" ht="14.25" customHeight="1" x14ac:dyDescent="0.25">
      <c r="B967" s="71"/>
      <c r="C967" s="19"/>
      <c r="D967" s="19"/>
      <c r="E967" s="200"/>
      <c r="F967" s="19"/>
    </row>
    <row r="968" spans="2:6" ht="14.25" customHeight="1" x14ac:dyDescent="0.25">
      <c r="B968" s="71"/>
      <c r="C968" s="19"/>
      <c r="D968" s="19"/>
      <c r="E968" s="200"/>
      <c r="F968" s="19"/>
    </row>
    <row r="969" spans="2:6" ht="14.25" customHeight="1" x14ac:dyDescent="0.25">
      <c r="B969" s="71"/>
      <c r="C969" s="19"/>
      <c r="D969" s="19"/>
      <c r="E969" s="200"/>
      <c r="F969" s="19"/>
    </row>
    <row r="970" spans="2:6" ht="14.25" customHeight="1" x14ac:dyDescent="0.25">
      <c r="B970" s="71"/>
      <c r="C970" s="19"/>
      <c r="D970" s="19"/>
      <c r="E970" s="200"/>
      <c r="F970" s="19"/>
    </row>
    <row r="971" spans="2:6" ht="14.25" customHeight="1" x14ac:dyDescent="0.25">
      <c r="B971" s="71"/>
      <c r="C971" s="19"/>
      <c r="D971" s="19"/>
      <c r="E971" s="200"/>
      <c r="F971" s="19"/>
    </row>
    <row r="972" spans="2:6" ht="14.25" customHeight="1" x14ac:dyDescent="0.25">
      <c r="B972" s="71"/>
      <c r="C972" s="19"/>
      <c r="D972" s="19"/>
      <c r="E972" s="200"/>
      <c r="F972" s="19"/>
    </row>
    <row r="973" spans="2:6" ht="14.25" customHeight="1" x14ac:dyDescent="0.25">
      <c r="B973" s="71"/>
      <c r="C973" s="19"/>
      <c r="D973" s="19"/>
      <c r="E973" s="200"/>
      <c r="F973" s="19"/>
    </row>
    <row r="974" spans="2:6" ht="14.25" customHeight="1" x14ac:dyDescent="0.25">
      <c r="B974" s="71"/>
      <c r="C974" s="19"/>
      <c r="D974" s="19"/>
      <c r="E974" s="200"/>
      <c r="F974" s="19"/>
    </row>
    <row r="975" spans="2:6" ht="14.25" customHeight="1" x14ac:dyDescent="0.25">
      <c r="B975" s="71"/>
      <c r="C975" s="19"/>
      <c r="D975" s="19"/>
      <c r="E975" s="200"/>
      <c r="F975" s="19"/>
    </row>
    <row r="976" spans="2:6" ht="14.25" customHeight="1" x14ac:dyDescent="0.25">
      <c r="B976" s="71"/>
      <c r="C976" s="19"/>
      <c r="D976" s="19"/>
      <c r="E976" s="200"/>
      <c r="F976" s="19"/>
    </row>
    <row r="977" spans="2:6" ht="14.25" customHeight="1" x14ac:dyDescent="0.25">
      <c r="B977" s="71"/>
      <c r="C977" s="19"/>
      <c r="D977" s="19"/>
      <c r="E977" s="200"/>
      <c r="F977" s="19"/>
    </row>
    <row r="978" spans="2:6" ht="14.25" customHeight="1" x14ac:dyDescent="0.25">
      <c r="B978" s="71"/>
      <c r="C978" s="19"/>
      <c r="D978" s="19"/>
      <c r="E978" s="200"/>
      <c r="F978" s="19"/>
    </row>
    <row r="979" spans="2:6" ht="14.25" customHeight="1" x14ac:dyDescent="0.25">
      <c r="B979" s="71"/>
      <c r="C979" s="19"/>
      <c r="D979" s="19"/>
      <c r="E979" s="200"/>
      <c r="F979" s="19"/>
    </row>
    <row r="980" spans="2:6" ht="14.25" customHeight="1" x14ac:dyDescent="0.25">
      <c r="B980" s="71"/>
      <c r="C980" s="19"/>
      <c r="D980" s="19"/>
      <c r="E980" s="200"/>
      <c r="F980" s="19"/>
    </row>
    <row r="981" spans="2:6" ht="14.25" customHeight="1" x14ac:dyDescent="0.25">
      <c r="B981" s="71"/>
      <c r="C981" s="19"/>
      <c r="D981" s="19"/>
      <c r="E981" s="200"/>
      <c r="F981" s="19"/>
    </row>
    <row r="982" spans="2:6" ht="14.25" customHeight="1" x14ac:dyDescent="0.25">
      <c r="B982" s="71"/>
      <c r="C982" s="19"/>
      <c r="D982" s="19"/>
      <c r="E982" s="200"/>
      <c r="F982" s="19"/>
    </row>
    <row r="983" spans="2:6" ht="14.25" customHeight="1" x14ac:dyDescent="0.25">
      <c r="B983" s="71"/>
      <c r="C983" s="19"/>
      <c r="D983" s="19"/>
      <c r="E983" s="200"/>
      <c r="F983" s="19"/>
    </row>
    <row r="984" spans="2:6" ht="14.25" customHeight="1" x14ac:dyDescent="0.25">
      <c r="B984" s="71"/>
      <c r="C984" s="19"/>
      <c r="D984" s="19"/>
      <c r="E984" s="200"/>
      <c r="F984" s="19"/>
    </row>
    <row r="985" spans="2:6" ht="14.25" customHeight="1" x14ac:dyDescent="0.25">
      <c r="B985" s="71"/>
      <c r="C985" s="19"/>
      <c r="D985" s="19"/>
      <c r="E985" s="200"/>
      <c r="F985" s="19"/>
    </row>
    <row r="986" spans="2:6" ht="14.25" customHeight="1" x14ac:dyDescent="0.25">
      <c r="B986" s="71"/>
      <c r="C986" s="19"/>
      <c r="D986" s="19"/>
      <c r="E986" s="200"/>
      <c r="F986" s="19"/>
    </row>
    <row r="987" spans="2:6" ht="14.25" customHeight="1" x14ac:dyDescent="0.25">
      <c r="B987" s="71"/>
      <c r="C987" s="19"/>
      <c r="D987" s="19"/>
      <c r="E987" s="200"/>
      <c r="F987" s="19"/>
    </row>
    <row r="988" spans="2:6" ht="14.25" customHeight="1" x14ac:dyDescent="0.25">
      <c r="B988" s="71"/>
      <c r="C988" s="19"/>
      <c r="D988" s="19"/>
      <c r="E988" s="200"/>
      <c r="F988" s="19"/>
    </row>
    <row r="989" spans="2:6" ht="14.25" customHeight="1" x14ac:dyDescent="0.25">
      <c r="B989" s="71"/>
      <c r="C989" s="19"/>
      <c r="D989" s="19"/>
      <c r="E989" s="200"/>
      <c r="F989" s="19"/>
    </row>
    <row r="990" spans="2:6" ht="14.25" customHeight="1" x14ac:dyDescent="0.25">
      <c r="B990" s="71"/>
      <c r="C990" s="19"/>
      <c r="D990" s="19"/>
      <c r="E990" s="200"/>
      <c r="F990" s="19"/>
    </row>
    <row r="991" spans="2:6" ht="14.25" customHeight="1" x14ac:dyDescent="0.25">
      <c r="B991" s="71"/>
      <c r="C991" s="19"/>
      <c r="D991" s="19"/>
      <c r="E991" s="200"/>
      <c r="F991" s="19"/>
    </row>
    <row r="992" spans="2:6" ht="14.25" customHeight="1" x14ac:dyDescent="0.25">
      <c r="B992" s="71"/>
      <c r="C992" s="19"/>
      <c r="D992" s="19"/>
      <c r="E992" s="200"/>
      <c r="F992" s="19"/>
    </row>
    <row r="993" spans="2:6" ht="14.25" customHeight="1" x14ac:dyDescent="0.25">
      <c r="B993" s="71"/>
      <c r="C993" s="19"/>
      <c r="D993" s="19"/>
      <c r="E993" s="200"/>
      <c r="F993" s="19"/>
    </row>
    <row r="994" spans="2:6" ht="14.25" customHeight="1" x14ac:dyDescent="0.25">
      <c r="B994" s="71"/>
      <c r="C994" s="19"/>
      <c r="D994" s="19"/>
      <c r="E994" s="200"/>
      <c r="F994" s="19"/>
    </row>
    <row r="995" spans="2:6" ht="14.25" customHeight="1" x14ac:dyDescent="0.25">
      <c r="B995" s="71"/>
      <c r="C995" s="19"/>
      <c r="D995" s="19"/>
      <c r="E995" s="200"/>
      <c r="F995" s="19"/>
    </row>
    <row r="996" spans="2:6" ht="14.25" customHeight="1" x14ac:dyDescent="0.25">
      <c r="B996" s="71"/>
      <c r="C996" s="19"/>
      <c r="D996" s="19"/>
      <c r="E996" s="200"/>
      <c r="F996" s="19"/>
    </row>
    <row r="997" spans="2:6" ht="14.25" customHeight="1" x14ac:dyDescent="0.25">
      <c r="B997" s="71"/>
      <c r="C997" s="19"/>
      <c r="D997" s="19"/>
      <c r="E997" s="200"/>
      <c r="F997" s="19"/>
    </row>
    <row r="998" spans="2:6" ht="14.25" customHeight="1" x14ac:dyDescent="0.25">
      <c r="B998" s="71"/>
      <c r="C998" s="19"/>
      <c r="D998" s="19"/>
      <c r="E998" s="200"/>
      <c r="F998" s="19"/>
    </row>
    <row r="999" spans="2:6" ht="14.25" customHeight="1" x14ac:dyDescent="0.25">
      <c r="B999" s="71"/>
      <c r="C999" s="19"/>
      <c r="D999" s="19"/>
      <c r="E999" s="200"/>
      <c r="F999" s="19"/>
    </row>
    <row r="1000" spans="2:6" ht="14.25" customHeight="1" x14ac:dyDescent="0.25">
      <c r="B1000" s="71"/>
      <c r="C1000" s="19"/>
      <c r="D1000" s="19"/>
      <c r="E1000" s="200"/>
      <c r="F1000" s="19"/>
    </row>
  </sheetData>
  <pageMargins left="0.511811024" right="0.511811024" top="0.78740157499999996" bottom="0.78740157499999996" header="0" footer="0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Y1000"/>
  <sheetViews>
    <sheetView topLeftCell="A127" workbookViewId="0">
      <selection activeCell="A127" sqref="A127"/>
    </sheetView>
  </sheetViews>
  <sheetFormatPr defaultColWidth="14.42578125" defaultRowHeight="15" customHeight="1" x14ac:dyDescent="0.25"/>
  <cols>
    <col min="1" max="1" width="8.140625" customWidth="1"/>
    <col min="2" max="2" width="4" customWidth="1"/>
    <col min="3" max="3" width="4.42578125" customWidth="1"/>
    <col min="4" max="4" width="8.7109375" customWidth="1"/>
    <col min="5" max="5" width="16.7109375" customWidth="1"/>
    <col min="6" max="7" width="12.28515625" customWidth="1"/>
    <col min="8" max="8" width="13.42578125" customWidth="1"/>
    <col min="9" max="9" width="13.85546875" customWidth="1"/>
    <col min="10" max="10" width="21.28515625" customWidth="1"/>
    <col min="11" max="11" width="5.85546875" customWidth="1"/>
    <col min="12" max="12" width="10.140625" customWidth="1"/>
    <col min="13" max="13" width="4" customWidth="1"/>
    <col min="14" max="14" width="15.140625" customWidth="1"/>
    <col min="15" max="16" width="11.140625" customWidth="1"/>
    <col min="17" max="17" width="8.7109375" customWidth="1"/>
    <col min="18" max="18" width="11.28515625" customWidth="1"/>
    <col min="19" max="19" width="13.5703125" customWidth="1"/>
    <col min="20" max="20" width="8.7109375" customWidth="1"/>
    <col min="21" max="22" width="9.7109375" customWidth="1"/>
    <col min="23" max="33" width="8.7109375" customWidth="1"/>
  </cols>
  <sheetData>
    <row r="1" spans="1:25" ht="14.25" customHeight="1" x14ac:dyDescent="0.25">
      <c r="A1" s="34"/>
      <c r="B1" s="34"/>
      <c r="C1" s="34"/>
      <c r="D1" s="6" t="s">
        <v>103</v>
      </c>
      <c r="E1" s="19">
        <f t="shared" ref="E1:I1" si="0">SUM(E3:E140)</f>
        <v>28446.15</v>
      </c>
      <c r="F1" s="19">
        <f t="shared" si="0"/>
        <v>503363.8299999999</v>
      </c>
      <c r="G1" s="19">
        <f t="shared" si="0"/>
        <v>9651107.0525000002</v>
      </c>
      <c r="H1" s="19">
        <f t="shared" si="0"/>
        <v>2776970267.5298991</v>
      </c>
      <c r="I1" s="19">
        <f t="shared" si="0"/>
        <v>154129318.94800001</v>
      </c>
      <c r="K1" s="290" t="s">
        <v>130</v>
      </c>
      <c r="L1" s="291"/>
    </row>
    <row r="2" spans="1:25" ht="14.25" customHeight="1" x14ac:dyDescent="0.25">
      <c r="A2" s="1" t="s">
        <v>2</v>
      </c>
      <c r="B2" s="1" t="s">
        <v>0</v>
      </c>
      <c r="C2" s="1" t="s">
        <v>1</v>
      </c>
      <c r="D2" s="2" t="s">
        <v>3</v>
      </c>
      <c r="E2" s="35" t="s">
        <v>34</v>
      </c>
      <c r="F2" s="202" t="s">
        <v>35</v>
      </c>
      <c r="G2" s="12" t="s">
        <v>131</v>
      </c>
      <c r="H2" s="12" t="s">
        <v>132</v>
      </c>
      <c r="I2" s="12" t="s">
        <v>133</v>
      </c>
      <c r="J2" s="203" t="s">
        <v>134</v>
      </c>
      <c r="K2" s="24" t="s">
        <v>135</v>
      </c>
      <c r="L2" s="6">
        <v>138</v>
      </c>
      <c r="N2" s="49" t="s">
        <v>52</v>
      </c>
      <c r="O2" s="49" t="s">
        <v>53</v>
      </c>
      <c r="P2" s="204" t="s">
        <v>128</v>
      </c>
      <c r="R2" s="53" t="s">
        <v>55</v>
      </c>
      <c r="S2" s="53" t="s">
        <v>44</v>
      </c>
      <c r="U2" s="41" t="s">
        <v>105</v>
      </c>
      <c r="V2" s="41" t="s">
        <v>106</v>
      </c>
    </row>
    <row r="3" spans="1:25" ht="14.25" customHeight="1" x14ac:dyDescent="0.25">
      <c r="A3" s="8">
        <v>40544</v>
      </c>
      <c r="B3" s="7" t="s">
        <v>7</v>
      </c>
      <c r="C3" s="7">
        <v>2011</v>
      </c>
      <c r="D3" s="9">
        <v>1</v>
      </c>
      <c r="E3" s="10">
        <f>'Gráfico Previsões'!F2</f>
        <v>594.65</v>
      </c>
      <c r="F3" s="205">
        <v>14513.38</v>
      </c>
      <c r="G3" s="11">
        <f t="shared" ref="G3:H3" si="1">E3^2</f>
        <v>353608.6225</v>
      </c>
      <c r="H3" s="11">
        <f t="shared" si="1"/>
        <v>210638199.02439997</v>
      </c>
      <c r="I3" s="11">
        <f t="shared" ref="I3:I140" si="2">E3*F3</f>
        <v>8630381.4169999994</v>
      </c>
      <c r="J3" s="206">
        <f t="shared" ref="J3:J149" si="3">$L$5+($L$6*$E3)</f>
        <v>8814.548289359318</v>
      </c>
      <c r="N3" s="57">
        <f t="shared" ref="N3:N140" si="4">(F3-J3)^2</f>
        <v>32476682.866203792</v>
      </c>
      <c r="O3" s="58">
        <f t="shared" ref="O3:O140" si="5">ABS((F3-J3)/F3)</f>
        <v>0.39266054569236675</v>
      </c>
      <c r="P3" s="207">
        <f t="shared" ref="P3:P140" si="6">F3-J3</f>
        <v>5698.8317106406812</v>
      </c>
      <c r="R3" s="53" t="s">
        <v>39</v>
      </c>
      <c r="S3" s="59">
        <f>(AVERAGE(N3:N140))^0.5</f>
        <v>1401.4372853698251</v>
      </c>
      <c r="U3" s="44">
        <f>AVERAGE(N3:N50)^0.5</f>
        <v>1752.9964570478244</v>
      </c>
      <c r="V3" s="44">
        <f>AVERAGE(N51:N139)^0.5</f>
        <v>1174.6613617921112</v>
      </c>
    </row>
    <row r="4" spans="1:25" ht="14.25" customHeight="1" x14ac:dyDescent="0.25">
      <c r="A4" s="8">
        <v>40575</v>
      </c>
      <c r="B4" s="7" t="s">
        <v>9</v>
      </c>
      <c r="C4" s="7">
        <v>2011</v>
      </c>
      <c r="D4" s="9">
        <v>2</v>
      </c>
      <c r="E4" s="10">
        <f>'Gráfico Previsões'!F3</f>
        <v>434</v>
      </c>
      <c r="F4" s="205">
        <v>6176.11</v>
      </c>
      <c r="G4" s="11">
        <f t="shared" ref="G4:H4" si="7">E4^2</f>
        <v>188356</v>
      </c>
      <c r="H4" s="11">
        <f t="shared" si="7"/>
        <v>38144334.732099995</v>
      </c>
      <c r="I4" s="11">
        <f t="shared" si="2"/>
        <v>2680431.7399999998</v>
      </c>
      <c r="J4" s="206">
        <f t="shared" si="3"/>
        <v>6678.0320749194907</v>
      </c>
      <c r="K4" s="292" t="s">
        <v>136</v>
      </c>
      <c r="L4" s="278"/>
      <c r="N4" s="57">
        <f t="shared" si="4"/>
        <v>251925.76929148717</v>
      </c>
      <c r="O4" s="58">
        <f t="shared" si="5"/>
        <v>8.1268318556419986E-2</v>
      </c>
      <c r="P4" s="207">
        <f t="shared" si="6"/>
        <v>-501.92207491949102</v>
      </c>
      <c r="R4" s="53" t="s">
        <v>40</v>
      </c>
      <c r="S4" s="62">
        <f>AVERAGE(O3:O140)</f>
        <v>0.34638100484072482</v>
      </c>
      <c r="U4" s="173">
        <f>AVERAGE(O8:O50)</f>
        <v>0.39911404438036019</v>
      </c>
      <c r="V4" s="173">
        <f>AVERAGE(O51:O139)</f>
        <v>0.32247127606290704</v>
      </c>
    </row>
    <row r="5" spans="1:25" ht="14.25" customHeight="1" x14ac:dyDescent="0.25">
      <c r="A5" s="8">
        <v>40603</v>
      </c>
      <c r="B5" s="7" t="s">
        <v>10</v>
      </c>
      <c r="C5" s="7">
        <v>2011</v>
      </c>
      <c r="D5" s="9">
        <v>3</v>
      </c>
      <c r="E5" s="10">
        <f>'Gráfico Previsões'!F4</f>
        <v>398.5</v>
      </c>
      <c r="F5" s="205">
        <v>11527.88</v>
      </c>
      <c r="G5" s="11">
        <f t="shared" ref="G5:H5" si="8">E5^2</f>
        <v>158802.25</v>
      </c>
      <c r="H5" s="11">
        <f t="shared" si="8"/>
        <v>132892017.29439998</v>
      </c>
      <c r="I5" s="11">
        <f t="shared" si="2"/>
        <v>4593860.18</v>
      </c>
      <c r="J5" s="206">
        <f t="shared" si="3"/>
        <v>6205.9105336022549</v>
      </c>
      <c r="K5" s="208" t="s">
        <v>137</v>
      </c>
      <c r="L5" s="176">
        <f>($F$1-($L$6*$E$1))/$L$2</f>
        <v>906.17999233694934</v>
      </c>
      <c r="N5" s="57">
        <f t="shared" si="4"/>
        <v>28323359.001269892</v>
      </c>
      <c r="O5" s="58">
        <f t="shared" si="5"/>
        <v>0.46166072741889619</v>
      </c>
      <c r="P5" s="207">
        <f t="shared" si="6"/>
        <v>5321.9694663977443</v>
      </c>
    </row>
    <row r="6" spans="1:25" ht="14.25" customHeight="1" x14ac:dyDescent="0.25">
      <c r="A6" s="8">
        <v>40634</v>
      </c>
      <c r="B6" s="7" t="s">
        <v>11</v>
      </c>
      <c r="C6" s="7">
        <v>2011</v>
      </c>
      <c r="D6" s="9">
        <v>4</v>
      </c>
      <c r="E6" s="10">
        <f>'Gráfico Previsões'!F5</f>
        <v>382.5</v>
      </c>
      <c r="F6" s="205">
        <v>6808.32</v>
      </c>
      <c r="G6" s="11">
        <f t="shared" ref="G6:H6" si="9">E6^2</f>
        <v>146306.25</v>
      </c>
      <c r="H6" s="11">
        <f t="shared" si="9"/>
        <v>46353221.222399995</v>
      </c>
      <c r="I6" s="11">
        <f t="shared" si="2"/>
        <v>2604182.4</v>
      </c>
      <c r="J6" s="206">
        <f t="shared" si="3"/>
        <v>5993.1233600508249</v>
      </c>
      <c r="K6" s="208" t="s">
        <v>138</v>
      </c>
      <c r="L6" s="176">
        <f>(($L$2*$I$1)-($E$1*$F$1))/(($L$2*$G$1)-($E$1^2))</f>
        <v>13.299198346964381</v>
      </c>
      <c r="N6" s="57">
        <f t="shared" si="4"/>
        <v>664545.56178442459</v>
      </c>
      <c r="O6" s="58">
        <f t="shared" si="5"/>
        <v>0.11973535908258937</v>
      </c>
      <c r="P6" s="207">
        <f t="shared" si="6"/>
        <v>815.19663994917482</v>
      </c>
      <c r="Y6" s="7">
        <v>40544</v>
      </c>
    </row>
    <row r="7" spans="1:25" ht="14.25" customHeight="1" x14ac:dyDescent="0.25">
      <c r="A7" s="8">
        <v>40664</v>
      </c>
      <c r="B7" s="7" t="s">
        <v>12</v>
      </c>
      <c r="C7" s="7">
        <v>2011</v>
      </c>
      <c r="D7" s="9">
        <v>5</v>
      </c>
      <c r="E7" s="10">
        <f>'Gráfico Previsões'!F6</f>
        <v>100</v>
      </c>
      <c r="F7" s="205">
        <v>4452.32</v>
      </c>
      <c r="G7" s="11">
        <f t="shared" ref="G7:H7" si="10">E7^2</f>
        <v>10000</v>
      </c>
      <c r="H7" s="11">
        <f t="shared" si="10"/>
        <v>19823153.382399999</v>
      </c>
      <c r="I7" s="11">
        <f t="shared" si="2"/>
        <v>445232</v>
      </c>
      <c r="J7" s="206">
        <f t="shared" si="3"/>
        <v>2236.0998270333876</v>
      </c>
      <c r="N7" s="57">
        <f t="shared" si="4"/>
        <v>4911631.8550641602</v>
      </c>
      <c r="O7" s="58">
        <f t="shared" si="5"/>
        <v>0.49776749491649575</v>
      </c>
      <c r="P7" s="207">
        <f t="shared" si="6"/>
        <v>2216.2201729666122</v>
      </c>
    </row>
    <row r="8" spans="1:25" ht="14.25" customHeight="1" x14ac:dyDescent="0.25">
      <c r="A8" s="8">
        <v>40695</v>
      </c>
      <c r="B8" s="7" t="s">
        <v>14</v>
      </c>
      <c r="C8" s="7">
        <v>2011</v>
      </c>
      <c r="D8" s="9">
        <v>6</v>
      </c>
      <c r="E8" s="10">
        <f>'Gráfico Previsões'!F7</f>
        <v>33.5</v>
      </c>
      <c r="F8" s="205">
        <v>3791.72</v>
      </c>
      <c r="G8" s="11">
        <f t="shared" ref="G8:H8" si="11">E8^2</f>
        <v>1122.25</v>
      </c>
      <c r="H8" s="11">
        <f t="shared" si="11"/>
        <v>14377140.558399998</v>
      </c>
      <c r="I8" s="11">
        <f t="shared" si="2"/>
        <v>127022.62</v>
      </c>
      <c r="J8" s="206">
        <f t="shared" si="3"/>
        <v>1351.7031369602562</v>
      </c>
      <c r="N8" s="57">
        <f t="shared" si="4"/>
        <v>5953682.2919183122</v>
      </c>
      <c r="O8" s="58">
        <f t="shared" si="5"/>
        <v>0.64351187931591569</v>
      </c>
      <c r="P8" s="207">
        <f t="shared" si="6"/>
        <v>2440.0168630397438</v>
      </c>
    </row>
    <row r="9" spans="1:25" ht="14.25" customHeight="1" x14ac:dyDescent="0.25">
      <c r="A9" s="8">
        <v>40725</v>
      </c>
      <c r="B9" s="7" t="s">
        <v>16</v>
      </c>
      <c r="C9" s="7">
        <v>2011</v>
      </c>
      <c r="D9" s="9">
        <v>7</v>
      </c>
      <c r="E9" s="10">
        <f>'Gráfico Previsões'!F8</f>
        <v>26.5</v>
      </c>
      <c r="F9" s="205">
        <v>2947.26</v>
      </c>
      <c r="G9" s="11">
        <f t="shared" ref="G9:H9" si="12">E9^2</f>
        <v>702.25</v>
      </c>
      <c r="H9" s="11">
        <f t="shared" si="12"/>
        <v>8686341.507600002</v>
      </c>
      <c r="I9" s="11">
        <f t="shared" si="2"/>
        <v>78102.39</v>
      </c>
      <c r="J9" s="206">
        <f t="shared" si="3"/>
        <v>1258.6087485315054</v>
      </c>
      <c r="N9" s="57">
        <f t="shared" si="4"/>
        <v>2851543.0490861139</v>
      </c>
      <c r="O9" s="58">
        <f t="shared" si="5"/>
        <v>0.5729563226415364</v>
      </c>
      <c r="P9" s="207">
        <f t="shared" si="6"/>
        <v>1688.6512514684948</v>
      </c>
    </row>
    <row r="10" spans="1:25" ht="14.25" customHeight="1" x14ac:dyDescent="0.25">
      <c r="A10" s="8">
        <v>40756</v>
      </c>
      <c r="B10" s="7" t="s">
        <v>18</v>
      </c>
      <c r="C10" s="7">
        <v>2011</v>
      </c>
      <c r="D10" s="9">
        <v>8</v>
      </c>
      <c r="E10" s="10">
        <f>'Gráfico Previsões'!F9</f>
        <v>7.5</v>
      </c>
      <c r="F10" s="205">
        <v>2369.23</v>
      </c>
      <c r="G10" s="11">
        <f t="shared" ref="G10:H10" si="13">E10^2</f>
        <v>56.25</v>
      </c>
      <c r="H10" s="11">
        <f t="shared" si="13"/>
        <v>5613250.7928999998</v>
      </c>
      <c r="I10" s="11">
        <f t="shared" si="2"/>
        <v>17769.224999999999</v>
      </c>
      <c r="J10" s="206">
        <f t="shared" si="3"/>
        <v>1005.9239799391822</v>
      </c>
      <c r="N10" s="57">
        <f t="shared" si="4"/>
        <v>1858603.3043340673</v>
      </c>
      <c r="O10" s="58">
        <f t="shared" si="5"/>
        <v>0.57542155892877345</v>
      </c>
      <c r="P10" s="207">
        <f t="shared" si="6"/>
        <v>1363.3060200608179</v>
      </c>
    </row>
    <row r="11" spans="1:25" ht="14.25" customHeight="1" x14ac:dyDescent="0.25">
      <c r="A11" s="8">
        <v>40787</v>
      </c>
      <c r="B11" s="7" t="s">
        <v>20</v>
      </c>
      <c r="C11" s="7">
        <v>2011</v>
      </c>
      <c r="D11" s="9">
        <v>9</v>
      </c>
      <c r="E11" s="10">
        <f>'Gráfico Previsões'!F10</f>
        <v>10.8</v>
      </c>
      <c r="F11" s="205">
        <v>1779.82</v>
      </c>
      <c r="G11" s="11">
        <f t="shared" ref="G11:H11" si="14">E11^2</f>
        <v>116.64000000000001</v>
      </c>
      <c r="H11" s="11">
        <f t="shared" si="14"/>
        <v>3167759.2323999996</v>
      </c>
      <c r="I11" s="11">
        <f t="shared" si="2"/>
        <v>19222.056</v>
      </c>
      <c r="J11" s="206">
        <f t="shared" si="3"/>
        <v>1049.8113344841647</v>
      </c>
      <c r="N11" s="57">
        <f t="shared" si="4"/>
        <v>532912.65172821062</v>
      </c>
      <c r="O11" s="58">
        <f t="shared" si="5"/>
        <v>0.41015870454081604</v>
      </c>
      <c r="P11" s="207">
        <f t="shared" si="6"/>
        <v>730.00866551583522</v>
      </c>
    </row>
    <row r="12" spans="1:25" ht="14.25" customHeight="1" x14ac:dyDescent="0.25">
      <c r="A12" s="8">
        <v>40817</v>
      </c>
      <c r="B12" s="7" t="s">
        <v>21</v>
      </c>
      <c r="C12" s="7">
        <v>2011</v>
      </c>
      <c r="D12" s="9">
        <v>10</v>
      </c>
      <c r="E12" s="10">
        <f>'Gráfico Previsões'!F11</f>
        <v>129.4</v>
      </c>
      <c r="F12" s="205">
        <v>2581.0300000000002</v>
      </c>
      <c r="G12" s="11">
        <f t="shared" ref="G12:H12" si="15">E12^2</f>
        <v>16744.36</v>
      </c>
      <c r="H12" s="11">
        <f t="shared" si="15"/>
        <v>6661715.8609000007</v>
      </c>
      <c r="I12" s="11">
        <f t="shared" si="2"/>
        <v>333985.28200000006</v>
      </c>
      <c r="J12" s="206">
        <f t="shared" si="3"/>
        <v>2627.0962584341405</v>
      </c>
      <c r="N12" s="57">
        <f t="shared" si="4"/>
        <v>2122.100166121003</v>
      </c>
      <c r="O12" s="58">
        <f t="shared" si="5"/>
        <v>1.78480135582075E-2</v>
      </c>
      <c r="P12" s="207">
        <f t="shared" si="6"/>
        <v>-46.066258434140309</v>
      </c>
    </row>
    <row r="13" spans="1:25" ht="14.25" customHeight="1" x14ac:dyDescent="0.25">
      <c r="A13" s="8">
        <v>40848</v>
      </c>
      <c r="B13" s="7" t="s">
        <v>22</v>
      </c>
      <c r="C13" s="7">
        <v>2011</v>
      </c>
      <c r="D13" s="9">
        <v>11</v>
      </c>
      <c r="E13" s="10">
        <f>'Gráfico Previsões'!F12</f>
        <v>260.60000000000002</v>
      </c>
      <c r="F13" s="205">
        <v>2930.66</v>
      </c>
      <c r="G13" s="11">
        <f t="shared" ref="G13:H13" si="16">E13^2</f>
        <v>67912.360000000015</v>
      </c>
      <c r="H13" s="11">
        <f t="shared" si="16"/>
        <v>8588768.0355999991</v>
      </c>
      <c r="I13" s="11">
        <f t="shared" si="2"/>
        <v>763729.99600000004</v>
      </c>
      <c r="J13" s="206">
        <f t="shared" si="3"/>
        <v>4371.9510815558669</v>
      </c>
      <c r="N13" s="57">
        <f t="shared" si="4"/>
        <v>2077319.9817724812</v>
      </c>
      <c r="O13" s="58">
        <f t="shared" si="5"/>
        <v>0.49179743865063402</v>
      </c>
      <c r="P13" s="207">
        <f t="shared" si="6"/>
        <v>-1441.2910815558671</v>
      </c>
    </row>
    <row r="14" spans="1:25" ht="14.25" customHeight="1" x14ac:dyDescent="0.25">
      <c r="A14" s="8">
        <v>40878</v>
      </c>
      <c r="B14" s="7" t="s">
        <v>24</v>
      </c>
      <c r="C14" s="7">
        <v>2011</v>
      </c>
      <c r="D14" s="9">
        <v>12</v>
      </c>
      <c r="E14" s="10">
        <f>'Gráfico Previsões'!F13</f>
        <v>397</v>
      </c>
      <c r="F14" s="205">
        <v>7692.65</v>
      </c>
      <c r="G14" s="11">
        <f t="shared" ref="G14:H14" si="17">E14^2</f>
        <v>157609</v>
      </c>
      <c r="H14" s="11">
        <f t="shared" si="17"/>
        <v>59176864.022499993</v>
      </c>
      <c r="I14" s="11">
        <f t="shared" si="2"/>
        <v>3053982.05</v>
      </c>
      <c r="J14" s="206">
        <f t="shared" si="3"/>
        <v>6185.9617360818083</v>
      </c>
      <c r="N14" s="57">
        <f t="shared" si="4"/>
        <v>2270109.5246288134</v>
      </c>
      <c r="O14" s="58">
        <f t="shared" si="5"/>
        <v>0.19586075850561138</v>
      </c>
      <c r="P14" s="207">
        <f t="shared" si="6"/>
        <v>1506.6882639181913</v>
      </c>
    </row>
    <row r="15" spans="1:25" ht="14.25" customHeight="1" x14ac:dyDescent="0.25">
      <c r="A15" s="8">
        <v>40909</v>
      </c>
      <c r="B15" s="7" t="s">
        <v>7</v>
      </c>
      <c r="C15" s="7">
        <v>2012</v>
      </c>
      <c r="D15" s="9">
        <v>13</v>
      </c>
      <c r="E15" s="10">
        <f>'Gráfico Previsões'!F14</f>
        <v>606</v>
      </c>
      <c r="F15" s="205">
        <v>13283.33</v>
      </c>
      <c r="G15" s="11">
        <f t="shared" ref="G15:H15" si="18">E15^2</f>
        <v>367236</v>
      </c>
      <c r="H15" s="11">
        <f t="shared" si="18"/>
        <v>176446855.88890001</v>
      </c>
      <c r="I15" s="11">
        <f t="shared" si="2"/>
        <v>8049697.9799999995</v>
      </c>
      <c r="J15" s="206">
        <f t="shared" si="3"/>
        <v>8965.4941905973646</v>
      </c>
      <c r="N15" s="57">
        <f t="shared" si="4"/>
        <v>18643706.076959711</v>
      </c>
      <c r="O15" s="58">
        <f t="shared" si="5"/>
        <v>0.32505672970577676</v>
      </c>
      <c r="P15" s="207">
        <f t="shared" si="6"/>
        <v>4317.8358094026353</v>
      </c>
    </row>
    <row r="16" spans="1:25" ht="14.25" customHeight="1" x14ac:dyDescent="0.25">
      <c r="A16" s="8">
        <v>40940</v>
      </c>
      <c r="B16" s="7" t="s">
        <v>9</v>
      </c>
      <c r="C16" s="7">
        <v>2012</v>
      </c>
      <c r="D16" s="9">
        <v>14</v>
      </c>
      <c r="E16" s="10">
        <f>'Gráfico Previsões'!F15</f>
        <v>434</v>
      </c>
      <c r="F16" s="205">
        <v>6916.17</v>
      </c>
      <c r="G16" s="11">
        <f t="shared" ref="G16:H16" si="19">E16^2</f>
        <v>188356</v>
      </c>
      <c r="H16" s="11">
        <f t="shared" si="19"/>
        <v>47833407.468900003</v>
      </c>
      <c r="I16" s="11">
        <f t="shared" si="2"/>
        <v>3001617.7800000003</v>
      </c>
      <c r="J16" s="206">
        <f t="shared" si="3"/>
        <v>6678.0320749194907</v>
      </c>
      <c r="N16" s="57">
        <f t="shared" si="4"/>
        <v>56709.671361650297</v>
      </c>
      <c r="O16" s="58">
        <f t="shared" si="5"/>
        <v>3.4432051999952196E-2</v>
      </c>
      <c r="P16" s="207">
        <f t="shared" si="6"/>
        <v>238.13792508050938</v>
      </c>
    </row>
    <row r="17" spans="1:16" ht="14.25" customHeight="1" x14ac:dyDescent="0.25">
      <c r="A17" s="8">
        <v>40969</v>
      </c>
      <c r="B17" s="7" t="s">
        <v>10</v>
      </c>
      <c r="C17" s="7">
        <v>2012</v>
      </c>
      <c r="D17" s="9">
        <v>15</v>
      </c>
      <c r="E17" s="10">
        <f>'Gráfico Previsões'!F16</f>
        <v>209.5</v>
      </c>
      <c r="F17" s="205">
        <v>4930.82</v>
      </c>
      <c r="G17" s="11">
        <f t="shared" ref="G17:H17" si="20">E17^2</f>
        <v>43890.25</v>
      </c>
      <c r="H17" s="11">
        <f t="shared" si="20"/>
        <v>24312985.872399997</v>
      </c>
      <c r="I17" s="11">
        <f t="shared" si="2"/>
        <v>1033006.7899999999</v>
      </c>
      <c r="J17" s="206">
        <f t="shared" si="3"/>
        <v>3692.3620460259872</v>
      </c>
      <c r="N17" s="57">
        <f t="shared" si="4"/>
        <v>1533778.1037614974</v>
      </c>
      <c r="O17" s="58">
        <f t="shared" si="5"/>
        <v>0.25116673372258824</v>
      </c>
      <c r="P17" s="207">
        <f t="shared" si="6"/>
        <v>1238.4579539740125</v>
      </c>
    </row>
    <row r="18" spans="1:16" ht="14.25" customHeight="1" x14ac:dyDescent="0.25">
      <c r="A18" s="8">
        <v>41000</v>
      </c>
      <c r="B18" s="7" t="s">
        <v>11</v>
      </c>
      <c r="C18" s="7">
        <v>2012</v>
      </c>
      <c r="D18" s="9">
        <v>16</v>
      </c>
      <c r="E18" s="10">
        <f>'Gráfico Previsões'!F17</f>
        <v>155.5</v>
      </c>
      <c r="F18" s="205">
        <v>4090.75</v>
      </c>
      <c r="G18" s="11">
        <f t="shared" ref="G18:H18" si="21">E18^2</f>
        <v>24180.25</v>
      </c>
      <c r="H18" s="11">
        <f t="shared" si="21"/>
        <v>16734235.5625</v>
      </c>
      <c r="I18" s="11">
        <f t="shared" si="2"/>
        <v>636111.625</v>
      </c>
      <c r="J18" s="206">
        <f t="shared" si="3"/>
        <v>2974.2053352899106</v>
      </c>
      <c r="N18" s="57">
        <f t="shared" si="4"/>
        <v>1246671.9882925658</v>
      </c>
      <c r="O18" s="58">
        <f t="shared" si="5"/>
        <v>0.27294375474181737</v>
      </c>
      <c r="P18" s="207">
        <f t="shared" si="6"/>
        <v>1116.5446647100894</v>
      </c>
    </row>
    <row r="19" spans="1:16" ht="14.25" customHeight="1" x14ac:dyDescent="0.25">
      <c r="A19" s="8">
        <v>41030</v>
      </c>
      <c r="B19" s="7" t="s">
        <v>12</v>
      </c>
      <c r="C19" s="7">
        <v>2012</v>
      </c>
      <c r="D19" s="9">
        <v>17</v>
      </c>
      <c r="E19" s="10">
        <f>'Gráfico Previsões'!F18</f>
        <v>81.5</v>
      </c>
      <c r="F19" s="205">
        <v>3816.29</v>
      </c>
      <c r="G19" s="11">
        <f t="shared" ref="G19:H19" si="22">E19^2</f>
        <v>6642.25</v>
      </c>
      <c r="H19" s="11">
        <f t="shared" si="22"/>
        <v>14564069.3641</v>
      </c>
      <c r="I19" s="11">
        <f t="shared" si="2"/>
        <v>311027.63500000001</v>
      </c>
      <c r="J19" s="206">
        <f t="shared" si="3"/>
        <v>1990.0646576145464</v>
      </c>
      <c r="N19" s="57">
        <f t="shared" si="4"/>
        <v>3335099.0011708671</v>
      </c>
      <c r="O19" s="58">
        <f t="shared" si="5"/>
        <v>0.47853421579215771</v>
      </c>
      <c r="P19" s="207">
        <f t="shared" si="6"/>
        <v>1826.2253423854536</v>
      </c>
    </row>
    <row r="20" spans="1:16" ht="14.25" customHeight="1" x14ac:dyDescent="0.25">
      <c r="A20" s="8">
        <v>41061</v>
      </c>
      <c r="B20" s="7" t="s">
        <v>14</v>
      </c>
      <c r="C20" s="7">
        <v>2012</v>
      </c>
      <c r="D20" s="9">
        <v>18</v>
      </c>
      <c r="E20" s="10">
        <f>'Gráfico Previsões'!F19</f>
        <v>132.5</v>
      </c>
      <c r="F20" s="205">
        <v>4132.4399999999996</v>
      </c>
      <c r="G20" s="11">
        <f t="shared" ref="G20:H20" si="23">E20^2</f>
        <v>17556.25</v>
      </c>
      <c r="H20" s="11">
        <f t="shared" si="23"/>
        <v>17077060.353599995</v>
      </c>
      <c r="I20" s="11">
        <f t="shared" si="2"/>
        <v>547548.29999999993</v>
      </c>
      <c r="J20" s="206">
        <f t="shared" si="3"/>
        <v>2668.3237733097299</v>
      </c>
      <c r="N20" s="57">
        <f t="shared" si="4"/>
        <v>2143636.3252577535</v>
      </c>
      <c r="O20" s="58">
        <f t="shared" si="5"/>
        <v>0.354298241883795</v>
      </c>
      <c r="P20" s="207">
        <f t="shared" si="6"/>
        <v>1464.1162266902697</v>
      </c>
    </row>
    <row r="21" spans="1:16" ht="14.25" customHeight="1" x14ac:dyDescent="0.25">
      <c r="A21" s="8">
        <v>41091</v>
      </c>
      <c r="B21" s="7" t="s">
        <v>16</v>
      </c>
      <c r="C21" s="7">
        <v>2012</v>
      </c>
      <c r="D21" s="9">
        <v>19</v>
      </c>
      <c r="E21" s="10">
        <f>'Gráfico Previsões'!F20</f>
        <v>109</v>
      </c>
      <c r="F21" s="205">
        <v>3018.84</v>
      </c>
      <c r="G21" s="11">
        <f t="shared" ref="G21:H21" si="24">E21^2</f>
        <v>11881</v>
      </c>
      <c r="H21" s="11">
        <f t="shared" si="24"/>
        <v>9113394.9456000011</v>
      </c>
      <c r="I21" s="11">
        <f t="shared" si="2"/>
        <v>329053.56</v>
      </c>
      <c r="J21" s="206">
        <f t="shared" si="3"/>
        <v>2355.7926121560668</v>
      </c>
      <c r="N21" s="57">
        <f t="shared" si="4"/>
        <v>439631.83852666343</v>
      </c>
      <c r="O21" s="58">
        <f t="shared" si="5"/>
        <v>0.2196364788607324</v>
      </c>
      <c r="P21" s="207">
        <f t="shared" si="6"/>
        <v>663.04738784393339</v>
      </c>
    </row>
    <row r="22" spans="1:16" ht="14.25" customHeight="1" x14ac:dyDescent="0.25">
      <c r="A22" s="8">
        <v>41122</v>
      </c>
      <c r="B22" s="7" t="s">
        <v>18</v>
      </c>
      <c r="C22" s="7">
        <v>2012</v>
      </c>
      <c r="D22" s="9">
        <v>20</v>
      </c>
      <c r="E22" s="10">
        <f>'Gráfico Previsões'!F21</f>
        <v>21.5</v>
      </c>
      <c r="F22" s="205">
        <v>1987.82</v>
      </c>
      <c r="G22" s="11">
        <f t="shared" ref="G22:H22" si="25">E22^2</f>
        <v>462.25</v>
      </c>
      <c r="H22" s="11">
        <f t="shared" si="25"/>
        <v>3951428.3523999997</v>
      </c>
      <c r="I22" s="11">
        <f t="shared" si="2"/>
        <v>42738.13</v>
      </c>
      <c r="J22" s="206">
        <f t="shared" si="3"/>
        <v>1192.1127567966835</v>
      </c>
      <c r="N22" s="57">
        <f t="shared" si="4"/>
        <v>633150.01688622183</v>
      </c>
      <c r="O22" s="58">
        <f t="shared" si="5"/>
        <v>0.4002913962045439</v>
      </c>
      <c r="P22" s="207">
        <f t="shared" si="6"/>
        <v>795.70724320331647</v>
      </c>
    </row>
    <row r="23" spans="1:16" ht="14.25" customHeight="1" x14ac:dyDescent="0.25">
      <c r="A23" s="8">
        <v>41153</v>
      </c>
      <c r="B23" s="7" t="s">
        <v>20</v>
      </c>
      <c r="C23" s="7">
        <v>2012</v>
      </c>
      <c r="D23" s="9">
        <v>21</v>
      </c>
      <c r="E23" s="10">
        <f>'Gráfico Previsões'!F22</f>
        <v>35.5</v>
      </c>
      <c r="F23" s="205">
        <v>1605.63</v>
      </c>
      <c r="G23" s="11">
        <f t="shared" ref="G23:H23" si="26">E23^2</f>
        <v>1260.25</v>
      </c>
      <c r="H23" s="11">
        <f t="shared" si="26"/>
        <v>2578047.6969000003</v>
      </c>
      <c r="I23" s="11">
        <f t="shared" si="2"/>
        <v>56999.865000000005</v>
      </c>
      <c r="J23" s="206">
        <f t="shared" si="3"/>
        <v>1378.3015336541848</v>
      </c>
      <c r="N23" s="57">
        <f t="shared" si="4"/>
        <v>51678.231611140473</v>
      </c>
      <c r="O23" s="58">
        <f t="shared" si="5"/>
        <v>0.14158209945368191</v>
      </c>
      <c r="P23" s="207">
        <f t="shared" si="6"/>
        <v>227.32846634581529</v>
      </c>
    </row>
    <row r="24" spans="1:16" ht="14.25" customHeight="1" x14ac:dyDescent="0.25">
      <c r="A24" s="8">
        <v>41183</v>
      </c>
      <c r="B24" s="7" t="s">
        <v>21</v>
      </c>
      <c r="C24" s="7">
        <v>2012</v>
      </c>
      <c r="D24" s="9">
        <v>22</v>
      </c>
      <c r="E24" s="10">
        <f>'Gráfico Previsões'!F23</f>
        <v>92.5</v>
      </c>
      <c r="F24" s="205">
        <v>1619.59</v>
      </c>
      <c r="G24" s="11">
        <f t="shared" ref="G24:H24" si="27">E24^2</f>
        <v>8556.25</v>
      </c>
      <c r="H24" s="11">
        <f t="shared" si="27"/>
        <v>2623071.7680999995</v>
      </c>
      <c r="I24" s="11">
        <f t="shared" si="2"/>
        <v>149812.07499999998</v>
      </c>
      <c r="J24" s="206">
        <f t="shared" si="3"/>
        <v>2136.3558394311544</v>
      </c>
      <c r="N24" s="57">
        <f t="shared" si="4"/>
        <v>267046.93280298577</v>
      </c>
      <c r="O24" s="58">
        <f t="shared" si="5"/>
        <v>0.31907201170120497</v>
      </c>
      <c r="P24" s="207">
        <f t="shared" si="6"/>
        <v>-516.76583943115452</v>
      </c>
    </row>
    <row r="25" spans="1:16" ht="14.25" customHeight="1" x14ac:dyDescent="0.25">
      <c r="A25" s="8">
        <v>41214</v>
      </c>
      <c r="B25" s="7" t="s">
        <v>22</v>
      </c>
      <c r="C25" s="7">
        <v>2012</v>
      </c>
      <c r="D25" s="9">
        <v>23</v>
      </c>
      <c r="E25" s="10">
        <f>'Gráfico Previsões'!F24</f>
        <v>218.5</v>
      </c>
      <c r="F25" s="205">
        <v>2531.52</v>
      </c>
      <c r="G25" s="11">
        <f t="shared" ref="G25:H25" si="28">E25^2</f>
        <v>47742.25</v>
      </c>
      <c r="H25" s="11">
        <f t="shared" si="28"/>
        <v>6408593.5104</v>
      </c>
      <c r="I25" s="11">
        <f t="shared" si="2"/>
        <v>553137.12</v>
      </c>
      <c r="J25" s="206">
        <f t="shared" si="3"/>
        <v>3812.0548311486668</v>
      </c>
      <c r="N25" s="57">
        <f t="shared" si="4"/>
        <v>1639769.4537849447</v>
      </c>
      <c r="O25" s="58">
        <f t="shared" si="5"/>
        <v>0.5058363477865736</v>
      </c>
      <c r="P25" s="207">
        <f t="shared" si="6"/>
        <v>-1280.5348311486669</v>
      </c>
    </row>
    <row r="26" spans="1:16" ht="14.25" customHeight="1" x14ac:dyDescent="0.25">
      <c r="A26" s="8">
        <v>41244</v>
      </c>
      <c r="B26" s="7" t="s">
        <v>24</v>
      </c>
      <c r="C26" s="7">
        <v>2012</v>
      </c>
      <c r="D26" s="9">
        <v>24</v>
      </c>
      <c r="E26" s="10">
        <f>'Gráfico Previsões'!F25</f>
        <v>345</v>
      </c>
      <c r="F26" s="205">
        <v>3623.25</v>
      </c>
      <c r="G26" s="11">
        <f t="shared" ref="G26:H26" si="29">E26^2</f>
        <v>119025</v>
      </c>
      <c r="H26" s="11">
        <f t="shared" si="29"/>
        <v>13127940.5625</v>
      </c>
      <c r="I26" s="11">
        <f t="shared" si="2"/>
        <v>1250021.25</v>
      </c>
      <c r="J26" s="206">
        <f t="shared" si="3"/>
        <v>5494.4034220396607</v>
      </c>
      <c r="N26" s="57">
        <f t="shared" si="4"/>
        <v>3501215.1288107326</v>
      </c>
      <c r="O26" s="58">
        <f t="shared" si="5"/>
        <v>0.51642956518033822</v>
      </c>
      <c r="P26" s="207">
        <f t="shared" si="6"/>
        <v>-1871.1534220396607</v>
      </c>
    </row>
    <row r="27" spans="1:16" ht="14.25" customHeight="1" x14ac:dyDescent="0.25">
      <c r="A27" s="8">
        <v>41275</v>
      </c>
      <c r="B27" s="7" t="s">
        <v>7</v>
      </c>
      <c r="C27" s="7">
        <v>2013</v>
      </c>
      <c r="D27" s="9">
        <v>25</v>
      </c>
      <c r="E27" s="10">
        <f>'Gráfico Previsões'!F26</f>
        <v>503</v>
      </c>
      <c r="F27" s="205">
        <v>8698.94</v>
      </c>
      <c r="G27" s="11">
        <f t="shared" ref="G27:H27" si="30">E27^2</f>
        <v>253009</v>
      </c>
      <c r="H27" s="11">
        <f t="shared" si="30"/>
        <v>75671557.123600006</v>
      </c>
      <c r="I27" s="11">
        <f t="shared" si="2"/>
        <v>4375566.82</v>
      </c>
      <c r="J27" s="206">
        <f t="shared" si="3"/>
        <v>7595.676760860033</v>
      </c>
      <c r="N27" s="57">
        <f t="shared" si="4"/>
        <v>1217189.7748376131</v>
      </c>
      <c r="O27" s="58">
        <f t="shared" si="5"/>
        <v>0.12682731909174766</v>
      </c>
      <c r="P27" s="207">
        <f t="shared" si="6"/>
        <v>1103.2632391399675</v>
      </c>
    </row>
    <row r="28" spans="1:16" ht="14.25" customHeight="1" x14ac:dyDescent="0.25">
      <c r="A28" s="8">
        <v>41306</v>
      </c>
      <c r="B28" s="7" t="s">
        <v>9</v>
      </c>
      <c r="C28" s="7">
        <v>2013</v>
      </c>
      <c r="D28" s="9">
        <v>26</v>
      </c>
      <c r="E28" s="10">
        <f>'Gráfico Previsões'!F27</f>
        <v>583</v>
      </c>
      <c r="F28" s="205">
        <v>9053.91</v>
      </c>
      <c r="G28" s="11">
        <f t="shared" ref="G28:H28" si="31">E28^2</f>
        <v>339889</v>
      </c>
      <c r="H28" s="11">
        <f t="shared" si="31"/>
        <v>81973286.288100004</v>
      </c>
      <c r="I28" s="11">
        <f t="shared" si="2"/>
        <v>5278429.53</v>
      </c>
      <c r="J28" s="206">
        <f t="shared" si="3"/>
        <v>8659.6126286171839</v>
      </c>
      <c r="N28" s="57">
        <f t="shared" si="4"/>
        <v>155470.41707939832</v>
      </c>
      <c r="O28" s="58">
        <f t="shared" si="5"/>
        <v>4.354995481320402E-2</v>
      </c>
      <c r="P28" s="207">
        <f t="shared" si="6"/>
        <v>394.29737138281598</v>
      </c>
    </row>
    <row r="29" spans="1:16" ht="14.25" customHeight="1" x14ac:dyDescent="0.25">
      <c r="A29" s="8">
        <v>41334</v>
      </c>
      <c r="B29" s="7" t="s">
        <v>10</v>
      </c>
      <c r="C29" s="7">
        <v>2013</v>
      </c>
      <c r="D29" s="9">
        <v>27</v>
      </c>
      <c r="E29" s="10">
        <f>'Gráfico Previsões'!F28</f>
        <v>449.5</v>
      </c>
      <c r="F29" s="205">
        <v>6924.41</v>
      </c>
      <c r="G29" s="11">
        <f t="shared" ref="G29:H29" si="32">E29^2</f>
        <v>202050.25</v>
      </c>
      <c r="H29" s="11">
        <f t="shared" si="32"/>
        <v>47947453.848099999</v>
      </c>
      <c r="I29" s="11">
        <f t="shared" si="2"/>
        <v>3112522.2949999999</v>
      </c>
      <c r="J29" s="206">
        <f t="shared" si="3"/>
        <v>6884.1696492974388</v>
      </c>
      <c r="N29" s="57">
        <f t="shared" si="4"/>
        <v>1619.2858246651051</v>
      </c>
      <c r="O29" s="58">
        <f t="shared" si="5"/>
        <v>5.8113760887297319E-3</v>
      </c>
      <c r="P29" s="207">
        <f t="shared" si="6"/>
        <v>40.240350702561045</v>
      </c>
    </row>
    <row r="30" spans="1:16" ht="14.25" customHeight="1" x14ac:dyDescent="0.25">
      <c r="A30" s="8">
        <v>41365</v>
      </c>
      <c r="B30" s="7" t="s">
        <v>11</v>
      </c>
      <c r="C30" s="7">
        <v>2013</v>
      </c>
      <c r="D30" s="9">
        <v>28</v>
      </c>
      <c r="E30" s="10">
        <f>'Gráfico Previsões'!F29</f>
        <v>257.5</v>
      </c>
      <c r="F30" s="205">
        <v>5999.64</v>
      </c>
      <c r="G30" s="11">
        <f t="shared" ref="G30:H30" si="33">E30^2</f>
        <v>66306.25</v>
      </c>
      <c r="H30" s="11">
        <f t="shared" si="33"/>
        <v>35995680.129600003</v>
      </c>
      <c r="I30" s="11">
        <f t="shared" si="2"/>
        <v>1544907.3</v>
      </c>
      <c r="J30" s="206">
        <f t="shared" si="3"/>
        <v>4330.7235666802771</v>
      </c>
      <c r="N30" s="57">
        <f t="shared" si="4"/>
        <v>2785282.0614046259</v>
      </c>
      <c r="O30" s="58">
        <f t="shared" si="5"/>
        <v>0.27816942905236364</v>
      </c>
      <c r="P30" s="207">
        <f t="shared" si="6"/>
        <v>1668.9164333197232</v>
      </c>
    </row>
    <row r="31" spans="1:16" ht="14.25" customHeight="1" x14ac:dyDescent="0.25">
      <c r="A31" s="8">
        <v>41395</v>
      </c>
      <c r="B31" s="7" t="s">
        <v>12</v>
      </c>
      <c r="C31" s="7">
        <v>2013</v>
      </c>
      <c r="D31" s="9">
        <v>29</v>
      </c>
      <c r="E31" s="10">
        <f>'Gráfico Previsões'!F30</f>
        <v>131.5</v>
      </c>
      <c r="F31" s="205">
        <v>3600.54</v>
      </c>
      <c r="G31" s="11">
        <f t="shared" ref="G31:H31" si="34">E31^2</f>
        <v>17292.25</v>
      </c>
      <c r="H31" s="11">
        <f t="shared" si="34"/>
        <v>12963888.2916</v>
      </c>
      <c r="I31" s="11">
        <f t="shared" si="2"/>
        <v>473471.01</v>
      </c>
      <c r="J31" s="206">
        <f t="shared" si="3"/>
        <v>2655.0245749627657</v>
      </c>
      <c r="N31" s="57">
        <f t="shared" si="4"/>
        <v>893999.41898334189</v>
      </c>
      <c r="O31" s="58">
        <f t="shared" si="5"/>
        <v>0.2626037830539959</v>
      </c>
      <c r="P31" s="207">
        <f t="shared" si="6"/>
        <v>945.51542503723431</v>
      </c>
    </row>
    <row r="32" spans="1:16" ht="14.25" customHeight="1" x14ac:dyDescent="0.25">
      <c r="A32" s="8">
        <v>41426</v>
      </c>
      <c r="B32" s="7" t="s">
        <v>14</v>
      </c>
      <c r="C32" s="7">
        <v>2013</v>
      </c>
      <c r="D32" s="9">
        <v>30</v>
      </c>
      <c r="E32" s="10">
        <f>'Gráfico Previsões'!F31</f>
        <v>90.5</v>
      </c>
      <c r="F32" s="205">
        <v>4079.6</v>
      </c>
      <c r="G32" s="11">
        <f t="shared" ref="G32:H32" si="35">E32^2</f>
        <v>8190.25</v>
      </c>
      <c r="H32" s="11">
        <f t="shared" si="35"/>
        <v>16643136.16</v>
      </c>
      <c r="I32" s="11">
        <f t="shared" si="2"/>
        <v>369203.8</v>
      </c>
      <c r="J32" s="206">
        <f t="shared" si="3"/>
        <v>2109.757442737226</v>
      </c>
      <c r="N32" s="57">
        <f t="shared" si="4"/>
        <v>3880279.7004035446</v>
      </c>
      <c r="O32" s="58">
        <f t="shared" si="5"/>
        <v>0.48285188676899055</v>
      </c>
      <c r="P32" s="207">
        <f t="shared" si="6"/>
        <v>1969.8425572627739</v>
      </c>
    </row>
    <row r="33" spans="1:16" ht="14.25" customHeight="1" x14ac:dyDescent="0.25">
      <c r="A33" s="8">
        <v>41456</v>
      </c>
      <c r="B33" s="7" t="s">
        <v>16</v>
      </c>
      <c r="C33" s="7">
        <v>2013</v>
      </c>
      <c r="D33" s="9">
        <v>31</v>
      </c>
      <c r="E33" s="10">
        <f>'Gráfico Previsões'!F32</f>
        <v>52</v>
      </c>
      <c r="F33" s="205">
        <v>2892.32</v>
      </c>
      <c r="G33" s="11">
        <f t="shared" ref="G33:H33" si="36">E33^2</f>
        <v>2704</v>
      </c>
      <c r="H33" s="11">
        <f t="shared" si="36"/>
        <v>8365514.982400001</v>
      </c>
      <c r="I33" s="11">
        <f t="shared" si="2"/>
        <v>150400.64000000001</v>
      </c>
      <c r="J33" s="206">
        <f t="shared" si="3"/>
        <v>1597.7383063790971</v>
      </c>
      <c r="N33" s="57">
        <f t="shared" si="4"/>
        <v>1675941.7614583657</v>
      </c>
      <c r="O33" s="58">
        <f t="shared" si="5"/>
        <v>0.44759282984624904</v>
      </c>
      <c r="P33" s="207">
        <f t="shared" si="6"/>
        <v>1294.581693620903</v>
      </c>
    </row>
    <row r="34" spans="1:16" ht="14.25" customHeight="1" x14ac:dyDescent="0.25">
      <c r="A34" s="8">
        <v>41487</v>
      </c>
      <c r="B34" s="7" t="s">
        <v>18</v>
      </c>
      <c r="C34" s="7">
        <v>2013</v>
      </c>
      <c r="D34" s="9">
        <v>32</v>
      </c>
      <c r="E34" s="10">
        <f>'Gráfico Previsões'!F33</f>
        <v>21.5</v>
      </c>
      <c r="F34" s="205">
        <v>2192.8200000000002</v>
      </c>
      <c r="G34" s="11">
        <f t="shared" ref="G34:H34" si="37">E34^2</f>
        <v>462.25</v>
      </c>
      <c r="H34" s="11">
        <f t="shared" si="37"/>
        <v>4808459.5524000004</v>
      </c>
      <c r="I34" s="11">
        <f t="shared" si="2"/>
        <v>47145.630000000005</v>
      </c>
      <c r="J34" s="206">
        <f t="shared" si="3"/>
        <v>1192.1127567966835</v>
      </c>
      <c r="N34" s="57">
        <f t="shared" si="4"/>
        <v>1001414.986599582</v>
      </c>
      <c r="O34" s="58">
        <f t="shared" si="5"/>
        <v>0.45635630977614061</v>
      </c>
      <c r="P34" s="207">
        <f t="shared" si="6"/>
        <v>1000.7072432033167</v>
      </c>
    </row>
    <row r="35" spans="1:16" ht="14.25" customHeight="1" x14ac:dyDescent="0.25">
      <c r="A35" s="8">
        <v>41518</v>
      </c>
      <c r="B35" s="7" t="s">
        <v>20</v>
      </c>
      <c r="C35" s="7">
        <v>2013</v>
      </c>
      <c r="D35" s="9">
        <v>33</v>
      </c>
      <c r="E35" s="10">
        <f>'Gráfico Previsões'!F34</f>
        <v>54.1</v>
      </c>
      <c r="F35" s="205">
        <v>1992.47</v>
      </c>
      <c r="G35" s="11">
        <f t="shared" ref="G35:H35" si="38">E35^2</f>
        <v>2926.81</v>
      </c>
      <c r="H35" s="11">
        <f t="shared" si="38"/>
        <v>3969936.7009000001</v>
      </c>
      <c r="I35" s="11">
        <f t="shared" si="2"/>
        <v>107792.62700000001</v>
      </c>
      <c r="J35" s="206">
        <f t="shared" si="3"/>
        <v>1625.6666229077223</v>
      </c>
      <c r="N35" s="57">
        <f t="shared" si="4"/>
        <v>134544.71744629971</v>
      </c>
      <c r="O35" s="58">
        <f t="shared" si="5"/>
        <v>0.18409480548880422</v>
      </c>
      <c r="P35" s="207">
        <f t="shared" si="6"/>
        <v>366.80337709227774</v>
      </c>
    </row>
    <row r="36" spans="1:16" ht="14.25" customHeight="1" x14ac:dyDescent="0.25">
      <c r="A36" s="8">
        <v>41548</v>
      </c>
      <c r="B36" s="7" t="s">
        <v>21</v>
      </c>
      <c r="C36" s="7">
        <v>2013</v>
      </c>
      <c r="D36" s="9">
        <v>34</v>
      </c>
      <c r="E36" s="10">
        <f>'Gráfico Previsões'!F35</f>
        <v>155.1</v>
      </c>
      <c r="F36" s="205">
        <v>2890</v>
      </c>
      <c r="G36" s="11">
        <f t="shared" ref="G36:H36" si="39">E36^2</f>
        <v>24056.01</v>
      </c>
      <c r="H36" s="11">
        <f t="shared" si="39"/>
        <v>8352100</v>
      </c>
      <c r="I36" s="11">
        <f t="shared" si="2"/>
        <v>448239</v>
      </c>
      <c r="J36" s="206">
        <f t="shared" si="3"/>
        <v>2968.885655951125</v>
      </c>
      <c r="N36" s="57">
        <f t="shared" si="4"/>
        <v>6222.9467148392705</v>
      </c>
      <c r="O36" s="58">
        <f t="shared" si="5"/>
        <v>2.7296074723572681E-2</v>
      </c>
      <c r="P36" s="207">
        <f t="shared" si="6"/>
        <v>-78.885655951125045</v>
      </c>
    </row>
    <row r="37" spans="1:16" ht="14.25" customHeight="1" x14ac:dyDescent="0.25">
      <c r="A37" s="8">
        <v>41579</v>
      </c>
      <c r="B37" s="7" t="s">
        <v>22</v>
      </c>
      <c r="C37" s="7">
        <v>2013</v>
      </c>
      <c r="D37" s="9">
        <v>35</v>
      </c>
      <c r="E37" s="10">
        <f>'Gráfico Previsões'!F36</f>
        <v>297.5</v>
      </c>
      <c r="F37" s="205">
        <v>2978.56</v>
      </c>
      <c r="G37" s="11">
        <f t="shared" ref="G37:H37" si="40">E37^2</f>
        <v>88506.25</v>
      </c>
      <c r="H37" s="11">
        <f t="shared" si="40"/>
        <v>8871819.6735999994</v>
      </c>
      <c r="I37" s="11">
        <f t="shared" si="2"/>
        <v>886121.6</v>
      </c>
      <c r="J37" s="206">
        <f t="shared" si="3"/>
        <v>4862.6915005588526</v>
      </c>
      <c r="N37" s="57">
        <f t="shared" si="4"/>
        <v>3549951.5113981538</v>
      </c>
      <c r="O37" s="58">
        <f t="shared" si="5"/>
        <v>0.63256456158642183</v>
      </c>
      <c r="P37" s="207">
        <f t="shared" si="6"/>
        <v>-1884.1315005588526</v>
      </c>
    </row>
    <row r="38" spans="1:16" ht="14.25" customHeight="1" x14ac:dyDescent="0.25">
      <c r="A38" s="8">
        <v>41609</v>
      </c>
      <c r="B38" s="7" t="s">
        <v>24</v>
      </c>
      <c r="C38" s="7">
        <v>2013</v>
      </c>
      <c r="D38" s="9">
        <v>36</v>
      </c>
      <c r="E38" s="10">
        <f>'Gráfico Previsões'!F37</f>
        <v>398</v>
      </c>
      <c r="F38" s="205">
        <v>5302.28</v>
      </c>
      <c r="G38" s="11">
        <f t="shared" ref="G38:H38" si="41">E38^2</f>
        <v>158404</v>
      </c>
      <c r="H38" s="11">
        <f t="shared" si="41"/>
        <v>28114173.198399998</v>
      </c>
      <c r="I38" s="11">
        <f t="shared" si="2"/>
        <v>2110307.44</v>
      </c>
      <c r="J38" s="206">
        <f t="shared" si="3"/>
        <v>6199.260934428773</v>
      </c>
      <c r="N38" s="57">
        <f t="shared" si="4"/>
        <v>804574.79672871518</v>
      </c>
      <c r="O38" s="58">
        <f t="shared" si="5"/>
        <v>0.16916891119080343</v>
      </c>
      <c r="P38" s="207">
        <f t="shared" si="6"/>
        <v>-896.98093442877325</v>
      </c>
    </row>
    <row r="39" spans="1:16" ht="14.25" customHeight="1" x14ac:dyDescent="0.25">
      <c r="A39" s="8">
        <v>41640</v>
      </c>
      <c r="B39" s="7" t="s">
        <v>7</v>
      </c>
      <c r="C39" s="7">
        <v>2014</v>
      </c>
      <c r="D39" s="9">
        <v>37</v>
      </c>
      <c r="E39" s="10">
        <f>'Gráfico Previsões'!F38</f>
        <v>291</v>
      </c>
      <c r="F39" s="205">
        <v>3079.94</v>
      </c>
      <c r="G39" s="11">
        <f t="shared" ref="G39:H39" si="42">E39^2</f>
        <v>84681</v>
      </c>
      <c r="H39" s="11">
        <f t="shared" si="42"/>
        <v>9486030.4035999998</v>
      </c>
      <c r="I39" s="11">
        <f t="shared" si="2"/>
        <v>896262.54</v>
      </c>
      <c r="J39" s="206">
        <f t="shared" si="3"/>
        <v>4776.2467113035846</v>
      </c>
      <c r="N39" s="57">
        <f t="shared" si="4"/>
        <v>2877456.4588135825</v>
      </c>
      <c r="O39" s="58">
        <f t="shared" si="5"/>
        <v>0.55075966132573506</v>
      </c>
      <c r="P39" s="207">
        <f t="shared" si="6"/>
        <v>-1696.3067113035845</v>
      </c>
    </row>
    <row r="40" spans="1:16" ht="14.25" customHeight="1" x14ac:dyDescent="0.25">
      <c r="A40" s="8">
        <v>41671</v>
      </c>
      <c r="B40" s="7" t="s">
        <v>9</v>
      </c>
      <c r="C40" s="7">
        <v>2014</v>
      </c>
      <c r="D40" s="9">
        <v>38</v>
      </c>
      <c r="E40" s="10">
        <f>'Gráfico Previsões'!F39</f>
        <v>115</v>
      </c>
      <c r="F40" s="205">
        <v>1795.04</v>
      </c>
      <c r="G40" s="11">
        <f t="shared" ref="G40:H40" si="43">E40^2</f>
        <v>13225</v>
      </c>
      <c r="H40" s="11">
        <f t="shared" si="43"/>
        <v>3222168.6015999997</v>
      </c>
      <c r="I40" s="11">
        <f t="shared" si="2"/>
        <v>206429.6</v>
      </c>
      <c r="J40" s="206">
        <f t="shared" si="3"/>
        <v>2435.5878022378533</v>
      </c>
      <c r="N40" s="57">
        <f t="shared" si="4"/>
        <v>410301.48695174413</v>
      </c>
      <c r="O40" s="58">
        <f t="shared" si="5"/>
        <v>0.35684319137058418</v>
      </c>
      <c r="P40" s="207">
        <f t="shared" si="6"/>
        <v>-640.54780223785338</v>
      </c>
    </row>
    <row r="41" spans="1:16" ht="14.25" customHeight="1" x14ac:dyDescent="0.25">
      <c r="A41" s="8">
        <v>41699</v>
      </c>
      <c r="B41" s="7" t="s">
        <v>10</v>
      </c>
      <c r="C41" s="7">
        <v>2014</v>
      </c>
      <c r="D41" s="9">
        <v>39</v>
      </c>
      <c r="E41" s="10">
        <f>'Gráfico Previsões'!F40</f>
        <v>135.5</v>
      </c>
      <c r="F41" s="205">
        <v>2185.0100000000002</v>
      </c>
      <c r="G41" s="11">
        <f t="shared" ref="G41:H41" si="44">E41^2</f>
        <v>18360.25</v>
      </c>
      <c r="H41" s="11">
        <f t="shared" si="44"/>
        <v>4774268.7001000009</v>
      </c>
      <c r="I41" s="11">
        <f t="shared" si="2"/>
        <v>296068.85500000004</v>
      </c>
      <c r="J41" s="206">
        <f t="shared" si="3"/>
        <v>2708.2213683506229</v>
      </c>
      <c r="N41" s="57">
        <f t="shared" si="4"/>
        <v>273750.13597133098</v>
      </c>
      <c r="O41" s="58">
        <f t="shared" si="5"/>
        <v>0.23945490791832652</v>
      </c>
      <c r="P41" s="207">
        <f t="shared" si="6"/>
        <v>-523.21136835062271</v>
      </c>
    </row>
    <row r="42" spans="1:16" ht="14.25" customHeight="1" x14ac:dyDescent="0.25">
      <c r="A42" s="8">
        <v>41730</v>
      </c>
      <c r="B42" s="7" t="s">
        <v>11</v>
      </c>
      <c r="C42" s="7">
        <v>2014</v>
      </c>
      <c r="D42" s="9">
        <v>40</v>
      </c>
      <c r="E42" s="10">
        <f>'Gráfico Previsões'!F41</f>
        <v>188.5</v>
      </c>
      <c r="F42" s="205">
        <v>2237.5700000000002</v>
      </c>
      <c r="G42" s="11">
        <f t="shared" ref="G42:H42" si="45">E42^2</f>
        <v>35532.25</v>
      </c>
      <c r="H42" s="11">
        <f t="shared" si="45"/>
        <v>5006719.504900001</v>
      </c>
      <c r="I42" s="11">
        <f t="shared" si="2"/>
        <v>421781.94500000001</v>
      </c>
      <c r="J42" s="206">
        <f t="shared" si="3"/>
        <v>3413.0788807397353</v>
      </c>
      <c r="N42" s="57">
        <f t="shared" si="4"/>
        <v>1381821.1286979849</v>
      </c>
      <c r="O42" s="58">
        <f t="shared" si="5"/>
        <v>0.52535066198587532</v>
      </c>
      <c r="P42" s="207">
        <f t="shared" si="6"/>
        <v>-1175.5088807397351</v>
      </c>
    </row>
    <row r="43" spans="1:16" ht="14.25" customHeight="1" x14ac:dyDescent="0.25">
      <c r="A43" s="8">
        <v>41760</v>
      </c>
      <c r="B43" s="7" t="s">
        <v>12</v>
      </c>
      <c r="C43" s="7">
        <v>2014</v>
      </c>
      <c r="D43" s="9">
        <v>41</v>
      </c>
      <c r="E43" s="10">
        <f>'Gráfico Previsões'!F42</f>
        <v>94</v>
      </c>
      <c r="F43" s="205">
        <v>1527.44</v>
      </c>
      <c r="G43" s="11">
        <f t="shared" ref="G43:H43" si="46">E43^2</f>
        <v>8836</v>
      </c>
      <c r="H43" s="11">
        <f t="shared" si="46"/>
        <v>2333072.9536000001</v>
      </c>
      <c r="I43" s="11">
        <f t="shared" si="2"/>
        <v>143579.36000000002</v>
      </c>
      <c r="J43" s="206">
        <f t="shared" si="3"/>
        <v>2156.304636951601</v>
      </c>
      <c r="N43" s="57">
        <f t="shared" si="4"/>
        <v>395470.7316082688</v>
      </c>
      <c r="O43" s="58">
        <f t="shared" si="5"/>
        <v>0.41171151531425187</v>
      </c>
      <c r="P43" s="207">
        <f t="shared" si="6"/>
        <v>-628.86463695160091</v>
      </c>
    </row>
    <row r="44" spans="1:16" ht="14.25" customHeight="1" x14ac:dyDescent="0.25">
      <c r="A44" s="8">
        <v>41791</v>
      </c>
      <c r="B44" s="7" t="s">
        <v>14</v>
      </c>
      <c r="C44" s="7">
        <v>2014</v>
      </c>
      <c r="D44" s="9">
        <v>42</v>
      </c>
      <c r="E44" s="10">
        <f>'Gráfico Previsões'!F43</f>
        <v>19.5</v>
      </c>
      <c r="F44" s="205">
        <v>1411.64</v>
      </c>
      <c r="G44" s="11">
        <f t="shared" ref="G44:H44" si="47">E44^2</f>
        <v>380.25</v>
      </c>
      <c r="H44" s="11">
        <f t="shared" si="47"/>
        <v>1992727.4896000002</v>
      </c>
      <c r="I44" s="11">
        <f t="shared" si="2"/>
        <v>27526.980000000003</v>
      </c>
      <c r="J44" s="206">
        <f t="shared" si="3"/>
        <v>1165.5143601027548</v>
      </c>
      <c r="N44" s="57">
        <f t="shared" si="4"/>
        <v>60577.830614828446</v>
      </c>
      <c r="O44" s="58">
        <f t="shared" si="5"/>
        <v>0.17435439623221591</v>
      </c>
      <c r="P44" s="207">
        <f t="shared" si="6"/>
        <v>246.12563989724526</v>
      </c>
    </row>
    <row r="45" spans="1:16" ht="14.25" customHeight="1" x14ac:dyDescent="0.25">
      <c r="A45" s="8">
        <v>41821</v>
      </c>
      <c r="B45" s="7" t="s">
        <v>16</v>
      </c>
      <c r="C45" s="7">
        <v>2014</v>
      </c>
      <c r="D45" s="9">
        <v>43</v>
      </c>
      <c r="E45" s="10">
        <f>'Gráfico Previsões'!F44</f>
        <v>43</v>
      </c>
      <c r="F45" s="205">
        <v>1285.6099999999999</v>
      </c>
      <c r="G45" s="11">
        <f t="shared" ref="G45:H45" si="48">E45^2</f>
        <v>1849</v>
      </c>
      <c r="H45" s="11">
        <f t="shared" si="48"/>
        <v>1652793.0720999998</v>
      </c>
      <c r="I45" s="11">
        <f t="shared" si="2"/>
        <v>55281.229999999996</v>
      </c>
      <c r="J45" s="206">
        <f t="shared" si="3"/>
        <v>1478.0455212564177</v>
      </c>
      <c r="N45" s="57">
        <f t="shared" si="4"/>
        <v>37031.429841229234</v>
      </c>
      <c r="O45" s="58">
        <f t="shared" si="5"/>
        <v>0.14968421314116864</v>
      </c>
      <c r="P45" s="207">
        <f t="shared" si="6"/>
        <v>-192.43552125641781</v>
      </c>
    </row>
    <row r="46" spans="1:16" ht="14.25" customHeight="1" x14ac:dyDescent="0.25">
      <c r="A46" s="8">
        <v>41852</v>
      </c>
      <c r="B46" s="7" t="s">
        <v>18</v>
      </c>
      <c r="C46" s="7">
        <v>2014</v>
      </c>
      <c r="D46" s="9">
        <v>44</v>
      </c>
      <c r="E46" s="10">
        <f>'Gráfico Previsões'!F45</f>
        <v>45</v>
      </c>
      <c r="F46" s="205">
        <v>1169.6300000000001</v>
      </c>
      <c r="G46" s="11">
        <f t="shared" ref="G46:H46" si="49">E46^2</f>
        <v>2025</v>
      </c>
      <c r="H46" s="11">
        <f t="shared" si="49"/>
        <v>1368034.3369000002</v>
      </c>
      <c r="I46" s="11">
        <f t="shared" si="2"/>
        <v>52633.350000000006</v>
      </c>
      <c r="J46" s="206">
        <f t="shared" si="3"/>
        <v>1504.6439179503463</v>
      </c>
      <c r="N46" s="57">
        <f t="shared" si="4"/>
        <v>112234.32522044133</v>
      </c>
      <c r="O46" s="58">
        <f t="shared" si="5"/>
        <v>0.28642726157019416</v>
      </c>
      <c r="P46" s="207">
        <f t="shared" si="6"/>
        <v>-335.01391795034624</v>
      </c>
    </row>
    <row r="47" spans="1:16" ht="14.25" customHeight="1" x14ac:dyDescent="0.25">
      <c r="A47" s="8">
        <v>41883</v>
      </c>
      <c r="B47" s="7" t="s">
        <v>20</v>
      </c>
      <c r="C47" s="7">
        <v>2014</v>
      </c>
      <c r="D47" s="9">
        <v>45</v>
      </c>
      <c r="E47" s="10">
        <f>'Gráfico Previsões'!F46</f>
        <v>42</v>
      </c>
      <c r="F47" s="205">
        <v>867.6</v>
      </c>
      <c r="G47" s="11">
        <f t="shared" ref="G47:H47" si="50">E47^2</f>
        <v>1764</v>
      </c>
      <c r="H47" s="11">
        <f t="shared" si="50"/>
        <v>752729.76</v>
      </c>
      <c r="I47" s="11">
        <f t="shared" si="2"/>
        <v>36439.200000000004</v>
      </c>
      <c r="J47" s="206">
        <f t="shared" si="3"/>
        <v>1464.7463229094533</v>
      </c>
      <c r="N47" s="57">
        <f t="shared" si="4"/>
        <v>356583.73096428101</v>
      </c>
      <c r="O47" s="58">
        <f t="shared" si="5"/>
        <v>0.68827377006622092</v>
      </c>
      <c r="P47" s="207">
        <f t="shared" si="6"/>
        <v>-597.14632290945326</v>
      </c>
    </row>
    <row r="48" spans="1:16" ht="14.25" customHeight="1" x14ac:dyDescent="0.25">
      <c r="A48" s="8">
        <v>41913</v>
      </c>
      <c r="B48" s="7" t="s">
        <v>21</v>
      </c>
      <c r="C48" s="7">
        <v>2014</v>
      </c>
      <c r="D48" s="9">
        <v>46</v>
      </c>
      <c r="E48" s="10">
        <f>'Gráfico Previsões'!F47</f>
        <v>77.5</v>
      </c>
      <c r="F48" s="205">
        <v>650.35</v>
      </c>
      <c r="G48" s="11">
        <f t="shared" ref="G48:H48" si="51">E48^2</f>
        <v>6006.25</v>
      </c>
      <c r="H48" s="11">
        <f t="shared" si="51"/>
        <v>422955.12250000006</v>
      </c>
      <c r="I48" s="11">
        <f t="shared" si="2"/>
        <v>50402.125</v>
      </c>
      <c r="J48" s="206">
        <f t="shared" si="3"/>
        <v>1936.8678642266891</v>
      </c>
      <c r="N48" s="57">
        <f t="shared" si="4"/>
        <v>1655128.214974402</v>
      </c>
      <c r="O48" s="58">
        <f t="shared" si="5"/>
        <v>1.9781930717716447</v>
      </c>
      <c r="P48" s="207">
        <f t="shared" si="6"/>
        <v>-1286.5178642266892</v>
      </c>
    </row>
    <row r="49" spans="1:16" ht="14.25" customHeight="1" x14ac:dyDescent="0.25">
      <c r="A49" s="8">
        <v>41944</v>
      </c>
      <c r="B49" s="7" t="s">
        <v>22</v>
      </c>
      <c r="C49" s="7">
        <v>2014</v>
      </c>
      <c r="D49" s="9">
        <v>47</v>
      </c>
      <c r="E49" s="10">
        <f>'Gráfico Previsões'!F48</f>
        <v>200.5</v>
      </c>
      <c r="F49" s="205">
        <v>1498.22</v>
      </c>
      <c r="G49" s="11">
        <f t="shared" ref="G49:H49" si="52">E49^2</f>
        <v>40200.25</v>
      </c>
      <c r="H49" s="11">
        <f t="shared" si="52"/>
        <v>2244663.1683999998</v>
      </c>
      <c r="I49" s="11">
        <f t="shared" si="2"/>
        <v>300393.11</v>
      </c>
      <c r="J49" s="206">
        <f t="shared" si="3"/>
        <v>3572.669260903308</v>
      </c>
      <c r="N49" s="57">
        <f t="shared" si="4"/>
        <v>4303339.7360622799</v>
      </c>
      <c r="O49" s="58">
        <f t="shared" si="5"/>
        <v>1.3846092435712429</v>
      </c>
      <c r="P49" s="207">
        <f t="shared" si="6"/>
        <v>-2074.4492609033077</v>
      </c>
    </row>
    <row r="50" spans="1:16" ht="14.25" customHeight="1" x14ac:dyDescent="0.25">
      <c r="A50" s="8">
        <v>41974</v>
      </c>
      <c r="B50" s="7" t="s">
        <v>24</v>
      </c>
      <c r="C50" s="7">
        <v>2014</v>
      </c>
      <c r="D50" s="9">
        <v>48</v>
      </c>
      <c r="E50" s="10">
        <f>'Gráfico Previsões'!F49</f>
        <v>338</v>
      </c>
      <c r="F50" s="205">
        <v>3434.81</v>
      </c>
      <c r="G50" s="11">
        <f t="shared" ref="G50:H50" si="53">E50^2</f>
        <v>114244</v>
      </c>
      <c r="H50" s="11">
        <f t="shared" si="53"/>
        <v>11797919.736099999</v>
      </c>
      <c r="I50" s="11">
        <f t="shared" si="2"/>
        <v>1160965.78</v>
      </c>
      <c r="J50" s="206">
        <f t="shared" si="3"/>
        <v>5401.3090336109099</v>
      </c>
      <c r="N50" s="57">
        <f t="shared" si="4"/>
        <v>3867118.4491926427</v>
      </c>
      <c r="O50" s="58">
        <f t="shared" si="5"/>
        <v>0.57252046943234414</v>
      </c>
      <c r="P50" s="207">
        <f t="shared" si="6"/>
        <v>-1966.4990336109099</v>
      </c>
    </row>
    <row r="51" spans="1:16" ht="14.25" customHeight="1" x14ac:dyDescent="0.25">
      <c r="A51" s="8">
        <v>42005</v>
      </c>
      <c r="B51" s="7" t="s">
        <v>7</v>
      </c>
      <c r="C51" s="7">
        <v>2015</v>
      </c>
      <c r="D51" s="9">
        <v>49</v>
      </c>
      <c r="E51" s="10">
        <f>'Gráfico Previsões'!F50</f>
        <v>269.5</v>
      </c>
      <c r="F51" s="205">
        <v>1988.21</v>
      </c>
      <c r="G51" s="11">
        <f t="shared" ref="G51:H51" si="54">E51^2</f>
        <v>72630.25</v>
      </c>
      <c r="H51" s="11">
        <f t="shared" si="54"/>
        <v>3952979.0041</v>
      </c>
      <c r="I51" s="11">
        <f t="shared" si="2"/>
        <v>535822.59499999997</v>
      </c>
      <c r="J51" s="206">
        <f t="shared" si="3"/>
        <v>4490.3139468438503</v>
      </c>
      <c r="N51" s="57">
        <f t="shared" si="4"/>
        <v>6260524.1608115733</v>
      </c>
      <c r="O51" s="58">
        <f t="shared" si="5"/>
        <v>1.2584706579505436</v>
      </c>
      <c r="P51" s="207">
        <f t="shared" si="6"/>
        <v>-2502.1039468438503</v>
      </c>
    </row>
    <row r="52" spans="1:16" ht="14.25" customHeight="1" x14ac:dyDescent="0.25">
      <c r="A52" s="8">
        <v>42036</v>
      </c>
      <c r="B52" s="7" t="s">
        <v>9</v>
      </c>
      <c r="C52" s="7">
        <v>2015</v>
      </c>
      <c r="D52" s="9">
        <v>50</v>
      </c>
      <c r="E52" s="10">
        <f>'Gráfico Previsões'!F51</f>
        <v>281.5</v>
      </c>
      <c r="F52" s="205">
        <v>3530.23</v>
      </c>
      <c r="G52" s="11">
        <f t="shared" ref="G52:H52" si="55">E52^2</f>
        <v>79242.25</v>
      </c>
      <c r="H52" s="11">
        <f t="shared" si="55"/>
        <v>12462523.8529</v>
      </c>
      <c r="I52" s="11">
        <f t="shared" si="2"/>
        <v>993759.745</v>
      </c>
      <c r="J52" s="206">
        <f t="shared" si="3"/>
        <v>4649.9043270074226</v>
      </c>
      <c r="N52" s="57">
        <f t="shared" si="4"/>
        <v>1253670.5985595246</v>
      </c>
      <c r="O52" s="58">
        <f t="shared" si="5"/>
        <v>0.31716752931322395</v>
      </c>
      <c r="P52" s="207">
        <f t="shared" si="6"/>
        <v>-1119.6743270074226</v>
      </c>
    </row>
    <row r="53" spans="1:16" ht="14.25" customHeight="1" x14ac:dyDescent="0.25">
      <c r="A53" s="8">
        <v>42064</v>
      </c>
      <c r="B53" s="7" t="s">
        <v>10</v>
      </c>
      <c r="C53" s="7">
        <v>2015</v>
      </c>
      <c r="D53" s="9">
        <v>51</v>
      </c>
      <c r="E53" s="10">
        <f>'Gráfico Previsões'!F52</f>
        <v>390</v>
      </c>
      <c r="F53" s="205">
        <v>4682.33</v>
      </c>
      <c r="G53" s="11">
        <f t="shared" ref="G53:H53" si="56">E53^2</f>
        <v>152100</v>
      </c>
      <c r="H53" s="11">
        <f t="shared" si="56"/>
        <v>21924214.2289</v>
      </c>
      <c r="I53" s="11">
        <f t="shared" si="2"/>
        <v>1826108.7</v>
      </c>
      <c r="J53" s="206">
        <f t="shared" si="3"/>
        <v>6092.8673476530575</v>
      </c>
      <c r="N53" s="57">
        <f t="shared" si="4"/>
        <v>1989615.6091241227</v>
      </c>
      <c r="O53" s="58">
        <f t="shared" si="5"/>
        <v>0.30124688940186994</v>
      </c>
      <c r="P53" s="207">
        <f t="shared" si="6"/>
        <v>-1410.5373476530576</v>
      </c>
    </row>
    <row r="54" spans="1:16" ht="14.25" customHeight="1" x14ac:dyDescent="0.25">
      <c r="A54" s="8">
        <v>42095</v>
      </c>
      <c r="B54" s="7" t="s">
        <v>11</v>
      </c>
      <c r="C54" s="7">
        <v>2015</v>
      </c>
      <c r="D54" s="9">
        <v>52</v>
      </c>
      <c r="E54" s="10">
        <f>'Gráfico Previsões'!F53</f>
        <v>200</v>
      </c>
      <c r="F54" s="205">
        <v>3532.87</v>
      </c>
      <c r="G54" s="11">
        <f t="shared" ref="G54:H54" si="57">E54^2</f>
        <v>40000</v>
      </c>
      <c r="H54" s="11">
        <f t="shared" si="57"/>
        <v>12481170.436899999</v>
      </c>
      <c r="I54" s="11">
        <f t="shared" si="2"/>
        <v>706574</v>
      </c>
      <c r="J54" s="206">
        <f t="shared" si="3"/>
        <v>3566.0196617298257</v>
      </c>
      <c r="N54" s="57">
        <f t="shared" si="4"/>
        <v>1098.900072801875</v>
      </c>
      <c r="O54" s="58">
        <f t="shared" si="5"/>
        <v>9.3832101746811423E-3</v>
      </c>
      <c r="P54" s="207">
        <f t="shared" si="6"/>
        <v>-33.149661729825766</v>
      </c>
    </row>
    <row r="55" spans="1:16" ht="14.25" customHeight="1" x14ac:dyDescent="0.25">
      <c r="A55" s="8">
        <v>42125</v>
      </c>
      <c r="B55" s="7" t="s">
        <v>12</v>
      </c>
      <c r="C55" s="7">
        <v>2015</v>
      </c>
      <c r="D55" s="9">
        <v>53</v>
      </c>
      <c r="E55" s="10">
        <f>'Gráfico Previsões'!F54</f>
        <v>60.5</v>
      </c>
      <c r="F55" s="205">
        <v>2507.6799999999998</v>
      </c>
      <c r="G55" s="11">
        <f t="shared" ref="G55:H55" si="58">E55^2</f>
        <v>3660.25</v>
      </c>
      <c r="H55" s="11">
        <f t="shared" si="58"/>
        <v>6288458.9823999992</v>
      </c>
      <c r="I55" s="11">
        <f t="shared" si="2"/>
        <v>151714.63999999998</v>
      </c>
      <c r="J55" s="206">
        <f t="shared" si="3"/>
        <v>1710.7814923282945</v>
      </c>
      <c r="N55" s="57">
        <f t="shared" si="4"/>
        <v>635047.23152939102</v>
      </c>
      <c r="O55" s="58">
        <f t="shared" si="5"/>
        <v>0.3177831731607324</v>
      </c>
      <c r="P55" s="207">
        <f t="shared" si="6"/>
        <v>796.89850767170537</v>
      </c>
    </row>
    <row r="56" spans="1:16" ht="14.25" customHeight="1" x14ac:dyDescent="0.25">
      <c r="A56" s="8">
        <v>42156</v>
      </c>
      <c r="B56" s="7" t="s">
        <v>14</v>
      </c>
      <c r="C56" s="7">
        <v>2015</v>
      </c>
      <c r="D56" s="9">
        <v>54</v>
      </c>
      <c r="E56" s="10">
        <f>'Gráfico Previsões'!F55</f>
        <v>81.5</v>
      </c>
      <c r="F56" s="205">
        <v>2030.09</v>
      </c>
      <c r="G56" s="11">
        <f t="shared" ref="G56:H56" si="59">E56^2</f>
        <v>6642.25</v>
      </c>
      <c r="H56" s="11">
        <f t="shared" si="59"/>
        <v>4121265.4080999997</v>
      </c>
      <c r="I56" s="11">
        <f t="shared" si="2"/>
        <v>165452.33499999999</v>
      </c>
      <c r="J56" s="206">
        <f t="shared" si="3"/>
        <v>1990.0646576145464</v>
      </c>
      <c r="N56" s="57">
        <f t="shared" si="4"/>
        <v>1602.0280330727837</v>
      </c>
      <c r="O56" s="58">
        <f t="shared" si="5"/>
        <v>1.9716043320962884E-2</v>
      </c>
      <c r="P56" s="207">
        <f t="shared" si="6"/>
        <v>40.025342385453541</v>
      </c>
    </row>
    <row r="57" spans="1:16" ht="14.25" customHeight="1" x14ac:dyDescent="0.25">
      <c r="A57" s="8">
        <v>42186</v>
      </c>
      <c r="B57" s="7" t="s">
        <v>16</v>
      </c>
      <c r="C57" s="7">
        <v>2015</v>
      </c>
      <c r="D57" s="9">
        <v>55</v>
      </c>
      <c r="E57" s="10">
        <f>'Gráfico Previsões'!F56</f>
        <v>31.5</v>
      </c>
      <c r="F57" s="205">
        <v>1567.76</v>
      </c>
      <c r="G57" s="11">
        <f t="shared" ref="G57:H57" si="60">E57^2</f>
        <v>992.25</v>
      </c>
      <c r="H57" s="11">
        <f t="shared" si="60"/>
        <v>2457871.4175999998</v>
      </c>
      <c r="I57" s="11">
        <f t="shared" si="2"/>
        <v>49384.44</v>
      </c>
      <c r="J57" s="206">
        <f t="shared" si="3"/>
        <v>1325.1047402663273</v>
      </c>
      <c r="N57" s="57">
        <f t="shared" si="4"/>
        <v>58881.575076416142</v>
      </c>
      <c r="O57" s="58">
        <f t="shared" si="5"/>
        <v>0.1547783204914481</v>
      </c>
      <c r="P57" s="207">
        <f t="shared" si="6"/>
        <v>242.65525973367266</v>
      </c>
    </row>
    <row r="58" spans="1:16" ht="14.25" customHeight="1" x14ac:dyDescent="0.25">
      <c r="A58" s="8">
        <v>42217</v>
      </c>
      <c r="B58" s="7" t="s">
        <v>18</v>
      </c>
      <c r="C58" s="7">
        <v>2015</v>
      </c>
      <c r="D58" s="9">
        <v>56</v>
      </c>
      <c r="E58" s="10">
        <f>'Gráfico Previsões'!F57</f>
        <v>18.5</v>
      </c>
      <c r="F58" s="205">
        <v>1132.05</v>
      </c>
      <c r="G58" s="11">
        <f t="shared" ref="G58:H58" si="61">E58^2</f>
        <v>342.25</v>
      </c>
      <c r="H58" s="11">
        <f t="shared" si="61"/>
        <v>1281537.2024999999</v>
      </c>
      <c r="I58" s="11">
        <f t="shared" si="2"/>
        <v>20942.924999999999</v>
      </c>
      <c r="J58" s="206">
        <f t="shared" si="3"/>
        <v>1152.2151617557904</v>
      </c>
      <c r="N58" s="57">
        <f t="shared" si="4"/>
        <v>406.63374863719378</v>
      </c>
      <c r="O58" s="58">
        <f t="shared" si="5"/>
        <v>1.7812960342555938E-2</v>
      </c>
      <c r="P58" s="207">
        <f t="shared" si="6"/>
        <v>-20.16516175579045</v>
      </c>
    </row>
    <row r="59" spans="1:16" ht="14.25" customHeight="1" x14ac:dyDescent="0.25">
      <c r="A59" s="8">
        <v>42248</v>
      </c>
      <c r="B59" s="7" t="s">
        <v>20</v>
      </c>
      <c r="C59" s="7">
        <v>2015</v>
      </c>
      <c r="D59" s="9">
        <v>57</v>
      </c>
      <c r="E59" s="10">
        <f>'Gráfico Previsões'!F58</f>
        <v>137.5</v>
      </c>
      <c r="F59" s="205">
        <v>2159.4699999999998</v>
      </c>
      <c r="G59" s="11">
        <f t="shared" ref="G59:H59" si="62">E59^2</f>
        <v>18906.25</v>
      </c>
      <c r="H59" s="11">
        <f t="shared" si="62"/>
        <v>4663310.6808999991</v>
      </c>
      <c r="I59" s="11">
        <f t="shared" si="2"/>
        <v>296927.125</v>
      </c>
      <c r="J59" s="206">
        <f t="shared" si="3"/>
        <v>2734.8197650445518</v>
      </c>
      <c r="N59" s="57">
        <f t="shared" si="4"/>
        <v>331027.3521368212</v>
      </c>
      <c r="O59" s="58">
        <f t="shared" si="5"/>
        <v>0.26643100623974958</v>
      </c>
      <c r="P59" s="207">
        <f t="shared" si="6"/>
        <v>-575.34976504455199</v>
      </c>
    </row>
    <row r="60" spans="1:16" ht="14.25" customHeight="1" x14ac:dyDescent="0.25">
      <c r="A60" s="8">
        <v>42278</v>
      </c>
      <c r="B60" s="7" t="s">
        <v>21</v>
      </c>
      <c r="C60" s="7">
        <v>2015</v>
      </c>
      <c r="D60" s="9">
        <v>58</v>
      </c>
      <c r="E60" s="10">
        <f>'Gráfico Previsões'!F59</f>
        <v>187.5</v>
      </c>
      <c r="F60" s="205">
        <v>1044.47</v>
      </c>
      <c r="G60" s="11">
        <f t="shared" ref="G60:H60" si="63">E60^2</f>
        <v>35156.25</v>
      </c>
      <c r="H60" s="11">
        <f t="shared" si="63"/>
        <v>1090917.5808999999</v>
      </c>
      <c r="I60" s="11">
        <f t="shared" si="2"/>
        <v>195838.125</v>
      </c>
      <c r="J60" s="206">
        <f t="shared" si="3"/>
        <v>3399.7796823927711</v>
      </c>
      <c r="N60" s="57">
        <f t="shared" si="4"/>
        <v>5547483.6999731353</v>
      </c>
      <c r="O60" s="58">
        <f t="shared" si="5"/>
        <v>2.2550285622303856</v>
      </c>
      <c r="P60" s="207">
        <f t="shared" si="6"/>
        <v>-2355.3096823927708</v>
      </c>
    </row>
    <row r="61" spans="1:16" ht="14.25" customHeight="1" x14ac:dyDescent="0.25">
      <c r="A61" s="8">
        <v>42309</v>
      </c>
      <c r="B61" s="7" t="s">
        <v>22</v>
      </c>
      <c r="C61" s="7">
        <v>2015</v>
      </c>
      <c r="D61" s="9">
        <v>59</v>
      </c>
      <c r="E61" s="10">
        <f>'Gráfico Previsões'!F60</f>
        <v>292</v>
      </c>
      <c r="F61" s="205">
        <v>2849.53</v>
      </c>
      <c r="G61" s="11">
        <f t="shared" ref="G61:H61" si="64">E61^2</f>
        <v>85264</v>
      </c>
      <c r="H61" s="11">
        <f t="shared" si="64"/>
        <v>8119821.220900001</v>
      </c>
      <c r="I61" s="11">
        <f t="shared" si="2"/>
        <v>832062.76</v>
      </c>
      <c r="J61" s="206">
        <f t="shared" si="3"/>
        <v>4789.5459096505483</v>
      </c>
      <c r="N61" s="57">
        <f t="shared" si="4"/>
        <v>3763661.7296972438</v>
      </c>
      <c r="O61" s="58">
        <f t="shared" si="5"/>
        <v>0.68081961223449061</v>
      </c>
      <c r="P61" s="207">
        <f t="shared" si="6"/>
        <v>-1940.0159096505481</v>
      </c>
    </row>
    <row r="62" spans="1:16" ht="14.25" customHeight="1" x14ac:dyDescent="0.25">
      <c r="A62" s="8">
        <v>42339</v>
      </c>
      <c r="B62" s="7" t="s">
        <v>24</v>
      </c>
      <c r="C62" s="7">
        <v>2015</v>
      </c>
      <c r="D62" s="9">
        <v>60</v>
      </c>
      <c r="E62" s="10">
        <f>'Gráfico Previsões'!F61</f>
        <v>433</v>
      </c>
      <c r="F62" s="205">
        <v>5019.74</v>
      </c>
      <c r="G62" s="11">
        <f t="shared" ref="G62:H62" si="65">E62^2</f>
        <v>187489</v>
      </c>
      <c r="H62" s="11">
        <f t="shared" si="65"/>
        <v>25197789.667599998</v>
      </c>
      <c r="I62" s="11">
        <f t="shared" si="2"/>
        <v>2173547.42</v>
      </c>
      <c r="J62" s="206">
        <f t="shared" si="3"/>
        <v>6664.732876572526</v>
      </c>
      <c r="N62" s="57">
        <f t="shared" si="4"/>
        <v>2706001.5639743544</v>
      </c>
      <c r="O62" s="58">
        <f t="shared" si="5"/>
        <v>0.32770479677683034</v>
      </c>
      <c r="P62" s="207">
        <f t="shared" si="6"/>
        <v>-1644.9928765725263</v>
      </c>
    </row>
    <row r="63" spans="1:16" ht="14.25" customHeight="1" x14ac:dyDescent="0.25">
      <c r="A63" s="8">
        <v>42370</v>
      </c>
      <c r="B63" s="7" t="s">
        <v>7</v>
      </c>
      <c r="C63" s="7">
        <v>2016</v>
      </c>
      <c r="D63" s="9">
        <v>61</v>
      </c>
      <c r="E63" s="10">
        <f>'Gráfico Previsões'!F62</f>
        <v>521</v>
      </c>
      <c r="F63" s="205">
        <v>9529.39</v>
      </c>
      <c r="G63" s="11">
        <f t="shared" ref="G63:H63" si="66">E63^2</f>
        <v>271441</v>
      </c>
      <c r="H63" s="11">
        <f t="shared" si="66"/>
        <v>90809273.772099987</v>
      </c>
      <c r="I63" s="11">
        <f t="shared" si="2"/>
        <v>4964812.1899999995</v>
      </c>
      <c r="J63" s="206">
        <f t="shared" si="3"/>
        <v>7835.0623311053914</v>
      </c>
      <c r="N63" s="57">
        <f t="shared" si="4"/>
        <v>2870746.2495818362</v>
      </c>
      <c r="O63" s="58">
        <f t="shared" si="5"/>
        <v>0.17780022319315383</v>
      </c>
      <c r="P63" s="207">
        <f t="shared" si="6"/>
        <v>1694.327668894608</v>
      </c>
    </row>
    <row r="64" spans="1:16" ht="14.25" customHeight="1" x14ac:dyDescent="0.25">
      <c r="A64" s="8">
        <v>42401</v>
      </c>
      <c r="B64" s="7" t="s">
        <v>9</v>
      </c>
      <c r="C64" s="7">
        <v>2016</v>
      </c>
      <c r="D64" s="9">
        <v>62</v>
      </c>
      <c r="E64" s="10">
        <f>'Gráfico Previsões'!F63</f>
        <v>471</v>
      </c>
      <c r="F64" s="205">
        <v>6756.82</v>
      </c>
      <c r="G64" s="11">
        <f t="shared" ref="G64:H64" si="67">E64^2</f>
        <v>221841</v>
      </c>
      <c r="H64" s="11">
        <f t="shared" si="67"/>
        <v>45654616.512399994</v>
      </c>
      <c r="I64" s="11">
        <f t="shared" si="2"/>
        <v>3182462.2199999997</v>
      </c>
      <c r="J64" s="206">
        <f t="shared" si="3"/>
        <v>7170.1024137571721</v>
      </c>
      <c r="N64" s="57">
        <f t="shared" si="4"/>
        <v>170802.35352095467</v>
      </c>
      <c r="O64" s="58">
        <f t="shared" si="5"/>
        <v>6.1165224729558057E-2</v>
      </c>
      <c r="P64" s="207">
        <f t="shared" si="6"/>
        <v>-413.28241375717243</v>
      </c>
    </row>
    <row r="65" spans="1:16" ht="14.25" customHeight="1" x14ac:dyDescent="0.25">
      <c r="A65" s="8">
        <v>42430</v>
      </c>
      <c r="B65" s="7" t="s">
        <v>10</v>
      </c>
      <c r="C65" s="7">
        <v>2016</v>
      </c>
      <c r="D65" s="9">
        <v>63</v>
      </c>
      <c r="E65" s="10">
        <f>'Gráfico Previsões'!F64</f>
        <v>364</v>
      </c>
      <c r="F65" s="205">
        <v>7590.49</v>
      </c>
      <c r="G65" s="11">
        <f t="shared" ref="G65:H65" si="68">E65^2</f>
        <v>132496</v>
      </c>
      <c r="H65" s="11">
        <f t="shared" si="68"/>
        <v>57615538.440099999</v>
      </c>
      <c r="I65" s="11">
        <f t="shared" si="2"/>
        <v>2762938.36</v>
      </c>
      <c r="J65" s="206">
        <f t="shared" si="3"/>
        <v>5747.0881906319837</v>
      </c>
      <c r="N65" s="57">
        <f t="shared" si="4"/>
        <v>3398130.2307812753</v>
      </c>
      <c r="O65" s="58">
        <f t="shared" si="5"/>
        <v>0.24285676015224525</v>
      </c>
      <c r="P65" s="207">
        <f t="shared" si="6"/>
        <v>1843.4018093680161</v>
      </c>
    </row>
    <row r="66" spans="1:16" ht="14.25" customHeight="1" x14ac:dyDescent="0.25">
      <c r="A66" s="8">
        <v>42461</v>
      </c>
      <c r="B66" s="7" t="s">
        <v>11</v>
      </c>
      <c r="C66" s="7">
        <v>2016</v>
      </c>
      <c r="D66" s="9">
        <v>64</v>
      </c>
      <c r="E66" s="10">
        <f>'Gráfico Previsões'!F65</f>
        <v>232.5</v>
      </c>
      <c r="F66" s="205">
        <v>3941.46</v>
      </c>
      <c r="G66" s="11">
        <f t="shared" ref="G66:H66" si="69">E66^2</f>
        <v>54056.25</v>
      </c>
      <c r="H66" s="11">
        <f t="shared" si="69"/>
        <v>15535106.931600001</v>
      </c>
      <c r="I66" s="11">
        <f t="shared" si="2"/>
        <v>916389.45</v>
      </c>
      <c r="J66" s="206">
        <f t="shared" si="3"/>
        <v>3998.243608006168</v>
      </c>
      <c r="N66" s="57">
        <f t="shared" si="4"/>
        <v>3224.378138198138</v>
      </c>
      <c r="O66" s="58">
        <f t="shared" si="5"/>
        <v>1.4406744710378368E-2</v>
      </c>
      <c r="P66" s="207">
        <f t="shared" si="6"/>
        <v>-56.783608006167924</v>
      </c>
    </row>
    <row r="67" spans="1:16" ht="14.25" customHeight="1" x14ac:dyDescent="0.25">
      <c r="A67" s="8">
        <v>42491</v>
      </c>
      <c r="B67" s="7" t="s">
        <v>12</v>
      </c>
      <c r="C67" s="7">
        <v>2016</v>
      </c>
      <c r="D67" s="9">
        <v>65</v>
      </c>
      <c r="E67" s="10">
        <f>'Gráfico Previsões'!F66</f>
        <v>61.5</v>
      </c>
      <c r="F67" s="205">
        <v>2899.89</v>
      </c>
      <c r="G67" s="11">
        <f t="shared" ref="G67:H67" si="70">E67^2</f>
        <v>3782.25</v>
      </c>
      <c r="H67" s="11">
        <f t="shared" si="70"/>
        <v>8409362.0120999999</v>
      </c>
      <c r="I67" s="11">
        <f t="shared" si="2"/>
        <v>178343.23499999999</v>
      </c>
      <c r="J67" s="206">
        <f t="shared" si="3"/>
        <v>1724.0806906752587</v>
      </c>
      <c r="N67" s="57">
        <f t="shared" si="4"/>
        <v>1382527.531894725</v>
      </c>
      <c r="O67" s="58">
        <f t="shared" si="5"/>
        <v>0.40546686575171514</v>
      </c>
      <c r="P67" s="207">
        <f t="shared" si="6"/>
        <v>1175.8093093247412</v>
      </c>
    </row>
    <row r="68" spans="1:16" ht="14.25" customHeight="1" x14ac:dyDescent="0.25">
      <c r="A68" s="8">
        <v>42522</v>
      </c>
      <c r="B68" s="7" t="s">
        <v>14</v>
      </c>
      <c r="C68" s="7">
        <v>2016</v>
      </c>
      <c r="D68" s="9">
        <v>66</v>
      </c>
      <c r="E68" s="10">
        <f>'Gráfico Previsões'!F67</f>
        <v>120</v>
      </c>
      <c r="F68" s="205">
        <v>3847.41</v>
      </c>
      <c r="G68" s="11">
        <f t="shared" ref="G68:H68" si="71">E68^2</f>
        <v>14400</v>
      </c>
      <c r="H68" s="11">
        <f t="shared" si="71"/>
        <v>14802563.708099999</v>
      </c>
      <c r="I68" s="11">
        <f t="shared" si="2"/>
        <v>461689.19999999995</v>
      </c>
      <c r="J68" s="206">
        <f t="shared" si="3"/>
        <v>2502.0837939726753</v>
      </c>
      <c r="N68" s="57">
        <f t="shared" si="4"/>
        <v>1809902.6006238754</v>
      </c>
      <c r="O68" s="58">
        <f t="shared" si="5"/>
        <v>0.3496706111455043</v>
      </c>
      <c r="P68" s="207">
        <f t="shared" si="6"/>
        <v>1345.3262060273246</v>
      </c>
    </row>
    <row r="69" spans="1:16" ht="14.25" customHeight="1" x14ac:dyDescent="0.25">
      <c r="A69" s="8">
        <v>42552</v>
      </c>
      <c r="B69" s="7" t="s">
        <v>16</v>
      </c>
      <c r="C69" s="7">
        <v>2016</v>
      </c>
      <c r="D69" s="9">
        <v>67</v>
      </c>
      <c r="E69" s="10">
        <f>'Gráfico Previsões'!F68</f>
        <v>77.5</v>
      </c>
      <c r="F69" s="205">
        <v>2155.12</v>
      </c>
      <c r="G69" s="11">
        <f t="shared" ref="G69:H69" si="72">E69^2</f>
        <v>6006.25</v>
      </c>
      <c r="H69" s="11">
        <f t="shared" si="72"/>
        <v>4644542.2143999999</v>
      </c>
      <c r="I69" s="11">
        <f t="shared" si="2"/>
        <v>167021.79999999999</v>
      </c>
      <c r="J69" s="206">
        <f t="shared" si="3"/>
        <v>1936.8678642266891</v>
      </c>
      <c r="N69" s="57">
        <f t="shared" si="4"/>
        <v>47633.994769611687</v>
      </c>
      <c r="O69" s="58">
        <f t="shared" si="5"/>
        <v>0.10127145392057556</v>
      </c>
      <c r="P69" s="207">
        <f t="shared" si="6"/>
        <v>218.25213577331078</v>
      </c>
    </row>
    <row r="70" spans="1:16" ht="14.25" customHeight="1" x14ac:dyDescent="0.25">
      <c r="A70" s="8">
        <v>42583</v>
      </c>
      <c r="B70" s="7" t="s">
        <v>18</v>
      </c>
      <c r="C70" s="7">
        <v>2016</v>
      </c>
      <c r="D70" s="9">
        <v>68</v>
      </c>
      <c r="E70" s="10">
        <f>'Gráfico Previsões'!F69</f>
        <v>33</v>
      </c>
      <c r="F70" s="205">
        <v>1799.97</v>
      </c>
      <c r="G70" s="11">
        <f t="shared" ref="G70:H70" si="73">E70^2</f>
        <v>1089</v>
      </c>
      <c r="H70" s="11">
        <f t="shared" si="73"/>
        <v>3239892.0008999999</v>
      </c>
      <c r="I70" s="11">
        <f t="shared" si="2"/>
        <v>59399.01</v>
      </c>
      <c r="J70" s="206">
        <f t="shared" si="3"/>
        <v>1345.0535377867739</v>
      </c>
      <c r="N70" s="57">
        <f t="shared" si="4"/>
        <v>206948.98759259764</v>
      </c>
      <c r="O70" s="58">
        <f t="shared" si="5"/>
        <v>0.25273558015590603</v>
      </c>
      <c r="P70" s="207">
        <f t="shared" si="6"/>
        <v>454.91646221322617</v>
      </c>
    </row>
    <row r="71" spans="1:16" ht="14.25" customHeight="1" x14ac:dyDescent="0.25">
      <c r="A71" s="8">
        <v>42614</v>
      </c>
      <c r="B71" s="7" t="s">
        <v>20</v>
      </c>
      <c r="C71" s="7">
        <v>2016</v>
      </c>
      <c r="D71" s="9">
        <v>69</v>
      </c>
      <c r="E71" s="10">
        <f>'Gráfico Previsões'!F70</f>
        <v>48</v>
      </c>
      <c r="F71" s="205">
        <v>1456.41</v>
      </c>
      <c r="G71" s="11">
        <f t="shared" ref="G71:H71" si="74">E71^2</f>
        <v>2304</v>
      </c>
      <c r="H71" s="11">
        <f t="shared" si="74"/>
        <v>2121130.0881000003</v>
      </c>
      <c r="I71" s="11">
        <f t="shared" si="2"/>
        <v>69907.680000000008</v>
      </c>
      <c r="J71" s="206">
        <f t="shared" si="3"/>
        <v>1544.5415129912396</v>
      </c>
      <c r="N71" s="57">
        <f t="shared" si="4"/>
        <v>7767.1635821250275</v>
      </c>
      <c r="O71" s="58">
        <f t="shared" si="5"/>
        <v>6.0512845277936538E-2</v>
      </c>
      <c r="P71" s="207">
        <f t="shared" si="6"/>
        <v>-88.131512991239561</v>
      </c>
    </row>
    <row r="72" spans="1:16" ht="14.25" customHeight="1" x14ac:dyDescent="0.25">
      <c r="A72" s="8">
        <v>42644</v>
      </c>
      <c r="B72" s="7" t="s">
        <v>21</v>
      </c>
      <c r="C72" s="7">
        <v>2016</v>
      </c>
      <c r="D72" s="9">
        <v>70</v>
      </c>
      <c r="E72" s="10">
        <f>'Gráfico Previsões'!F71</f>
        <v>142.5</v>
      </c>
      <c r="F72" s="205">
        <v>1987.42</v>
      </c>
      <c r="G72" s="11">
        <f t="shared" ref="G72:H72" si="75">E72^2</f>
        <v>20306.25</v>
      </c>
      <c r="H72" s="11">
        <f t="shared" si="75"/>
        <v>3949838.2564000003</v>
      </c>
      <c r="I72" s="11">
        <f t="shared" si="2"/>
        <v>283207.35000000003</v>
      </c>
      <c r="J72" s="206">
        <f t="shared" si="3"/>
        <v>2801.3157567793737</v>
      </c>
      <c r="N72" s="57">
        <f t="shared" si="4"/>
        <v>662426.3029034693</v>
      </c>
      <c r="O72" s="58">
        <f t="shared" si="5"/>
        <v>0.4095237829846603</v>
      </c>
      <c r="P72" s="207">
        <f t="shared" si="6"/>
        <v>-813.89575677937364</v>
      </c>
    </row>
    <row r="73" spans="1:16" ht="14.25" customHeight="1" x14ac:dyDescent="0.25">
      <c r="A73" s="8">
        <v>42675</v>
      </c>
      <c r="B73" s="7" t="s">
        <v>22</v>
      </c>
      <c r="C73" s="7">
        <v>2016</v>
      </c>
      <c r="D73" s="9">
        <v>71</v>
      </c>
      <c r="E73" s="10">
        <f>'Gráfico Previsões'!F72</f>
        <v>340</v>
      </c>
      <c r="F73" s="205">
        <v>3675.37</v>
      </c>
      <c r="G73" s="11">
        <f t="shared" ref="G73:H73" si="76">E73^2</f>
        <v>115600</v>
      </c>
      <c r="H73" s="11">
        <f t="shared" si="76"/>
        <v>13508344.636899998</v>
      </c>
      <c r="I73" s="11">
        <f t="shared" si="2"/>
        <v>1249625.8</v>
      </c>
      <c r="J73" s="206">
        <f t="shared" si="3"/>
        <v>5427.9074303048383</v>
      </c>
      <c r="N73" s="57">
        <f t="shared" si="4"/>
        <v>3071387.4446194861</v>
      </c>
      <c r="O73" s="58">
        <f t="shared" si="5"/>
        <v>0.47683292574756786</v>
      </c>
      <c r="P73" s="207">
        <f t="shared" si="6"/>
        <v>-1752.5374303048384</v>
      </c>
    </row>
    <row r="74" spans="1:16" ht="14.25" customHeight="1" x14ac:dyDescent="0.25">
      <c r="A74" s="8">
        <v>42705</v>
      </c>
      <c r="B74" s="7" t="s">
        <v>24</v>
      </c>
      <c r="C74" s="7">
        <v>2016</v>
      </c>
      <c r="D74" s="9">
        <v>72</v>
      </c>
      <c r="E74" s="10">
        <f>'Gráfico Previsões'!F73</f>
        <v>380.5</v>
      </c>
      <c r="F74" s="205">
        <v>4016.23</v>
      </c>
      <c r="G74" s="11">
        <f t="shared" ref="G74:H74" si="77">E74^2</f>
        <v>144780.25</v>
      </c>
      <c r="H74" s="11">
        <f t="shared" si="77"/>
        <v>16130103.412900001</v>
      </c>
      <c r="I74" s="11">
        <f t="shared" si="2"/>
        <v>1528175.5149999999</v>
      </c>
      <c r="J74" s="206">
        <f t="shared" si="3"/>
        <v>5966.5249633568965</v>
      </c>
      <c r="N74" s="57">
        <f t="shared" si="4"/>
        <v>3803650.4440952782</v>
      </c>
      <c r="O74" s="58">
        <f t="shared" si="5"/>
        <v>0.48560340502334193</v>
      </c>
      <c r="P74" s="207">
        <f t="shared" si="6"/>
        <v>-1950.2949633568965</v>
      </c>
    </row>
    <row r="75" spans="1:16" ht="14.25" customHeight="1" x14ac:dyDescent="0.25">
      <c r="A75" s="8">
        <v>42736</v>
      </c>
      <c r="B75" s="7" t="s">
        <v>7</v>
      </c>
      <c r="C75" s="7">
        <v>2017</v>
      </c>
      <c r="D75" s="9">
        <v>73</v>
      </c>
      <c r="E75" s="10">
        <f>'Gráfico Previsões'!F74</f>
        <v>392</v>
      </c>
      <c r="F75" s="205">
        <v>4905.8500000000004</v>
      </c>
      <c r="G75" s="11">
        <f t="shared" ref="G75:H75" si="78">E75^2</f>
        <v>153664</v>
      </c>
      <c r="H75" s="11">
        <f t="shared" si="78"/>
        <v>24067364.222500004</v>
      </c>
      <c r="I75" s="11">
        <f t="shared" si="2"/>
        <v>1923093.2000000002</v>
      </c>
      <c r="J75" s="206">
        <f t="shared" si="3"/>
        <v>6119.4657443469869</v>
      </c>
      <c r="N75" s="57">
        <f t="shared" si="4"/>
        <v>1472863.1749268901</v>
      </c>
      <c r="O75" s="58">
        <f t="shared" si="5"/>
        <v>0.24738133949203225</v>
      </c>
      <c r="P75" s="207">
        <f t="shared" si="6"/>
        <v>-1213.6157443469865</v>
      </c>
    </row>
    <row r="76" spans="1:16" ht="14.25" customHeight="1" x14ac:dyDescent="0.25">
      <c r="A76" s="8">
        <v>42767</v>
      </c>
      <c r="B76" s="7" t="s">
        <v>9</v>
      </c>
      <c r="C76" s="7">
        <v>2017</v>
      </c>
      <c r="D76" s="9">
        <v>74</v>
      </c>
      <c r="E76" s="10">
        <f>'Gráfico Previsões'!F75</f>
        <v>323.5</v>
      </c>
      <c r="F76" s="205">
        <v>4144.17</v>
      </c>
      <c r="G76" s="11">
        <f t="shared" ref="G76:H76" si="79">E76^2</f>
        <v>104652.25</v>
      </c>
      <c r="H76" s="11">
        <f t="shared" si="79"/>
        <v>17174144.988900002</v>
      </c>
      <c r="I76" s="11">
        <f t="shared" si="2"/>
        <v>1340638.9950000001</v>
      </c>
      <c r="J76" s="206">
        <f t="shared" si="3"/>
        <v>5208.4706575799264</v>
      </c>
      <c r="N76" s="57">
        <f t="shared" si="4"/>
        <v>1132735.8897250637</v>
      </c>
      <c r="O76" s="58">
        <f t="shared" si="5"/>
        <v>0.25681877374237211</v>
      </c>
      <c r="P76" s="207">
        <f t="shared" si="6"/>
        <v>-1064.3006575799263</v>
      </c>
    </row>
    <row r="77" spans="1:16" ht="14.25" customHeight="1" x14ac:dyDescent="0.25">
      <c r="A77" s="8">
        <v>42795</v>
      </c>
      <c r="B77" s="7" t="s">
        <v>10</v>
      </c>
      <c r="C77" s="7">
        <v>2017</v>
      </c>
      <c r="D77" s="9">
        <v>75</v>
      </c>
      <c r="E77" s="10">
        <f>'Gráfico Previsões'!F76</f>
        <v>222.5</v>
      </c>
      <c r="F77" s="205">
        <v>3748.76</v>
      </c>
      <c r="G77" s="11">
        <f t="shared" ref="G77:H77" si="80">E77^2</f>
        <v>49506.25</v>
      </c>
      <c r="H77" s="11">
        <f t="shared" si="80"/>
        <v>14053201.537600001</v>
      </c>
      <c r="I77" s="11">
        <f t="shared" si="2"/>
        <v>834099.10000000009</v>
      </c>
      <c r="J77" s="206">
        <f t="shared" si="3"/>
        <v>3865.2516245365241</v>
      </c>
      <c r="N77" s="57">
        <f t="shared" si="4"/>
        <v>13570.298587158453</v>
      </c>
      <c r="O77" s="58">
        <f t="shared" si="5"/>
        <v>3.1074708580043502E-2</v>
      </c>
      <c r="P77" s="207">
        <f t="shared" si="6"/>
        <v>-116.49162453652389</v>
      </c>
    </row>
    <row r="78" spans="1:16" ht="14.25" customHeight="1" x14ac:dyDescent="0.25">
      <c r="A78" s="8">
        <v>42826</v>
      </c>
      <c r="B78" s="7" t="s">
        <v>11</v>
      </c>
      <c r="C78" s="7">
        <v>2017</v>
      </c>
      <c r="D78" s="9">
        <v>76</v>
      </c>
      <c r="E78" s="10">
        <f>'Gráfico Previsões'!F77</f>
        <v>189</v>
      </c>
      <c r="F78" s="205">
        <v>2449.84</v>
      </c>
      <c r="G78" s="11">
        <f t="shared" ref="G78:H78" si="81">E78^2</f>
        <v>35721</v>
      </c>
      <c r="H78" s="11">
        <f t="shared" si="81"/>
        <v>6001716.0256000003</v>
      </c>
      <c r="I78" s="11">
        <f t="shared" si="2"/>
        <v>463019.76</v>
      </c>
      <c r="J78" s="206">
        <f t="shared" si="3"/>
        <v>3419.7284799132176</v>
      </c>
      <c r="N78" s="57">
        <f t="shared" si="4"/>
        <v>940683.66346837161</v>
      </c>
      <c r="O78" s="58">
        <f t="shared" si="5"/>
        <v>0.39589870355338203</v>
      </c>
      <c r="P78" s="207">
        <f t="shared" si="6"/>
        <v>-969.88847991321745</v>
      </c>
    </row>
    <row r="79" spans="1:16" ht="14.25" customHeight="1" x14ac:dyDescent="0.25">
      <c r="A79" s="8">
        <v>42856</v>
      </c>
      <c r="B79" s="7" t="s">
        <v>12</v>
      </c>
      <c r="C79" s="7">
        <v>2017</v>
      </c>
      <c r="D79" s="9">
        <v>77</v>
      </c>
      <c r="E79" s="10">
        <f>'Gráfico Previsões'!F78</f>
        <v>143.5</v>
      </c>
      <c r="F79" s="205">
        <v>2677.39</v>
      </c>
      <c r="G79" s="11">
        <f t="shared" ref="G79:H79" si="82">E79^2</f>
        <v>20592.25</v>
      </c>
      <c r="H79" s="11">
        <f t="shared" si="82"/>
        <v>7168417.2120999992</v>
      </c>
      <c r="I79" s="11">
        <f t="shared" si="2"/>
        <v>384205.46499999997</v>
      </c>
      <c r="J79" s="206">
        <f t="shared" si="3"/>
        <v>2814.6149551263379</v>
      </c>
      <c r="N79" s="57">
        <f t="shared" si="4"/>
        <v>18830.688309425492</v>
      </c>
      <c r="O79" s="58">
        <f t="shared" si="5"/>
        <v>5.1253256016619939E-2</v>
      </c>
      <c r="P79" s="207">
        <f t="shared" si="6"/>
        <v>-137.22495512633805</v>
      </c>
    </row>
    <row r="80" spans="1:16" ht="14.25" customHeight="1" x14ac:dyDescent="0.25">
      <c r="A80" s="8">
        <v>42887</v>
      </c>
      <c r="B80" s="7" t="s">
        <v>14</v>
      </c>
      <c r="C80" s="7">
        <v>2017</v>
      </c>
      <c r="D80" s="9">
        <v>78</v>
      </c>
      <c r="E80" s="10">
        <f>'Gráfico Previsões'!F79</f>
        <v>110</v>
      </c>
      <c r="F80" s="205">
        <v>2134.23</v>
      </c>
      <c r="G80" s="11">
        <f t="shared" ref="G80:H80" si="83">E80^2</f>
        <v>12100</v>
      </c>
      <c r="H80" s="11">
        <f t="shared" si="83"/>
        <v>4554937.6929000001</v>
      </c>
      <c r="I80" s="11">
        <f t="shared" si="2"/>
        <v>234765.3</v>
      </c>
      <c r="J80" s="206">
        <f t="shared" si="3"/>
        <v>2369.0918105030314</v>
      </c>
      <c r="N80" s="57">
        <f t="shared" si="4"/>
        <v>55160.070032761825</v>
      </c>
      <c r="O80" s="58">
        <f t="shared" si="5"/>
        <v>0.11004522029164214</v>
      </c>
      <c r="P80" s="207">
        <f t="shared" si="6"/>
        <v>-234.86181050303139</v>
      </c>
    </row>
    <row r="81" spans="1:16" ht="14.25" customHeight="1" x14ac:dyDescent="0.25">
      <c r="A81" s="8">
        <v>42917</v>
      </c>
      <c r="B81" s="7" t="s">
        <v>16</v>
      </c>
      <c r="C81" s="7">
        <v>2017</v>
      </c>
      <c r="D81" s="9">
        <v>79</v>
      </c>
      <c r="E81" s="10">
        <f>'Gráfico Previsões'!F80</f>
        <v>32</v>
      </c>
      <c r="F81" s="205">
        <v>1537.76</v>
      </c>
      <c r="G81" s="11">
        <f t="shared" ref="G81:H81" si="84">E81^2</f>
        <v>1024</v>
      </c>
      <c r="H81" s="11">
        <f t="shared" si="84"/>
        <v>2364705.8176000002</v>
      </c>
      <c r="I81" s="11">
        <f t="shared" si="2"/>
        <v>49208.32</v>
      </c>
      <c r="J81" s="206">
        <f t="shared" si="3"/>
        <v>1331.7543394398094</v>
      </c>
      <c r="N81" s="57">
        <f t="shared" si="4"/>
        <v>42438.332182840451</v>
      </c>
      <c r="O81" s="58">
        <f t="shared" si="5"/>
        <v>0.13396476729801177</v>
      </c>
      <c r="P81" s="207">
        <f t="shared" si="6"/>
        <v>206.00566056019056</v>
      </c>
    </row>
    <row r="82" spans="1:16" ht="14.25" customHeight="1" x14ac:dyDescent="0.25">
      <c r="A82" s="8">
        <v>42948</v>
      </c>
      <c r="B82" s="7" t="s">
        <v>18</v>
      </c>
      <c r="C82" s="7">
        <v>2017</v>
      </c>
      <c r="D82" s="9">
        <v>80</v>
      </c>
      <c r="E82" s="10">
        <f>'Gráfico Previsões'!F81</f>
        <v>10</v>
      </c>
      <c r="F82" s="205">
        <v>1207.69</v>
      </c>
      <c r="G82" s="11">
        <f t="shared" ref="G82:H82" si="85">E82^2</f>
        <v>100</v>
      </c>
      <c r="H82" s="11">
        <f t="shared" si="85"/>
        <v>1458515.1361000002</v>
      </c>
      <c r="I82" s="11">
        <f t="shared" si="2"/>
        <v>12076.900000000001</v>
      </c>
      <c r="J82" s="206">
        <f t="shared" si="3"/>
        <v>1039.1719758065931</v>
      </c>
      <c r="N82" s="57">
        <f t="shared" si="4"/>
        <v>28398.324478049697</v>
      </c>
      <c r="O82" s="58">
        <f t="shared" si="5"/>
        <v>0.13953748411712191</v>
      </c>
      <c r="P82" s="207">
        <f t="shared" si="6"/>
        <v>168.51802419340697</v>
      </c>
    </row>
    <row r="83" spans="1:16" ht="14.25" customHeight="1" x14ac:dyDescent="0.25">
      <c r="A83" s="8">
        <v>42979</v>
      </c>
      <c r="B83" s="7" t="s">
        <v>20</v>
      </c>
      <c r="C83" s="7">
        <v>2017</v>
      </c>
      <c r="D83" s="9">
        <v>81</v>
      </c>
      <c r="E83" s="10">
        <f>'Gráfico Previsões'!F82</f>
        <v>30</v>
      </c>
      <c r="F83" s="205">
        <v>895.95</v>
      </c>
      <c r="G83" s="11">
        <f t="shared" ref="G83:H83" si="86">E83^2</f>
        <v>900</v>
      </c>
      <c r="H83" s="11">
        <f t="shared" si="86"/>
        <v>802726.40250000008</v>
      </c>
      <c r="I83" s="11">
        <f t="shared" si="2"/>
        <v>26878.5</v>
      </c>
      <c r="J83" s="206">
        <f t="shared" si="3"/>
        <v>1305.1559427458808</v>
      </c>
      <c r="N83" s="57">
        <f t="shared" si="4"/>
        <v>167449.50357854503</v>
      </c>
      <c r="O83" s="58">
        <f t="shared" si="5"/>
        <v>0.45672854818447539</v>
      </c>
      <c r="P83" s="207">
        <f t="shared" si="6"/>
        <v>-409.20594274588075</v>
      </c>
    </row>
    <row r="84" spans="1:16" ht="14.25" customHeight="1" x14ac:dyDescent="0.25">
      <c r="A84" s="8">
        <v>43009</v>
      </c>
      <c r="B84" s="7" t="s">
        <v>21</v>
      </c>
      <c r="C84" s="7">
        <v>2017</v>
      </c>
      <c r="D84" s="9">
        <v>82</v>
      </c>
      <c r="E84" s="10">
        <f>'Gráfico Previsões'!F83</f>
        <v>127</v>
      </c>
      <c r="F84" s="205">
        <v>1226.24</v>
      </c>
      <c r="G84" s="11">
        <f t="shared" ref="G84:H84" si="87">E84^2</f>
        <v>16129</v>
      </c>
      <c r="H84" s="11">
        <f t="shared" si="87"/>
        <v>1503664.5375999999</v>
      </c>
      <c r="I84" s="11">
        <f t="shared" si="2"/>
        <v>155732.48000000001</v>
      </c>
      <c r="J84" s="206">
        <f t="shared" si="3"/>
        <v>2595.1781824014256</v>
      </c>
      <c r="N84" s="57">
        <f t="shared" si="4"/>
        <v>1873991.7472365187</v>
      </c>
      <c r="O84" s="58">
        <f t="shared" si="5"/>
        <v>1.1163705167026239</v>
      </c>
      <c r="P84" s="207">
        <f t="shared" si="6"/>
        <v>-1368.9381824014256</v>
      </c>
    </row>
    <row r="85" spans="1:16" ht="14.25" customHeight="1" x14ac:dyDescent="0.25">
      <c r="A85" s="8">
        <v>43040</v>
      </c>
      <c r="B85" s="7" t="s">
        <v>22</v>
      </c>
      <c r="C85" s="7">
        <v>2017</v>
      </c>
      <c r="D85" s="9">
        <v>83</v>
      </c>
      <c r="E85" s="10">
        <f>'Gráfico Previsões'!F84</f>
        <v>270</v>
      </c>
      <c r="F85" s="205">
        <v>2325.86</v>
      </c>
      <c r="G85" s="11">
        <f t="shared" ref="G85:H85" si="88">E85^2</f>
        <v>72900</v>
      </c>
      <c r="H85" s="11">
        <f t="shared" si="88"/>
        <v>5409624.7396000009</v>
      </c>
      <c r="I85" s="11">
        <f t="shared" si="2"/>
        <v>627982.20000000007</v>
      </c>
      <c r="J85" s="206">
        <f t="shared" si="3"/>
        <v>4496.9635460173322</v>
      </c>
      <c r="N85" s="57">
        <f t="shared" si="4"/>
        <v>4713690.6075290339</v>
      </c>
      <c r="O85" s="58">
        <f t="shared" si="5"/>
        <v>0.93346269595647713</v>
      </c>
      <c r="P85" s="207">
        <f t="shared" si="6"/>
        <v>-2171.1035460173321</v>
      </c>
    </row>
    <row r="86" spans="1:16" ht="14.25" customHeight="1" x14ac:dyDescent="0.25">
      <c r="A86" s="8">
        <v>43070</v>
      </c>
      <c r="B86" s="7" t="s">
        <v>24</v>
      </c>
      <c r="C86" s="7">
        <v>2017</v>
      </c>
      <c r="D86" s="9">
        <v>84</v>
      </c>
      <c r="E86" s="10">
        <f>'Gráfico Previsões'!F85</f>
        <v>372.5</v>
      </c>
      <c r="F86" s="205">
        <v>3600.39</v>
      </c>
      <c r="G86" s="11">
        <f t="shared" ref="G86:H86" si="89">E86^2</f>
        <v>138756.25</v>
      </c>
      <c r="H86" s="11">
        <f t="shared" si="89"/>
        <v>12962808.152099999</v>
      </c>
      <c r="I86" s="11">
        <f t="shared" si="2"/>
        <v>1341145.2749999999</v>
      </c>
      <c r="J86" s="206">
        <f t="shared" si="3"/>
        <v>5860.131376581181</v>
      </c>
      <c r="N86" s="57">
        <f t="shared" si="4"/>
        <v>5106431.0890330113</v>
      </c>
      <c r="O86" s="58">
        <f t="shared" si="5"/>
        <v>0.62763794382863558</v>
      </c>
      <c r="P86" s="207">
        <f t="shared" si="6"/>
        <v>-2259.7413765811812</v>
      </c>
    </row>
    <row r="87" spans="1:16" ht="14.25" customHeight="1" x14ac:dyDescent="0.25">
      <c r="A87" s="8">
        <v>43101</v>
      </c>
      <c r="B87" s="7" t="s">
        <v>7</v>
      </c>
      <c r="C87" s="7">
        <v>2018</v>
      </c>
      <c r="D87" s="9">
        <v>85</v>
      </c>
      <c r="E87" s="10">
        <f>'Gráfico Previsões'!F86</f>
        <v>435.5</v>
      </c>
      <c r="F87" s="205">
        <v>6103.76</v>
      </c>
      <c r="G87" s="11">
        <f t="shared" ref="G87:H87" si="90">E87^2</f>
        <v>189660.25</v>
      </c>
      <c r="H87" s="11">
        <f t="shared" si="90"/>
        <v>37255886.137600005</v>
      </c>
      <c r="I87" s="11">
        <f t="shared" si="2"/>
        <v>2658187.48</v>
      </c>
      <c r="J87" s="206">
        <f t="shared" si="3"/>
        <v>6697.9808724399372</v>
      </c>
      <c r="N87" s="57">
        <f t="shared" si="4"/>
        <v>353098.44524327992</v>
      </c>
      <c r="O87" s="58">
        <f t="shared" si="5"/>
        <v>9.7353249872199593E-2</v>
      </c>
      <c r="P87" s="207">
        <f t="shared" si="6"/>
        <v>-594.22087243993701</v>
      </c>
    </row>
    <row r="88" spans="1:16" ht="14.25" customHeight="1" x14ac:dyDescent="0.25">
      <c r="A88" s="8">
        <v>43132</v>
      </c>
      <c r="B88" s="7" t="s">
        <v>9</v>
      </c>
      <c r="C88" s="7">
        <v>2018</v>
      </c>
      <c r="D88" s="9">
        <v>86</v>
      </c>
      <c r="E88" s="10">
        <f>'Gráfico Previsões'!F87</f>
        <v>357.5</v>
      </c>
      <c r="F88" s="205">
        <v>4157.79</v>
      </c>
      <c r="G88" s="11">
        <f t="shared" ref="G88:H88" si="91">E88^2</f>
        <v>127806.25</v>
      </c>
      <c r="H88" s="11">
        <f t="shared" si="91"/>
        <v>17287217.684099998</v>
      </c>
      <c r="I88" s="11">
        <f t="shared" si="2"/>
        <v>1486409.925</v>
      </c>
      <c r="J88" s="206">
        <f t="shared" si="3"/>
        <v>5660.6434013767157</v>
      </c>
      <c r="N88" s="57">
        <f t="shared" si="4"/>
        <v>2258568.3460295638</v>
      </c>
      <c r="O88" s="58">
        <f t="shared" si="5"/>
        <v>0.36145485976365227</v>
      </c>
      <c r="P88" s="207">
        <f t="shared" si="6"/>
        <v>-1502.8534013767157</v>
      </c>
    </row>
    <row r="89" spans="1:16" ht="14.25" customHeight="1" x14ac:dyDescent="0.25">
      <c r="A89" s="8">
        <v>43160</v>
      </c>
      <c r="B89" s="7" t="s">
        <v>10</v>
      </c>
      <c r="C89" s="7">
        <v>2018</v>
      </c>
      <c r="D89" s="9">
        <v>87</v>
      </c>
      <c r="E89" s="10">
        <f>'Gráfico Previsões'!F88</f>
        <v>243</v>
      </c>
      <c r="F89" s="205">
        <v>4910.4399999999996</v>
      </c>
      <c r="G89" s="11">
        <f t="shared" ref="G89:H89" si="92">E89^2</f>
        <v>59049</v>
      </c>
      <c r="H89" s="11">
        <f t="shared" si="92"/>
        <v>24112420.993599996</v>
      </c>
      <c r="I89" s="11">
        <f t="shared" si="2"/>
        <v>1193236.92</v>
      </c>
      <c r="J89" s="206">
        <f t="shared" si="3"/>
        <v>4137.8851906492937</v>
      </c>
      <c r="N89" s="57">
        <f t="shared" si="4"/>
        <v>596840.93345090561</v>
      </c>
      <c r="O89" s="58">
        <f t="shared" si="5"/>
        <v>0.15732903962795716</v>
      </c>
      <c r="P89" s="207">
        <f t="shared" si="6"/>
        <v>772.55480935070591</v>
      </c>
    </row>
    <row r="90" spans="1:16" ht="14.25" customHeight="1" x14ac:dyDescent="0.25">
      <c r="A90" s="8">
        <v>43191</v>
      </c>
      <c r="B90" s="7" t="s">
        <v>11</v>
      </c>
      <c r="C90" s="7">
        <v>2018</v>
      </c>
      <c r="D90" s="9">
        <v>88</v>
      </c>
      <c r="E90" s="10">
        <f>'Gráfico Previsões'!F89</f>
        <v>142.5</v>
      </c>
      <c r="F90" s="205">
        <v>2497.4699999999998</v>
      </c>
      <c r="G90" s="11">
        <f t="shared" ref="G90:H90" si="93">E90^2</f>
        <v>20306.25</v>
      </c>
      <c r="H90" s="11">
        <f t="shared" si="93"/>
        <v>6237356.4008999988</v>
      </c>
      <c r="I90" s="11">
        <f t="shared" si="2"/>
        <v>355889.47499999998</v>
      </c>
      <c r="J90" s="206">
        <f t="shared" si="3"/>
        <v>2801.3157567793737</v>
      </c>
      <c r="N90" s="57">
        <f t="shared" si="4"/>
        <v>92322.243912830454</v>
      </c>
      <c r="O90" s="58">
        <f t="shared" si="5"/>
        <v>0.12166142407291136</v>
      </c>
      <c r="P90" s="207">
        <f t="shared" si="6"/>
        <v>-303.84575677937391</v>
      </c>
    </row>
    <row r="91" spans="1:16" ht="14.25" customHeight="1" x14ac:dyDescent="0.25">
      <c r="A91" s="8">
        <v>43221</v>
      </c>
      <c r="B91" s="7" t="s">
        <v>12</v>
      </c>
      <c r="C91" s="7">
        <v>2018</v>
      </c>
      <c r="D91" s="9">
        <v>89</v>
      </c>
      <c r="E91" s="10">
        <f>'Gráfico Previsões'!F90</f>
        <v>31</v>
      </c>
      <c r="F91" s="205">
        <v>1729.43</v>
      </c>
      <c r="G91" s="11">
        <f t="shared" ref="G91:H91" si="94">E91^2</f>
        <v>961</v>
      </c>
      <c r="H91" s="11">
        <f t="shared" si="94"/>
        <v>2990928.1249000002</v>
      </c>
      <c r="I91" s="11">
        <f t="shared" si="2"/>
        <v>53612.33</v>
      </c>
      <c r="J91" s="206">
        <f t="shared" si="3"/>
        <v>1318.4551410928452</v>
      </c>
      <c r="N91" s="57">
        <f t="shared" si="4"/>
        <v>168900.33465375582</v>
      </c>
      <c r="O91" s="58">
        <f t="shared" si="5"/>
        <v>0.23763601817197275</v>
      </c>
      <c r="P91" s="207">
        <f t="shared" si="6"/>
        <v>410.97485890715484</v>
      </c>
    </row>
    <row r="92" spans="1:16" ht="14.25" customHeight="1" x14ac:dyDescent="0.25">
      <c r="A92" s="8">
        <v>43252</v>
      </c>
      <c r="B92" s="7" t="s">
        <v>14</v>
      </c>
      <c r="C92" s="7">
        <v>2018</v>
      </c>
      <c r="D92" s="9">
        <v>90</v>
      </c>
      <c r="E92" s="10">
        <f>'Gráfico Previsões'!F91</f>
        <v>12.5</v>
      </c>
      <c r="F92" s="205">
        <v>1610.43</v>
      </c>
      <c r="G92" s="11">
        <f t="shared" ref="G92:H92" si="95">E92^2</f>
        <v>156.25</v>
      </c>
      <c r="H92" s="11">
        <f t="shared" si="95"/>
        <v>2593484.7849000003</v>
      </c>
      <c r="I92" s="11">
        <f t="shared" si="2"/>
        <v>20130.375</v>
      </c>
      <c r="J92" s="206">
        <f t="shared" si="3"/>
        <v>1072.419971674004</v>
      </c>
      <c r="N92" s="57">
        <f t="shared" si="4"/>
        <v>289454.79057933902</v>
      </c>
      <c r="O92" s="58">
        <f t="shared" si="5"/>
        <v>0.33407849352408736</v>
      </c>
      <c r="P92" s="207">
        <f t="shared" si="6"/>
        <v>538.01002832599602</v>
      </c>
    </row>
    <row r="93" spans="1:16" ht="14.25" customHeight="1" x14ac:dyDescent="0.25">
      <c r="A93" s="8">
        <v>43282</v>
      </c>
      <c r="B93" s="7" t="s">
        <v>16</v>
      </c>
      <c r="C93" s="7">
        <v>2018</v>
      </c>
      <c r="D93" s="9">
        <v>91</v>
      </c>
      <c r="E93" s="10">
        <f>'Gráfico Previsões'!F92</f>
        <v>15.5</v>
      </c>
      <c r="F93" s="205">
        <v>1239.4100000000001</v>
      </c>
      <c r="G93" s="11">
        <f t="shared" ref="G93:H93" si="96">E93^2</f>
        <v>240.25</v>
      </c>
      <c r="H93" s="11">
        <f t="shared" si="96"/>
        <v>1536137.1481000001</v>
      </c>
      <c r="I93" s="11">
        <f t="shared" si="2"/>
        <v>19210.855</v>
      </c>
      <c r="J93" s="206">
        <f t="shared" si="3"/>
        <v>1112.3175667148973</v>
      </c>
      <c r="N93" s="57">
        <f t="shared" si="4"/>
        <v>16152.486598328291</v>
      </c>
      <c r="O93" s="58">
        <f t="shared" si="5"/>
        <v>0.10254268828321761</v>
      </c>
      <c r="P93" s="207">
        <f t="shared" si="6"/>
        <v>127.09243328510274</v>
      </c>
    </row>
    <row r="94" spans="1:16" ht="14.25" customHeight="1" x14ac:dyDescent="0.25">
      <c r="A94" s="8">
        <v>43313</v>
      </c>
      <c r="B94" s="7" t="s">
        <v>18</v>
      </c>
      <c r="C94" s="7">
        <v>2018</v>
      </c>
      <c r="D94" s="9">
        <v>92</v>
      </c>
      <c r="E94" s="10">
        <f>'Gráfico Previsões'!F93</f>
        <v>50</v>
      </c>
      <c r="F94" s="205">
        <v>1448.11</v>
      </c>
      <c r="G94" s="11">
        <f t="shared" ref="G94:H94" si="97">E94^2</f>
        <v>2500</v>
      </c>
      <c r="H94" s="11">
        <f t="shared" si="97"/>
        <v>2097022.5720999998</v>
      </c>
      <c r="I94" s="11">
        <f t="shared" si="2"/>
        <v>72405.5</v>
      </c>
      <c r="J94" s="206">
        <f t="shared" si="3"/>
        <v>1571.1399096851683</v>
      </c>
      <c r="N94" s="57">
        <f t="shared" si="4"/>
        <v>15136.358677140688</v>
      </c>
      <c r="O94" s="58">
        <f t="shared" si="5"/>
        <v>8.4958953177015822E-2</v>
      </c>
      <c r="P94" s="207">
        <f t="shared" si="6"/>
        <v>-123.02990968516838</v>
      </c>
    </row>
    <row r="95" spans="1:16" ht="14.25" customHeight="1" x14ac:dyDescent="0.25">
      <c r="A95" s="8">
        <v>43344</v>
      </c>
      <c r="B95" s="7" t="s">
        <v>20</v>
      </c>
      <c r="C95" s="7">
        <v>2018</v>
      </c>
      <c r="D95" s="9">
        <v>93</v>
      </c>
      <c r="E95" s="10">
        <f>'Gráfico Previsões'!F94</f>
        <v>120.5</v>
      </c>
      <c r="F95" s="205">
        <v>1302.3</v>
      </c>
      <c r="G95" s="11">
        <f t="shared" ref="G95:H95" si="98">E95^2</f>
        <v>14520.25</v>
      </c>
      <c r="H95" s="11">
        <f t="shared" si="98"/>
        <v>1695985.2899999998</v>
      </c>
      <c r="I95" s="11">
        <f t="shared" si="2"/>
        <v>156927.15</v>
      </c>
      <c r="J95" s="206">
        <f t="shared" si="3"/>
        <v>2508.7333931461571</v>
      </c>
      <c r="N95" s="57">
        <f t="shared" si="4"/>
        <v>1455481.5320981503</v>
      </c>
      <c r="O95" s="58">
        <f t="shared" si="5"/>
        <v>0.92638669519016914</v>
      </c>
      <c r="P95" s="207">
        <f t="shared" si="6"/>
        <v>-1206.4333931461572</v>
      </c>
    </row>
    <row r="96" spans="1:16" ht="14.25" customHeight="1" x14ac:dyDescent="0.25">
      <c r="A96" s="8">
        <v>43374</v>
      </c>
      <c r="B96" s="7" t="s">
        <v>21</v>
      </c>
      <c r="C96" s="7">
        <v>2018</v>
      </c>
      <c r="D96" s="9">
        <v>94</v>
      </c>
      <c r="E96" s="10">
        <f>'Gráfico Previsões'!F95</f>
        <v>244</v>
      </c>
      <c r="F96" s="205">
        <v>2481.7399999999998</v>
      </c>
      <c r="G96" s="11">
        <f t="shared" ref="G96:H96" si="99">E96^2</f>
        <v>59536</v>
      </c>
      <c r="H96" s="11">
        <f t="shared" si="99"/>
        <v>6159033.4275999991</v>
      </c>
      <c r="I96" s="11">
        <f t="shared" si="2"/>
        <v>605544.55999999994</v>
      </c>
      <c r="J96" s="206">
        <f t="shared" si="3"/>
        <v>4151.1843889962583</v>
      </c>
      <c r="N96" s="57">
        <f t="shared" si="4"/>
        <v>2787044.5679510911</v>
      </c>
      <c r="O96" s="58">
        <f t="shared" si="5"/>
        <v>0.67269109132957472</v>
      </c>
      <c r="P96" s="207">
        <f t="shared" si="6"/>
        <v>-1669.4443889962586</v>
      </c>
    </row>
    <row r="97" spans="1:16" ht="14.25" customHeight="1" x14ac:dyDescent="0.25">
      <c r="A97" s="8">
        <v>43405</v>
      </c>
      <c r="B97" s="7" t="s">
        <v>22</v>
      </c>
      <c r="C97" s="7">
        <v>2018</v>
      </c>
      <c r="D97" s="9">
        <v>95</v>
      </c>
      <c r="E97" s="10">
        <f>'Gráfico Previsões'!F96</f>
        <v>411</v>
      </c>
      <c r="F97" s="205">
        <v>4334.28</v>
      </c>
      <c r="G97" s="11">
        <f t="shared" ref="G97:H97" si="100">E97^2</f>
        <v>168921</v>
      </c>
      <c r="H97" s="11">
        <f t="shared" si="100"/>
        <v>18785983.118399996</v>
      </c>
      <c r="I97" s="11">
        <f t="shared" si="2"/>
        <v>1781389.0799999998</v>
      </c>
      <c r="J97" s="206">
        <f t="shared" si="3"/>
        <v>6372.1505129393099</v>
      </c>
      <c r="N97" s="57">
        <f t="shared" si="4"/>
        <v>4152916.227507527</v>
      </c>
      <c r="O97" s="58">
        <f t="shared" si="5"/>
        <v>0.47017509550359238</v>
      </c>
      <c r="P97" s="207">
        <f t="shared" si="6"/>
        <v>-2037.8705129393102</v>
      </c>
    </row>
    <row r="98" spans="1:16" ht="14.25" customHeight="1" x14ac:dyDescent="0.25">
      <c r="A98" s="8">
        <v>43435</v>
      </c>
      <c r="B98" s="7" t="s">
        <v>24</v>
      </c>
      <c r="C98" s="7">
        <v>2018</v>
      </c>
      <c r="D98" s="9">
        <v>96</v>
      </c>
      <c r="E98" s="10">
        <f>'Gráfico Previsões'!F97</f>
        <v>431</v>
      </c>
      <c r="F98" s="205">
        <v>5010.95</v>
      </c>
      <c r="G98" s="11">
        <f t="shared" ref="G98:H98" si="101">E98^2</f>
        <v>185761</v>
      </c>
      <c r="H98" s="11">
        <f t="shared" si="101"/>
        <v>25109619.9025</v>
      </c>
      <c r="I98" s="11">
        <f t="shared" si="2"/>
        <v>2159719.4499999997</v>
      </c>
      <c r="J98" s="206">
        <f t="shared" si="3"/>
        <v>6638.1344798785976</v>
      </c>
      <c r="N98" s="57">
        <f t="shared" si="4"/>
        <v>2647729.3315577828</v>
      </c>
      <c r="O98" s="58">
        <f t="shared" si="5"/>
        <v>0.32472574659068598</v>
      </c>
      <c r="P98" s="207">
        <f t="shared" si="6"/>
        <v>-1627.1844798785978</v>
      </c>
    </row>
    <row r="99" spans="1:16" ht="14.25" customHeight="1" x14ac:dyDescent="0.25">
      <c r="A99" s="8">
        <v>43466</v>
      </c>
      <c r="B99" s="7" t="s">
        <v>7</v>
      </c>
      <c r="C99" s="7">
        <v>2019</v>
      </c>
      <c r="D99" s="9">
        <v>97</v>
      </c>
      <c r="E99" s="10">
        <f>'Gráfico Previsões'!F98</f>
        <v>294</v>
      </c>
      <c r="F99" s="205">
        <v>3984</v>
      </c>
      <c r="G99" s="11">
        <f t="shared" ref="G99:H99" si="102">E99^2</f>
        <v>86436</v>
      </c>
      <c r="H99" s="11">
        <f t="shared" si="102"/>
        <v>15872256</v>
      </c>
      <c r="I99" s="11">
        <f t="shared" si="2"/>
        <v>1171296</v>
      </c>
      <c r="J99" s="206">
        <f t="shared" si="3"/>
        <v>4816.1443063444776</v>
      </c>
      <c r="N99" s="57">
        <f t="shared" si="4"/>
        <v>692464.14658153185</v>
      </c>
      <c r="O99" s="58">
        <f t="shared" si="5"/>
        <v>0.20887156283746927</v>
      </c>
      <c r="P99" s="207">
        <f t="shared" si="6"/>
        <v>-832.14430634447763</v>
      </c>
    </row>
    <row r="100" spans="1:16" ht="14.25" customHeight="1" x14ac:dyDescent="0.25">
      <c r="A100" s="8">
        <v>43497</v>
      </c>
      <c r="B100" s="7" t="s">
        <v>9</v>
      </c>
      <c r="C100" s="7">
        <v>2019</v>
      </c>
      <c r="D100" s="9">
        <v>98</v>
      </c>
      <c r="E100" s="10">
        <f>'Gráfico Previsões'!F99</f>
        <v>316</v>
      </c>
      <c r="F100" s="205">
        <v>4380</v>
      </c>
      <c r="G100" s="11">
        <f t="shared" ref="G100:H100" si="103">E100^2</f>
        <v>99856</v>
      </c>
      <c r="H100" s="11">
        <f t="shared" si="103"/>
        <v>19184400</v>
      </c>
      <c r="I100" s="11">
        <f t="shared" si="2"/>
        <v>1384080</v>
      </c>
      <c r="J100" s="206">
        <f t="shared" si="3"/>
        <v>5108.7266699776937</v>
      </c>
      <c r="N100" s="57">
        <f t="shared" si="4"/>
        <v>531042.5595367786</v>
      </c>
      <c r="O100" s="58">
        <f t="shared" si="5"/>
        <v>0.16637595204970176</v>
      </c>
      <c r="P100" s="207">
        <f t="shared" si="6"/>
        <v>-728.72666997769375</v>
      </c>
    </row>
    <row r="101" spans="1:16" ht="14.25" customHeight="1" x14ac:dyDescent="0.25">
      <c r="A101" s="8">
        <v>43525</v>
      </c>
      <c r="B101" s="7" t="s">
        <v>10</v>
      </c>
      <c r="C101" s="7">
        <v>2019</v>
      </c>
      <c r="D101" s="9">
        <v>99</v>
      </c>
      <c r="E101" s="10">
        <f>'Gráfico Previsões'!F100</f>
        <v>384.5</v>
      </c>
      <c r="F101" s="205">
        <v>7549</v>
      </c>
      <c r="G101" s="11">
        <f t="shared" ref="G101:H101" si="104">E101^2</f>
        <v>147840.25</v>
      </c>
      <c r="H101" s="11">
        <f t="shared" si="104"/>
        <v>56987401</v>
      </c>
      <c r="I101" s="11">
        <f t="shared" si="2"/>
        <v>2902590.5</v>
      </c>
      <c r="J101" s="206">
        <f t="shared" si="3"/>
        <v>6019.7217567447533</v>
      </c>
      <c r="N101" s="57">
        <f t="shared" si="4"/>
        <v>2338691.9452938535</v>
      </c>
      <c r="O101" s="58">
        <f t="shared" si="5"/>
        <v>0.20258024152275092</v>
      </c>
      <c r="P101" s="207">
        <f t="shared" si="6"/>
        <v>1529.2782432552467</v>
      </c>
    </row>
    <row r="102" spans="1:16" ht="14.25" customHeight="1" x14ac:dyDescent="0.25">
      <c r="A102" s="8">
        <v>43556</v>
      </c>
      <c r="B102" s="7" t="s">
        <v>11</v>
      </c>
      <c r="C102" s="7">
        <v>2019</v>
      </c>
      <c r="D102" s="9">
        <v>100</v>
      </c>
      <c r="E102" s="10">
        <f>'Gráfico Previsões'!F101</f>
        <v>286</v>
      </c>
      <c r="F102" s="205">
        <v>5025</v>
      </c>
      <c r="G102" s="11">
        <f t="shared" ref="G102:H102" si="105">E102^2</f>
        <v>81796</v>
      </c>
      <c r="H102" s="11">
        <f t="shared" si="105"/>
        <v>25250625</v>
      </c>
      <c r="I102" s="11">
        <f t="shared" si="2"/>
        <v>1437150</v>
      </c>
      <c r="J102" s="206">
        <f t="shared" si="3"/>
        <v>4709.7507195687622</v>
      </c>
      <c r="N102" s="57">
        <f t="shared" si="4"/>
        <v>99382.108812413222</v>
      </c>
      <c r="O102" s="58">
        <f t="shared" si="5"/>
        <v>6.2736175210196587E-2</v>
      </c>
      <c r="P102" s="207">
        <f t="shared" si="6"/>
        <v>315.24928043123782</v>
      </c>
    </row>
    <row r="103" spans="1:16" ht="14.25" customHeight="1" x14ac:dyDescent="0.25">
      <c r="A103" s="8">
        <v>43586</v>
      </c>
      <c r="B103" s="7" t="s">
        <v>12</v>
      </c>
      <c r="C103" s="7">
        <v>2019</v>
      </c>
      <c r="D103" s="9">
        <v>101</v>
      </c>
      <c r="E103" s="10">
        <f>'Gráfico Previsões'!F102</f>
        <v>156</v>
      </c>
      <c r="F103" s="205">
        <v>3380</v>
      </c>
      <c r="G103" s="11">
        <f t="shared" ref="G103:H103" si="106">E103^2</f>
        <v>24336</v>
      </c>
      <c r="H103" s="11">
        <f t="shared" si="106"/>
        <v>11424400</v>
      </c>
      <c r="I103" s="11">
        <f t="shared" si="2"/>
        <v>527280</v>
      </c>
      <c r="J103" s="206">
        <f t="shared" si="3"/>
        <v>2980.854934463393</v>
      </c>
      <c r="N103" s="57">
        <f t="shared" si="4"/>
        <v>159316.78334222233</v>
      </c>
      <c r="O103" s="58">
        <f t="shared" si="5"/>
        <v>0.11809025607591925</v>
      </c>
      <c r="P103" s="207">
        <f t="shared" si="6"/>
        <v>399.14506553660704</v>
      </c>
    </row>
    <row r="104" spans="1:16" ht="14.25" customHeight="1" x14ac:dyDescent="0.25">
      <c r="A104" s="8">
        <v>43617</v>
      </c>
      <c r="B104" s="7" t="s">
        <v>14</v>
      </c>
      <c r="C104" s="7">
        <v>2019</v>
      </c>
      <c r="D104" s="9">
        <v>102</v>
      </c>
      <c r="E104" s="10">
        <f>'Gráfico Previsões'!F103</f>
        <v>49.5</v>
      </c>
      <c r="F104" s="205">
        <v>2399</v>
      </c>
      <c r="G104" s="11">
        <f t="shared" ref="G104:H104" si="107">E104^2</f>
        <v>2450.25</v>
      </c>
      <c r="H104" s="11">
        <f t="shared" si="107"/>
        <v>5755201</v>
      </c>
      <c r="I104" s="11">
        <f t="shared" si="2"/>
        <v>118750.5</v>
      </c>
      <c r="J104" s="206">
        <f t="shared" si="3"/>
        <v>1564.4903105116862</v>
      </c>
      <c r="N104" s="57">
        <f t="shared" si="4"/>
        <v>696406.421849882</v>
      </c>
      <c r="O104" s="58">
        <f t="shared" si="5"/>
        <v>0.34785731116645013</v>
      </c>
      <c r="P104" s="207">
        <f t="shared" si="6"/>
        <v>834.50968948831382</v>
      </c>
    </row>
    <row r="105" spans="1:16" ht="14.25" customHeight="1" x14ac:dyDescent="0.25">
      <c r="A105" s="8">
        <v>43647</v>
      </c>
      <c r="B105" s="7" t="s">
        <v>16</v>
      </c>
      <c r="C105" s="7">
        <v>2019</v>
      </c>
      <c r="D105" s="9">
        <v>103</v>
      </c>
      <c r="E105" s="10">
        <f>'Gráfico Previsões'!F104</f>
        <v>21.5</v>
      </c>
      <c r="F105" s="205">
        <v>1947</v>
      </c>
      <c r="G105" s="11">
        <f t="shared" ref="G105:H105" si="108">E105^2</f>
        <v>462.25</v>
      </c>
      <c r="H105" s="11">
        <f t="shared" si="108"/>
        <v>3790809</v>
      </c>
      <c r="I105" s="11">
        <f t="shared" si="2"/>
        <v>41860.5</v>
      </c>
      <c r="J105" s="206">
        <f t="shared" si="3"/>
        <v>1192.1127567966835</v>
      </c>
      <c r="N105" s="57">
        <f t="shared" si="4"/>
        <v>569854.74995110312</v>
      </c>
      <c r="O105" s="58">
        <f t="shared" si="5"/>
        <v>0.38771815264679843</v>
      </c>
      <c r="P105" s="207">
        <f t="shared" si="6"/>
        <v>754.88724320331653</v>
      </c>
    </row>
    <row r="106" spans="1:16" ht="14.25" customHeight="1" x14ac:dyDescent="0.25">
      <c r="A106" s="8">
        <v>43678</v>
      </c>
      <c r="B106" s="7" t="s">
        <v>18</v>
      </c>
      <c r="C106" s="7">
        <v>2019</v>
      </c>
      <c r="D106" s="9">
        <v>104</v>
      </c>
      <c r="E106" s="10">
        <f>'Gráfico Previsões'!F105</f>
        <v>30.5</v>
      </c>
      <c r="F106" s="205">
        <v>1607</v>
      </c>
      <c r="G106" s="11">
        <f t="shared" ref="G106:H106" si="109">E106^2</f>
        <v>930.25</v>
      </c>
      <c r="H106" s="11">
        <f t="shared" si="109"/>
        <v>2582449</v>
      </c>
      <c r="I106" s="11">
        <f t="shared" si="2"/>
        <v>49013.5</v>
      </c>
      <c r="J106" s="206">
        <f t="shared" si="3"/>
        <v>1311.8055419193629</v>
      </c>
      <c r="N106" s="57">
        <f t="shared" si="4"/>
        <v>87139.768081521019</v>
      </c>
      <c r="O106" s="58">
        <f t="shared" si="5"/>
        <v>0.18369287995061426</v>
      </c>
      <c r="P106" s="207">
        <f t="shared" si="6"/>
        <v>295.19445808063711</v>
      </c>
    </row>
    <row r="107" spans="1:16" ht="14.25" customHeight="1" x14ac:dyDescent="0.25">
      <c r="A107" s="8">
        <v>43709</v>
      </c>
      <c r="B107" s="7" t="s">
        <v>20</v>
      </c>
      <c r="C107" s="7">
        <v>2019</v>
      </c>
      <c r="D107" s="9">
        <v>105</v>
      </c>
      <c r="E107" s="10">
        <f>'Gráfico Previsões'!F106</f>
        <v>81</v>
      </c>
      <c r="F107" s="205">
        <v>1379</v>
      </c>
      <c r="G107" s="11">
        <f t="shared" ref="G107:H107" si="110">E107^2</f>
        <v>6561</v>
      </c>
      <c r="H107" s="11">
        <f t="shared" si="110"/>
        <v>1901641</v>
      </c>
      <c r="I107" s="11">
        <f t="shared" si="2"/>
        <v>111699</v>
      </c>
      <c r="J107" s="206">
        <f t="shared" si="3"/>
        <v>1983.415058441064</v>
      </c>
      <c r="N107" s="57">
        <f t="shared" si="4"/>
        <v>365317.56287031487</v>
      </c>
      <c r="O107" s="58">
        <f t="shared" si="5"/>
        <v>0.43829953476509359</v>
      </c>
      <c r="P107" s="207">
        <f t="shared" si="6"/>
        <v>-604.41505844106405</v>
      </c>
    </row>
    <row r="108" spans="1:16" ht="14.25" customHeight="1" x14ac:dyDescent="0.25">
      <c r="A108" s="8">
        <v>43739</v>
      </c>
      <c r="B108" s="7" t="s">
        <v>21</v>
      </c>
      <c r="C108" s="7">
        <v>2019</v>
      </c>
      <c r="D108" s="9">
        <v>106</v>
      </c>
      <c r="E108" s="10">
        <f>'Gráfico Previsões'!F107</f>
        <v>129.5</v>
      </c>
      <c r="F108" s="205">
        <v>1426</v>
      </c>
      <c r="G108" s="11">
        <f t="shared" ref="G108:H108" si="111">E108^2</f>
        <v>16770.25</v>
      </c>
      <c r="H108" s="11">
        <f t="shared" si="111"/>
        <v>2033476</v>
      </c>
      <c r="I108" s="11">
        <f t="shared" si="2"/>
        <v>184667</v>
      </c>
      <c r="J108" s="206">
        <f t="shared" si="3"/>
        <v>2628.4261782688368</v>
      </c>
      <c r="N108" s="57">
        <f t="shared" si="4"/>
        <v>1445828.7141862004</v>
      </c>
      <c r="O108" s="58">
        <f t="shared" si="5"/>
        <v>0.8432161137930132</v>
      </c>
      <c r="P108" s="207">
        <f t="shared" si="6"/>
        <v>-1202.4261782688368</v>
      </c>
    </row>
    <row r="109" spans="1:16" ht="14.25" customHeight="1" x14ac:dyDescent="0.25">
      <c r="A109" s="8">
        <v>43770</v>
      </c>
      <c r="B109" s="7" t="s">
        <v>22</v>
      </c>
      <c r="C109" s="7">
        <v>2019</v>
      </c>
      <c r="D109" s="9">
        <v>107</v>
      </c>
      <c r="E109" s="10">
        <f>'Gráfico Previsões'!F108</f>
        <v>233.5</v>
      </c>
      <c r="F109" s="205">
        <v>2419</v>
      </c>
      <c r="G109" s="11">
        <f t="shared" ref="G109:H109" si="112">E109^2</f>
        <v>54522.25</v>
      </c>
      <c r="H109" s="11">
        <f t="shared" si="112"/>
        <v>5851561</v>
      </c>
      <c r="I109" s="11">
        <f t="shared" si="2"/>
        <v>564836.5</v>
      </c>
      <c r="J109" s="206">
        <f t="shared" si="3"/>
        <v>4011.5428063531326</v>
      </c>
      <c r="N109" s="57">
        <f t="shared" si="4"/>
        <v>2536192.5900671114</v>
      </c>
      <c r="O109" s="58">
        <f t="shared" si="5"/>
        <v>0.65834758427165463</v>
      </c>
      <c r="P109" s="207">
        <f t="shared" si="6"/>
        <v>-1592.5428063531326</v>
      </c>
    </row>
    <row r="110" spans="1:16" ht="14.25" customHeight="1" x14ac:dyDescent="0.25">
      <c r="A110" s="8">
        <v>43800</v>
      </c>
      <c r="B110" s="7" t="s">
        <v>24</v>
      </c>
      <c r="C110" s="7">
        <v>2019</v>
      </c>
      <c r="D110" s="9">
        <v>108</v>
      </c>
      <c r="E110" s="10">
        <f>'Gráfico Previsões'!F109</f>
        <v>351.5</v>
      </c>
      <c r="F110" s="205">
        <v>4238</v>
      </c>
      <c r="G110" s="11">
        <f t="shared" ref="G110:H110" si="113">E110^2</f>
        <v>123552.25</v>
      </c>
      <c r="H110" s="11">
        <f t="shared" si="113"/>
        <v>17960644</v>
      </c>
      <c r="I110" s="11">
        <f t="shared" si="2"/>
        <v>1489657</v>
      </c>
      <c r="J110" s="206">
        <f t="shared" si="3"/>
        <v>5580.8482112949287</v>
      </c>
      <c r="N110" s="57">
        <f t="shared" si="4"/>
        <v>1803241.3185779895</v>
      </c>
      <c r="O110" s="58">
        <f t="shared" si="5"/>
        <v>0.31685894556274863</v>
      </c>
      <c r="P110" s="207">
        <f t="shared" si="6"/>
        <v>-1342.8482112949287</v>
      </c>
    </row>
    <row r="111" spans="1:16" ht="14.25" customHeight="1" x14ac:dyDescent="0.25">
      <c r="A111" s="8">
        <v>43831</v>
      </c>
      <c r="B111" s="7" t="s">
        <v>7</v>
      </c>
      <c r="C111" s="7">
        <v>2020</v>
      </c>
      <c r="D111" s="9">
        <v>109</v>
      </c>
      <c r="E111" s="10">
        <f>'Gráfico Previsões'!F110</f>
        <v>440</v>
      </c>
      <c r="F111" s="205">
        <v>5672</v>
      </c>
      <c r="G111" s="11">
        <f t="shared" ref="G111:H111" si="114">E111^2</f>
        <v>193600</v>
      </c>
      <c r="H111" s="11">
        <f t="shared" si="114"/>
        <v>32171584</v>
      </c>
      <c r="I111" s="11">
        <f t="shared" si="2"/>
        <v>2495680</v>
      </c>
      <c r="J111" s="206">
        <f t="shared" si="3"/>
        <v>6757.8272650012768</v>
      </c>
      <c r="N111" s="57">
        <f t="shared" si="4"/>
        <v>1179020.8494201531</v>
      </c>
      <c r="O111" s="58">
        <f t="shared" si="5"/>
        <v>0.19143640074070467</v>
      </c>
      <c r="P111" s="207">
        <f t="shared" si="6"/>
        <v>-1085.8272650012768</v>
      </c>
    </row>
    <row r="112" spans="1:16" ht="14.25" customHeight="1" x14ac:dyDescent="0.25">
      <c r="A112" s="8">
        <v>43862</v>
      </c>
      <c r="B112" s="7" t="s">
        <v>9</v>
      </c>
      <c r="C112" s="7">
        <v>2020</v>
      </c>
      <c r="D112" s="9">
        <v>110</v>
      </c>
      <c r="E112" s="10">
        <f>'Gráfico Previsões'!F111</f>
        <v>622.5</v>
      </c>
      <c r="F112" s="205">
        <v>11933</v>
      </c>
      <c r="G112" s="11">
        <f t="shared" ref="G112:H112" si="115">E112^2</f>
        <v>387506.25</v>
      </c>
      <c r="H112" s="11">
        <f t="shared" si="115"/>
        <v>142396489</v>
      </c>
      <c r="I112" s="11">
        <f t="shared" si="2"/>
        <v>7428292.5</v>
      </c>
      <c r="J112" s="206">
        <f t="shared" si="3"/>
        <v>9184.9309633222765</v>
      </c>
      <c r="N112" s="57">
        <f t="shared" si="4"/>
        <v>7551883.4303468307</v>
      </c>
      <c r="O112" s="58">
        <f t="shared" si="5"/>
        <v>0.23029154753018716</v>
      </c>
      <c r="P112" s="207">
        <f t="shared" si="6"/>
        <v>2748.0690366777235</v>
      </c>
    </row>
    <row r="113" spans="1:16" ht="14.25" customHeight="1" x14ac:dyDescent="0.25">
      <c r="A113" s="8">
        <v>43891</v>
      </c>
      <c r="B113" s="7" t="s">
        <v>10</v>
      </c>
      <c r="C113" s="7">
        <v>2020</v>
      </c>
      <c r="D113" s="9">
        <v>111</v>
      </c>
      <c r="E113" s="10">
        <f>'Gráfico Previsões'!F112</f>
        <v>485.5</v>
      </c>
      <c r="F113" s="205">
        <v>8252</v>
      </c>
      <c r="G113" s="11">
        <f t="shared" ref="G113:H113" si="116">E113^2</f>
        <v>235710.25</v>
      </c>
      <c r="H113" s="11">
        <f t="shared" si="116"/>
        <v>68095504</v>
      </c>
      <c r="I113" s="11">
        <f t="shared" si="2"/>
        <v>4006346</v>
      </c>
      <c r="J113" s="206">
        <f t="shared" si="3"/>
        <v>7362.9407897881565</v>
      </c>
      <c r="N113" s="57">
        <f t="shared" si="4"/>
        <v>790426.27926250687</v>
      </c>
      <c r="O113" s="58">
        <f t="shared" si="5"/>
        <v>0.10773863429615166</v>
      </c>
      <c r="P113" s="207">
        <f t="shared" si="6"/>
        <v>889.05921021184349</v>
      </c>
    </row>
    <row r="114" spans="1:16" ht="14.25" customHeight="1" x14ac:dyDescent="0.25">
      <c r="A114" s="8">
        <v>43922</v>
      </c>
      <c r="B114" s="7" t="s">
        <v>11</v>
      </c>
      <c r="C114" s="7">
        <v>2020</v>
      </c>
      <c r="D114" s="9">
        <v>112</v>
      </c>
      <c r="E114" s="10">
        <f>'Gráfico Previsões'!F113</f>
        <v>146</v>
      </c>
      <c r="F114" s="205">
        <v>4239</v>
      </c>
      <c r="G114" s="11">
        <f t="shared" ref="G114:H114" si="117">E114^2</f>
        <v>21316</v>
      </c>
      <c r="H114" s="11">
        <f t="shared" si="117"/>
        <v>17969121</v>
      </c>
      <c r="I114" s="11">
        <f t="shared" si="2"/>
        <v>618894</v>
      </c>
      <c r="J114" s="206">
        <f t="shared" si="3"/>
        <v>2847.8629509937491</v>
      </c>
      <c r="N114" s="57">
        <f t="shared" si="4"/>
        <v>1935262.2891178201</v>
      </c>
      <c r="O114" s="58">
        <f t="shared" si="5"/>
        <v>0.32817576055820968</v>
      </c>
      <c r="P114" s="207">
        <f t="shared" si="6"/>
        <v>1391.1370490062509</v>
      </c>
    </row>
    <row r="115" spans="1:16" ht="14.25" customHeight="1" x14ac:dyDescent="0.25">
      <c r="A115" s="8">
        <v>43952</v>
      </c>
      <c r="B115" s="7" t="s">
        <v>12</v>
      </c>
      <c r="C115" s="7">
        <v>2020</v>
      </c>
      <c r="D115" s="9">
        <v>113</v>
      </c>
      <c r="E115" s="10">
        <f>'Gráfico Previsões'!F114</f>
        <v>80</v>
      </c>
      <c r="F115" s="205">
        <v>2803</v>
      </c>
      <c r="G115" s="11">
        <f t="shared" ref="G115:H115" si="118">E115^2</f>
        <v>6400</v>
      </c>
      <c r="H115" s="11">
        <f t="shared" si="118"/>
        <v>7856809</v>
      </c>
      <c r="I115" s="11">
        <f t="shared" si="2"/>
        <v>224240</v>
      </c>
      <c r="J115" s="206">
        <f t="shared" si="3"/>
        <v>1970.1158600940998</v>
      </c>
      <c r="N115" s="57">
        <f t="shared" si="4"/>
        <v>693695.99050679104</v>
      </c>
      <c r="O115" s="58">
        <f t="shared" si="5"/>
        <v>0.29714025683407069</v>
      </c>
      <c r="P115" s="207">
        <f t="shared" si="6"/>
        <v>832.88413990590016</v>
      </c>
    </row>
    <row r="116" spans="1:16" ht="14.25" customHeight="1" x14ac:dyDescent="0.25">
      <c r="A116" s="8">
        <v>43983</v>
      </c>
      <c r="B116" s="7" t="s">
        <v>14</v>
      </c>
      <c r="C116" s="7">
        <v>2020</v>
      </c>
      <c r="D116" s="9">
        <v>114</v>
      </c>
      <c r="E116" s="10">
        <f>'Gráfico Previsões'!F115</f>
        <v>63.5</v>
      </c>
      <c r="F116" s="205">
        <v>2449</v>
      </c>
      <c r="G116" s="11">
        <f t="shared" ref="G116:H116" si="119">E116^2</f>
        <v>4032.25</v>
      </c>
      <c r="H116" s="11">
        <f t="shared" si="119"/>
        <v>5997601</v>
      </c>
      <c r="I116" s="11">
        <f t="shared" si="2"/>
        <v>155511.5</v>
      </c>
      <c r="J116" s="206">
        <f t="shared" si="3"/>
        <v>1750.6790873691875</v>
      </c>
      <c r="N116" s="57">
        <f t="shared" si="4"/>
        <v>487652.09701753082</v>
      </c>
      <c r="O116" s="58">
        <f t="shared" si="5"/>
        <v>0.28514532977983359</v>
      </c>
      <c r="P116" s="207">
        <f t="shared" si="6"/>
        <v>698.32091263081247</v>
      </c>
    </row>
    <row r="117" spans="1:16" ht="14.25" customHeight="1" x14ac:dyDescent="0.25">
      <c r="A117" s="8">
        <v>44013</v>
      </c>
      <c r="B117" s="7" t="s">
        <v>16</v>
      </c>
      <c r="C117" s="7">
        <v>2020</v>
      </c>
      <c r="D117" s="9">
        <v>115</v>
      </c>
      <c r="E117" s="10">
        <f>'Gráfico Previsões'!F116</f>
        <v>10</v>
      </c>
      <c r="F117" s="205">
        <v>1873</v>
      </c>
      <c r="G117" s="11">
        <f t="shared" ref="G117:H117" si="120">E117^2</f>
        <v>100</v>
      </c>
      <c r="H117" s="11">
        <f t="shared" si="120"/>
        <v>3508129</v>
      </c>
      <c r="I117" s="11">
        <f t="shared" si="2"/>
        <v>18730</v>
      </c>
      <c r="J117" s="206">
        <f t="shared" si="3"/>
        <v>1039.1719758065931</v>
      </c>
      <c r="N117" s="57">
        <f t="shared" si="4"/>
        <v>695269.17393028084</v>
      </c>
      <c r="O117" s="58">
        <f t="shared" si="5"/>
        <v>0.44518314158751038</v>
      </c>
      <c r="P117" s="207">
        <f t="shared" si="6"/>
        <v>833.82802419340692</v>
      </c>
    </row>
    <row r="118" spans="1:16" ht="14.25" customHeight="1" x14ac:dyDescent="0.25">
      <c r="A118" s="8">
        <v>44044</v>
      </c>
      <c r="B118" s="7" t="s">
        <v>18</v>
      </c>
      <c r="C118" s="7">
        <v>2020</v>
      </c>
      <c r="D118" s="9">
        <v>116</v>
      </c>
      <c r="E118" s="10">
        <f>'Gráfico Previsões'!F117</f>
        <v>10</v>
      </c>
      <c r="F118" s="205">
        <v>1462</v>
      </c>
      <c r="G118" s="11">
        <f t="shared" ref="G118:H118" si="121">E118^2</f>
        <v>100</v>
      </c>
      <c r="H118" s="11">
        <f t="shared" si="121"/>
        <v>2137444</v>
      </c>
      <c r="I118" s="11">
        <f t="shared" si="2"/>
        <v>14620</v>
      </c>
      <c r="J118" s="206">
        <f t="shared" si="3"/>
        <v>1039.1719758065931</v>
      </c>
      <c r="N118" s="57">
        <f t="shared" si="4"/>
        <v>178783.5380433003</v>
      </c>
      <c r="O118" s="58">
        <f t="shared" si="5"/>
        <v>0.28921205485185153</v>
      </c>
      <c r="P118" s="207">
        <f t="shared" si="6"/>
        <v>422.82802419340692</v>
      </c>
    </row>
    <row r="119" spans="1:16" ht="14.25" customHeight="1" x14ac:dyDescent="0.25">
      <c r="A119" s="8">
        <v>44075</v>
      </c>
      <c r="B119" s="7" t="s">
        <v>20</v>
      </c>
      <c r="C119" s="7">
        <v>2020</v>
      </c>
      <c r="D119" s="9">
        <v>117</v>
      </c>
      <c r="E119" s="10">
        <f>'Gráfico Previsões'!F118</f>
        <v>21.5</v>
      </c>
      <c r="F119" s="205">
        <v>1141</v>
      </c>
      <c r="G119" s="11">
        <f t="shared" ref="G119:H119" si="122">E119^2</f>
        <v>462.25</v>
      </c>
      <c r="H119" s="11">
        <f t="shared" si="122"/>
        <v>1301881</v>
      </c>
      <c r="I119" s="11">
        <f t="shared" si="2"/>
        <v>24531.5</v>
      </c>
      <c r="J119" s="206">
        <f t="shared" si="3"/>
        <v>1192.1127567966835</v>
      </c>
      <c r="N119" s="57">
        <f t="shared" si="4"/>
        <v>2612.5139073569121</v>
      </c>
      <c r="O119" s="58">
        <f t="shared" si="5"/>
        <v>4.4796456438811104E-2</v>
      </c>
      <c r="P119" s="207">
        <f t="shared" si="6"/>
        <v>-51.11275679668347</v>
      </c>
    </row>
    <row r="120" spans="1:16" ht="14.25" customHeight="1" x14ac:dyDescent="0.25">
      <c r="A120" s="8">
        <v>44105</v>
      </c>
      <c r="B120" s="7" t="s">
        <v>21</v>
      </c>
      <c r="C120" s="7">
        <v>2020</v>
      </c>
      <c r="D120" s="9">
        <v>118</v>
      </c>
      <c r="E120" s="10">
        <f>'Gráfico Previsões'!F119</f>
        <v>72.5</v>
      </c>
      <c r="F120" s="205">
        <v>985</v>
      </c>
      <c r="G120" s="11">
        <f t="shared" ref="G120:H120" si="123">E120^2</f>
        <v>5256.25</v>
      </c>
      <c r="H120" s="11">
        <f t="shared" si="123"/>
        <v>970225</v>
      </c>
      <c r="I120" s="11">
        <f t="shared" si="2"/>
        <v>71412.5</v>
      </c>
      <c r="J120" s="206">
        <f t="shared" si="3"/>
        <v>1870.371872491867</v>
      </c>
      <c r="N120" s="57">
        <f t="shared" si="4"/>
        <v>783883.3525997547</v>
      </c>
      <c r="O120" s="58">
        <f t="shared" si="5"/>
        <v>0.89885469288514408</v>
      </c>
      <c r="P120" s="207">
        <f t="shared" si="6"/>
        <v>-885.37187249186695</v>
      </c>
    </row>
    <row r="121" spans="1:16" ht="14.25" customHeight="1" x14ac:dyDescent="0.25">
      <c r="A121" s="8">
        <v>44136</v>
      </c>
      <c r="B121" s="7" t="s">
        <v>22</v>
      </c>
      <c r="C121" s="7">
        <v>2020</v>
      </c>
      <c r="D121" s="9">
        <v>119</v>
      </c>
      <c r="E121" s="10">
        <f>'Gráfico Previsões'!F120</f>
        <v>166.5</v>
      </c>
      <c r="F121" s="205">
        <v>1948</v>
      </c>
      <c r="G121" s="11">
        <f t="shared" ref="G121:H121" si="124">E121^2</f>
        <v>27722.25</v>
      </c>
      <c r="H121" s="11">
        <f t="shared" si="124"/>
        <v>3794704</v>
      </c>
      <c r="I121" s="11">
        <f t="shared" si="2"/>
        <v>324342</v>
      </c>
      <c r="J121" s="206">
        <f t="shared" si="3"/>
        <v>3120.4965171065191</v>
      </c>
      <c r="N121" s="57">
        <f t="shared" si="4"/>
        <v>1374748.0826269179</v>
      </c>
      <c r="O121" s="58">
        <f t="shared" si="5"/>
        <v>0.60189759605057447</v>
      </c>
      <c r="P121" s="207">
        <f t="shared" si="6"/>
        <v>-1172.4965171065191</v>
      </c>
    </row>
    <row r="122" spans="1:16" ht="14.25" customHeight="1" x14ac:dyDescent="0.25">
      <c r="A122" s="8">
        <v>44166</v>
      </c>
      <c r="B122" s="7" t="s">
        <v>24</v>
      </c>
      <c r="C122" s="7">
        <v>2020</v>
      </c>
      <c r="D122" s="9">
        <v>120</v>
      </c>
      <c r="E122" s="10">
        <f>'Gráfico Previsões'!F121</f>
        <v>378</v>
      </c>
      <c r="F122" s="205">
        <v>4880</v>
      </c>
      <c r="G122" s="11">
        <f t="shared" ref="G122:H122" si="125">E122^2</f>
        <v>142884</v>
      </c>
      <c r="H122" s="11">
        <f t="shared" si="125"/>
        <v>23814400</v>
      </c>
      <c r="I122" s="11">
        <f t="shared" si="2"/>
        <v>1844640</v>
      </c>
      <c r="J122" s="206">
        <f t="shared" si="3"/>
        <v>5933.2769674894853</v>
      </c>
      <c r="N122" s="57">
        <f t="shared" si="4"/>
        <v>1109392.3702438462</v>
      </c>
      <c r="O122" s="58">
        <f t="shared" si="5"/>
        <v>0.21583544415768141</v>
      </c>
      <c r="P122" s="207">
        <f t="shared" si="6"/>
        <v>-1053.2769674894853</v>
      </c>
    </row>
    <row r="123" spans="1:16" ht="14.25" customHeight="1" x14ac:dyDescent="0.25">
      <c r="A123" s="8">
        <v>44197</v>
      </c>
      <c r="B123" s="7" t="s">
        <v>7</v>
      </c>
      <c r="C123" s="7">
        <v>2021</v>
      </c>
      <c r="D123" s="9">
        <v>121</v>
      </c>
      <c r="E123" s="10">
        <f>'Gráfico Previsões'!F122</f>
        <v>451</v>
      </c>
      <c r="F123" s="205">
        <v>6198</v>
      </c>
      <c r="G123" s="11">
        <f t="shared" ref="G123:H123" si="126">E123^2</f>
        <v>203401</v>
      </c>
      <c r="H123" s="11">
        <f t="shared" si="126"/>
        <v>38415204</v>
      </c>
      <c r="I123" s="11">
        <f t="shared" si="2"/>
        <v>2795298</v>
      </c>
      <c r="J123" s="206">
        <f t="shared" si="3"/>
        <v>6904.1184468178853</v>
      </c>
      <c r="N123" s="57">
        <f t="shared" si="4"/>
        <v>498603.26093650277</v>
      </c>
      <c r="O123" s="58">
        <f t="shared" si="5"/>
        <v>0.1139268226553542</v>
      </c>
      <c r="P123" s="207">
        <f t="shared" si="6"/>
        <v>-706.11844681788534</v>
      </c>
    </row>
    <row r="124" spans="1:16" ht="14.25" customHeight="1" x14ac:dyDescent="0.25">
      <c r="A124" s="8">
        <v>44228</v>
      </c>
      <c r="B124" s="7" t="s">
        <v>9</v>
      </c>
      <c r="C124" s="7">
        <v>2021</v>
      </c>
      <c r="D124" s="9">
        <v>122</v>
      </c>
      <c r="E124" s="10">
        <f>'Gráfico Previsões'!F123</f>
        <v>369</v>
      </c>
      <c r="F124" s="205">
        <v>4770</v>
      </c>
      <c r="G124" s="11">
        <f t="shared" ref="G124:H124" si="127">E124^2</f>
        <v>136161</v>
      </c>
      <c r="H124" s="11">
        <f t="shared" si="127"/>
        <v>22752900</v>
      </c>
      <c r="I124" s="11">
        <f t="shared" si="2"/>
        <v>1760130</v>
      </c>
      <c r="J124" s="206">
        <f t="shared" si="3"/>
        <v>5813.5841823668061</v>
      </c>
      <c r="N124" s="57">
        <f t="shared" si="4"/>
        <v>1089067.9456861953</v>
      </c>
      <c r="O124" s="58">
        <f t="shared" si="5"/>
        <v>0.21878075102029479</v>
      </c>
      <c r="P124" s="207">
        <f t="shared" si="6"/>
        <v>-1043.5841823668061</v>
      </c>
    </row>
    <row r="125" spans="1:16" ht="14.25" customHeight="1" x14ac:dyDescent="0.25">
      <c r="A125" s="8">
        <v>44256</v>
      </c>
      <c r="B125" s="7" t="s">
        <v>10</v>
      </c>
      <c r="C125" s="7">
        <v>2021</v>
      </c>
      <c r="D125" s="9">
        <v>123</v>
      </c>
      <c r="E125" s="10">
        <f>'Gráfico Previsões'!F124</f>
        <v>286</v>
      </c>
      <c r="F125" s="205">
        <v>4338</v>
      </c>
      <c r="G125" s="11">
        <f t="shared" ref="G125:H125" si="128">E125^2</f>
        <v>81796</v>
      </c>
      <c r="H125" s="11">
        <f t="shared" si="128"/>
        <v>18818244</v>
      </c>
      <c r="I125" s="11">
        <f t="shared" si="2"/>
        <v>1240668</v>
      </c>
      <c r="J125" s="206">
        <f t="shared" si="3"/>
        <v>4709.7507195687622</v>
      </c>
      <c r="N125" s="57">
        <f t="shared" si="4"/>
        <v>138198.59749989246</v>
      </c>
      <c r="O125" s="58">
        <f t="shared" si="5"/>
        <v>8.5696339227469387E-2</v>
      </c>
      <c r="P125" s="207">
        <f t="shared" si="6"/>
        <v>-371.75071956876218</v>
      </c>
    </row>
    <row r="126" spans="1:16" ht="14.25" customHeight="1" x14ac:dyDescent="0.25">
      <c r="A126" s="8">
        <v>44287</v>
      </c>
      <c r="B126" s="7" t="s">
        <v>11</v>
      </c>
      <c r="C126" s="7">
        <v>2021</v>
      </c>
      <c r="D126" s="9">
        <v>124</v>
      </c>
      <c r="E126" s="10">
        <f>'Gráfico Previsões'!F125</f>
        <v>116</v>
      </c>
      <c r="F126" s="205">
        <v>2131</v>
      </c>
      <c r="G126" s="11">
        <f t="shared" ref="G126:H126" si="129">E126^2</f>
        <v>13456</v>
      </c>
      <c r="H126" s="11">
        <f t="shared" si="129"/>
        <v>4541161</v>
      </c>
      <c r="I126" s="11">
        <f t="shared" si="2"/>
        <v>247196</v>
      </c>
      <c r="J126" s="206">
        <f t="shared" si="3"/>
        <v>2448.8870005848175</v>
      </c>
      <c r="N126" s="57">
        <f t="shared" si="4"/>
        <v>101052.14514081179</v>
      </c>
      <c r="O126" s="58">
        <f t="shared" si="5"/>
        <v>0.14917268915289419</v>
      </c>
      <c r="P126" s="207">
        <f t="shared" si="6"/>
        <v>-317.88700058481754</v>
      </c>
    </row>
    <row r="127" spans="1:16" ht="14.25" customHeight="1" x14ac:dyDescent="0.25">
      <c r="A127" s="8">
        <v>44317</v>
      </c>
      <c r="B127" s="7" t="s">
        <v>12</v>
      </c>
      <c r="C127" s="7">
        <v>2021</v>
      </c>
      <c r="D127" s="9">
        <v>125</v>
      </c>
      <c r="E127" s="10">
        <f>'Gráfico Previsões'!F126</f>
        <v>32</v>
      </c>
      <c r="F127" s="205">
        <v>1589</v>
      </c>
      <c r="G127" s="11">
        <f t="shared" ref="G127:H127" si="130">E127^2</f>
        <v>1024</v>
      </c>
      <c r="H127" s="11">
        <f t="shared" si="130"/>
        <v>2524921</v>
      </c>
      <c r="I127" s="11">
        <f t="shared" si="2"/>
        <v>50848</v>
      </c>
      <c r="J127" s="206">
        <f t="shared" si="3"/>
        <v>1331.7543394398094</v>
      </c>
      <c r="N127" s="57">
        <f t="shared" si="4"/>
        <v>66175.329877048789</v>
      </c>
      <c r="O127" s="58">
        <f t="shared" si="5"/>
        <v>0.16189154220276311</v>
      </c>
      <c r="P127" s="207">
        <f t="shared" si="6"/>
        <v>257.24566056019057</v>
      </c>
    </row>
    <row r="128" spans="1:16" ht="14.25" customHeight="1" x14ac:dyDescent="0.25">
      <c r="A128" s="8">
        <v>44348</v>
      </c>
      <c r="B128" s="7" t="s">
        <v>14</v>
      </c>
      <c r="C128" s="7">
        <v>2021</v>
      </c>
      <c r="D128" s="9">
        <v>126</v>
      </c>
      <c r="E128" s="10">
        <f>'Gráfico Previsões'!F127</f>
        <v>31.5</v>
      </c>
      <c r="F128" s="205">
        <v>1692</v>
      </c>
      <c r="G128" s="11">
        <f t="shared" ref="G128:H128" si="131">E128^2</f>
        <v>992.25</v>
      </c>
      <c r="H128" s="11">
        <f t="shared" si="131"/>
        <v>2862864</v>
      </c>
      <c r="I128" s="11">
        <f t="shared" si="2"/>
        <v>53298</v>
      </c>
      <c r="J128" s="206">
        <f t="shared" si="3"/>
        <v>1325.1047402663273</v>
      </c>
      <c r="N128" s="57">
        <f t="shared" si="4"/>
        <v>134612.13161503914</v>
      </c>
      <c r="O128" s="58">
        <f t="shared" si="5"/>
        <v>0.2168411700553621</v>
      </c>
      <c r="P128" s="207">
        <f t="shared" si="6"/>
        <v>366.89525973367267</v>
      </c>
    </row>
    <row r="129" spans="1:16" ht="14.25" customHeight="1" x14ac:dyDescent="0.25">
      <c r="A129" s="8">
        <v>44378</v>
      </c>
      <c r="B129" s="7" t="s">
        <v>16</v>
      </c>
      <c r="C129" s="7">
        <v>2021</v>
      </c>
      <c r="D129" s="9">
        <v>127</v>
      </c>
      <c r="E129" s="10">
        <f>'Gráfico Previsões'!F128</f>
        <v>25</v>
      </c>
      <c r="F129" s="205">
        <v>1256</v>
      </c>
      <c r="G129" s="11">
        <f t="shared" ref="G129:H129" si="132">E129^2</f>
        <v>625</v>
      </c>
      <c r="H129" s="11">
        <f t="shared" si="132"/>
        <v>1577536</v>
      </c>
      <c r="I129" s="11">
        <f t="shared" si="2"/>
        <v>31400</v>
      </c>
      <c r="J129" s="206">
        <f t="shared" si="3"/>
        <v>1238.6599510110589</v>
      </c>
      <c r="N129" s="57">
        <f t="shared" si="4"/>
        <v>300.67729893887849</v>
      </c>
      <c r="O129" s="58">
        <f t="shared" si="5"/>
        <v>1.3805771488010458E-2</v>
      </c>
      <c r="P129" s="207">
        <f t="shared" si="6"/>
        <v>17.340048988941135</v>
      </c>
    </row>
    <row r="130" spans="1:16" ht="14.25" customHeight="1" x14ac:dyDescent="0.25">
      <c r="A130" s="8">
        <v>44409</v>
      </c>
      <c r="B130" s="7" t="s">
        <v>18</v>
      </c>
      <c r="C130" s="7">
        <v>2021</v>
      </c>
      <c r="D130" s="9">
        <v>128</v>
      </c>
      <c r="E130" s="10">
        <f>'Gráfico Previsões'!F129</f>
        <v>8</v>
      </c>
      <c r="F130" s="205">
        <v>1119</v>
      </c>
      <c r="G130" s="11">
        <f t="shared" ref="G130:H130" si="133">E130^2</f>
        <v>64</v>
      </c>
      <c r="H130" s="11">
        <f t="shared" si="133"/>
        <v>1252161</v>
      </c>
      <c r="I130" s="11">
        <f t="shared" si="2"/>
        <v>8952</v>
      </c>
      <c r="J130" s="206">
        <f t="shared" si="3"/>
        <v>1012.5735791126644</v>
      </c>
      <c r="N130" s="57">
        <f t="shared" si="4"/>
        <v>11326.583062888294</v>
      </c>
      <c r="O130" s="58">
        <f t="shared" si="5"/>
        <v>9.5108508389039809E-2</v>
      </c>
      <c r="P130" s="207">
        <f t="shared" si="6"/>
        <v>106.42642088733555</v>
      </c>
    </row>
    <row r="131" spans="1:16" ht="14.25" customHeight="1" x14ac:dyDescent="0.25">
      <c r="A131" s="8">
        <v>44440</v>
      </c>
      <c r="B131" s="7" t="s">
        <v>20</v>
      </c>
      <c r="C131" s="7">
        <v>2021</v>
      </c>
      <c r="D131" s="9">
        <v>129</v>
      </c>
      <c r="E131" s="10">
        <f>'Gráfico Previsões'!F130</f>
        <v>18</v>
      </c>
      <c r="F131" s="205">
        <v>923</v>
      </c>
      <c r="G131" s="11">
        <f t="shared" ref="G131:H131" si="134">E131^2</f>
        <v>324</v>
      </c>
      <c r="H131" s="11">
        <f t="shared" si="134"/>
        <v>851929</v>
      </c>
      <c r="I131" s="11">
        <f t="shared" si="2"/>
        <v>16614</v>
      </c>
      <c r="J131" s="206">
        <f t="shared" si="3"/>
        <v>1145.5655625823083</v>
      </c>
      <c r="N131" s="57">
        <f t="shared" si="4"/>
        <v>49535.429647579396</v>
      </c>
      <c r="O131" s="58">
        <f t="shared" si="5"/>
        <v>0.24113278719643369</v>
      </c>
      <c r="P131" s="207">
        <f t="shared" si="6"/>
        <v>-222.5655625823083</v>
      </c>
    </row>
    <row r="132" spans="1:16" ht="14.25" customHeight="1" x14ac:dyDescent="0.25">
      <c r="A132" s="8">
        <v>44470</v>
      </c>
      <c r="B132" s="7" t="s">
        <v>21</v>
      </c>
      <c r="C132" s="7">
        <v>2021</v>
      </c>
      <c r="D132" s="9">
        <v>130</v>
      </c>
      <c r="E132" s="10">
        <f>'Gráfico Previsões'!F131</f>
        <v>227.5</v>
      </c>
      <c r="F132" s="205">
        <v>2983</v>
      </c>
      <c r="G132" s="11">
        <f t="shared" ref="G132:H132" si="135">E132^2</f>
        <v>51756.25</v>
      </c>
      <c r="H132" s="11">
        <f t="shared" si="135"/>
        <v>8898289</v>
      </c>
      <c r="I132" s="11">
        <f t="shared" si="2"/>
        <v>678632.5</v>
      </c>
      <c r="J132" s="206">
        <f t="shared" si="3"/>
        <v>3931.747616271346</v>
      </c>
      <c r="N132" s="57">
        <f t="shared" si="4"/>
        <v>900122.03938056121</v>
      </c>
      <c r="O132" s="58">
        <f t="shared" si="5"/>
        <v>0.31805149724148374</v>
      </c>
      <c r="P132" s="207">
        <f t="shared" si="6"/>
        <v>-948.74761627134603</v>
      </c>
    </row>
    <row r="133" spans="1:16" ht="14.25" customHeight="1" x14ac:dyDescent="0.25">
      <c r="A133" s="8">
        <v>44501</v>
      </c>
      <c r="B133" s="7" t="s">
        <v>22</v>
      </c>
      <c r="C133" s="7">
        <v>2021</v>
      </c>
      <c r="D133" s="9">
        <v>131</v>
      </c>
      <c r="E133" s="10">
        <f>'Gráfico Previsões'!F132</f>
        <v>373</v>
      </c>
      <c r="F133" s="205">
        <v>3815</v>
      </c>
      <c r="G133" s="11">
        <f t="shared" ref="G133:H133" si="136">E133^2</f>
        <v>139129</v>
      </c>
      <c r="H133" s="11">
        <f t="shared" si="136"/>
        <v>14554225</v>
      </c>
      <c r="I133" s="11">
        <f t="shared" si="2"/>
        <v>1422995</v>
      </c>
      <c r="J133" s="206">
        <f t="shared" si="3"/>
        <v>5866.7809757546629</v>
      </c>
      <c r="N133" s="57">
        <f t="shared" si="4"/>
        <v>4209805.1724687563</v>
      </c>
      <c r="O133" s="58">
        <f t="shared" si="5"/>
        <v>0.53781939076137952</v>
      </c>
      <c r="P133" s="207">
        <f t="shared" si="6"/>
        <v>-2051.7809757546629</v>
      </c>
    </row>
    <row r="134" spans="1:16" ht="14.25" customHeight="1" x14ac:dyDescent="0.25">
      <c r="A134" s="8">
        <v>44531</v>
      </c>
      <c r="B134" s="7" t="s">
        <v>24</v>
      </c>
      <c r="C134" s="7">
        <v>2021</v>
      </c>
      <c r="D134" s="9">
        <v>132</v>
      </c>
      <c r="E134" s="10">
        <f>'Gráfico Previsões'!F133</f>
        <v>377.5</v>
      </c>
      <c r="F134" s="205">
        <v>4450</v>
      </c>
      <c r="G134" s="11">
        <f t="shared" ref="G134:H134" si="137">E134^2</f>
        <v>142506.25</v>
      </c>
      <c r="H134" s="11">
        <f t="shared" si="137"/>
        <v>19802500</v>
      </c>
      <c r="I134" s="11">
        <f t="shared" si="2"/>
        <v>1679875</v>
      </c>
      <c r="J134" s="206">
        <f t="shared" si="3"/>
        <v>5926.6273683160025</v>
      </c>
      <c r="N134" s="57">
        <f t="shared" si="4"/>
        <v>2180428.3848598432</v>
      </c>
      <c r="O134" s="58">
        <f t="shared" si="5"/>
        <v>0.33182637490247247</v>
      </c>
      <c r="P134" s="207">
        <f t="shared" si="6"/>
        <v>-1476.6273683160025</v>
      </c>
    </row>
    <row r="135" spans="1:16" ht="14.25" customHeight="1" x14ac:dyDescent="0.25">
      <c r="A135" s="8">
        <v>44562</v>
      </c>
      <c r="B135" s="7" t="s">
        <v>7</v>
      </c>
      <c r="C135" s="7">
        <v>2022</v>
      </c>
      <c r="D135" s="9">
        <v>133</v>
      </c>
      <c r="E135" s="10">
        <f>'Gráfico Previsões'!F134</f>
        <v>538.5</v>
      </c>
      <c r="F135" s="205">
        <v>9992</v>
      </c>
      <c r="G135" s="11">
        <f t="shared" ref="G135:H135" si="138">E135^2</f>
        <v>289982.25</v>
      </c>
      <c r="H135" s="11">
        <f t="shared" si="138"/>
        <v>99840064</v>
      </c>
      <c r="I135" s="11">
        <f t="shared" si="2"/>
        <v>5380692</v>
      </c>
      <c r="J135" s="206">
        <f t="shared" si="3"/>
        <v>8067.7983021772679</v>
      </c>
      <c r="N135" s="57">
        <f t="shared" si="4"/>
        <v>3702552.1739038848</v>
      </c>
      <c r="O135" s="58">
        <f t="shared" si="5"/>
        <v>0.19257422916560568</v>
      </c>
      <c r="P135" s="207">
        <f t="shared" si="6"/>
        <v>1924.2016978227321</v>
      </c>
    </row>
    <row r="136" spans="1:16" ht="14.25" customHeight="1" x14ac:dyDescent="0.25">
      <c r="A136" s="8">
        <v>44593</v>
      </c>
      <c r="B136" s="7" t="s">
        <v>9</v>
      </c>
      <c r="C136" s="7">
        <v>2022</v>
      </c>
      <c r="D136" s="9">
        <v>134</v>
      </c>
      <c r="E136" s="10">
        <f>'Gráfico Previsões'!F135</f>
        <v>516</v>
      </c>
      <c r="F136" s="205">
        <v>10939</v>
      </c>
      <c r="G136" s="11">
        <f t="shared" ref="G136:H136" si="139">E136^2</f>
        <v>266256</v>
      </c>
      <c r="H136" s="11">
        <f t="shared" si="139"/>
        <v>119661721</v>
      </c>
      <c r="I136" s="11">
        <f t="shared" si="2"/>
        <v>5644524</v>
      </c>
      <c r="J136" s="206">
        <f t="shared" si="3"/>
        <v>7768.5663393705699</v>
      </c>
      <c r="N136" s="57">
        <f t="shared" si="4"/>
        <v>10051649.596452128</v>
      </c>
      <c r="O136" s="58">
        <f t="shared" si="5"/>
        <v>0.28982847249560562</v>
      </c>
      <c r="P136" s="207">
        <f t="shared" si="6"/>
        <v>3170.4336606294301</v>
      </c>
    </row>
    <row r="137" spans="1:16" ht="14.25" customHeight="1" x14ac:dyDescent="0.25">
      <c r="A137" s="8">
        <v>44621</v>
      </c>
      <c r="B137" s="7" t="s">
        <v>10</v>
      </c>
      <c r="C137" s="7">
        <v>2022</v>
      </c>
      <c r="D137" s="9">
        <v>135</v>
      </c>
      <c r="E137" s="10">
        <f>'Gráfico Previsões'!F136</f>
        <v>297</v>
      </c>
      <c r="F137" s="205">
        <v>4978</v>
      </c>
      <c r="G137" s="11">
        <f t="shared" ref="G137:H137" si="140">E137^2</f>
        <v>88209</v>
      </c>
      <c r="H137" s="11">
        <f t="shared" si="140"/>
        <v>24780484</v>
      </c>
      <c r="I137" s="11">
        <f t="shared" si="2"/>
        <v>1478466</v>
      </c>
      <c r="J137" s="206">
        <f t="shared" si="3"/>
        <v>4856.0419013853707</v>
      </c>
      <c r="N137" s="57">
        <f t="shared" si="4"/>
        <v>14873.777817695647</v>
      </c>
      <c r="O137" s="58">
        <f t="shared" si="5"/>
        <v>2.4499417158422923E-2</v>
      </c>
      <c r="P137" s="207">
        <f t="shared" si="6"/>
        <v>121.95809861462931</v>
      </c>
    </row>
    <row r="138" spans="1:16" ht="14.25" customHeight="1" x14ac:dyDescent="0.25">
      <c r="A138" s="8">
        <v>44652</v>
      </c>
      <c r="B138" s="7" t="s">
        <v>11</v>
      </c>
      <c r="C138" s="7">
        <v>2022</v>
      </c>
      <c r="D138" s="9">
        <v>136</v>
      </c>
      <c r="E138" s="10">
        <f>'Gráfico Previsões'!F137</f>
        <v>151</v>
      </c>
      <c r="F138" s="205">
        <v>3761</v>
      </c>
      <c r="G138" s="11">
        <f t="shared" ref="G138:H138" si="141">E138^2</f>
        <v>22801</v>
      </c>
      <c r="H138" s="11">
        <f t="shared" si="141"/>
        <v>14145121</v>
      </c>
      <c r="I138" s="11">
        <f t="shared" si="2"/>
        <v>567911</v>
      </c>
      <c r="J138" s="206">
        <f t="shared" si="3"/>
        <v>2914.358942728571</v>
      </c>
      <c r="N138" s="57">
        <f t="shared" si="4"/>
        <v>716801.07985768304</v>
      </c>
      <c r="O138" s="58">
        <f t="shared" si="5"/>
        <v>0.22511062410832997</v>
      </c>
      <c r="P138" s="207">
        <f t="shared" si="6"/>
        <v>846.64105727142896</v>
      </c>
    </row>
    <row r="139" spans="1:16" ht="14.25" customHeight="1" x14ac:dyDescent="0.25">
      <c r="A139" s="8">
        <v>44682</v>
      </c>
      <c r="B139" s="7" t="s">
        <v>12</v>
      </c>
      <c r="C139" s="7">
        <v>2022</v>
      </c>
      <c r="D139" s="9">
        <v>137</v>
      </c>
      <c r="E139" s="10">
        <f>'Gráfico Previsões'!F138</f>
        <v>76.5</v>
      </c>
      <c r="F139" s="209">
        <v>2593</v>
      </c>
      <c r="G139" s="11">
        <f t="shared" ref="G139:H139" si="142">E139^2</f>
        <v>5852.25</v>
      </c>
      <c r="H139" s="11">
        <f t="shared" si="142"/>
        <v>6723649</v>
      </c>
      <c r="I139" s="11">
        <f t="shared" si="2"/>
        <v>198364.5</v>
      </c>
      <c r="J139" s="206">
        <f t="shared" si="3"/>
        <v>1923.5686658797244</v>
      </c>
      <c r="N139" s="57">
        <f t="shared" si="4"/>
        <v>448138.31110205199</v>
      </c>
      <c r="O139" s="58">
        <f t="shared" si="5"/>
        <v>0.25816865951418261</v>
      </c>
      <c r="P139" s="207">
        <f t="shared" si="6"/>
        <v>669.43133412027555</v>
      </c>
    </row>
    <row r="140" spans="1:16" ht="14.25" customHeight="1" x14ac:dyDescent="0.25">
      <c r="A140" s="8">
        <v>44713</v>
      </c>
      <c r="B140" s="7" t="s">
        <v>14</v>
      </c>
      <c r="C140" s="7">
        <v>2022</v>
      </c>
      <c r="D140" s="9">
        <v>138</v>
      </c>
      <c r="E140" s="10">
        <f>'Gráfico Previsões'!F139</f>
        <v>34</v>
      </c>
      <c r="F140" s="209">
        <v>2211</v>
      </c>
      <c r="G140" s="11">
        <f t="shared" ref="G140:H140" si="143">E140^2</f>
        <v>1156</v>
      </c>
      <c r="H140" s="11">
        <f t="shared" si="143"/>
        <v>4888521</v>
      </c>
      <c r="I140" s="11">
        <f t="shared" si="2"/>
        <v>75174</v>
      </c>
      <c r="J140" s="206">
        <f t="shared" si="3"/>
        <v>1358.3527361337383</v>
      </c>
      <c r="N140" s="57">
        <f t="shared" si="4"/>
        <v>727007.35657862248</v>
      </c>
      <c r="O140" s="58">
        <f t="shared" si="5"/>
        <v>0.3856387443990329</v>
      </c>
      <c r="P140" s="207">
        <f t="shared" si="6"/>
        <v>852.64726386626171</v>
      </c>
    </row>
    <row r="141" spans="1:16" ht="14.25" customHeight="1" x14ac:dyDescent="0.25">
      <c r="A141" s="102">
        <v>44743</v>
      </c>
      <c r="B141" s="210" t="s">
        <v>16</v>
      </c>
      <c r="C141" s="210">
        <v>2022</v>
      </c>
      <c r="D141" s="211">
        <v>139</v>
      </c>
      <c r="E141" s="47">
        <f>'Gráfico Previsões'!F140</f>
        <v>12.5</v>
      </c>
      <c r="F141" s="10"/>
      <c r="G141" s="53"/>
      <c r="H141" s="53"/>
      <c r="I141" s="11"/>
      <c r="J141" s="212">
        <f t="shared" si="3"/>
        <v>1072.419971674004</v>
      </c>
    </row>
    <row r="142" spans="1:16" ht="14.25" customHeight="1" x14ac:dyDescent="0.25">
      <c r="A142" s="102">
        <v>44774</v>
      </c>
      <c r="B142" s="210" t="s">
        <v>18</v>
      </c>
      <c r="C142" s="210">
        <v>2022</v>
      </c>
      <c r="D142" s="211">
        <v>140</v>
      </c>
      <c r="E142" s="47">
        <f>'Gráfico Previsões'!F141</f>
        <v>44.8</v>
      </c>
      <c r="F142" s="10"/>
      <c r="G142" s="53"/>
      <c r="H142" s="53"/>
      <c r="I142" s="11"/>
      <c r="J142" s="212">
        <f t="shared" si="3"/>
        <v>1501.9840782809536</v>
      </c>
    </row>
    <row r="143" spans="1:16" ht="14.25" customHeight="1" x14ac:dyDescent="0.25">
      <c r="A143" s="102">
        <v>44805</v>
      </c>
      <c r="B143" s="210" t="s">
        <v>20</v>
      </c>
      <c r="C143" s="210">
        <v>2022</v>
      </c>
      <c r="D143" s="211">
        <v>141</v>
      </c>
      <c r="E143" s="47">
        <f>'Gráfico Previsões'!F142</f>
        <v>83.8</v>
      </c>
      <c r="F143" s="10"/>
      <c r="G143" s="53"/>
      <c r="H143" s="53"/>
      <c r="I143" s="11"/>
      <c r="J143" s="212">
        <f t="shared" si="3"/>
        <v>2020.6528138125645</v>
      </c>
    </row>
    <row r="144" spans="1:16" ht="14.25" customHeight="1" x14ac:dyDescent="0.25">
      <c r="A144" s="102">
        <v>44835</v>
      </c>
      <c r="B144" s="210" t="s">
        <v>21</v>
      </c>
      <c r="C144" s="210">
        <v>2022</v>
      </c>
      <c r="D144" s="211">
        <v>142</v>
      </c>
      <c r="E144" s="47">
        <f>'Gráfico Previsões'!F143</f>
        <v>169</v>
      </c>
      <c r="F144" s="10"/>
      <c r="G144" s="53"/>
      <c r="H144" s="53"/>
      <c r="I144" s="11"/>
      <c r="J144" s="212">
        <f t="shared" si="3"/>
        <v>3153.7445129739299</v>
      </c>
    </row>
    <row r="145" spans="1:10" ht="14.25" customHeight="1" x14ac:dyDescent="0.25">
      <c r="A145" s="102">
        <v>44866</v>
      </c>
      <c r="B145" s="210" t="s">
        <v>22</v>
      </c>
      <c r="C145" s="210">
        <v>2022</v>
      </c>
      <c r="D145" s="211">
        <v>143</v>
      </c>
      <c r="E145" s="47">
        <f>'Gráfico Previsões'!F144</f>
        <v>248</v>
      </c>
      <c r="F145" s="10"/>
      <c r="G145" s="53"/>
      <c r="H145" s="53"/>
      <c r="I145" s="11"/>
      <c r="J145" s="212">
        <f t="shared" si="3"/>
        <v>4204.3811823841161</v>
      </c>
    </row>
    <row r="146" spans="1:10" ht="14.25" customHeight="1" x14ac:dyDescent="0.25">
      <c r="A146" s="102">
        <v>44896</v>
      </c>
      <c r="B146" s="210" t="s">
        <v>24</v>
      </c>
      <c r="C146" s="210">
        <v>2022</v>
      </c>
      <c r="D146" s="211">
        <v>144</v>
      </c>
      <c r="E146" s="47">
        <f>'Gráfico Previsões'!F145</f>
        <v>321</v>
      </c>
      <c r="F146" s="10"/>
      <c r="G146" s="53"/>
      <c r="H146" s="53"/>
      <c r="I146" s="11"/>
      <c r="J146" s="212">
        <f t="shared" si="3"/>
        <v>5175.2226617125152</v>
      </c>
    </row>
    <row r="147" spans="1:10" ht="14.25" customHeight="1" x14ac:dyDescent="0.25">
      <c r="A147" s="102">
        <v>44927</v>
      </c>
      <c r="B147" s="210" t="s">
        <v>7</v>
      </c>
      <c r="C147" s="210">
        <v>2023</v>
      </c>
      <c r="D147" s="211">
        <v>145</v>
      </c>
      <c r="E147" s="47">
        <f>'Gráfico Previsões'!F146</f>
        <v>418</v>
      </c>
      <c r="F147" s="10"/>
      <c r="G147" s="53"/>
      <c r="H147" s="53"/>
      <c r="I147" s="11"/>
      <c r="J147" s="212">
        <f t="shared" si="3"/>
        <v>6465.2449013680607</v>
      </c>
    </row>
    <row r="148" spans="1:10" ht="14.25" customHeight="1" x14ac:dyDescent="0.25">
      <c r="A148" s="102">
        <v>44958</v>
      </c>
      <c r="B148" s="210" t="s">
        <v>9</v>
      </c>
      <c r="C148" s="210">
        <v>2023</v>
      </c>
      <c r="D148" s="211">
        <v>146</v>
      </c>
      <c r="E148" s="47">
        <f>'Gráfico Previsões'!F147</f>
        <v>407</v>
      </c>
      <c r="F148" s="10"/>
      <c r="G148" s="53"/>
      <c r="H148" s="53"/>
      <c r="I148" s="11"/>
      <c r="J148" s="212">
        <f t="shared" si="3"/>
        <v>6318.9537195514522</v>
      </c>
    </row>
    <row r="149" spans="1:10" ht="14.25" customHeight="1" x14ac:dyDescent="0.25">
      <c r="A149" s="102">
        <v>44986</v>
      </c>
      <c r="B149" s="210" t="s">
        <v>10</v>
      </c>
      <c r="C149" s="210">
        <v>2023</v>
      </c>
      <c r="D149" s="211">
        <v>146</v>
      </c>
      <c r="E149" s="47">
        <f>'Gráfico Previsões'!F148</f>
        <v>319</v>
      </c>
      <c r="F149" s="10"/>
      <c r="G149" s="53"/>
      <c r="H149" s="53"/>
      <c r="I149" s="11"/>
      <c r="J149" s="212">
        <f t="shared" si="3"/>
        <v>5148.6242650185868</v>
      </c>
    </row>
    <row r="150" spans="1:10" ht="14.25" customHeight="1" x14ac:dyDescent="0.25"/>
    <row r="151" spans="1:10" ht="14.25" customHeight="1" x14ac:dyDescent="0.25"/>
    <row r="152" spans="1:10" ht="14.25" customHeight="1" x14ac:dyDescent="0.25">
      <c r="A152" s="34"/>
      <c r="B152" s="34"/>
      <c r="C152" s="34"/>
    </row>
    <row r="153" spans="1:10" ht="14.25" customHeight="1" x14ac:dyDescent="0.25">
      <c r="A153" s="34"/>
      <c r="B153" s="34"/>
      <c r="C153" s="34"/>
    </row>
    <row r="154" spans="1:10" ht="14.25" customHeight="1" x14ac:dyDescent="0.25">
      <c r="A154" s="34"/>
      <c r="B154" s="34"/>
      <c r="C154" s="34"/>
    </row>
    <row r="155" spans="1:10" ht="14.25" customHeight="1" x14ac:dyDescent="0.25">
      <c r="A155" s="34"/>
      <c r="B155" s="34"/>
      <c r="C155" s="34"/>
    </row>
    <row r="156" spans="1:10" ht="14.25" customHeight="1" x14ac:dyDescent="0.25">
      <c r="A156" s="34"/>
      <c r="B156" s="34"/>
      <c r="C156" s="34"/>
    </row>
    <row r="157" spans="1:10" ht="14.25" customHeight="1" x14ac:dyDescent="0.25">
      <c r="A157" s="34"/>
      <c r="B157" s="34"/>
      <c r="C157" s="34"/>
    </row>
    <row r="158" spans="1:10" ht="14.25" customHeight="1" x14ac:dyDescent="0.25">
      <c r="A158" s="34"/>
      <c r="B158" s="34"/>
      <c r="C158" s="34"/>
    </row>
    <row r="159" spans="1:10" ht="14.25" customHeight="1" x14ac:dyDescent="0.25">
      <c r="A159" s="34"/>
      <c r="B159" s="34"/>
      <c r="C159" s="34"/>
    </row>
    <row r="160" spans="1:10" ht="14.25" customHeight="1" x14ac:dyDescent="0.25">
      <c r="A160" s="34"/>
      <c r="B160" s="34"/>
      <c r="C160" s="34"/>
    </row>
    <row r="161" spans="1:3" ht="14.25" customHeight="1" x14ac:dyDescent="0.25">
      <c r="A161" s="34"/>
      <c r="B161" s="34"/>
      <c r="C161" s="34"/>
    </row>
    <row r="162" spans="1:3" ht="14.25" customHeight="1" x14ac:dyDescent="0.25">
      <c r="A162" s="34"/>
      <c r="B162" s="34"/>
      <c r="C162" s="34"/>
    </row>
    <row r="163" spans="1:3" ht="14.25" customHeight="1" x14ac:dyDescent="0.25">
      <c r="A163" s="34"/>
      <c r="B163" s="34"/>
      <c r="C163" s="34"/>
    </row>
    <row r="164" spans="1:3" ht="14.25" customHeight="1" x14ac:dyDescent="0.25">
      <c r="A164" s="34"/>
      <c r="B164" s="34"/>
      <c r="C164" s="34"/>
    </row>
    <row r="165" spans="1:3" ht="14.25" customHeight="1" x14ac:dyDescent="0.25">
      <c r="A165" s="34"/>
      <c r="B165" s="34"/>
      <c r="C165" s="34"/>
    </row>
    <row r="166" spans="1:3" ht="14.25" customHeight="1" x14ac:dyDescent="0.25">
      <c r="A166" s="34"/>
      <c r="B166" s="34"/>
      <c r="C166" s="34"/>
    </row>
    <row r="167" spans="1:3" ht="14.25" customHeight="1" x14ac:dyDescent="0.25">
      <c r="A167" s="34"/>
      <c r="B167" s="34"/>
      <c r="C167" s="34"/>
    </row>
    <row r="168" spans="1:3" ht="14.25" customHeight="1" x14ac:dyDescent="0.25">
      <c r="A168" s="34"/>
      <c r="B168" s="34"/>
      <c r="C168" s="34"/>
    </row>
    <row r="169" spans="1:3" ht="14.25" customHeight="1" x14ac:dyDescent="0.25">
      <c r="A169" s="34"/>
      <c r="B169" s="34"/>
      <c r="C169" s="34"/>
    </row>
    <row r="170" spans="1:3" ht="14.25" customHeight="1" x14ac:dyDescent="0.25">
      <c r="A170" s="34"/>
      <c r="B170" s="34"/>
      <c r="C170" s="34"/>
    </row>
    <row r="171" spans="1:3" ht="14.25" customHeight="1" x14ac:dyDescent="0.25">
      <c r="A171" s="34"/>
      <c r="B171" s="34"/>
      <c r="C171" s="34"/>
    </row>
    <row r="172" spans="1:3" ht="14.25" customHeight="1" x14ac:dyDescent="0.25">
      <c r="A172" s="34"/>
      <c r="B172" s="34"/>
      <c r="C172" s="34"/>
    </row>
    <row r="173" spans="1:3" ht="14.25" customHeight="1" x14ac:dyDescent="0.25">
      <c r="A173" s="34"/>
      <c r="B173" s="34"/>
      <c r="C173" s="34"/>
    </row>
    <row r="174" spans="1:3" ht="14.25" customHeight="1" x14ac:dyDescent="0.25">
      <c r="A174" s="34"/>
      <c r="B174" s="34"/>
      <c r="C174" s="34"/>
    </row>
    <row r="175" spans="1:3" ht="14.25" customHeight="1" x14ac:dyDescent="0.25">
      <c r="A175" s="34"/>
      <c r="B175" s="34"/>
      <c r="C175" s="34"/>
    </row>
    <row r="176" spans="1:3" ht="14.25" customHeight="1" x14ac:dyDescent="0.25">
      <c r="A176" s="34"/>
      <c r="B176" s="34"/>
      <c r="C176" s="34"/>
    </row>
    <row r="177" spans="1:3" ht="14.25" customHeight="1" x14ac:dyDescent="0.25">
      <c r="A177" s="34"/>
      <c r="B177" s="34"/>
      <c r="C177" s="34"/>
    </row>
    <row r="178" spans="1:3" ht="14.25" customHeight="1" x14ac:dyDescent="0.25">
      <c r="A178" s="34"/>
      <c r="B178" s="34"/>
      <c r="C178" s="34"/>
    </row>
    <row r="179" spans="1:3" ht="14.25" customHeight="1" x14ac:dyDescent="0.25">
      <c r="A179" s="34"/>
      <c r="B179" s="34"/>
      <c r="C179" s="34"/>
    </row>
    <row r="180" spans="1:3" ht="14.25" customHeight="1" x14ac:dyDescent="0.25">
      <c r="A180" s="34"/>
      <c r="B180" s="34"/>
      <c r="C180" s="34"/>
    </row>
    <row r="181" spans="1:3" ht="14.25" customHeight="1" x14ac:dyDescent="0.25">
      <c r="A181" s="34"/>
      <c r="B181" s="34"/>
      <c r="C181" s="34"/>
    </row>
    <row r="182" spans="1:3" ht="14.25" customHeight="1" x14ac:dyDescent="0.25">
      <c r="A182" s="34"/>
      <c r="B182" s="34"/>
      <c r="C182" s="34"/>
    </row>
    <row r="183" spans="1:3" ht="14.25" customHeight="1" x14ac:dyDescent="0.25">
      <c r="A183" s="34"/>
      <c r="B183" s="34"/>
      <c r="C183" s="34"/>
    </row>
    <row r="184" spans="1:3" ht="14.25" customHeight="1" x14ac:dyDescent="0.25">
      <c r="A184" s="34"/>
      <c r="B184" s="34"/>
      <c r="C184" s="34"/>
    </row>
    <row r="185" spans="1:3" ht="14.25" customHeight="1" x14ac:dyDescent="0.25">
      <c r="A185" s="34"/>
      <c r="B185" s="34"/>
      <c r="C185" s="34"/>
    </row>
    <row r="186" spans="1:3" ht="14.25" customHeight="1" x14ac:dyDescent="0.25">
      <c r="A186" s="34"/>
      <c r="B186" s="34"/>
      <c r="C186" s="34"/>
    </row>
    <row r="187" spans="1:3" ht="14.25" customHeight="1" x14ac:dyDescent="0.25">
      <c r="A187" s="34"/>
      <c r="B187" s="34"/>
      <c r="C187" s="34"/>
    </row>
    <row r="188" spans="1:3" ht="14.25" customHeight="1" x14ac:dyDescent="0.25">
      <c r="A188" s="34"/>
      <c r="B188" s="34"/>
      <c r="C188" s="34"/>
    </row>
    <row r="189" spans="1:3" ht="14.25" customHeight="1" x14ac:dyDescent="0.25">
      <c r="A189" s="34"/>
      <c r="B189" s="34"/>
      <c r="C189" s="34"/>
    </row>
    <row r="190" spans="1:3" ht="14.25" customHeight="1" x14ac:dyDescent="0.25">
      <c r="A190" s="34"/>
      <c r="B190" s="34"/>
      <c r="C190" s="34"/>
    </row>
    <row r="191" spans="1:3" ht="14.25" customHeight="1" x14ac:dyDescent="0.25">
      <c r="A191" s="34"/>
      <c r="B191" s="34"/>
      <c r="C191" s="34"/>
    </row>
    <row r="192" spans="1:3" ht="14.25" customHeight="1" x14ac:dyDescent="0.25">
      <c r="A192" s="34"/>
      <c r="B192" s="34"/>
      <c r="C192" s="34"/>
    </row>
    <row r="193" spans="1:3" ht="14.25" customHeight="1" x14ac:dyDescent="0.25">
      <c r="A193" s="34"/>
      <c r="B193" s="34"/>
      <c r="C193" s="34"/>
    </row>
    <row r="194" spans="1:3" ht="14.25" customHeight="1" x14ac:dyDescent="0.25">
      <c r="A194" s="34"/>
      <c r="B194" s="34"/>
      <c r="C194" s="34"/>
    </row>
    <row r="195" spans="1:3" ht="14.25" customHeight="1" x14ac:dyDescent="0.25">
      <c r="A195" s="34"/>
      <c r="B195" s="34"/>
      <c r="C195" s="34"/>
    </row>
    <row r="196" spans="1:3" ht="14.25" customHeight="1" x14ac:dyDescent="0.25">
      <c r="A196" s="34"/>
      <c r="B196" s="34"/>
      <c r="C196" s="34"/>
    </row>
    <row r="197" spans="1:3" ht="14.25" customHeight="1" x14ac:dyDescent="0.25">
      <c r="A197" s="34"/>
      <c r="B197" s="34"/>
      <c r="C197" s="34"/>
    </row>
    <row r="198" spans="1:3" ht="14.25" customHeight="1" x14ac:dyDescent="0.25">
      <c r="A198" s="34"/>
      <c r="B198" s="34"/>
      <c r="C198" s="34"/>
    </row>
    <row r="199" spans="1:3" ht="14.25" customHeight="1" x14ac:dyDescent="0.25">
      <c r="A199" s="34"/>
      <c r="B199" s="34"/>
      <c r="C199" s="34"/>
    </row>
    <row r="200" spans="1:3" ht="14.25" customHeight="1" x14ac:dyDescent="0.25">
      <c r="A200" s="34"/>
      <c r="B200" s="34"/>
      <c r="C200" s="34"/>
    </row>
    <row r="201" spans="1:3" ht="14.25" customHeight="1" x14ac:dyDescent="0.25">
      <c r="A201" s="34"/>
      <c r="B201" s="34"/>
      <c r="C201" s="34"/>
    </row>
    <row r="202" spans="1:3" ht="14.25" customHeight="1" x14ac:dyDescent="0.25">
      <c r="A202" s="34"/>
      <c r="B202" s="34"/>
      <c r="C202" s="34"/>
    </row>
    <row r="203" spans="1:3" ht="14.25" customHeight="1" x14ac:dyDescent="0.25">
      <c r="A203" s="34"/>
      <c r="B203" s="34"/>
      <c r="C203" s="34"/>
    </row>
    <row r="204" spans="1:3" ht="14.25" customHeight="1" x14ac:dyDescent="0.25">
      <c r="A204" s="34"/>
      <c r="B204" s="34"/>
      <c r="C204" s="34"/>
    </row>
    <row r="205" spans="1:3" ht="14.25" customHeight="1" x14ac:dyDescent="0.25">
      <c r="A205" s="34"/>
      <c r="B205" s="34"/>
      <c r="C205" s="34"/>
    </row>
    <row r="206" spans="1:3" ht="14.25" customHeight="1" x14ac:dyDescent="0.25">
      <c r="A206" s="34"/>
      <c r="B206" s="34"/>
      <c r="C206" s="34"/>
    </row>
    <row r="207" spans="1:3" ht="14.25" customHeight="1" x14ac:dyDescent="0.25">
      <c r="A207" s="34"/>
      <c r="B207" s="34"/>
      <c r="C207" s="34"/>
    </row>
    <row r="208" spans="1:3" ht="14.25" customHeight="1" x14ac:dyDescent="0.25">
      <c r="A208" s="34"/>
      <c r="B208" s="34"/>
      <c r="C208" s="34"/>
    </row>
    <row r="209" spans="1:3" ht="14.25" customHeight="1" x14ac:dyDescent="0.25">
      <c r="A209" s="34"/>
      <c r="B209" s="34"/>
      <c r="C209" s="34"/>
    </row>
    <row r="210" spans="1:3" ht="14.25" customHeight="1" x14ac:dyDescent="0.25">
      <c r="A210" s="34"/>
      <c r="B210" s="34"/>
      <c r="C210" s="34"/>
    </row>
    <row r="211" spans="1:3" ht="14.25" customHeight="1" x14ac:dyDescent="0.25">
      <c r="A211" s="34"/>
      <c r="B211" s="34"/>
      <c r="C211" s="34"/>
    </row>
    <row r="212" spans="1:3" ht="14.25" customHeight="1" x14ac:dyDescent="0.25">
      <c r="A212" s="34"/>
      <c r="B212" s="34"/>
      <c r="C212" s="34"/>
    </row>
    <row r="213" spans="1:3" ht="14.25" customHeight="1" x14ac:dyDescent="0.25">
      <c r="A213" s="34"/>
      <c r="B213" s="34"/>
      <c r="C213" s="34"/>
    </row>
    <row r="214" spans="1:3" ht="14.25" customHeight="1" x14ac:dyDescent="0.25">
      <c r="A214" s="34"/>
      <c r="B214" s="34"/>
      <c r="C214" s="34"/>
    </row>
    <row r="215" spans="1:3" ht="14.25" customHeight="1" x14ac:dyDescent="0.25">
      <c r="A215" s="34"/>
      <c r="B215" s="34"/>
      <c r="C215" s="34"/>
    </row>
    <row r="216" spans="1:3" ht="14.25" customHeight="1" x14ac:dyDescent="0.25">
      <c r="A216" s="34"/>
      <c r="B216" s="34"/>
      <c r="C216" s="34"/>
    </row>
    <row r="217" spans="1:3" ht="14.25" customHeight="1" x14ac:dyDescent="0.25">
      <c r="A217" s="34"/>
      <c r="B217" s="34"/>
      <c r="C217" s="34"/>
    </row>
    <row r="218" spans="1:3" ht="14.25" customHeight="1" x14ac:dyDescent="0.25">
      <c r="A218" s="34"/>
      <c r="B218" s="34"/>
      <c r="C218" s="34"/>
    </row>
    <row r="219" spans="1:3" ht="14.25" customHeight="1" x14ac:dyDescent="0.25">
      <c r="A219" s="34"/>
      <c r="B219" s="34"/>
      <c r="C219" s="34"/>
    </row>
    <row r="220" spans="1:3" ht="14.25" customHeight="1" x14ac:dyDescent="0.25">
      <c r="A220" s="34"/>
      <c r="B220" s="34"/>
      <c r="C220" s="34"/>
    </row>
    <row r="221" spans="1:3" ht="14.25" customHeight="1" x14ac:dyDescent="0.25">
      <c r="A221" s="34"/>
      <c r="B221" s="34"/>
      <c r="C221" s="34"/>
    </row>
    <row r="222" spans="1:3" ht="14.25" customHeight="1" x14ac:dyDescent="0.25">
      <c r="A222" s="34"/>
      <c r="B222" s="34"/>
      <c r="C222" s="34"/>
    </row>
    <row r="223" spans="1:3" ht="14.25" customHeight="1" x14ac:dyDescent="0.25">
      <c r="A223" s="34"/>
      <c r="B223" s="34"/>
      <c r="C223" s="34"/>
    </row>
    <row r="224" spans="1:3" ht="14.25" customHeight="1" x14ac:dyDescent="0.25">
      <c r="A224" s="34"/>
      <c r="B224" s="34"/>
      <c r="C224" s="34"/>
    </row>
    <row r="225" spans="1:3" ht="14.25" customHeight="1" x14ac:dyDescent="0.25">
      <c r="A225" s="34"/>
      <c r="B225" s="34"/>
      <c r="C225" s="34"/>
    </row>
    <row r="226" spans="1:3" ht="14.25" customHeight="1" x14ac:dyDescent="0.25">
      <c r="A226" s="34"/>
      <c r="B226" s="34"/>
      <c r="C226" s="34"/>
    </row>
    <row r="227" spans="1:3" ht="14.25" customHeight="1" x14ac:dyDescent="0.25">
      <c r="A227" s="34"/>
      <c r="B227" s="34"/>
      <c r="C227" s="34"/>
    </row>
    <row r="228" spans="1:3" ht="14.25" customHeight="1" x14ac:dyDescent="0.25">
      <c r="A228" s="34"/>
      <c r="B228" s="34"/>
      <c r="C228" s="34"/>
    </row>
    <row r="229" spans="1:3" ht="14.25" customHeight="1" x14ac:dyDescent="0.25">
      <c r="A229" s="34"/>
      <c r="B229" s="34"/>
      <c r="C229" s="34"/>
    </row>
    <row r="230" spans="1:3" ht="14.25" customHeight="1" x14ac:dyDescent="0.25">
      <c r="A230" s="34"/>
      <c r="B230" s="34"/>
      <c r="C230" s="34"/>
    </row>
    <row r="231" spans="1:3" ht="14.25" customHeight="1" x14ac:dyDescent="0.25">
      <c r="A231" s="34"/>
      <c r="B231" s="34"/>
      <c r="C231" s="34"/>
    </row>
    <row r="232" spans="1:3" ht="14.25" customHeight="1" x14ac:dyDescent="0.25">
      <c r="A232" s="34"/>
      <c r="B232" s="34"/>
      <c r="C232" s="34"/>
    </row>
    <row r="233" spans="1:3" ht="14.25" customHeight="1" x14ac:dyDescent="0.25">
      <c r="A233" s="34"/>
      <c r="B233" s="34"/>
      <c r="C233" s="34"/>
    </row>
    <row r="234" spans="1:3" ht="14.25" customHeight="1" x14ac:dyDescent="0.25">
      <c r="A234" s="34"/>
      <c r="B234" s="34"/>
      <c r="C234" s="34"/>
    </row>
    <row r="235" spans="1:3" ht="14.25" customHeight="1" x14ac:dyDescent="0.25">
      <c r="A235" s="34"/>
      <c r="B235" s="34"/>
      <c r="C235" s="34"/>
    </row>
    <row r="236" spans="1:3" ht="14.25" customHeight="1" x14ac:dyDescent="0.25">
      <c r="A236" s="34"/>
      <c r="B236" s="34"/>
      <c r="C236" s="34"/>
    </row>
    <row r="237" spans="1:3" ht="14.25" customHeight="1" x14ac:dyDescent="0.25">
      <c r="A237" s="34"/>
      <c r="B237" s="34"/>
      <c r="C237" s="34"/>
    </row>
    <row r="238" spans="1:3" ht="14.25" customHeight="1" x14ac:dyDescent="0.25">
      <c r="A238" s="34"/>
      <c r="B238" s="34"/>
      <c r="C238" s="34"/>
    </row>
    <row r="239" spans="1:3" ht="14.25" customHeight="1" x14ac:dyDescent="0.25">
      <c r="A239" s="34"/>
      <c r="B239" s="34"/>
      <c r="C239" s="34"/>
    </row>
    <row r="240" spans="1:3" ht="14.25" customHeight="1" x14ac:dyDescent="0.25">
      <c r="A240" s="34"/>
      <c r="B240" s="34"/>
      <c r="C240" s="34"/>
    </row>
    <row r="241" spans="1:3" ht="14.25" customHeight="1" x14ac:dyDescent="0.25">
      <c r="A241" s="34"/>
      <c r="B241" s="34"/>
      <c r="C241" s="34"/>
    </row>
    <row r="242" spans="1:3" ht="14.25" customHeight="1" x14ac:dyDescent="0.25">
      <c r="A242" s="34"/>
      <c r="B242" s="34"/>
      <c r="C242" s="34"/>
    </row>
    <row r="243" spans="1:3" ht="14.25" customHeight="1" x14ac:dyDescent="0.25">
      <c r="A243" s="34"/>
      <c r="B243" s="34"/>
      <c r="C243" s="34"/>
    </row>
    <row r="244" spans="1:3" ht="14.25" customHeight="1" x14ac:dyDescent="0.25">
      <c r="A244" s="34"/>
      <c r="B244" s="34"/>
      <c r="C244" s="34"/>
    </row>
    <row r="245" spans="1:3" ht="14.25" customHeight="1" x14ac:dyDescent="0.25">
      <c r="A245" s="34"/>
      <c r="B245" s="34"/>
      <c r="C245" s="34"/>
    </row>
    <row r="246" spans="1:3" ht="14.25" customHeight="1" x14ac:dyDescent="0.25">
      <c r="A246" s="34"/>
      <c r="B246" s="34"/>
      <c r="C246" s="34"/>
    </row>
    <row r="247" spans="1:3" ht="14.25" customHeight="1" x14ac:dyDescent="0.25">
      <c r="A247" s="34"/>
      <c r="B247" s="34"/>
      <c r="C247" s="34"/>
    </row>
    <row r="248" spans="1:3" ht="14.25" customHeight="1" x14ac:dyDescent="0.25">
      <c r="A248" s="34"/>
      <c r="B248" s="34"/>
      <c r="C248" s="34"/>
    </row>
    <row r="249" spans="1:3" ht="14.25" customHeight="1" x14ac:dyDescent="0.25">
      <c r="A249" s="34"/>
      <c r="B249" s="34"/>
      <c r="C249" s="34"/>
    </row>
    <row r="250" spans="1:3" ht="14.25" customHeight="1" x14ac:dyDescent="0.25">
      <c r="A250" s="34"/>
      <c r="B250" s="34"/>
      <c r="C250" s="34"/>
    </row>
    <row r="251" spans="1:3" ht="14.25" customHeight="1" x14ac:dyDescent="0.25">
      <c r="A251" s="34"/>
      <c r="B251" s="34"/>
      <c r="C251" s="34"/>
    </row>
    <row r="252" spans="1:3" ht="14.25" customHeight="1" x14ac:dyDescent="0.25">
      <c r="A252" s="34"/>
      <c r="B252" s="34"/>
      <c r="C252" s="34"/>
    </row>
    <row r="253" spans="1:3" ht="14.25" customHeight="1" x14ac:dyDescent="0.25">
      <c r="A253" s="34"/>
      <c r="B253" s="34"/>
      <c r="C253" s="34"/>
    </row>
    <row r="254" spans="1:3" ht="14.25" customHeight="1" x14ac:dyDescent="0.25">
      <c r="A254" s="34"/>
      <c r="B254" s="34"/>
      <c r="C254" s="34"/>
    </row>
    <row r="255" spans="1:3" ht="14.25" customHeight="1" x14ac:dyDescent="0.25">
      <c r="A255" s="34"/>
      <c r="B255" s="34"/>
      <c r="C255" s="34"/>
    </row>
    <row r="256" spans="1:3" ht="14.25" customHeight="1" x14ac:dyDescent="0.25">
      <c r="A256" s="34"/>
      <c r="B256" s="34"/>
      <c r="C256" s="34"/>
    </row>
    <row r="257" spans="1:3" ht="14.25" customHeight="1" x14ac:dyDescent="0.25">
      <c r="A257" s="34"/>
      <c r="B257" s="34"/>
      <c r="C257" s="34"/>
    </row>
    <row r="258" spans="1:3" ht="14.25" customHeight="1" x14ac:dyDescent="0.25">
      <c r="A258" s="34"/>
      <c r="B258" s="34"/>
      <c r="C258" s="34"/>
    </row>
    <row r="259" spans="1:3" ht="14.25" customHeight="1" x14ac:dyDescent="0.25">
      <c r="A259" s="34"/>
      <c r="B259" s="34"/>
      <c r="C259" s="34"/>
    </row>
    <row r="260" spans="1:3" ht="14.25" customHeight="1" x14ac:dyDescent="0.25">
      <c r="A260" s="34"/>
      <c r="B260" s="34"/>
      <c r="C260" s="34"/>
    </row>
    <row r="261" spans="1:3" ht="14.25" customHeight="1" x14ac:dyDescent="0.25">
      <c r="A261" s="34"/>
      <c r="B261" s="34"/>
      <c r="C261" s="34"/>
    </row>
    <row r="262" spans="1:3" ht="14.25" customHeight="1" x14ac:dyDescent="0.25">
      <c r="A262" s="34"/>
      <c r="B262" s="34"/>
      <c r="C262" s="34"/>
    </row>
    <row r="263" spans="1:3" ht="14.25" customHeight="1" x14ac:dyDescent="0.25">
      <c r="A263" s="34"/>
      <c r="B263" s="34"/>
      <c r="C263" s="34"/>
    </row>
    <row r="264" spans="1:3" ht="14.25" customHeight="1" x14ac:dyDescent="0.25">
      <c r="A264" s="34"/>
      <c r="B264" s="34"/>
      <c r="C264" s="34"/>
    </row>
    <row r="265" spans="1:3" ht="14.25" customHeight="1" x14ac:dyDescent="0.25">
      <c r="A265" s="34"/>
      <c r="B265" s="34"/>
      <c r="C265" s="34"/>
    </row>
    <row r="266" spans="1:3" ht="14.25" customHeight="1" x14ac:dyDescent="0.25">
      <c r="A266" s="34"/>
      <c r="B266" s="34"/>
      <c r="C266" s="34"/>
    </row>
    <row r="267" spans="1:3" ht="14.25" customHeight="1" x14ac:dyDescent="0.25">
      <c r="A267" s="34"/>
      <c r="B267" s="34"/>
      <c r="C267" s="34"/>
    </row>
    <row r="268" spans="1:3" ht="14.25" customHeight="1" x14ac:dyDescent="0.25">
      <c r="A268" s="34"/>
      <c r="B268" s="34"/>
      <c r="C268" s="34"/>
    </row>
    <row r="269" spans="1:3" ht="14.25" customHeight="1" x14ac:dyDescent="0.25">
      <c r="A269" s="34"/>
      <c r="B269" s="34"/>
      <c r="C269" s="34"/>
    </row>
    <row r="270" spans="1:3" ht="14.25" customHeight="1" x14ac:dyDescent="0.25">
      <c r="A270" s="34"/>
      <c r="B270" s="34"/>
      <c r="C270" s="34"/>
    </row>
    <row r="271" spans="1:3" ht="14.25" customHeight="1" x14ac:dyDescent="0.25">
      <c r="A271" s="34"/>
      <c r="B271" s="34"/>
      <c r="C271" s="34"/>
    </row>
    <row r="272" spans="1:3" ht="14.25" customHeight="1" x14ac:dyDescent="0.25">
      <c r="A272" s="34"/>
      <c r="B272" s="34"/>
      <c r="C272" s="34"/>
    </row>
    <row r="273" spans="1:3" ht="14.25" customHeight="1" x14ac:dyDescent="0.25">
      <c r="A273" s="34"/>
      <c r="B273" s="34"/>
      <c r="C273" s="34"/>
    </row>
    <row r="274" spans="1:3" ht="14.25" customHeight="1" x14ac:dyDescent="0.25">
      <c r="A274" s="34"/>
      <c r="B274" s="34"/>
      <c r="C274" s="34"/>
    </row>
    <row r="275" spans="1:3" ht="14.25" customHeight="1" x14ac:dyDescent="0.25">
      <c r="A275" s="34"/>
      <c r="B275" s="34"/>
      <c r="C275" s="34"/>
    </row>
    <row r="276" spans="1:3" ht="14.25" customHeight="1" x14ac:dyDescent="0.25">
      <c r="A276" s="34"/>
      <c r="B276" s="34"/>
      <c r="C276" s="34"/>
    </row>
    <row r="277" spans="1:3" ht="14.25" customHeight="1" x14ac:dyDescent="0.25">
      <c r="A277" s="34"/>
      <c r="B277" s="34"/>
      <c r="C277" s="34"/>
    </row>
    <row r="278" spans="1:3" ht="14.25" customHeight="1" x14ac:dyDescent="0.25">
      <c r="A278" s="34"/>
      <c r="B278" s="34"/>
      <c r="C278" s="34"/>
    </row>
    <row r="279" spans="1:3" ht="14.25" customHeight="1" x14ac:dyDescent="0.25">
      <c r="A279" s="34"/>
      <c r="B279" s="34"/>
      <c r="C279" s="34"/>
    </row>
    <row r="280" spans="1:3" ht="14.25" customHeight="1" x14ac:dyDescent="0.25">
      <c r="A280" s="34"/>
      <c r="B280" s="34"/>
      <c r="C280" s="34"/>
    </row>
    <row r="281" spans="1:3" ht="14.25" customHeight="1" x14ac:dyDescent="0.25">
      <c r="A281" s="34"/>
      <c r="B281" s="34"/>
      <c r="C281" s="34"/>
    </row>
    <row r="282" spans="1:3" ht="14.25" customHeight="1" x14ac:dyDescent="0.25">
      <c r="A282" s="34"/>
      <c r="B282" s="34"/>
      <c r="C282" s="34"/>
    </row>
    <row r="283" spans="1:3" ht="14.25" customHeight="1" x14ac:dyDescent="0.25">
      <c r="A283" s="34"/>
      <c r="B283" s="34"/>
      <c r="C283" s="34"/>
    </row>
    <row r="284" spans="1:3" ht="14.25" customHeight="1" x14ac:dyDescent="0.25">
      <c r="A284" s="34"/>
      <c r="B284" s="34"/>
      <c r="C284" s="34"/>
    </row>
    <row r="285" spans="1:3" ht="14.25" customHeight="1" x14ac:dyDescent="0.25">
      <c r="A285" s="34"/>
      <c r="B285" s="34"/>
      <c r="C285" s="34"/>
    </row>
    <row r="286" spans="1:3" ht="14.25" customHeight="1" x14ac:dyDescent="0.25">
      <c r="A286" s="34"/>
      <c r="B286" s="34"/>
      <c r="C286" s="34"/>
    </row>
    <row r="287" spans="1:3" ht="14.25" customHeight="1" x14ac:dyDescent="0.25">
      <c r="A287" s="34"/>
      <c r="B287" s="34"/>
      <c r="C287" s="34"/>
    </row>
    <row r="288" spans="1:3" ht="14.25" customHeight="1" x14ac:dyDescent="0.25">
      <c r="A288" s="34"/>
      <c r="B288" s="34"/>
      <c r="C288" s="34"/>
    </row>
    <row r="289" spans="1:3" ht="14.25" customHeight="1" x14ac:dyDescent="0.25">
      <c r="A289" s="34"/>
      <c r="B289" s="34"/>
      <c r="C289" s="34"/>
    </row>
    <row r="290" spans="1:3" ht="14.25" customHeight="1" x14ac:dyDescent="0.25">
      <c r="A290" s="34"/>
      <c r="B290" s="34"/>
      <c r="C290" s="34"/>
    </row>
    <row r="291" spans="1:3" ht="14.25" customHeight="1" x14ac:dyDescent="0.25">
      <c r="A291" s="34"/>
      <c r="B291" s="34"/>
      <c r="C291" s="34"/>
    </row>
    <row r="292" spans="1:3" ht="14.25" customHeight="1" x14ac:dyDescent="0.25">
      <c r="A292" s="34"/>
      <c r="B292" s="34"/>
      <c r="C292" s="34"/>
    </row>
    <row r="293" spans="1:3" ht="14.25" customHeight="1" x14ac:dyDescent="0.25">
      <c r="A293" s="34"/>
      <c r="B293" s="34"/>
      <c r="C293" s="34"/>
    </row>
    <row r="294" spans="1:3" ht="14.25" customHeight="1" x14ac:dyDescent="0.25">
      <c r="A294" s="34"/>
      <c r="B294" s="34"/>
      <c r="C294" s="34"/>
    </row>
    <row r="295" spans="1:3" ht="14.25" customHeight="1" x14ac:dyDescent="0.25">
      <c r="A295" s="34"/>
      <c r="B295" s="34"/>
      <c r="C295" s="34"/>
    </row>
    <row r="296" spans="1:3" ht="14.25" customHeight="1" x14ac:dyDescent="0.25">
      <c r="A296" s="34"/>
      <c r="B296" s="34"/>
      <c r="C296" s="34"/>
    </row>
    <row r="297" spans="1:3" ht="14.25" customHeight="1" x14ac:dyDescent="0.25">
      <c r="A297" s="34"/>
      <c r="B297" s="34"/>
      <c r="C297" s="34"/>
    </row>
    <row r="298" spans="1:3" ht="14.25" customHeight="1" x14ac:dyDescent="0.25">
      <c r="A298" s="34"/>
      <c r="B298" s="34"/>
      <c r="C298" s="34"/>
    </row>
    <row r="299" spans="1:3" ht="14.25" customHeight="1" x14ac:dyDescent="0.25">
      <c r="A299" s="34"/>
      <c r="B299" s="34"/>
      <c r="C299" s="34"/>
    </row>
    <row r="300" spans="1:3" ht="14.25" customHeight="1" x14ac:dyDescent="0.25">
      <c r="A300" s="34"/>
      <c r="B300" s="34"/>
      <c r="C300" s="34"/>
    </row>
    <row r="301" spans="1:3" ht="14.25" customHeight="1" x14ac:dyDescent="0.25">
      <c r="A301" s="34"/>
      <c r="B301" s="34"/>
      <c r="C301" s="34"/>
    </row>
    <row r="302" spans="1:3" ht="14.25" customHeight="1" x14ac:dyDescent="0.25">
      <c r="A302" s="34"/>
      <c r="B302" s="34"/>
      <c r="C302" s="34"/>
    </row>
    <row r="303" spans="1:3" ht="14.25" customHeight="1" x14ac:dyDescent="0.25">
      <c r="A303" s="34"/>
      <c r="B303" s="34"/>
      <c r="C303" s="34"/>
    </row>
    <row r="304" spans="1:3" ht="14.25" customHeight="1" x14ac:dyDescent="0.25">
      <c r="A304" s="34"/>
      <c r="B304" s="34"/>
      <c r="C304" s="34"/>
    </row>
    <row r="305" spans="1:3" ht="14.25" customHeight="1" x14ac:dyDescent="0.25">
      <c r="A305" s="34"/>
      <c r="B305" s="34"/>
      <c r="C305" s="34"/>
    </row>
    <row r="306" spans="1:3" ht="14.25" customHeight="1" x14ac:dyDescent="0.25">
      <c r="A306" s="34"/>
      <c r="B306" s="34"/>
      <c r="C306" s="34"/>
    </row>
    <row r="307" spans="1:3" ht="14.25" customHeight="1" x14ac:dyDescent="0.25">
      <c r="A307" s="34"/>
      <c r="B307" s="34"/>
      <c r="C307" s="34"/>
    </row>
    <row r="308" spans="1:3" ht="14.25" customHeight="1" x14ac:dyDescent="0.25">
      <c r="A308" s="34"/>
      <c r="B308" s="34"/>
      <c r="C308" s="34"/>
    </row>
    <row r="309" spans="1:3" ht="14.25" customHeight="1" x14ac:dyDescent="0.25">
      <c r="A309" s="34"/>
      <c r="B309" s="34"/>
      <c r="C309" s="34"/>
    </row>
    <row r="310" spans="1:3" ht="14.25" customHeight="1" x14ac:dyDescent="0.25">
      <c r="A310" s="34"/>
      <c r="B310" s="34"/>
      <c r="C310" s="34"/>
    </row>
    <row r="311" spans="1:3" ht="14.25" customHeight="1" x14ac:dyDescent="0.25">
      <c r="A311" s="34"/>
      <c r="B311" s="34"/>
      <c r="C311" s="34"/>
    </row>
    <row r="312" spans="1:3" ht="14.25" customHeight="1" x14ac:dyDescent="0.25">
      <c r="A312" s="34"/>
      <c r="B312" s="34"/>
      <c r="C312" s="34"/>
    </row>
    <row r="313" spans="1:3" ht="14.25" customHeight="1" x14ac:dyDescent="0.25">
      <c r="A313" s="34"/>
      <c r="B313" s="34"/>
      <c r="C313" s="34"/>
    </row>
    <row r="314" spans="1:3" ht="14.25" customHeight="1" x14ac:dyDescent="0.25">
      <c r="A314" s="34"/>
      <c r="B314" s="34"/>
      <c r="C314" s="34"/>
    </row>
    <row r="315" spans="1:3" ht="14.25" customHeight="1" x14ac:dyDescent="0.25">
      <c r="A315" s="34"/>
      <c r="B315" s="34"/>
      <c r="C315" s="34"/>
    </row>
    <row r="316" spans="1:3" ht="14.25" customHeight="1" x14ac:dyDescent="0.25">
      <c r="A316" s="34"/>
      <c r="B316" s="34"/>
      <c r="C316" s="34"/>
    </row>
    <row r="317" spans="1:3" ht="14.25" customHeight="1" x14ac:dyDescent="0.25">
      <c r="A317" s="34"/>
      <c r="B317" s="34"/>
      <c r="C317" s="34"/>
    </row>
    <row r="318" spans="1:3" ht="14.25" customHeight="1" x14ac:dyDescent="0.25">
      <c r="A318" s="34"/>
      <c r="B318" s="34"/>
      <c r="C318" s="34"/>
    </row>
    <row r="319" spans="1:3" ht="14.25" customHeight="1" x14ac:dyDescent="0.25">
      <c r="A319" s="34"/>
      <c r="B319" s="34"/>
      <c r="C319" s="34"/>
    </row>
    <row r="320" spans="1:3" ht="14.25" customHeight="1" x14ac:dyDescent="0.25">
      <c r="A320" s="34"/>
      <c r="B320" s="34"/>
      <c r="C320" s="34"/>
    </row>
    <row r="321" spans="1:3" ht="14.25" customHeight="1" x14ac:dyDescent="0.25">
      <c r="A321" s="34"/>
      <c r="B321" s="34"/>
      <c r="C321" s="34"/>
    </row>
    <row r="322" spans="1:3" ht="14.25" customHeight="1" x14ac:dyDescent="0.25">
      <c r="A322" s="34"/>
      <c r="B322" s="34"/>
      <c r="C322" s="34"/>
    </row>
    <row r="323" spans="1:3" ht="14.25" customHeight="1" x14ac:dyDescent="0.25">
      <c r="A323" s="34"/>
      <c r="B323" s="34"/>
      <c r="C323" s="34"/>
    </row>
    <row r="324" spans="1:3" ht="14.25" customHeight="1" x14ac:dyDescent="0.25">
      <c r="A324" s="34"/>
      <c r="B324" s="34"/>
      <c r="C324" s="34"/>
    </row>
    <row r="325" spans="1:3" ht="14.25" customHeight="1" x14ac:dyDescent="0.25">
      <c r="A325" s="34"/>
      <c r="B325" s="34"/>
      <c r="C325" s="34"/>
    </row>
    <row r="326" spans="1:3" ht="14.25" customHeight="1" x14ac:dyDescent="0.25">
      <c r="A326" s="34"/>
      <c r="B326" s="34"/>
      <c r="C326" s="34"/>
    </row>
    <row r="327" spans="1:3" ht="14.25" customHeight="1" x14ac:dyDescent="0.25">
      <c r="A327" s="34"/>
      <c r="B327" s="34"/>
      <c r="C327" s="34"/>
    </row>
    <row r="328" spans="1:3" ht="14.25" customHeight="1" x14ac:dyDescent="0.25">
      <c r="A328" s="34"/>
      <c r="B328" s="34"/>
      <c r="C328" s="34"/>
    </row>
    <row r="329" spans="1:3" ht="14.25" customHeight="1" x14ac:dyDescent="0.25">
      <c r="A329" s="34"/>
      <c r="B329" s="34"/>
      <c r="C329" s="34"/>
    </row>
    <row r="330" spans="1:3" ht="14.25" customHeight="1" x14ac:dyDescent="0.25">
      <c r="A330" s="34"/>
      <c r="B330" s="34"/>
      <c r="C330" s="34"/>
    </row>
    <row r="331" spans="1:3" ht="14.25" customHeight="1" x14ac:dyDescent="0.25">
      <c r="A331" s="34"/>
      <c r="B331" s="34"/>
      <c r="C331" s="34"/>
    </row>
    <row r="332" spans="1:3" ht="14.25" customHeight="1" x14ac:dyDescent="0.25">
      <c r="A332" s="34"/>
      <c r="B332" s="34"/>
      <c r="C332" s="34"/>
    </row>
    <row r="333" spans="1:3" ht="14.25" customHeight="1" x14ac:dyDescent="0.25">
      <c r="A333" s="34"/>
      <c r="B333" s="34"/>
      <c r="C333" s="34"/>
    </row>
    <row r="334" spans="1:3" ht="14.25" customHeight="1" x14ac:dyDescent="0.25">
      <c r="A334" s="34"/>
      <c r="B334" s="34"/>
      <c r="C334" s="34"/>
    </row>
    <row r="335" spans="1:3" ht="14.25" customHeight="1" x14ac:dyDescent="0.25">
      <c r="A335" s="34"/>
      <c r="B335" s="34"/>
      <c r="C335" s="34"/>
    </row>
    <row r="336" spans="1:3" ht="14.25" customHeight="1" x14ac:dyDescent="0.25">
      <c r="A336" s="34"/>
      <c r="B336" s="34"/>
      <c r="C336" s="34"/>
    </row>
    <row r="337" spans="1:3" ht="14.25" customHeight="1" x14ac:dyDescent="0.25">
      <c r="A337" s="34"/>
      <c r="B337" s="34"/>
      <c r="C337" s="34"/>
    </row>
    <row r="338" spans="1:3" ht="14.25" customHeight="1" x14ac:dyDescent="0.25">
      <c r="A338" s="34"/>
      <c r="B338" s="34"/>
      <c r="C338" s="34"/>
    </row>
    <row r="339" spans="1:3" ht="14.25" customHeight="1" x14ac:dyDescent="0.25">
      <c r="A339" s="34"/>
      <c r="B339" s="34"/>
      <c r="C339" s="34"/>
    </row>
    <row r="340" spans="1:3" ht="14.25" customHeight="1" x14ac:dyDescent="0.25">
      <c r="A340" s="34"/>
      <c r="B340" s="34"/>
      <c r="C340" s="34"/>
    </row>
    <row r="341" spans="1:3" ht="14.25" customHeight="1" x14ac:dyDescent="0.25">
      <c r="A341" s="34"/>
      <c r="B341" s="34"/>
      <c r="C341" s="34"/>
    </row>
    <row r="342" spans="1:3" ht="14.25" customHeight="1" x14ac:dyDescent="0.25">
      <c r="A342" s="34"/>
      <c r="B342" s="34"/>
      <c r="C342" s="34"/>
    </row>
    <row r="343" spans="1:3" ht="14.25" customHeight="1" x14ac:dyDescent="0.25">
      <c r="A343" s="34"/>
      <c r="B343" s="34"/>
      <c r="C343" s="34"/>
    </row>
    <row r="344" spans="1:3" ht="14.25" customHeight="1" x14ac:dyDescent="0.25">
      <c r="A344" s="34"/>
      <c r="B344" s="34"/>
      <c r="C344" s="34"/>
    </row>
    <row r="345" spans="1:3" ht="14.25" customHeight="1" x14ac:dyDescent="0.25">
      <c r="A345" s="34"/>
      <c r="B345" s="34"/>
      <c r="C345" s="34"/>
    </row>
    <row r="346" spans="1:3" ht="14.25" customHeight="1" x14ac:dyDescent="0.25">
      <c r="A346" s="34"/>
      <c r="B346" s="34"/>
      <c r="C346" s="34"/>
    </row>
    <row r="347" spans="1:3" ht="14.25" customHeight="1" x14ac:dyDescent="0.25">
      <c r="A347" s="34"/>
      <c r="B347" s="34"/>
      <c r="C347" s="34"/>
    </row>
    <row r="348" spans="1:3" ht="14.25" customHeight="1" x14ac:dyDescent="0.25">
      <c r="A348" s="34"/>
      <c r="B348" s="34"/>
      <c r="C348" s="34"/>
    </row>
    <row r="349" spans="1:3" ht="14.25" customHeight="1" x14ac:dyDescent="0.25">
      <c r="A349" s="34"/>
      <c r="B349" s="34"/>
      <c r="C349" s="34"/>
    </row>
    <row r="350" spans="1:3" ht="14.25" customHeight="1" x14ac:dyDescent="0.25">
      <c r="A350" s="34"/>
      <c r="B350" s="34"/>
      <c r="C350" s="34"/>
    </row>
    <row r="351" spans="1:3" ht="14.25" customHeight="1" x14ac:dyDescent="0.25">
      <c r="A351" s="34"/>
      <c r="B351" s="34"/>
      <c r="C351" s="34"/>
    </row>
    <row r="352" spans="1:3" ht="14.25" customHeight="1" x14ac:dyDescent="0.25">
      <c r="A352" s="34"/>
      <c r="B352" s="34"/>
      <c r="C352" s="34"/>
    </row>
    <row r="353" spans="1:3" ht="14.25" customHeight="1" x14ac:dyDescent="0.25">
      <c r="A353" s="34"/>
      <c r="B353" s="34"/>
      <c r="C353" s="34"/>
    </row>
    <row r="354" spans="1:3" ht="14.25" customHeight="1" x14ac:dyDescent="0.25">
      <c r="A354" s="34"/>
      <c r="B354" s="34"/>
      <c r="C354" s="34"/>
    </row>
    <row r="355" spans="1:3" ht="14.25" customHeight="1" x14ac:dyDescent="0.25">
      <c r="A355" s="34"/>
      <c r="B355" s="34"/>
      <c r="C355" s="34"/>
    </row>
    <row r="356" spans="1:3" ht="14.25" customHeight="1" x14ac:dyDescent="0.25">
      <c r="A356" s="34"/>
      <c r="B356" s="34"/>
      <c r="C356" s="34"/>
    </row>
    <row r="357" spans="1:3" ht="14.25" customHeight="1" x14ac:dyDescent="0.25">
      <c r="A357" s="34"/>
      <c r="B357" s="34"/>
      <c r="C357" s="34"/>
    </row>
    <row r="358" spans="1:3" ht="14.25" customHeight="1" x14ac:dyDescent="0.25">
      <c r="A358" s="34"/>
      <c r="B358" s="34"/>
      <c r="C358" s="34"/>
    </row>
    <row r="359" spans="1:3" ht="14.25" customHeight="1" x14ac:dyDescent="0.25">
      <c r="A359" s="34"/>
      <c r="B359" s="34"/>
      <c r="C359" s="34"/>
    </row>
    <row r="360" spans="1:3" ht="14.25" customHeight="1" x14ac:dyDescent="0.25">
      <c r="A360" s="34"/>
      <c r="B360" s="34"/>
      <c r="C360" s="34"/>
    </row>
    <row r="361" spans="1:3" ht="14.25" customHeight="1" x14ac:dyDescent="0.25">
      <c r="A361" s="34"/>
      <c r="B361" s="34"/>
      <c r="C361" s="34"/>
    </row>
    <row r="362" spans="1:3" ht="14.25" customHeight="1" x14ac:dyDescent="0.25">
      <c r="A362" s="34"/>
      <c r="B362" s="34"/>
      <c r="C362" s="34"/>
    </row>
    <row r="363" spans="1:3" ht="14.25" customHeight="1" x14ac:dyDescent="0.25">
      <c r="A363" s="34"/>
      <c r="B363" s="34"/>
      <c r="C363" s="34"/>
    </row>
    <row r="364" spans="1:3" ht="14.25" customHeight="1" x14ac:dyDescent="0.25">
      <c r="A364" s="34"/>
      <c r="B364" s="34"/>
      <c r="C364" s="34"/>
    </row>
    <row r="365" spans="1:3" ht="14.25" customHeight="1" x14ac:dyDescent="0.25">
      <c r="A365" s="34"/>
      <c r="B365" s="34"/>
      <c r="C365" s="34"/>
    </row>
    <row r="366" spans="1:3" ht="14.25" customHeight="1" x14ac:dyDescent="0.25">
      <c r="A366" s="34"/>
      <c r="B366" s="34"/>
      <c r="C366" s="34"/>
    </row>
    <row r="367" spans="1:3" ht="14.25" customHeight="1" x14ac:dyDescent="0.25">
      <c r="A367" s="34"/>
      <c r="B367" s="34"/>
      <c r="C367" s="34"/>
    </row>
    <row r="368" spans="1:3" ht="14.25" customHeight="1" x14ac:dyDescent="0.25">
      <c r="A368" s="34"/>
      <c r="B368" s="34"/>
      <c r="C368" s="34"/>
    </row>
    <row r="369" spans="1:3" ht="14.25" customHeight="1" x14ac:dyDescent="0.25">
      <c r="A369" s="34"/>
      <c r="B369" s="34"/>
      <c r="C369" s="34"/>
    </row>
    <row r="370" spans="1:3" ht="14.25" customHeight="1" x14ac:dyDescent="0.25">
      <c r="A370" s="34"/>
      <c r="B370" s="34"/>
      <c r="C370" s="34"/>
    </row>
    <row r="371" spans="1:3" ht="14.25" customHeight="1" x14ac:dyDescent="0.25">
      <c r="A371" s="34"/>
      <c r="B371" s="34"/>
      <c r="C371" s="34"/>
    </row>
    <row r="372" spans="1:3" ht="14.25" customHeight="1" x14ac:dyDescent="0.25">
      <c r="A372" s="34"/>
      <c r="B372" s="34"/>
      <c r="C372" s="34"/>
    </row>
    <row r="373" spans="1:3" ht="14.25" customHeight="1" x14ac:dyDescent="0.25">
      <c r="A373" s="34"/>
      <c r="B373" s="34"/>
      <c r="C373" s="34"/>
    </row>
    <row r="374" spans="1:3" ht="14.25" customHeight="1" x14ac:dyDescent="0.25">
      <c r="A374" s="34"/>
      <c r="B374" s="34"/>
      <c r="C374" s="34"/>
    </row>
    <row r="375" spans="1:3" ht="14.25" customHeight="1" x14ac:dyDescent="0.25">
      <c r="A375" s="34"/>
      <c r="B375" s="34"/>
      <c r="C375" s="34"/>
    </row>
    <row r="376" spans="1:3" ht="14.25" customHeight="1" x14ac:dyDescent="0.25">
      <c r="A376" s="34"/>
      <c r="B376" s="34"/>
      <c r="C376" s="34"/>
    </row>
    <row r="377" spans="1:3" ht="14.25" customHeight="1" x14ac:dyDescent="0.25">
      <c r="A377" s="34"/>
      <c r="B377" s="34"/>
      <c r="C377" s="34"/>
    </row>
    <row r="378" spans="1:3" ht="14.25" customHeight="1" x14ac:dyDescent="0.25">
      <c r="A378" s="34"/>
      <c r="B378" s="34"/>
      <c r="C378" s="34"/>
    </row>
    <row r="379" spans="1:3" ht="14.25" customHeight="1" x14ac:dyDescent="0.25">
      <c r="A379" s="34"/>
      <c r="B379" s="34"/>
      <c r="C379" s="34"/>
    </row>
    <row r="380" spans="1:3" ht="14.25" customHeight="1" x14ac:dyDescent="0.25">
      <c r="A380" s="34"/>
      <c r="B380" s="34"/>
      <c r="C380" s="34"/>
    </row>
    <row r="381" spans="1:3" ht="14.25" customHeight="1" x14ac:dyDescent="0.25">
      <c r="A381" s="34"/>
      <c r="B381" s="34"/>
      <c r="C381" s="34"/>
    </row>
    <row r="382" spans="1:3" ht="14.25" customHeight="1" x14ac:dyDescent="0.25">
      <c r="A382" s="34"/>
      <c r="B382" s="34"/>
      <c r="C382" s="34"/>
    </row>
    <row r="383" spans="1:3" ht="14.25" customHeight="1" x14ac:dyDescent="0.25">
      <c r="A383" s="34"/>
      <c r="B383" s="34"/>
      <c r="C383" s="34"/>
    </row>
    <row r="384" spans="1:3" ht="14.25" customHeight="1" x14ac:dyDescent="0.25">
      <c r="A384" s="34"/>
      <c r="B384" s="34"/>
      <c r="C384" s="34"/>
    </row>
    <row r="385" spans="1:3" ht="14.25" customHeight="1" x14ac:dyDescent="0.25">
      <c r="A385" s="34"/>
      <c r="B385" s="34"/>
      <c r="C385" s="34"/>
    </row>
    <row r="386" spans="1:3" ht="14.25" customHeight="1" x14ac:dyDescent="0.25">
      <c r="A386" s="34"/>
      <c r="B386" s="34"/>
      <c r="C386" s="34"/>
    </row>
    <row r="387" spans="1:3" ht="14.25" customHeight="1" x14ac:dyDescent="0.25">
      <c r="A387" s="34"/>
      <c r="B387" s="34"/>
      <c r="C387" s="34"/>
    </row>
    <row r="388" spans="1:3" ht="14.25" customHeight="1" x14ac:dyDescent="0.25">
      <c r="A388" s="34"/>
      <c r="B388" s="34"/>
      <c r="C388" s="34"/>
    </row>
    <row r="389" spans="1:3" ht="14.25" customHeight="1" x14ac:dyDescent="0.25">
      <c r="A389" s="34"/>
      <c r="B389" s="34"/>
      <c r="C389" s="34"/>
    </row>
    <row r="390" spans="1:3" ht="14.25" customHeight="1" x14ac:dyDescent="0.25">
      <c r="A390" s="34"/>
      <c r="B390" s="34"/>
      <c r="C390" s="34"/>
    </row>
    <row r="391" spans="1:3" ht="14.25" customHeight="1" x14ac:dyDescent="0.25">
      <c r="A391" s="34"/>
      <c r="B391" s="34"/>
      <c r="C391" s="34"/>
    </row>
    <row r="392" spans="1:3" ht="14.25" customHeight="1" x14ac:dyDescent="0.25">
      <c r="A392" s="34"/>
      <c r="B392" s="34"/>
      <c r="C392" s="34"/>
    </row>
    <row r="393" spans="1:3" ht="14.25" customHeight="1" x14ac:dyDescent="0.25">
      <c r="A393" s="34"/>
      <c r="B393" s="34"/>
      <c r="C393" s="34"/>
    </row>
    <row r="394" spans="1:3" ht="14.25" customHeight="1" x14ac:dyDescent="0.25">
      <c r="A394" s="34"/>
      <c r="B394" s="34"/>
      <c r="C394" s="34"/>
    </row>
    <row r="395" spans="1:3" ht="14.25" customHeight="1" x14ac:dyDescent="0.25">
      <c r="A395" s="34"/>
      <c r="B395" s="34"/>
      <c r="C395" s="34"/>
    </row>
    <row r="396" spans="1:3" ht="14.25" customHeight="1" x14ac:dyDescent="0.25">
      <c r="A396" s="34"/>
      <c r="B396" s="34"/>
      <c r="C396" s="34"/>
    </row>
    <row r="397" spans="1:3" ht="14.25" customHeight="1" x14ac:dyDescent="0.25">
      <c r="A397" s="34"/>
      <c r="B397" s="34"/>
      <c r="C397" s="34"/>
    </row>
    <row r="398" spans="1:3" ht="14.25" customHeight="1" x14ac:dyDescent="0.25">
      <c r="A398" s="34"/>
      <c r="B398" s="34"/>
      <c r="C398" s="34"/>
    </row>
    <row r="399" spans="1:3" ht="14.25" customHeight="1" x14ac:dyDescent="0.25">
      <c r="A399" s="34"/>
      <c r="B399" s="34"/>
      <c r="C399" s="34"/>
    </row>
    <row r="400" spans="1:3" ht="14.25" customHeight="1" x14ac:dyDescent="0.25">
      <c r="A400" s="34"/>
      <c r="B400" s="34"/>
      <c r="C400" s="34"/>
    </row>
    <row r="401" spans="1:3" ht="14.25" customHeight="1" x14ac:dyDescent="0.25">
      <c r="A401" s="34"/>
      <c r="B401" s="34"/>
      <c r="C401" s="34"/>
    </row>
    <row r="402" spans="1:3" ht="14.25" customHeight="1" x14ac:dyDescent="0.25">
      <c r="A402" s="34"/>
      <c r="B402" s="34"/>
      <c r="C402" s="34"/>
    </row>
    <row r="403" spans="1:3" ht="14.25" customHeight="1" x14ac:dyDescent="0.25">
      <c r="A403" s="34"/>
      <c r="B403" s="34"/>
      <c r="C403" s="34"/>
    </row>
    <row r="404" spans="1:3" ht="14.25" customHeight="1" x14ac:dyDescent="0.25">
      <c r="A404" s="34"/>
      <c r="B404" s="34"/>
      <c r="C404" s="34"/>
    </row>
    <row r="405" spans="1:3" ht="14.25" customHeight="1" x14ac:dyDescent="0.25">
      <c r="A405" s="34"/>
      <c r="B405" s="34"/>
      <c r="C405" s="34"/>
    </row>
    <row r="406" spans="1:3" ht="14.25" customHeight="1" x14ac:dyDescent="0.25">
      <c r="A406" s="34"/>
      <c r="B406" s="34"/>
      <c r="C406" s="34"/>
    </row>
    <row r="407" spans="1:3" ht="14.25" customHeight="1" x14ac:dyDescent="0.25">
      <c r="A407" s="34"/>
      <c r="B407" s="34"/>
      <c r="C407" s="34"/>
    </row>
    <row r="408" spans="1:3" ht="14.25" customHeight="1" x14ac:dyDescent="0.25">
      <c r="A408" s="34"/>
      <c r="B408" s="34"/>
      <c r="C408" s="34"/>
    </row>
    <row r="409" spans="1:3" ht="14.25" customHeight="1" x14ac:dyDescent="0.25">
      <c r="A409" s="34"/>
      <c r="B409" s="34"/>
      <c r="C409" s="34"/>
    </row>
    <row r="410" spans="1:3" ht="14.25" customHeight="1" x14ac:dyDescent="0.25">
      <c r="A410" s="34"/>
      <c r="B410" s="34"/>
      <c r="C410" s="34"/>
    </row>
    <row r="411" spans="1:3" ht="14.25" customHeight="1" x14ac:dyDescent="0.25">
      <c r="A411" s="34"/>
      <c r="B411" s="34"/>
      <c r="C411" s="34"/>
    </row>
    <row r="412" spans="1:3" ht="14.25" customHeight="1" x14ac:dyDescent="0.25">
      <c r="A412" s="34"/>
      <c r="B412" s="34"/>
      <c r="C412" s="34"/>
    </row>
    <row r="413" spans="1:3" ht="14.25" customHeight="1" x14ac:dyDescent="0.25">
      <c r="A413" s="34"/>
      <c r="B413" s="34"/>
      <c r="C413" s="34"/>
    </row>
    <row r="414" spans="1:3" ht="14.25" customHeight="1" x14ac:dyDescent="0.25">
      <c r="A414" s="34"/>
      <c r="B414" s="34"/>
      <c r="C414" s="34"/>
    </row>
    <row r="415" spans="1:3" ht="14.25" customHeight="1" x14ac:dyDescent="0.25">
      <c r="A415" s="34"/>
      <c r="B415" s="34"/>
      <c r="C415" s="34"/>
    </row>
    <row r="416" spans="1:3" ht="14.25" customHeight="1" x14ac:dyDescent="0.25">
      <c r="A416" s="34"/>
      <c r="B416" s="34"/>
      <c r="C416" s="34"/>
    </row>
    <row r="417" spans="1:3" ht="14.25" customHeight="1" x14ac:dyDescent="0.25">
      <c r="A417" s="34"/>
      <c r="B417" s="34"/>
      <c r="C417" s="34"/>
    </row>
    <row r="418" spans="1:3" ht="14.25" customHeight="1" x14ac:dyDescent="0.25">
      <c r="A418" s="34"/>
      <c r="B418" s="34"/>
      <c r="C418" s="34"/>
    </row>
    <row r="419" spans="1:3" ht="14.25" customHeight="1" x14ac:dyDescent="0.25">
      <c r="A419" s="34"/>
      <c r="B419" s="34"/>
      <c r="C419" s="34"/>
    </row>
    <row r="420" spans="1:3" ht="14.25" customHeight="1" x14ac:dyDescent="0.25">
      <c r="A420" s="34"/>
      <c r="B420" s="34"/>
      <c r="C420" s="34"/>
    </row>
    <row r="421" spans="1:3" ht="14.25" customHeight="1" x14ac:dyDescent="0.25">
      <c r="A421" s="34"/>
      <c r="B421" s="34"/>
      <c r="C421" s="34"/>
    </row>
    <row r="422" spans="1:3" ht="14.25" customHeight="1" x14ac:dyDescent="0.25">
      <c r="A422" s="34"/>
      <c r="B422" s="34"/>
      <c r="C422" s="34"/>
    </row>
    <row r="423" spans="1:3" ht="14.25" customHeight="1" x14ac:dyDescent="0.25">
      <c r="A423" s="34"/>
      <c r="B423" s="34"/>
      <c r="C423" s="34"/>
    </row>
    <row r="424" spans="1:3" ht="14.25" customHeight="1" x14ac:dyDescent="0.25">
      <c r="A424" s="34"/>
      <c r="B424" s="34"/>
      <c r="C424" s="34"/>
    </row>
    <row r="425" spans="1:3" ht="14.25" customHeight="1" x14ac:dyDescent="0.25">
      <c r="A425" s="34"/>
      <c r="B425" s="34"/>
      <c r="C425" s="34"/>
    </row>
    <row r="426" spans="1:3" ht="14.25" customHeight="1" x14ac:dyDescent="0.25">
      <c r="A426" s="34"/>
      <c r="B426" s="34"/>
      <c r="C426" s="34"/>
    </row>
    <row r="427" spans="1:3" ht="14.25" customHeight="1" x14ac:dyDescent="0.25">
      <c r="A427" s="34"/>
      <c r="B427" s="34"/>
      <c r="C427" s="34"/>
    </row>
    <row r="428" spans="1:3" ht="14.25" customHeight="1" x14ac:dyDescent="0.25">
      <c r="A428" s="34"/>
      <c r="B428" s="34"/>
      <c r="C428" s="34"/>
    </row>
    <row r="429" spans="1:3" ht="14.25" customHeight="1" x14ac:dyDescent="0.25">
      <c r="A429" s="34"/>
      <c r="B429" s="34"/>
      <c r="C429" s="34"/>
    </row>
    <row r="430" spans="1:3" ht="14.25" customHeight="1" x14ac:dyDescent="0.25">
      <c r="A430" s="34"/>
      <c r="B430" s="34"/>
      <c r="C430" s="34"/>
    </row>
    <row r="431" spans="1:3" ht="14.25" customHeight="1" x14ac:dyDescent="0.25">
      <c r="A431" s="34"/>
      <c r="B431" s="34"/>
      <c r="C431" s="34"/>
    </row>
    <row r="432" spans="1:3" ht="14.25" customHeight="1" x14ac:dyDescent="0.25">
      <c r="A432" s="34"/>
      <c r="B432" s="34"/>
      <c r="C432" s="34"/>
    </row>
    <row r="433" spans="1:3" ht="14.25" customHeight="1" x14ac:dyDescent="0.25">
      <c r="A433" s="34"/>
      <c r="B433" s="34"/>
      <c r="C433" s="34"/>
    </row>
    <row r="434" spans="1:3" ht="14.25" customHeight="1" x14ac:dyDescent="0.25">
      <c r="A434" s="34"/>
      <c r="B434" s="34"/>
      <c r="C434" s="34"/>
    </row>
    <row r="435" spans="1:3" ht="14.25" customHeight="1" x14ac:dyDescent="0.25">
      <c r="A435" s="34"/>
      <c r="B435" s="34"/>
      <c r="C435" s="34"/>
    </row>
    <row r="436" spans="1:3" ht="14.25" customHeight="1" x14ac:dyDescent="0.25">
      <c r="A436" s="34"/>
      <c r="B436" s="34"/>
      <c r="C436" s="34"/>
    </row>
    <row r="437" spans="1:3" ht="14.25" customHeight="1" x14ac:dyDescent="0.25">
      <c r="A437" s="34"/>
      <c r="B437" s="34"/>
      <c r="C437" s="34"/>
    </row>
    <row r="438" spans="1:3" ht="14.25" customHeight="1" x14ac:dyDescent="0.25">
      <c r="A438" s="34"/>
      <c r="B438" s="34"/>
      <c r="C438" s="34"/>
    </row>
    <row r="439" spans="1:3" ht="14.25" customHeight="1" x14ac:dyDescent="0.25">
      <c r="A439" s="34"/>
      <c r="B439" s="34"/>
      <c r="C439" s="34"/>
    </row>
    <row r="440" spans="1:3" ht="14.25" customHeight="1" x14ac:dyDescent="0.25">
      <c r="A440" s="34"/>
      <c r="B440" s="34"/>
      <c r="C440" s="34"/>
    </row>
    <row r="441" spans="1:3" ht="14.25" customHeight="1" x14ac:dyDescent="0.25">
      <c r="A441" s="34"/>
      <c r="B441" s="34"/>
      <c r="C441" s="34"/>
    </row>
    <row r="442" spans="1:3" ht="14.25" customHeight="1" x14ac:dyDescent="0.25">
      <c r="A442" s="34"/>
      <c r="B442" s="34"/>
      <c r="C442" s="34"/>
    </row>
    <row r="443" spans="1:3" ht="14.25" customHeight="1" x14ac:dyDescent="0.25">
      <c r="A443" s="34"/>
      <c r="B443" s="34"/>
      <c r="C443" s="34"/>
    </row>
    <row r="444" spans="1:3" ht="14.25" customHeight="1" x14ac:dyDescent="0.25">
      <c r="A444" s="34"/>
      <c r="B444" s="34"/>
      <c r="C444" s="34"/>
    </row>
    <row r="445" spans="1:3" ht="14.25" customHeight="1" x14ac:dyDescent="0.25">
      <c r="A445" s="34"/>
      <c r="B445" s="34"/>
      <c r="C445" s="34"/>
    </row>
    <row r="446" spans="1:3" ht="14.25" customHeight="1" x14ac:dyDescent="0.25">
      <c r="A446" s="34"/>
      <c r="B446" s="34"/>
      <c r="C446" s="34"/>
    </row>
    <row r="447" spans="1:3" ht="14.25" customHeight="1" x14ac:dyDescent="0.25">
      <c r="A447" s="34"/>
      <c r="B447" s="34"/>
      <c r="C447" s="34"/>
    </row>
    <row r="448" spans="1:3" ht="14.25" customHeight="1" x14ac:dyDescent="0.25">
      <c r="A448" s="34"/>
      <c r="B448" s="34"/>
      <c r="C448" s="34"/>
    </row>
    <row r="449" spans="1:3" ht="14.25" customHeight="1" x14ac:dyDescent="0.25">
      <c r="A449" s="34"/>
      <c r="B449" s="34"/>
      <c r="C449" s="34"/>
    </row>
    <row r="450" spans="1:3" ht="14.25" customHeight="1" x14ac:dyDescent="0.25">
      <c r="A450" s="34"/>
      <c r="B450" s="34"/>
      <c r="C450" s="34"/>
    </row>
    <row r="451" spans="1:3" ht="14.25" customHeight="1" x14ac:dyDescent="0.25">
      <c r="A451" s="34"/>
      <c r="B451" s="34"/>
      <c r="C451" s="34"/>
    </row>
    <row r="452" spans="1:3" ht="14.25" customHeight="1" x14ac:dyDescent="0.25">
      <c r="A452" s="34"/>
      <c r="B452" s="34"/>
      <c r="C452" s="34"/>
    </row>
    <row r="453" spans="1:3" ht="14.25" customHeight="1" x14ac:dyDescent="0.25">
      <c r="A453" s="34"/>
      <c r="B453" s="34"/>
      <c r="C453" s="34"/>
    </row>
    <row r="454" spans="1:3" ht="14.25" customHeight="1" x14ac:dyDescent="0.25">
      <c r="A454" s="34"/>
      <c r="B454" s="34"/>
      <c r="C454" s="34"/>
    </row>
    <row r="455" spans="1:3" ht="14.25" customHeight="1" x14ac:dyDescent="0.25">
      <c r="A455" s="34"/>
      <c r="B455" s="34"/>
      <c r="C455" s="34"/>
    </row>
    <row r="456" spans="1:3" ht="14.25" customHeight="1" x14ac:dyDescent="0.25">
      <c r="A456" s="34"/>
      <c r="B456" s="34"/>
      <c r="C456" s="34"/>
    </row>
    <row r="457" spans="1:3" ht="14.25" customHeight="1" x14ac:dyDescent="0.25">
      <c r="A457" s="34"/>
      <c r="B457" s="34"/>
      <c r="C457" s="34"/>
    </row>
    <row r="458" spans="1:3" ht="14.25" customHeight="1" x14ac:dyDescent="0.25">
      <c r="A458" s="34"/>
      <c r="B458" s="34"/>
      <c r="C458" s="34"/>
    </row>
    <row r="459" spans="1:3" ht="14.25" customHeight="1" x14ac:dyDescent="0.25">
      <c r="A459" s="34"/>
      <c r="B459" s="34"/>
      <c r="C459" s="34"/>
    </row>
    <row r="460" spans="1:3" ht="14.25" customHeight="1" x14ac:dyDescent="0.25">
      <c r="A460" s="34"/>
      <c r="B460" s="34"/>
      <c r="C460" s="34"/>
    </row>
    <row r="461" spans="1:3" ht="14.25" customHeight="1" x14ac:dyDescent="0.25">
      <c r="A461" s="34"/>
      <c r="B461" s="34"/>
      <c r="C461" s="34"/>
    </row>
    <row r="462" spans="1:3" ht="14.25" customHeight="1" x14ac:dyDescent="0.25">
      <c r="A462" s="34"/>
      <c r="B462" s="34"/>
      <c r="C462" s="34"/>
    </row>
    <row r="463" spans="1:3" ht="14.25" customHeight="1" x14ac:dyDescent="0.25">
      <c r="A463" s="34"/>
      <c r="B463" s="34"/>
      <c r="C463" s="34"/>
    </row>
    <row r="464" spans="1:3" ht="14.25" customHeight="1" x14ac:dyDescent="0.25">
      <c r="A464" s="34"/>
      <c r="B464" s="34"/>
      <c r="C464" s="34"/>
    </row>
    <row r="465" spans="1:3" ht="14.25" customHeight="1" x14ac:dyDescent="0.25">
      <c r="A465" s="34"/>
      <c r="B465" s="34"/>
      <c r="C465" s="34"/>
    </row>
    <row r="466" spans="1:3" ht="14.25" customHeight="1" x14ac:dyDescent="0.25">
      <c r="A466" s="34"/>
      <c r="B466" s="34"/>
      <c r="C466" s="34"/>
    </row>
    <row r="467" spans="1:3" ht="14.25" customHeight="1" x14ac:dyDescent="0.25">
      <c r="A467" s="34"/>
      <c r="B467" s="34"/>
      <c r="C467" s="34"/>
    </row>
    <row r="468" spans="1:3" ht="14.25" customHeight="1" x14ac:dyDescent="0.25">
      <c r="A468" s="34"/>
      <c r="B468" s="34"/>
      <c r="C468" s="34"/>
    </row>
    <row r="469" spans="1:3" ht="14.25" customHeight="1" x14ac:dyDescent="0.25">
      <c r="A469" s="34"/>
      <c r="B469" s="34"/>
      <c r="C469" s="34"/>
    </row>
    <row r="470" spans="1:3" ht="14.25" customHeight="1" x14ac:dyDescent="0.25">
      <c r="A470" s="34"/>
      <c r="B470" s="34"/>
      <c r="C470" s="34"/>
    </row>
    <row r="471" spans="1:3" ht="14.25" customHeight="1" x14ac:dyDescent="0.25">
      <c r="A471" s="34"/>
      <c r="B471" s="34"/>
      <c r="C471" s="34"/>
    </row>
    <row r="472" spans="1:3" ht="14.25" customHeight="1" x14ac:dyDescent="0.25">
      <c r="A472" s="34"/>
      <c r="B472" s="34"/>
      <c r="C472" s="34"/>
    </row>
    <row r="473" spans="1:3" ht="14.25" customHeight="1" x14ac:dyDescent="0.25">
      <c r="A473" s="34"/>
      <c r="B473" s="34"/>
      <c r="C473" s="34"/>
    </row>
    <row r="474" spans="1:3" ht="14.25" customHeight="1" x14ac:dyDescent="0.25">
      <c r="A474" s="34"/>
      <c r="B474" s="34"/>
      <c r="C474" s="34"/>
    </row>
    <row r="475" spans="1:3" ht="14.25" customHeight="1" x14ac:dyDescent="0.25">
      <c r="A475" s="34"/>
      <c r="B475" s="34"/>
      <c r="C475" s="34"/>
    </row>
    <row r="476" spans="1:3" ht="14.25" customHeight="1" x14ac:dyDescent="0.25">
      <c r="A476" s="34"/>
      <c r="B476" s="34"/>
      <c r="C476" s="34"/>
    </row>
    <row r="477" spans="1:3" ht="14.25" customHeight="1" x14ac:dyDescent="0.25">
      <c r="A477" s="34"/>
      <c r="B477" s="34"/>
      <c r="C477" s="34"/>
    </row>
    <row r="478" spans="1:3" ht="14.25" customHeight="1" x14ac:dyDescent="0.25">
      <c r="A478" s="34"/>
      <c r="B478" s="34"/>
      <c r="C478" s="34"/>
    </row>
    <row r="479" spans="1:3" ht="14.25" customHeight="1" x14ac:dyDescent="0.25">
      <c r="A479" s="34"/>
      <c r="B479" s="34"/>
      <c r="C479" s="34"/>
    </row>
    <row r="480" spans="1:3" ht="14.25" customHeight="1" x14ac:dyDescent="0.25">
      <c r="A480" s="34"/>
      <c r="B480" s="34"/>
      <c r="C480" s="34"/>
    </row>
    <row r="481" spans="1:3" ht="14.25" customHeight="1" x14ac:dyDescent="0.25">
      <c r="A481" s="34"/>
      <c r="B481" s="34"/>
      <c r="C481" s="34"/>
    </row>
    <row r="482" spans="1:3" ht="14.25" customHeight="1" x14ac:dyDescent="0.25">
      <c r="A482" s="34"/>
      <c r="B482" s="34"/>
      <c r="C482" s="34"/>
    </row>
    <row r="483" spans="1:3" ht="14.25" customHeight="1" x14ac:dyDescent="0.25">
      <c r="A483" s="34"/>
      <c r="B483" s="34"/>
      <c r="C483" s="34"/>
    </row>
    <row r="484" spans="1:3" ht="14.25" customHeight="1" x14ac:dyDescent="0.25">
      <c r="A484" s="34"/>
      <c r="B484" s="34"/>
      <c r="C484" s="34"/>
    </row>
    <row r="485" spans="1:3" ht="14.25" customHeight="1" x14ac:dyDescent="0.25">
      <c r="A485" s="34"/>
      <c r="B485" s="34"/>
      <c r="C485" s="34"/>
    </row>
    <row r="486" spans="1:3" ht="14.25" customHeight="1" x14ac:dyDescent="0.25">
      <c r="A486" s="34"/>
      <c r="B486" s="34"/>
      <c r="C486" s="34"/>
    </row>
    <row r="487" spans="1:3" ht="14.25" customHeight="1" x14ac:dyDescent="0.25">
      <c r="A487" s="34"/>
      <c r="B487" s="34"/>
      <c r="C487" s="34"/>
    </row>
    <row r="488" spans="1:3" ht="14.25" customHeight="1" x14ac:dyDescent="0.25">
      <c r="A488" s="34"/>
      <c r="B488" s="34"/>
      <c r="C488" s="34"/>
    </row>
    <row r="489" spans="1:3" ht="14.25" customHeight="1" x14ac:dyDescent="0.25">
      <c r="A489" s="34"/>
      <c r="B489" s="34"/>
      <c r="C489" s="34"/>
    </row>
    <row r="490" spans="1:3" ht="14.25" customHeight="1" x14ac:dyDescent="0.25">
      <c r="A490" s="34"/>
      <c r="B490" s="34"/>
      <c r="C490" s="34"/>
    </row>
    <row r="491" spans="1:3" ht="14.25" customHeight="1" x14ac:dyDescent="0.25">
      <c r="A491" s="34"/>
      <c r="B491" s="34"/>
      <c r="C491" s="34"/>
    </row>
    <row r="492" spans="1:3" ht="14.25" customHeight="1" x14ac:dyDescent="0.25">
      <c r="A492" s="34"/>
      <c r="B492" s="34"/>
      <c r="C492" s="34"/>
    </row>
    <row r="493" spans="1:3" ht="14.25" customHeight="1" x14ac:dyDescent="0.25">
      <c r="A493" s="34"/>
      <c r="B493" s="34"/>
      <c r="C493" s="34"/>
    </row>
    <row r="494" spans="1:3" ht="14.25" customHeight="1" x14ac:dyDescent="0.25">
      <c r="A494" s="34"/>
      <c r="B494" s="34"/>
      <c r="C494" s="34"/>
    </row>
    <row r="495" spans="1:3" ht="14.25" customHeight="1" x14ac:dyDescent="0.25">
      <c r="A495" s="34"/>
      <c r="B495" s="34"/>
      <c r="C495" s="34"/>
    </row>
    <row r="496" spans="1:3" ht="14.25" customHeight="1" x14ac:dyDescent="0.25">
      <c r="A496" s="34"/>
      <c r="B496" s="34"/>
      <c r="C496" s="34"/>
    </row>
    <row r="497" spans="1:3" ht="14.25" customHeight="1" x14ac:dyDescent="0.25">
      <c r="A497" s="34"/>
      <c r="B497" s="34"/>
      <c r="C497" s="34"/>
    </row>
    <row r="498" spans="1:3" ht="14.25" customHeight="1" x14ac:dyDescent="0.25">
      <c r="A498" s="34"/>
      <c r="B498" s="34"/>
      <c r="C498" s="34"/>
    </row>
    <row r="499" spans="1:3" ht="14.25" customHeight="1" x14ac:dyDescent="0.25">
      <c r="A499" s="34"/>
      <c r="B499" s="34"/>
      <c r="C499" s="34"/>
    </row>
    <row r="500" spans="1:3" ht="14.25" customHeight="1" x14ac:dyDescent="0.25">
      <c r="A500" s="34"/>
      <c r="B500" s="34"/>
      <c r="C500" s="34"/>
    </row>
    <row r="501" spans="1:3" ht="14.25" customHeight="1" x14ac:dyDescent="0.25">
      <c r="A501" s="34"/>
      <c r="B501" s="34"/>
      <c r="C501" s="34"/>
    </row>
    <row r="502" spans="1:3" ht="14.25" customHeight="1" x14ac:dyDescent="0.25">
      <c r="A502" s="34"/>
      <c r="B502" s="34"/>
      <c r="C502" s="34"/>
    </row>
    <row r="503" spans="1:3" ht="14.25" customHeight="1" x14ac:dyDescent="0.25">
      <c r="A503" s="34"/>
      <c r="B503" s="34"/>
      <c r="C503" s="34"/>
    </row>
    <row r="504" spans="1:3" ht="14.25" customHeight="1" x14ac:dyDescent="0.25">
      <c r="A504" s="34"/>
      <c r="B504" s="34"/>
      <c r="C504" s="34"/>
    </row>
    <row r="505" spans="1:3" ht="14.25" customHeight="1" x14ac:dyDescent="0.25">
      <c r="A505" s="34"/>
      <c r="B505" s="34"/>
      <c r="C505" s="34"/>
    </row>
    <row r="506" spans="1:3" ht="14.25" customHeight="1" x14ac:dyDescent="0.25">
      <c r="A506" s="34"/>
      <c r="B506" s="34"/>
      <c r="C506" s="34"/>
    </row>
    <row r="507" spans="1:3" ht="14.25" customHeight="1" x14ac:dyDescent="0.25">
      <c r="A507" s="34"/>
      <c r="B507" s="34"/>
      <c r="C507" s="34"/>
    </row>
    <row r="508" spans="1:3" ht="14.25" customHeight="1" x14ac:dyDescent="0.25">
      <c r="A508" s="34"/>
      <c r="B508" s="34"/>
      <c r="C508" s="34"/>
    </row>
    <row r="509" spans="1:3" ht="14.25" customHeight="1" x14ac:dyDescent="0.25">
      <c r="A509" s="34"/>
      <c r="B509" s="34"/>
      <c r="C509" s="34"/>
    </row>
    <row r="510" spans="1:3" ht="14.25" customHeight="1" x14ac:dyDescent="0.25">
      <c r="A510" s="34"/>
      <c r="B510" s="34"/>
      <c r="C510" s="34"/>
    </row>
    <row r="511" spans="1:3" ht="14.25" customHeight="1" x14ac:dyDescent="0.25">
      <c r="A511" s="34"/>
      <c r="B511" s="34"/>
      <c r="C511" s="34"/>
    </row>
    <row r="512" spans="1:3" ht="14.25" customHeight="1" x14ac:dyDescent="0.25">
      <c r="A512" s="34"/>
      <c r="B512" s="34"/>
      <c r="C512" s="34"/>
    </row>
    <row r="513" spans="1:3" ht="14.25" customHeight="1" x14ac:dyDescent="0.25">
      <c r="A513" s="34"/>
      <c r="B513" s="34"/>
      <c r="C513" s="34"/>
    </row>
    <row r="514" spans="1:3" ht="14.25" customHeight="1" x14ac:dyDescent="0.25">
      <c r="A514" s="34"/>
      <c r="B514" s="34"/>
      <c r="C514" s="34"/>
    </row>
    <row r="515" spans="1:3" ht="14.25" customHeight="1" x14ac:dyDescent="0.25">
      <c r="A515" s="34"/>
      <c r="B515" s="34"/>
      <c r="C515" s="34"/>
    </row>
    <row r="516" spans="1:3" ht="14.25" customHeight="1" x14ac:dyDescent="0.25">
      <c r="A516" s="34"/>
      <c r="B516" s="34"/>
      <c r="C516" s="34"/>
    </row>
    <row r="517" spans="1:3" ht="14.25" customHeight="1" x14ac:dyDescent="0.25">
      <c r="A517" s="34"/>
      <c r="B517" s="34"/>
      <c r="C517" s="34"/>
    </row>
    <row r="518" spans="1:3" ht="14.25" customHeight="1" x14ac:dyDescent="0.25">
      <c r="A518" s="34"/>
      <c r="B518" s="34"/>
      <c r="C518" s="34"/>
    </row>
    <row r="519" spans="1:3" ht="14.25" customHeight="1" x14ac:dyDescent="0.25">
      <c r="A519" s="34"/>
      <c r="B519" s="34"/>
      <c r="C519" s="34"/>
    </row>
    <row r="520" spans="1:3" ht="14.25" customHeight="1" x14ac:dyDescent="0.25">
      <c r="A520" s="34"/>
      <c r="B520" s="34"/>
      <c r="C520" s="34"/>
    </row>
    <row r="521" spans="1:3" ht="14.25" customHeight="1" x14ac:dyDescent="0.25">
      <c r="A521" s="34"/>
      <c r="B521" s="34"/>
      <c r="C521" s="34"/>
    </row>
    <row r="522" spans="1:3" ht="14.25" customHeight="1" x14ac:dyDescent="0.25">
      <c r="A522" s="34"/>
      <c r="B522" s="34"/>
      <c r="C522" s="34"/>
    </row>
    <row r="523" spans="1:3" ht="14.25" customHeight="1" x14ac:dyDescent="0.25">
      <c r="A523" s="34"/>
      <c r="B523" s="34"/>
      <c r="C523" s="34"/>
    </row>
    <row r="524" spans="1:3" ht="14.25" customHeight="1" x14ac:dyDescent="0.25">
      <c r="A524" s="34"/>
      <c r="B524" s="34"/>
      <c r="C524" s="34"/>
    </row>
    <row r="525" spans="1:3" ht="14.25" customHeight="1" x14ac:dyDescent="0.25">
      <c r="A525" s="34"/>
      <c r="B525" s="34"/>
      <c r="C525" s="34"/>
    </row>
    <row r="526" spans="1:3" ht="14.25" customHeight="1" x14ac:dyDescent="0.25">
      <c r="A526" s="34"/>
      <c r="B526" s="34"/>
      <c r="C526" s="34"/>
    </row>
    <row r="527" spans="1:3" ht="14.25" customHeight="1" x14ac:dyDescent="0.25">
      <c r="A527" s="34"/>
      <c r="B527" s="34"/>
      <c r="C527" s="34"/>
    </row>
    <row r="528" spans="1:3" ht="14.25" customHeight="1" x14ac:dyDescent="0.25">
      <c r="A528" s="34"/>
      <c r="B528" s="34"/>
      <c r="C528" s="34"/>
    </row>
    <row r="529" spans="1:3" ht="14.25" customHeight="1" x14ac:dyDescent="0.25">
      <c r="A529" s="34"/>
      <c r="B529" s="34"/>
      <c r="C529" s="34"/>
    </row>
    <row r="530" spans="1:3" ht="14.25" customHeight="1" x14ac:dyDescent="0.25">
      <c r="A530" s="34"/>
      <c r="B530" s="34"/>
      <c r="C530" s="34"/>
    </row>
    <row r="531" spans="1:3" ht="14.25" customHeight="1" x14ac:dyDescent="0.25">
      <c r="A531" s="34"/>
      <c r="B531" s="34"/>
      <c r="C531" s="34"/>
    </row>
    <row r="532" spans="1:3" ht="14.25" customHeight="1" x14ac:dyDescent="0.25">
      <c r="A532" s="34"/>
      <c r="B532" s="34"/>
      <c r="C532" s="34"/>
    </row>
    <row r="533" spans="1:3" ht="14.25" customHeight="1" x14ac:dyDescent="0.25">
      <c r="A533" s="34"/>
      <c r="B533" s="34"/>
      <c r="C533" s="34"/>
    </row>
    <row r="534" spans="1:3" ht="14.25" customHeight="1" x14ac:dyDescent="0.25">
      <c r="A534" s="34"/>
      <c r="B534" s="34"/>
      <c r="C534" s="34"/>
    </row>
    <row r="535" spans="1:3" ht="14.25" customHeight="1" x14ac:dyDescent="0.25">
      <c r="A535" s="34"/>
      <c r="B535" s="34"/>
      <c r="C535" s="34"/>
    </row>
    <row r="536" spans="1:3" ht="14.25" customHeight="1" x14ac:dyDescent="0.25">
      <c r="A536" s="34"/>
      <c r="B536" s="34"/>
      <c r="C536" s="34"/>
    </row>
    <row r="537" spans="1:3" ht="14.25" customHeight="1" x14ac:dyDescent="0.25">
      <c r="A537" s="34"/>
      <c r="B537" s="34"/>
      <c r="C537" s="34"/>
    </row>
    <row r="538" spans="1:3" ht="14.25" customHeight="1" x14ac:dyDescent="0.25">
      <c r="A538" s="34"/>
      <c r="B538" s="34"/>
      <c r="C538" s="34"/>
    </row>
    <row r="539" spans="1:3" ht="14.25" customHeight="1" x14ac:dyDescent="0.25">
      <c r="A539" s="34"/>
      <c r="B539" s="34"/>
      <c r="C539" s="34"/>
    </row>
    <row r="540" spans="1:3" ht="14.25" customHeight="1" x14ac:dyDescent="0.25">
      <c r="A540" s="34"/>
      <c r="B540" s="34"/>
      <c r="C540" s="34"/>
    </row>
    <row r="541" spans="1:3" ht="14.25" customHeight="1" x14ac:dyDescent="0.25">
      <c r="A541" s="34"/>
      <c r="B541" s="34"/>
      <c r="C541" s="34"/>
    </row>
    <row r="542" spans="1:3" ht="14.25" customHeight="1" x14ac:dyDescent="0.25">
      <c r="A542" s="34"/>
      <c r="B542" s="34"/>
      <c r="C542" s="34"/>
    </row>
    <row r="543" spans="1:3" ht="14.25" customHeight="1" x14ac:dyDescent="0.25">
      <c r="A543" s="34"/>
      <c r="B543" s="34"/>
      <c r="C543" s="34"/>
    </row>
    <row r="544" spans="1:3" ht="14.25" customHeight="1" x14ac:dyDescent="0.25">
      <c r="A544" s="34"/>
      <c r="B544" s="34"/>
      <c r="C544" s="34"/>
    </row>
    <row r="545" spans="1:3" ht="14.25" customHeight="1" x14ac:dyDescent="0.25">
      <c r="A545" s="34"/>
      <c r="B545" s="34"/>
      <c r="C545" s="34"/>
    </row>
    <row r="546" spans="1:3" ht="14.25" customHeight="1" x14ac:dyDescent="0.25">
      <c r="A546" s="34"/>
      <c r="B546" s="34"/>
      <c r="C546" s="34"/>
    </row>
    <row r="547" spans="1:3" ht="14.25" customHeight="1" x14ac:dyDescent="0.25">
      <c r="A547" s="34"/>
      <c r="B547" s="34"/>
      <c r="C547" s="34"/>
    </row>
    <row r="548" spans="1:3" ht="14.25" customHeight="1" x14ac:dyDescent="0.25">
      <c r="A548" s="34"/>
      <c r="B548" s="34"/>
      <c r="C548" s="34"/>
    </row>
    <row r="549" spans="1:3" ht="14.25" customHeight="1" x14ac:dyDescent="0.25">
      <c r="A549" s="34"/>
      <c r="B549" s="34"/>
      <c r="C549" s="34"/>
    </row>
    <row r="550" spans="1:3" ht="14.25" customHeight="1" x14ac:dyDescent="0.25">
      <c r="A550" s="34"/>
      <c r="B550" s="34"/>
      <c r="C550" s="34"/>
    </row>
    <row r="551" spans="1:3" ht="14.25" customHeight="1" x14ac:dyDescent="0.25">
      <c r="A551" s="34"/>
      <c r="B551" s="34"/>
      <c r="C551" s="34"/>
    </row>
    <row r="552" spans="1:3" ht="14.25" customHeight="1" x14ac:dyDescent="0.25">
      <c r="A552" s="34"/>
      <c r="B552" s="34"/>
      <c r="C552" s="34"/>
    </row>
    <row r="553" spans="1:3" ht="14.25" customHeight="1" x14ac:dyDescent="0.25">
      <c r="A553" s="34"/>
      <c r="B553" s="34"/>
      <c r="C553" s="34"/>
    </row>
    <row r="554" spans="1:3" ht="14.25" customHeight="1" x14ac:dyDescent="0.25">
      <c r="A554" s="34"/>
      <c r="B554" s="34"/>
      <c r="C554" s="34"/>
    </row>
    <row r="555" spans="1:3" ht="14.25" customHeight="1" x14ac:dyDescent="0.25">
      <c r="A555" s="34"/>
      <c r="B555" s="34"/>
      <c r="C555" s="34"/>
    </row>
    <row r="556" spans="1:3" ht="14.25" customHeight="1" x14ac:dyDescent="0.25">
      <c r="A556" s="34"/>
      <c r="B556" s="34"/>
      <c r="C556" s="34"/>
    </row>
    <row r="557" spans="1:3" ht="14.25" customHeight="1" x14ac:dyDescent="0.25">
      <c r="A557" s="34"/>
      <c r="B557" s="34"/>
      <c r="C557" s="34"/>
    </row>
    <row r="558" spans="1:3" ht="14.25" customHeight="1" x14ac:dyDescent="0.25">
      <c r="A558" s="34"/>
      <c r="B558" s="34"/>
      <c r="C558" s="34"/>
    </row>
    <row r="559" spans="1:3" ht="14.25" customHeight="1" x14ac:dyDescent="0.25">
      <c r="A559" s="34"/>
      <c r="B559" s="34"/>
      <c r="C559" s="34"/>
    </row>
    <row r="560" spans="1:3" ht="14.25" customHeight="1" x14ac:dyDescent="0.25">
      <c r="A560" s="34"/>
      <c r="B560" s="34"/>
      <c r="C560" s="34"/>
    </row>
    <row r="561" spans="1:3" ht="14.25" customHeight="1" x14ac:dyDescent="0.25">
      <c r="A561" s="34"/>
      <c r="B561" s="34"/>
      <c r="C561" s="34"/>
    </row>
    <row r="562" spans="1:3" ht="14.25" customHeight="1" x14ac:dyDescent="0.25">
      <c r="A562" s="34"/>
      <c r="B562" s="34"/>
      <c r="C562" s="34"/>
    </row>
    <row r="563" spans="1:3" ht="14.25" customHeight="1" x14ac:dyDescent="0.25">
      <c r="A563" s="34"/>
      <c r="B563" s="34"/>
      <c r="C563" s="34"/>
    </row>
    <row r="564" spans="1:3" ht="14.25" customHeight="1" x14ac:dyDescent="0.25">
      <c r="A564" s="34"/>
      <c r="B564" s="34"/>
      <c r="C564" s="34"/>
    </row>
    <row r="565" spans="1:3" ht="14.25" customHeight="1" x14ac:dyDescent="0.25">
      <c r="A565" s="34"/>
      <c r="B565" s="34"/>
      <c r="C565" s="34"/>
    </row>
    <row r="566" spans="1:3" ht="14.25" customHeight="1" x14ac:dyDescent="0.25">
      <c r="A566" s="34"/>
      <c r="B566" s="34"/>
      <c r="C566" s="34"/>
    </row>
    <row r="567" spans="1:3" ht="14.25" customHeight="1" x14ac:dyDescent="0.25">
      <c r="A567" s="34"/>
      <c r="B567" s="34"/>
      <c r="C567" s="34"/>
    </row>
    <row r="568" spans="1:3" ht="14.25" customHeight="1" x14ac:dyDescent="0.25">
      <c r="A568" s="34"/>
      <c r="B568" s="34"/>
      <c r="C568" s="34"/>
    </row>
    <row r="569" spans="1:3" ht="14.25" customHeight="1" x14ac:dyDescent="0.25">
      <c r="A569" s="34"/>
      <c r="B569" s="34"/>
      <c r="C569" s="34"/>
    </row>
    <row r="570" spans="1:3" ht="14.25" customHeight="1" x14ac:dyDescent="0.25">
      <c r="A570" s="34"/>
      <c r="B570" s="34"/>
      <c r="C570" s="34"/>
    </row>
    <row r="571" spans="1:3" ht="14.25" customHeight="1" x14ac:dyDescent="0.25">
      <c r="A571" s="34"/>
      <c r="B571" s="34"/>
      <c r="C571" s="34"/>
    </row>
    <row r="572" spans="1:3" ht="14.25" customHeight="1" x14ac:dyDescent="0.25">
      <c r="A572" s="34"/>
      <c r="B572" s="34"/>
      <c r="C572" s="34"/>
    </row>
    <row r="573" spans="1:3" ht="14.25" customHeight="1" x14ac:dyDescent="0.25">
      <c r="A573" s="34"/>
      <c r="B573" s="34"/>
      <c r="C573" s="34"/>
    </row>
    <row r="574" spans="1:3" ht="14.25" customHeight="1" x14ac:dyDescent="0.25">
      <c r="A574" s="34"/>
      <c r="B574" s="34"/>
      <c r="C574" s="34"/>
    </row>
    <row r="575" spans="1:3" ht="14.25" customHeight="1" x14ac:dyDescent="0.25">
      <c r="A575" s="34"/>
      <c r="B575" s="34"/>
      <c r="C575" s="34"/>
    </row>
    <row r="576" spans="1:3" ht="14.25" customHeight="1" x14ac:dyDescent="0.25">
      <c r="A576" s="34"/>
      <c r="B576" s="34"/>
      <c r="C576" s="34"/>
    </row>
    <row r="577" spans="1:3" ht="14.25" customHeight="1" x14ac:dyDescent="0.25">
      <c r="A577" s="34"/>
      <c r="B577" s="34"/>
      <c r="C577" s="34"/>
    </row>
    <row r="578" spans="1:3" ht="14.25" customHeight="1" x14ac:dyDescent="0.25">
      <c r="A578" s="34"/>
      <c r="B578" s="34"/>
      <c r="C578" s="34"/>
    </row>
    <row r="579" spans="1:3" ht="14.25" customHeight="1" x14ac:dyDescent="0.25">
      <c r="A579" s="34"/>
      <c r="B579" s="34"/>
      <c r="C579" s="34"/>
    </row>
    <row r="580" spans="1:3" ht="14.25" customHeight="1" x14ac:dyDescent="0.25">
      <c r="A580" s="34"/>
      <c r="B580" s="34"/>
      <c r="C580" s="34"/>
    </row>
    <row r="581" spans="1:3" ht="14.25" customHeight="1" x14ac:dyDescent="0.25">
      <c r="A581" s="34"/>
      <c r="B581" s="34"/>
      <c r="C581" s="34"/>
    </row>
    <row r="582" spans="1:3" ht="14.25" customHeight="1" x14ac:dyDescent="0.25">
      <c r="A582" s="34"/>
      <c r="B582" s="34"/>
      <c r="C582" s="34"/>
    </row>
    <row r="583" spans="1:3" ht="14.25" customHeight="1" x14ac:dyDescent="0.25">
      <c r="A583" s="34"/>
      <c r="B583" s="34"/>
      <c r="C583" s="34"/>
    </row>
    <row r="584" spans="1:3" ht="14.25" customHeight="1" x14ac:dyDescent="0.25">
      <c r="A584" s="34"/>
      <c r="B584" s="34"/>
      <c r="C584" s="34"/>
    </row>
    <row r="585" spans="1:3" ht="14.25" customHeight="1" x14ac:dyDescent="0.25">
      <c r="A585" s="34"/>
      <c r="B585" s="34"/>
      <c r="C585" s="34"/>
    </row>
    <row r="586" spans="1:3" ht="14.25" customHeight="1" x14ac:dyDescent="0.25">
      <c r="A586" s="34"/>
      <c r="B586" s="34"/>
      <c r="C586" s="34"/>
    </row>
    <row r="587" spans="1:3" ht="14.25" customHeight="1" x14ac:dyDescent="0.25">
      <c r="A587" s="34"/>
      <c r="B587" s="34"/>
      <c r="C587" s="34"/>
    </row>
    <row r="588" spans="1:3" ht="14.25" customHeight="1" x14ac:dyDescent="0.25">
      <c r="A588" s="34"/>
      <c r="B588" s="34"/>
      <c r="C588" s="34"/>
    </row>
    <row r="589" spans="1:3" ht="14.25" customHeight="1" x14ac:dyDescent="0.25">
      <c r="A589" s="34"/>
      <c r="B589" s="34"/>
      <c r="C589" s="34"/>
    </row>
    <row r="590" spans="1:3" ht="14.25" customHeight="1" x14ac:dyDescent="0.25">
      <c r="A590" s="34"/>
      <c r="B590" s="34"/>
      <c r="C590" s="34"/>
    </row>
    <row r="591" spans="1:3" ht="14.25" customHeight="1" x14ac:dyDescent="0.25">
      <c r="A591" s="34"/>
      <c r="B591" s="34"/>
      <c r="C591" s="34"/>
    </row>
    <row r="592" spans="1:3" ht="14.25" customHeight="1" x14ac:dyDescent="0.25">
      <c r="A592" s="34"/>
      <c r="B592" s="34"/>
      <c r="C592" s="34"/>
    </row>
    <row r="593" spans="1:3" ht="14.25" customHeight="1" x14ac:dyDescent="0.25">
      <c r="A593" s="34"/>
      <c r="B593" s="34"/>
      <c r="C593" s="34"/>
    </row>
    <row r="594" spans="1:3" ht="14.25" customHeight="1" x14ac:dyDescent="0.25">
      <c r="A594" s="34"/>
      <c r="B594" s="34"/>
      <c r="C594" s="34"/>
    </row>
    <row r="595" spans="1:3" ht="14.25" customHeight="1" x14ac:dyDescent="0.25">
      <c r="A595" s="34"/>
      <c r="B595" s="34"/>
      <c r="C595" s="34"/>
    </row>
    <row r="596" spans="1:3" ht="14.25" customHeight="1" x14ac:dyDescent="0.25">
      <c r="A596" s="34"/>
      <c r="B596" s="34"/>
      <c r="C596" s="34"/>
    </row>
    <row r="597" spans="1:3" ht="14.25" customHeight="1" x14ac:dyDescent="0.25">
      <c r="A597" s="34"/>
      <c r="B597" s="34"/>
      <c r="C597" s="34"/>
    </row>
    <row r="598" spans="1:3" ht="14.25" customHeight="1" x14ac:dyDescent="0.25">
      <c r="A598" s="34"/>
      <c r="B598" s="34"/>
      <c r="C598" s="34"/>
    </row>
    <row r="599" spans="1:3" ht="14.25" customHeight="1" x14ac:dyDescent="0.25">
      <c r="A599" s="34"/>
      <c r="B599" s="34"/>
      <c r="C599" s="34"/>
    </row>
    <row r="600" spans="1:3" ht="14.25" customHeight="1" x14ac:dyDescent="0.25">
      <c r="A600" s="34"/>
      <c r="B600" s="34"/>
      <c r="C600" s="34"/>
    </row>
    <row r="601" spans="1:3" ht="14.25" customHeight="1" x14ac:dyDescent="0.25">
      <c r="A601" s="34"/>
      <c r="B601" s="34"/>
      <c r="C601" s="34"/>
    </row>
    <row r="602" spans="1:3" ht="14.25" customHeight="1" x14ac:dyDescent="0.25">
      <c r="A602" s="34"/>
      <c r="B602" s="34"/>
      <c r="C602" s="34"/>
    </row>
    <row r="603" spans="1:3" ht="14.25" customHeight="1" x14ac:dyDescent="0.25">
      <c r="A603" s="34"/>
      <c r="B603" s="34"/>
      <c r="C603" s="34"/>
    </row>
    <row r="604" spans="1:3" ht="14.25" customHeight="1" x14ac:dyDescent="0.25">
      <c r="A604" s="34"/>
      <c r="B604" s="34"/>
      <c r="C604" s="34"/>
    </row>
    <row r="605" spans="1:3" ht="14.25" customHeight="1" x14ac:dyDescent="0.25">
      <c r="A605" s="34"/>
      <c r="B605" s="34"/>
      <c r="C605" s="34"/>
    </row>
    <row r="606" spans="1:3" ht="14.25" customHeight="1" x14ac:dyDescent="0.25">
      <c r="A606" s="34"/>
      <c r="B606" s="34"/>
      <c r="C606" s="34"/>
    </row>
    <row r="607" spans="1:3" ht="14.25" customHeight="1" x14ac:dyDescent="0.25">
      <c r="A607" s="34"/>
      <c r="B607" s="34"/>
      <c r="C607" s="34"/>
    </row>
    <row r="608" spans="1:3" ht="14.25" customHeight="1" x14ac:dyDescent="0.25">
      <c r="A608" s="34"/>
      <c r="B608" s="34"/>
      <c r="C608" s="34"/>
    </row>
    <row r="609" spans="1:3" ht="14.25" customHeight="1" x14ac:dyDescent="0.25">
      <c r="A609" s="34"/>
      <c r="B609" s="34"/>
      <c r="C609" s="34"/>
    </row>
    <row r="610" spans="1:3" ht="14.25" customHeight="1" x14ac:dyDescent="0.25">
      <c r="A610" s="34"/>
      <c r="B610" s="34"/>
      <c r="C610" s="34"/>
    </row>
    <row r="611" spans="1:3" ht="14.25" customHeight="1" x14ac:dyDescent="0.25">
      <c r="A611" s="34"/>
      <c r="B611" s="34"/>
      <c r="C611" s="34"/>
    </row>
    <row r="612" spans="1:3" ht="14.25" customHeight="1" x14ac:dyDescent="0.25">
      <c r="A612" s="34"/>
      <c r="B612" s="34"/>
      <c r="C612" s="34"/>
    </row>
    <row r="613" spans="1:3" ht="14.25" customHeight="1" x14ac:dyDescent="0.25">
      <c r="A613" s="34"/>
      <c r="B613" s="34"/>
      <c r="C613" s="34"/>
    </row>
    <row r="614" spans="1:3" ht="14.25" customHeight="1" x14ac:dyDescent="0.25">
      <c r="A614" s="34"/>
      <c r="B614" s="34"/>
      <c r="C614" s="34"/>
    </row>
    <row r="615" spans="1:3" ht="14.25" customHeight="1" x14ac:dyDescent="0.25">
      <c r="A615" s="34"/>
      <c r="B615" s="34"/>
      <c r="C615" s="34"/>
    </row>
    <row r="616" spans="1:3" ht="14.25" customHeight="1" x14ac:dyDescent="0.25">
      <c r="A616" s="34"/>
      <c r="B616" s="34"/>
      <c r="C616" s="34"/>
    </row>
    <row r="617" spans="1:3" ht="14.25" customHeight="1" x14ac:dyDescent="0.25">
      <c r="A617" s="34"/>
      <c r="B617" s="34"/>
      <c r="C617" s="34"/>
    </row>
    <row r="618" spans="1:3" ht="14.25" customHeight="1" x14ac:dyDescent="0.25">
      <c r="A618" s="34"/>
      <c r="B618" s="34"/>
      <c r="C618" s="34"/>
    </row>
    <row r="619" spans="1:3" ht="14.25" customHeight="1" x14ac:dyDescent="0.25">
      <c r="A619" s="34"/>
      <c r="B619" s="34"/>
      <c r="C619" s="34"/>
    </row>
    <row r="620" spans="1:3" ht="14.25" customHeight="1" x14ac:dyDescent="0.25">
      <c r="A620" s="34"/>
      <c r="B620" s="34"/>
      <c r="C620" s="34"/>
    </row>
    <row r="621" spans="1:3" ht="14.25" customHeight="1" x14ac:dyDescent="0.25">
      <c r="A621" s="34"/>
      <c r="B621" s="34"/>
      <c r="C621" s="34"/>
    </row>
    <row r="622" spans="1:3" ht="14.25" customHeight="1" x14ac:dyDescent="0.25">
      <c r="A622" s="34"/>
      <c r="B622" s="34"/>
      <c r="C622" s="34"/>
    </row>
    <row r="623" spans="1:3" ht="14.25" customHeight="1" x14ac:dyDescent="0.25">
      <c r="A623" s="34"/>
      <c r="B623" s="34"/>
      <c r="C623" s="34"/>
    </row>
    <row r="624" spans="1:3" ht="14.25" customHeight="1" x14ac:dyDescent="0.25">
      <c r="A624" s="34"/>
      <c r="B624" s="34"/>
      <c r="C624" s="34"/>
    </row>
    <row r="625" spans="1:3" ht="14.25" customHeight="1" x14ac:dyDescent="0.25">
      <c r="A625" s="34"/>
      <c r="B625" s="34"/>
      <c r="C625" s="34"/>
    </row>
    <row r="626" spans="1:3" ht="14.25" customHeight="1" x14ac:dyDescent="0.25">
      <c r="A626" s="34"/>
      <c r="B626" s="34"/>
      <c r="C626" s="34"/>
    </row>
    <row r="627" spans="1:3" ht="14.25" customHeight="1" x14ac:dyDescent="0.25">
      <c r="A627" s="34"/>
      <c r="B627" s="34"/>
      <c r="C627" s="34"/>
    </row>
    <row r="628" spans="1:3" ht="14.25" customHeight="1" x14ac:dyDescent="0.25">
      <c r="A628" s="34"/>
      <c r="B628" s="34"/>
      <c r="C628" s="34"/>
    </row>
    <row r="629" spans="1:3" ht="14.25" customHeight="1" x14ac:dyDescent="0.25">
      <c r="A629" s="34"/>
      <c r="B629" s="34"/>
      <c r="C629" s="34"/>
    </row>
    <row r="630" spans="1:3" ht="14.25" customHeight="1" x14ac:dyDescent="0.25">
      <c r="A630" s="34"/>
      <c r="B630" s="34"/>
      <c r="C630" s="34"/>
    </row>
    <row r="631" spans="1:3" ht="14.25" customHeight="1" x14ac:dyDescent="0.25">
      <c r="A631" s="34"/>
      <c r="B631" s="34"/>
      <c r="C631" s="34"/>
    </row>
    <row r="632" spans="1:3" ht="14.25" customHeight="1" x14ac:dyDescent="0.25">
      <c r="A632" s="34"/>
      <c r="B632" s="34"/>
      <c r="C632" s="34"/>
    </row>
    <row r="633" spans="1:3" ht="14.25" customHeight="1" x14ac:dyDescent="0.25">
      <c r="A633" s="34"/>
      <c r="B633" s="34"/>
      <c r="C633" s="34"/>
    </row>
    <row r="634" spans="1:3" ht="14.25" customHeight="1" x14ac:dyDescent="0.25">
      <c r="A634" s="34"/>
      <c r="B634" s="34"/>
      <c r="C634" s="34"/>
    </row>
    <row r="635" spans="1:3" ht="14.25" customHeight="1" x14ac:dyDescent="0.25">
      <c r="A635" s="34"/>
      <c r="B635" s="34"/>
      <c r="C635" s="34"/>
    </row>
    <row r="636" spans="1:3" ht="14.25" customHeight="1" x14ac:dyDescent="0.25">
      <c r="A636" s="34"/>
      <c r="B636" s="34"/>
      <c r="C636" s="34"/>
    </row>
    <row r="637" spans="1:3" ht="14.25" customHeight="1" x14ac:dyDescent="0.25">
      <c r="A637" s="34"/>
      <c r="B637" s="34"/>
      <c r="C637" s="34"/>
    </row>
    <row r="638" spans="1:3" ht="14.25" customHeight="1" x14ac:dyDescent="0.25">
      <c r="A638" s="34"/>
      <c r="B638" s="34"/>
      <c r="C638" s="34"/>
    </row>
    <row r="639" spans="1:3" ht="14.25" customHeight="1" x14ac:dyDescent="0.25">
      <c r="A639" s="34"/>
      <c r="B639" s="34"/>
      <c r="C639" s="34"/>
    </row>
    <row r="640" spans="1:3" ht="14.25" customHeight="1" x14ac:dyDescent="0.25">
      <c r="A640" s="34"/>
      <c r="B640" s="34"/>
      <c r="C640" s="34"/>
    </row>
    <row r="641" spans="1:3" ht="14.25" customHeight="1" x14ac:dyDescent="0.25">
      <c r="A641" s="34"/>
      <c r="B641" s="34"/>
      <c r="C641" s="34"/>
    </row>
    <row r="642" spans="1:3" ht="14.25" customHeight="1" x14ac:dyDescent="0.25">
      <c r="A642" s="34"/>
      <c r="B642" s="34"/>
      <c r="C642" s="34"/>
    </row>
    <row r="643" spans="1:3" ht="14.25" customHeight="1" x14ac:dyDescent="0.25">
      <c r="A643" s="34"/>
      <c r="B643" s="34"/>
      <c r="C643" s="34"/>
    </row>
    <row r="644" spans="1:3" ht="14.25" customHeight="1" x14ac:dyDescent="0.25">
      <c r="A644" s="34"/>
      <c r="B644" s="34"/>
      <c r="C644" s="34"/>
    </row>
    <row r="645" spans="1:3" ht="14.25" customHeight="1" x14ac:dyDescent="0.25">
      <c r="A645" s="34"/>
      <c r="B645" s="34"/>
      <c r="C645" s="34"/>
    </row>
    <row r="646" spans="1:3" ht="14.25" customHeight="1" x14ac:dyDescent="0.25">
      <c r="A646" s="34"/>
      <c r="B646" s="34"/>
      <c r="C646" s="34"/>
    </row>
    <row r="647" spans="1:3" ht="14.25" customHeight="1" x14ac:dyDescent="0.25">
      <c r="A647" s="34"/>
      <c r="B647" s="34"/>
      <c r="C647" s="34"/>
    </row>
    <row r="648" spans="1:3" ht="14.25" customHeight="1" x14ac:dyDescent="0.25">
      <c r="A648" s="34"/>
      <c r="B648" s="34"/>
      <c r="C648" s="34"/>
    </row>
    <row r="649" spans="1:3" ht="14.25" customHeight="1" x14ac:dyDescent="0.25">
      <c r="A649" s="34"/>
      <c r="B649" s="34"/>
      <c r="C649" s="34"/>
    </row>
    <row r="650" spans="1:3" ht="14.25" customHeight="1" x14ac:dyDescent="0.25">
      <c r="A650" s="34"/>
      <c r="B650" s="34"/>
      <c r="C650" s="34"/>
    </row>
    <row r="651" spans="1:3" ht="14.25" customHeight="1" x14ac:dyDescent="0.25">
      <c r="A651" s="34"/>
      <c r="B651" s="34"/>
      <c r="C651" s="34"/>
    </row>
    <row r="652" spans="1:3" ht="14.25" customHeight="1" x14ac:dyDescent="0.25">
      <c r="A652" s="34"/>
      <c r="B652" s="34"/>
      <c r="C652" s="34"/>
    </row>
    <row r="653" spans="1:3" ht="14.25" customHeight="1" x14ac:dyDescent="0.25">
      <c r="A653" s="34"/>
      <c r="B653" s="34"/>
      <c r="C653" s="34"/>
    </row>
    <row r="654" spans="1:3" ht="14.25" customHeight="1" x14ac:dyDescent="0.25">
      <c r="A654" s="34"/>
      <c r="B654" s="34"/>
      <c r="C654" s="34"/>
    </row>
    <row r="655" spans="1:3" ht="14.25" customHeight="1" x14ac:dyDescent="0.25">
      <c r="A655" s="34"/>
      <c r="B655" s="34"/>
      <c r="C655" s="34"/>
    </row>
    <row r="656" spans="1:3" ht="14.25" customHeight="1" x14ac:dyDescent="0.25">
      <c r="A656" s="34"/>
      <c r="B656" s="34"/>
      <c r="C656" s="34"/>
    </row>
    <row r="657" spans="1:3" ht="14.25" customHeight="1" x14ac:dyDescent="0.25">
      <c r="A657" s="34"/>
      <c r="B657" s="34"/>
      <c r="C657" s="34"/>
    </row>
    <row r="658" spans="1:3" ht="14.25" customHeight="1" x14ac:dyDescent="0.25">
      <c r="A658" s="34"/>
      <c r="B658" s="34"/>
      <c r="C658" s="34"/>
    </row>
    <row r="659" spans="1:3" ht="14.25" customHeight="1" x14ac:dyDescent="0.25">
      <c r="A659" s="34"/>
      <c r="B659" s="34"/>
      <c r="C659" s="34"/>
    </row>
    <row r="660" spans="1:3" ht="14.25" customHeight="1" x14ac:dyDescent="0.25">
      <c r="A660" s="34"/>
      <c r="B660" s="34"/>
      <c r="C660" s="34"/>
    </row>
    <row r="661" spans="1:3" ht="14.25" customHeight="1" x14ac:dyDescent="0.25">
      <c r="A661" s="34"/>
      <c r="B661" s="34"/>
      <c r="C661" s="34"/>
    </row>
    <row r="662" spans="1:3" ht="14.25" customHeight="1" x14ac:dyDescent="0.25">
      <c r="A662" s="34"/>
      <c r="B662" s="34"/>
      <c r="C662" s="34"/>
    </row>
    <row r="663" spans="1:3" ht="14.25" customHeight="1" x14ac:dyDescent="0.25">
      <c r="A663" s="34"/>
      <c r="B663" s="34"/>
      <c r="C663" s="34"/>
    </row>
    <row r="664" spans="1:3" ht="14.25" customHeight="1" x14ac:dyDescent="0.25">
      <c r="A664" s="34"/>
      <c r="B664" s="34"/>
      <c r="C664" s="34"/>
    </row>
    <row r="665" spans="1:3" ht="14.25" customHeight="1" x14ac:dyDescent="0.25">
      <c r="A665" s="34"/>
      <c r="B665" s="34"/>
      <c r="C665" s="34"/>
    </row>
    <row r="666" spans="1:3" ht="14.25" customHeight="1" x14ac:dyDescent="0.25">
      <c r="A666" s="34"/>
      <c r="B666" s="34"/>
      <c r="C666" s="34"/>
    </row>
    <row r="667" spans="1:3" ht="14.25" customHeight="1" x14ac:dyDescent="0.25">
      <c r="A667" s="34"/>
      <c r="B667" s="34"/>
      <c r="C667" s="34"/>
    </row>
    <row r="668" spans="1:3" ht="14.25" customHeight="1" x14ac:dyDescent="0.25">
      <c r="A668" s="34"/>
      <c r="B668" s="34"/>
      <c r="C668" s="34"/>
    </row>
    <row r="669" spans="1:3" ht="14.25" customHeight="1" x14ac:dyDescent="0.25">
      <c r="A669" s="34"/>
      <c r="B669" s="34"/>
      <c r="C669" s="34"/>
    </row>
    <row r="670" spans="1:3" ht="14.25" customHeight="1" x14ac:dyDescent="0.25">
      <c r="A670" s="34"/>
      <c r="B670" s="34"/>
      <c r="C670" s="34"/>
    </row>
    <row r="671" spans="1:3" ht="14.25" customHeight="1" x14ac:dyDescent="0.25">
      <c r="A671" s="34"/>
      <c r="B671" s="34"/>
      <c r="C671" s="34"/>
    </row>
    <row r="672" spans="1:3" ht="14.25" customHeight="1" x14ac:dyDescent="0.25">
      <c r="A672" s="34"/>
      <c r="B672" s="34"/>
      <c r="C672" s="34"/>
    </row>
    <row r="673" spans="1:3" ht="14.25" customHeight="1" x14ac:dyDescent="0.25">
      <c r="A673" s="34"/>
      <c r="B673" s="34"/>
      <c r="C673" s="34"/>
    </row>
    <row r="674" spans="1:3" ht="14.25" customHeight="1" x14ac:dyDescent="0.25">
      <c r="A674" s="34"/>
      <c r="B674" s="34"/>
      <c r="C674" s="34"/>
    </row>
    <row r="675" spans="1:3" ht="14.25" customHeight="1" x14ac:dyDescent="0.25">
      <c r="A675" s="34"/>
      <c r="B675" s="34"/>
      <c r="C675" s="34"/>
    </row>
    <row r="676" spans="1:3" ht="14.25" customHeight="1" x14ac:dyDescent="0.25">
      <c r="A676" s="34"/>
      <c r="B676" s="34"/>
      <c r="C676" s="34"/>
    </row>
    <row r="677" spans="1:3" ht="14.25" customHeight="1" x14ac:dyDescent="0.25">
      <c r="A677" s="34"/>
      <c r="B677" s="34"/>
      <c r="C677" s="34"/>
    </row>
    <row r="678" spans="1:3" ht="14.25" customHeight="1" x14ac:dyDescent="0.25">
      <c r="A678" s="34"/>
      <c r="B678" s="34"/>
      <c r="C678" s="34"/>
    </row>
    <row r="679" spans="1:3" ht="14.25" customHeight="1" x14ac:dyDescent="0.25">
      <c r="A679" s="34"/>
      <c r="B679" s="34"/>
      <c r="C679" s="34"/>
    </row>
    <row r="680" spans="1:3" ht="14.25" customHeight="1" x14ac:dyDescent="0.25">
      <c r="A680" s="34"/>
      <c r="B680" s="34"/>
      <c r="C680" s="34"/>
    </row>
    <row r="681" spans="1:3" ht="14.25" customHeight="1" x14ac:dyDescent="0.25">
      <c r="A681" s="34"/>
      <c r="B681" s="34"/>
      <c r="C681" s="34"/>
    </row>
    <row r="682" spans="1:3" ht="14.25" customHeight="1" x14ac:dyDescent="0.25">
      <c r="A682" s="34"/>
      <c r="B682" s="34"/>
      <c r="C682" s="34"/>
    </row>
    <row r="683" spans="1:3" ht="14.25" customHeight="1" x14ac:dyDescent="0.25">
      <c r="A683" s="34"/>
      <c r="B683" s="34"/>
      <c r="C683" s="34"/>
    </row>
    <row r="684" spans="1:3" ht="14.25" customHeight="1" x14ac:dyDescent="0.25">
      <c r="A684" s="34"/>
      <c r="B684" s="34"/>
      <c r="C684" s="34"/>
    </row>
    <row r="685" spans="1:3" ht="14.25" customHeight="1" x14ac:dyDescent="0.25">
      <c r="A685" s="34"/>
      <c r="B685" s="34"/>
      <c r="C685" s="34"/>
    </row>
    <row r="686" spans="1:3" ht="14.25" customHeight="1" x14ac:dyDescent="0.25">
      <c r="A686" s="34"/>
      <c r="B686" s="34"/>
      <c r="C686" s="34"/>
    </row>
    <row r="687" spans="1:3" ht="14.25" customHeight="1" x14ac:dyDescent="0.25">
      <c r="A687" s="34"/>
      <c r="B687" s="34"/>
      <c r="C687" s="34"/>
    </row>
    <row r="688" spans="1:3" ht="14.25" customHeight="1" x14ac:dyDescent="0.25">
      <c r="A688" s="34"/>
      <c r="B688" s="34"/>
      <c r="C688" s="34"/>
    </row>
    <row r="689" spans="1:3" ht="14.25" customHeight="1" x14ac:dyDescent="0.25">
      <c r="A689" s="34"/>
      <c r="B689" s="34"/>
      <c r="C689" s="34"/>
    </row>
    <row r="690" spans="1:3" ht="14.25" customHeight="1" x14ac:dyDescent="0.25">
      <c r="A690" s="34"/>
      <c r="B690" s="34"/>
      <c r="C690" s="34"/>
    </row>
    <row r="691" spans="1:3" ht="14.25" customHeight="1" x14ac:dyDescent="0.25">
      <c r="A691" s="34"/>
      <c r="B691" s="34"/>
      <c r="C691" s="34"/>
    </row>
    <row r="692" spans="1:3" ht="14.25" customHeight="1" x14ac:dyDescent="0.25">
      <c r="A692" s="34"/>
      <c r="B692" s="34"/>
      <c r="C692" s="34"/>
    </row>
    <row r="693" spans="1:3" ht="14.25" customHeight="1" x14ac:dyDescent="0.25">
      <c r="A693" s="34"/>
      <c r="B693" s="34"/>
      <c r="C693" s="34"/>
    </row>
    <row r="694" spans="1:3" ht="14.25" customHeight="1" x14ac:dyDescent="0.25">
      <c r="A694" s="34"/>
      <c r="B694" s="34"/>
      <c r="C694" s="34"/>
    </row>
    <row r="695" spans="1:3" ht="14.25" customHeight="1" x14ac:dyDescent="0.25">
      <c r="A695" s="34"/>
      <c r="B695" s="34"/>
      <c r="C695" s="34"/>
    </row>
    <row r="696" spans="1:3" ht="14.25" customHeight="1" x14ac:dyDescent="0.25">
      <c r="A696" s="34"/>
      <c r="B696" s="34"/>
      <c r="C696" s="34"/>
    </row>
    <row r="697" spans="1:3" ht="14.25" customHeight="1" x14ac:dyDescent="0.25">
      <c r="A697" s="34"/>
      <c r="B697" s="34"/>
      <c r="C697" s="34"/>
    </row>
    <row r="698" spans="1:3" ht="14.25" customHeight="1" x14ac:dyDescent="0.25">
      <c r="A698" s="34"/>
      <c r="B698" s="34"/>
      <c r="C698" s="34"/>
    </row>
    <row r="699" spans="1:3" ht="14.25" customHeight="1" x14ac:dyDescent="0.25">
      <c r="A699" s="34"/>
      <c r="B699" s="34"/>
      <c r="C699" s="34"/>
    </row>
    <row r="700" spans="1:3" ht="14.25" customHeight="1" x14ac:dyDescent="0.25">
      <c r="A700" s="34"/>
      <c r="B700" s="34"/>
      <c r="C700" s="34"/>
    </row>
    <row r="701" spans="1:3" ht="14.25" customHeight="1" x14ac:dyDescent="0.25">
      <c r="A701" s="34"/>
      <c r="B701" s="34"/>
      <c r="C701" s="34"/>
    </row>
    <row r="702" spans="1:3" ht="14.25" customHeight="1" x14ac:dyDescent="0.25">
      <c r="A702" s="34"/>
      <c r="B702" s="34"/>
      <c r="C702" s="34"/>
    </row>
    <row r="703" spans="1:3" ht="14.25" customHeight="1" x14ac:dyDescent="0.25">
      <c r="A703" s="34"/>
      <c r="B703" s="34"/>
      <c r="C703" s="34"/>
    </row>
    <row r="704" spans="1:3" ht="14.25" customHeight="1" x14ac:dyDescent="0.25">
      <c r="A704" s="34"/>
      <c r="B704" s="34"/>
      <c r="C704" s="34"/>
    </row>
    <row r="705" spans="1:3" ht="14.25" customHeight="1" x14ac:dyDescent="0.25">
      <c r="A705" s="34"/>
      <c r="B705" s="34"/>
      <c r="C705" s="34"/>
    </row>
    <row r="706" spans="1:3" ht="14.25" customHeight="1" x14ac:dyDescent="0.25">
      <c r="A706" s="34"/>
      <c r="B706" s="34"/>
      <c r="C706" s="34"/>
    </row>
    <row r="707" spans="1:3" ht="14.25" customHeight="1" x14ac:dyDescent="0.25">
      <c r="A707" s="34"/>
      <c r="B707" s="34"/>
      <c r="C707" s="34"/>
    </row>
    <row r="708" spans="1:3" ht="14.25" customHeight="1" x14ac:dyDescent="0.25">
      <c r="A708" s="34"/>
      <c r="B708" s="34"/>
      <c r="C708" s="34"/>
    </row>
    <row r="709" spans="1:3" ht="14.25" customHeight="1" x14ac:dyDescent="0.25">
      <c r="A709" s="34"/>
      <c r="B709" s="34"/>
      <c r="C709" s="34"/>
    </row>
    <row r="710" spans="1:3" ht="14.25" customHeight="1" x14ac:dyDescent="0.25">
      <c r="A710" s="34"/>
      <c r="B710" s="34"/>
      <c r="C710" s="34"/>
    </row>
    <row r="711" spans="1:3" ht="14.25" customHeight="1" x14ac:dyDescent="0.25">
      <c r="A711" s="34"/>
      <c r="B711" s="34"/>
      <c r="C711" s="34"/>
    </row>
    <row r="712" spans="1:3" ht="14.25" customHeight="1" x14ac:dyDescent="0.25">
      <c r="A712" s="34"/>
      <c r="B712" s="34"/>
      <c r="C712" s="34"/>
    </row>
    <row r="713" spans="1:3" ht="14.25" customHeight="1" x14ac:dyDescent="0.25">
      <c r="A713" s="34"/>
      <c r="B713" s="34"/>
      <c r="C713" s="34"/>
    </row>
    <row r="714" spans="1:3" ht="14.25" customHeight="1" x14ac:dyDescent="0.25">
      <c r="A714" s="34"/>
      <c r="B714" s="34"/>
      <c r="C714" s="34"/>
    </row>
    <row r="715" spans="1:3" ht="14.25" customHeight="1" x14ac:dyDescent="0.25">
      <c r="A715" s="34"/>
      <c r="B715" s="34"/>
      <c r="C715" s="34"/>
    </row>
    <row r="716" spans="1:3" ht="14.25" customHeight="1" x14ac:dyDescent="0.25">
      <c r="A716" s="34"/>
      <c r="B716" s="34"/>
      <c r="C716" s="34"/>
    </row>
    <row r="717" spans="1:3" ht="14.25" customHeight="1" x14ac:dyDescent="0.25">
      <c r="A717" s="34"/>
      <c r="B717" s="34"/>
      <c r="C717" s="34"/>
    </row>
    <row r="718" spans="1:3" ht="14.25" customHeight="1" x14ac:dyDescent="0.25">
      <c r="A718" s="34"/>
      <c r="B718" s="34"/>
      <c r="C718" s="34"/>
    </row>
    <row r="719" spans="1:3" ht="14.25" customHeight="1" x14ac:dyDescent="0.25">
      <c r="A719" s="34"/>
      <c r="B719" s="34"/>
      <c r="C719" s="34"/>
    </row>
    <row r="720" spans="1:3" ht="14.25" customHeight="1" x14ac:dyDescent="0.25">
      <c r="A720" s="34"/>
      <c r="B720" s="34"/>
      <c r="C720" s="34"/>
    </row>
    <row r="721" spans="1:3" ht="14.25" customHeight="1" x14ac:dyDescent="0.25">
      <c r="A721" s="34"/>
      <c r="B721" s="34"/>
      <c r="C721" s="34"/>
    </row>
    <row r="722" spans="1:3" ht="14.25" customHeight="1" x14ac:dyDescent="0.25">
      <c r="A722" s="34"/>
      <c r="B722" s="34"/>
      <c r="C722" s="34"/>
    </row>
    <row r="723" spans="1:3" ht="14.25" customHeight="1" x14ac:dyDescent="0.25">
      <c r="A723" s="34"/>
      <c r="B723" s="34"/>
      <c r="C723" s="34"/>
    </row>
    <row r="724" spans="1:3" ht="14.25" customHeight="1" x14ac:dyDescent="0.25">
      <c r="A724" s="34"/>
      <c r="B724" s="34"/>
      <c r="C724" s="34"/>
    </row>
    <row r="725" spans="1:3" ht="14.25" customHeight="1" x14ac:dyDescent="0.25">
      <c r="A725" s="34"/>
      <c r="B725" s="34"/>
      <c r="C725" s="34"/>
    </row>
    <row r="726" spans="1:3" ht="14.25" customHeight="1" x14ac:dyDescent="0.25">
      <c r="A726" s="34"/>
      <c r="B726" s="34"/>
      <c r="C726" s="34"/>
    </row>
    <row r="727" spans="1:3" ht="14.25" customHeight="1" x14ac:dyDescent="0.25">
      <c r="A727" s="34"/>
      <c r="B727" s="34"/>
      <c r="C727" s="34"/>
    </row>
    <row r="728" spans="1:3" ht="14.25" customHeight="1" x14ac:dyDescent="0.25">
      <c r="A728" s="34"/>
      <c r="B728" s="34"/>
      <c r="C728" s="34"/>
    </row>
    <row r="729" spans="1:3" ht="14.25" customHeight="1" x14ac:dyDescent="0.25">
      <c r="A729" s="34"/>
      <c r="B729" s="34"/>
      <c r="C729" s="34"/>
    </row>
    <row r="730" spans="1:3" ht="14.25" customHeight="1" x14ac:dyDescent="0.25">
      <c r="A730" s="34"/>
      <c r="B730" s="34"/>
      <c r="C730" s="34"/>
    </row>
    <row r="731" spans="1:3" ht="14.25" customHeight="1" x14ac:dyDescent="0.25">
      <c r="A731" s="34"/>
      <c r="B731" s="34"/>
      <c r="C731" s="34"/>
    </row>
    <row r="732" spans="1:3" ht="14.25" customHeight="1" x14ac:dyDescent="0.25">
      <c r="A732" s="34"/>
      <c r="B732" s="34"/>
      <c r="C732" s="34"/>
    </row>
    <row r="733" spans="1:3" ht="14.25" customHeight="1" x14ac:dyDescent="0.25">
      <c r="A733" s="34"/>
      <c r="B733" s="34"/>
      <c r="C733" s="34"/>
    </row>
    <row r="734" spans="1:3" ht="14.25" customHeight="1" x14ac:dyDescent="0.25">
      <c r="A734" s="34"/>
      <c r="B734" s="34"/>
      <c r="C734" s="34"/>
    </row>
    <row r="735" spans="1:3" ht="14.25" customHeight="1" x14ac:dyDescent="0.25">
      <c r="A735" s="34"/>
      <c r="B735" s="34"/>
      <c r="C735" s="34"/>
    </row>
    <row r="736" spans="1:3" ht="14.25" customHeight="1" x14ac:dyDescent="0.25">
      <c r="A736" s="34"/>
      <c r="B736" s="34"/>
      <c r="C736" s="34"/>
    </row>
    <row r="737" spans="1:3" ht="14.25" customHeight="1" x14ac:dyDescent="0.25">
      <c r="A737" s="34"/>
      <c r="B737" s="34"/>
      <c r="C737" s="34"/>
    </row>
    <row r="738" spans="1:3" ht="14.25" customHeight="1" x14ac:dyDescent="0.25">
      <c r="A738" s="34"/>
      <c r="B738" s="34"/>
      <c r="C738" s="34"/>
    </row>
    <row r="739" spans="1:3" ht="14.25" customHeight="1" x14ac:dyDescent="0.25">
      <c r="A739" s="34"/>
      <c r="B739" s="34"/>
      <c r="C739" s="34"/>
    </row>
    <row r="740" spans="1:3" ht="14.25" customHeight="1" x14ac:dyDescent="0.25">
      <c r="A740" s="34"/>
      <c r="B740" s="34"/>
      <c r="C740" s="34"/>
    </row>
    <row r="741" spans="1:3" ht="14.25" customHeight="1" x14ac:dyDescent="0.25">
      <c r="A741" s="34"/>
      <c r="B741" s="34"/>
      <c r="C741" s="34"/>
    </row>
    <row r="742" spans="1:3" ht="14.25" customHeight="1" x14ac:dyDescent="0.25">
      <c r="A742" s="34"/>
      <c r="B742" s="34"/>
      <c r="C742" s="34"/>
    </row>
    <row r="743" spans="1:3" ht="14.25" customHeight="1" x14ac:dyDescent="0.25">
      <c r="A743" s="34"/>
      <c r="B743" s="34"/>
      <c r="C743" s="34"/>
    </row>
    <row r="744" spans="1:3" ht="14.25" customHeight="1" x14ac:dyDescent="0.25">
      <c r="A744" s="34"/>
      <c r="B744" s="34"/>
      <c r="C744" s="34"/>
    </row>
    <row r="745" spans="1:3" ht="14.25" customHeight="1" x14ac:dyDescent="0.25">
      <c r="A745" s="34"/>
      <c r="B745" s="34"/>
      <c r="C745" s="34"/>
    </row>
    <row r="746" spans="1:3" ht="14.25" customHeight="1" x14ac:dyDescent="0.25">
      <c r="A746" s="34"/>
      <c r="B746" s="34"/>
      <c r="C746" s="34"/>
    </row>
    <row r="747" spans="1:3" ht="14.25" customHeight="1" x14ac:dyDescent="0.25">
      <c r="A747" s="34"/>
      <c r="B747" s="34"/>
      <c r="C747" s="34"/>
    </row>
    <row r="748" spans="1:3" ht="14.25" customHeight="1" x14ac:dyDescent="0.25">
      <c r="A748" s="34"/>
      <c r="B748" s="34"/>
      <c r="C748" s="34"/>
    </row>
    <row r="749" spans="1:3" ht="14.25" customHeight="1" x14ac:dyDescent="0.25">
      <c r="A749" s="34"/>
      <c r="B749" s="34"/>
      <c r="C749" s="34"/>
    </row>
    <row r="750" spans="1:3" ht="14.25" customHeight="1" x14ac:dyDescent="0.25">
      <c r="A750" s="34"/>
      <c r="B750" s="34"/>
      <c r="C750" s="34"/>
    </row>
    <row r="751" spans="1:3" ht="14.25" customHeight="1" x14ac:dyDescent="0.25">
      <c r="A751" s="34"/>
      <c r="B751" s="34"/>
      <c r="C751" s="34"/>
    </row>
    <row r="752" spans="1:3" ht="14.25" customHeight="1" x14ac:dyDescent="0.25">
      <c r="A752" s="34"/>
      <c r="B752" s="34"/>
      <c r="C752" s="34"/>
    </row>
    <row r="753" spans="1:3" ht="14.25" customHeight="1" x14ac:dyDescent="0.25">
      <c r="A753" s="34"/>
      <c r="B753" s="34"/>
      <c r="C753" s="34"/>
    </row>
    <row r="754" spans="1:3" ht="14.25" customHeight="1" x14ac:dyDescent="0.25">
      <c r="A754" s="34"/>
      <c r="B754" s="34"/>
      <c r="C754" s="34"/>
    </row>
    <row r="755" spans="1:3" ht="14.25" customHeight="1" x14ac:dyDescent="0.25">
      <c r="A755" s="34"/>
      <c r="B755" s="34"/>
      <c r="C755" s="34"/>
    </row>
    <row r="756" spans="1:3" ht="14.25" customHeight="1" x14ac:dyDescent="0.25">
      <c r="A756" s="34"/>
      <c r="B756" s="34"/>
      <c r="C756" s="34"/>
    </row>
    <row r="757" spans="1:3" ht="14.25" customHeight="1" x14ac:dyDescent="0.25">
      <c r="A757" s="34"/>
      <c r="B757" s="34"/>
      <c r="C757" s="34"/>
    </row>
    <row r="758" spans="1:3" ht="14.25" customHeight="1" x14ac:dyDescent="0.25">
      <c r="A758" s="34"/>
      <c r="B758" s="34"/>
      <c r="C758" s="34"/>
    </row>
    <row r="759" spans="1:3" ht="14.25" customHeight="1" x14ac:dyDescent="0.25">
      <c r="A759" s="34"/>
      <c r="B759" s="34"/>
      <c r="C759" s="34"/>
    </row>
    <row r="760" spans="1:3" ht="14.25" customHeight="1" x14ac:dyDescent="0.25">
      <c r="A760" s="34"/>
      <c r="B760" s="34"/>
      <c r="C760" s="34"/>
    </row>
    <row r="761" spans="1:3" ht="14.25" customHeight="1" x14ac:dyDescent="0.25">
      <c r="A761" s="34"/>
      <c r="B761" s="34"/>
      <c r="C761" s="34"/>
    </row>
    <row r="762" spans="1:3" ht="14.25" customHeight="1" x14ac:dyDescent="0.25">
      <c r="A762" s="34"/>
      <c r="B762" s="34"/>
      <c r="C762" s="34"/>
    </row>
    <row r="763" spans="1:3" ht="14.25" customHeight="1" x14ac:dyDescent="0.25">
      <c r="A763" s="34"/>
      <c r="B763" s="34"/>
      <c r="C763" s="34"/>
    </row>
    <row r="764" spans="1:3" ht="14.25" customHeight="1" x14ac:dyDescent="0.25">
      <c r="A764" s="34"/>
      <c r="B764" s="34"/>
      <c r="C764" s="34"/>
    </row>
    <row r="765" spans="1:3" ht="14.25" customHeight="1" x14ac:dyDescent="0.25">
      <c r="A765" s="34"/>
      <c r="B765" s="34"/>
      <c r="C765" s="34"/>
    </row>
    <row r="766" spans="1:3" ht="14.25" customHeight="1" x14ac:dyDescent="0.25">
      <c r="A766" s="34"/>
      <c r="B766" s="34"/>
      <c r="C766" s="34"/>
    </row>
    <row r="767" spans="1:3" ht="14.25" customHeight="1" x14ac:dyDescent="0.25">
      <c r="A767" s="34"/>
      <c r="B767" s="34"/>
      <c r="C767" s="34"/>
    </row>
    <row r="768" spans="1:3" ht="14.25" customHeight="1" x14ac:dyDescent="0.25">
      <c r="A768" s="34"/>
      <c r="B768" s="34"/>
      <c r="C768" s="34"/>
    </row>
    <row r="769" spans="1:3" ht="14.25" customHeight="1" x14ac:dyDescent="0.25">
      <c r="A769" s="34"/>
      <c r="B769" s="34"/>
      <c r="C769" s="34"/>
    </row>
    <row r="770" spans="1:3" ht="14.25" customHeight="1" x14ac:dyDescent="0.25">
      <c r="A770" s="34"/>
      <c r="B770" s="34"/>
      <c r="C770" s="34"/>
    </row>
    <row r="771" spans="1:3" ht="14.25" customHeight="1" x14ac:dyDescent="0.25">
      <c r="A771" s="34"/>
      <c r="B771" s="34"/>
      <c r="C771" s="34"/>
    </row>
    <row r="772" spans="1:3" ht="14.25" customHeight="1" x14ac:dyDescent="0.25">
      <c r="A772" s="34"/>
      <c r="B772" s="34"/>
      <c r="C772" s="34"/>
    </row>
    <row r="773" spans="1:3" ht="14.25" customHeight="1" x14ac:dyDescent="0.25">
      <c r="A773" s="34"/>
      <c r="B773" s="34"/>
      <c r="C773" s="34"/>
    </row>
    <row r="774" spans="1:3" ht="14.25" customHeight="1" x14ac:dyDescent="0.25">
      <c r="A774" s="34"/>
      <c r="B774" s="34"/>
      <c r="C774" s="34"/>
    </row>
    <row r="775" spans="1:3" ht="14.25" customHeight="1" x14ac:dyDescent="0.25">
      <c r="A775" s="34"/>
      <c r="B775" s="34"/>
      <c r="C775" s="34"/>
    </row>
    <row r="776" spans="1:3" ht="14.25" customHeight="1" x14ac:dyDescent="0.25">
      <c r="A776" s="34"/>
      <c r="B776" s="34"/>
      <c r="C776" s="34"/>
    </row>
    <row r="777" spans="1:3" ht="14.25" customHeight="1" x14ac:dyDescent="0.25">
      <c r="A777" s="34"/>
      <c r="B777" s="34"/>
      <c r="C777" s="34"/>
    </row>
    <row r="778" spans="1:3" ht="14.25" customHeight="1" x14ac:dyDescent="0.25">
      <c r="A778" s="34"/>
      <c r="B778" s="34"/>
      <c r="C778" s="34"/>
    </row>
    <row r="779" spans="1:3" ht="14.25" customHeight="1" x14ac:dyDescent="0.25">
      <c r="A779" s="34"/>
      <c r="B779" s="34"/>
      <c r="C779" s="34"/>
    </row>
    <row r="780" spans="1:3" ht="14.25" customHeight="1" x14ac:dyDescent="0.25">
      <c r="A780" s="34"/>
      <c r="B780" s="34"/>
      <c r="C780" s="34"/>
    </row>
    <row r="781" spans="1:3" ht="14.25" customHeight="1" x14ac:dyDescent="0.25">
      <c r="A781" s="34"/>
      <c r="B781" s="34"/>
      <c r="C781" s="34"/>
    </row>
    <row r="782" spans="1:3" ht="14.25" customHeight="1" x14ac:dyDescent="0.25">
      <c r="A782" s="34"/>
      <c r="B782" s="34"/>
      <c r="C782" s="34"/>
    </row>
    <row r="783" spans="1:3" ht="14.25" customHeight="1" x14ac:dyDescent="0.25">
      <c r="A783" s="34"/>
      <c r="B783" s="34"/>
      <c r="C783" s="34"/>
    </row>
    <row r="784" spans="1:3" ht="14.25" customHeight="1" x14ac:dyDescent="0.25">
      <c r="A784" s="34"/>
      <c r="B784" s="34"/>
      <c r="C784" s="34"/>
    </row>
    <row r="785" spans="1:3" ht="14.25" customHeight="1" x14ac:dyDescent="0.25">
      <c r="A785" s="34"/>
      <c r="B785" s="34"/>
      <c r="C785" s="34"/>
    </row>
    <row r="786" spans="1:3" ht="14.25" customHeight="1" x14ac:dyDescent="0.25">
      <c r="A786" s="34"/>
      <c r="B786" s="34"/>
      <c r="C786" s="34"/>
    </row>
    <row r="787" spans="1:3" ht="14.25" customHeight="1" x14ac:dyDescent="0.25">
      <c r="A787" s="34"/>
      <c r="B787" s="34"/>
      <c r="C787" s="34"/>
    </row>
    <row r="788" spans="1:3" ht="14.25" customHeight="1" x14ac:dyDescent="0.25">
      <c r="A788" s="34"/>
      <c r="B788" s="34"/>
      <c r="C788" s="34"/>
    </row>
    <row r="789" spans="1:3" ht="14.25" customHeight="1" x14ac:dyDescent="0.25">
      <c r="A789" s="34"/>
      <c r="B789" s="34"/>
      <c r="C789" s="34"/>
    </row>
    <row r="790" spans="1:3" ht="14.25" customHeight="1" x14ac:dyDescent="0.25">
      <c r="A790" s="34"/>
      <c r="B790" s="34"/>
      <c r="C790" s="34"/>
    </row>
    <row r="791" spans="1:3" ht="14.25" customHeight="1" x14ac:dyDescent="0.25">
      <c r="A791" s="34"/>
      <c r="B791" s="34"/>
      <c r="C791" s="34"/>
    </row>
    <row r="792" spans="1:3" ht="14.25" customHeight="1" x14ac:dyDescent="0.25">
      <c r="A792" s="34"/>
      <c r="B792" s="34"/>
      <c r="C792" s="34"/>
    </row>
    <row r="793" spans="1:3" ht="14.25" customHeight="1" x14ac:dyDescent="0.25">
      <c r="A793" s="34"/>
      <c r="B793" s="34"/>
      <c r="C793" s="34"/>
    </row>
    <row r="794" spans="1:3" ht="14.25" customHeight="1" x14ac:dyDescent="0.25">
      <c r="A794" s="34"/>
      <c r="B794" s="34"/>
      <c r="C794" s="34"/>
    </row>
    <row r="795" spans="1:3" ht="14.25" customHeight="1" x14ac:dyDescent="0.25">
      <c r="A795" s="34"/>
      <c r="B795" s="34"/>
      <c r="C795" s="34"/>
    </row>
    <row r="796" spans="1:3" ht="14.25" customHeight="1" x14ac:dyDescent="0.25">
      <c r="A796" s="34"/>
      <c r="B796" s="34"/>
      <c r="C796" s="34"/>
    </row>
    <row r="797" spans="1:3" ht="14.25" customHeight="1" x14ac:dyDescent="0.25">
      <c r="A797" s="34"/>
      <c r="B797" s="34"/>
      <c r="C797" s="34"/>
    </row>
    <row r="798" spans="1:3" ht="14.25" customHeight="1" x14ac:dyDescent="0.25">
      <c r="A798" s="34"/>
      <c r="B798" s="34"/>
      <c r="C798" s="34"/>
    </row>
    <row r="799" spans="1:3" ht="14.25" customHeight="1" x14ac:dyDescent="0.25">
      <c r="A799" s="34"/>
      <c r="B799" s="34"/>
      <c r="C799" s="34"/>
    </row>
    <row r="800" spans="1:3" ht="14.25" customHeight="1" x14ac:dyDescent="0.25">
      <c r="A800" s="34"/>
      <c r="B800" s="34"/>
      <c r="C800" s="34"/>
    </row>
    <row r="801" spans="1:3" ht="14.25" customHeight="1" x14ac:dyDescent="0.25">
      <c r="A801" s="34"/>
      <c r="B801" s="34"/>
      <c r="C801" s="34"/>
    </row>
    <row r="802" spans="1:3" ht="14.25" customHeight="1" x14ac:dyDescent="0.25">
      <c r="A802" s="34"/>
      <c r="B802" s="34"/>
      <c r="C802" s="34"/>
    </row>
    <row r="803" spans="1:3" ht="14.25" customHeight="1" x14ac:dyDescent="0.25">
      <c r="A803" s="34"/>
      <c r="B803" s="34"/>
      <c r="C803" s="34"/>
    </row>
    <row r="804" spans="1:3" ht="14.25" customHeight="1" x14ac:dyDescent="0.25">
      <c r="A804" s="34"/>
      <c r="B804" s="34"/>
      <c r="C804" s="34"/>
    </row>
    <row r="805" spans="1:3" ht="14.25" customHeight="1" x14ac:dyDescent="0.25">
      <c r="A805" s="34"/>
      <c r="B805" s="34"/>
      <c r="C805" s="34"/>
    </row>
    <row r="806" spans="1:3" ht="14.25" customHeight="1" x14ac:dyDescent="0.25">
      <c r="A806" s="34"/>
      <c r="B806" s="34"/>
      <c r="C806" s="34"/>
    </row>
    <row r="807" spans="1:3" ht="14.25" customHeight="1" x14ac:dyDescent="0.25">
      <c r="A807" s="34"/>
      <c r="B807" s="34"/>
      <c r="C807" s="34"/>
    </row>
    <row r="808" spans="1:3" ht="14.25" customHeight="1" x14ac:dyDescent="0.25">
      <c r="A808" s="34"/>
      <c r="B808" s="34"/>
      <c r="C808" s="34"/>
    </row>
    <row r="809" spans="1:3" ht="14.25" customHeight="1" x14ac:dyDescent="0.25">
      <c r="A809" s="34"/>
      <c r="B809" s="34"/>
      <c r="C809" s="34"/>
    </row>
    <row r="810" spans="1:3" ht="14.25" customHeight="1" x14ac:dyDescent="0.25">
      <c r="A810" s="34"/>
      <c r="B810" s="34"/>
      <c r="C810" s="34"/>
    </row>
    <row r="811" spans="1:3" ht="14.25" customHeight="1" x14ac:dyDescent="0.25">
      <c r="A811" s="34"/>
      <c r="B811" s="34"/>
      <c r="C811" s="34"/>
    </row>
    <row r="812" spans="1:3" ht="14.25" customHeight="1" x14ac:dyDescent="0.25">
      <c r="A812" s="34"/>
      <c r="B812" s="34"/>
      <c r="C812" s="34"/>
    </row>
    <row r="813" spans="1:3" ht="14.25" customHeight="1" x14ac:dyDescent="0.25">
      <c r="A813" s="34"/>
      <c r="B813" s="34"/>
      <c r="C813" s="34"/>
    </row>
    <row r="814" spans="1:3" ht="14.25" customHeight="1" x14ac:dyDescent="0.25">
      <c r="A814" s="34"/>
      <c r="B814" s="34"/>
      <c r="C814" s="34"/>
    </row>
    <row r="815" spans="1:3" ht="14.25" customHeight="1" x14ac:dyDescent="0.25">
      <c r="A815" s="34"/>
      <c r="B815" s="34"/>
      <c r="C815" s="34"/>
    </row>
    <row r="816" spans="1:3" ht="14.25" customHeight="1" x14ac:dyDescent="0.25">
      <c r="A816" s="34"/>
      <c r="B816" s="34"/>
      <c r="C816" s="34"/>
    </row>
    <row r="817" spans="1:3" ht="14.25" customHeight="1" x14ac:dyDescent="0.25">
      <c r="A817" s="34"/>
      <c r="B817" s="34"/>
      <c r="C817" s="34"/>
    </row>
    <row r="818" spans="1:3" ht="14.25" customHeight="1" x14ac:dyDescent="0.25">
      <c r="A818" s="34"/>
      <c r="B818" s="34"/>
      <c r="C818" s="34"/>
    </row>
    <row r="819" spans="1:3" ht="14.25" customHeight="1" x14ac:dyDescent="0.25">
      <c r="A819" s="34"/>
      <c r="B819" s="34"/>
      <c r="C819" s="34"/>
    </row>
    <row r="820" spans="1:3" ht="14.25" customHeight="1" x14ac:dyDescent="0.25">
      <c r="A820" s="34"/>
      <c r="B820" s="34"/>
      <c r="C820" s="34"/>
    </row>
    <row r="821" spans="1:3" ht="14.25" customHeight="1" x14ac:dyDescent="0.25">
      <c r="A821" s="34"/>
      <c r="B821" s="34"/>
      <c r="C821" s="34"/>
    </row>
    <row r="822" spans="1:3" ht="14.25" customHeight="1" x14ac:dyDescent="0.25">
      <c r="A822" s="34"/>
      <c r="B822" s="34"/>
      <c r="C822" s="34"/>
    </row>
    <row r="823" spans="1:3" ht="14.25" customHeight="1" x14ac:dyDescent="0.25">
      <c r="A823" s="34"/>
      <c r="B823" s="34"/>
      <c r="C823" s="34"/>
    </row>
    <row r="824" spans="1:3" ht="14.25" customHeight="1" x14ac:dyDescent="0.25">
      <c r="A824" s="34"/>
      <c r="B824" s="34"/>
      <c r="C824" s="34"/>
    </row>
    <row r="825" spans="1:3" ht="14.25" customHeight="1" x14ac:dyDescent="0.25">
      <c r="A825" s="34"/>
      <c r="B825" s="34"/>
      <c r="C825" s="34"/>
    </row>
    <row r="826" spans="1:3" ht="14.25" customHeight="1" x14ac:dyDescent="0.25">
      <c r="A826" s="34"/>
      <c r="B826" s="34"/>
      <c r="C826" s="34"/>
    </row>
    <row r="827" spans="1:3" ht="14.25" customHeight="1" x14ac:dyDescent="0.25">
      <c r="A827" s="34"/>
      <c r="B827" s="34"/>
      <c r="C827" s="34"/>
    </row>
    <row r="828" spans="1:3" ht="14.25" customHeight="1" x14ac:dyDescent="0.25">
      <c r="A828" s="34"/>
      <c r="B828" s="34"/>
      <c r="C828" s="34"/>
    </row>
    <row r="829" spans="1:3" ht="14.25" customHeight="1" x14ac:dyDescent="0.25">
      <c r="A829" s="34"/>
      <c r="B829" s="34"/>
      <c r="C829" s="34"/>
    </row>
    <row r="830" spans="1:3" ht="14.25" customHeight="1" x14ac:dyDescent="0.25">
      <c r="A830" s="34"/>
      <c r="B830" s="34"/>
      <c r="C830" s="34"/>
    </row>
    <row r="831" spans="1:3" ht="14.25" customHeight="1" x14ac:dyDescent="0.25">
      <c r="A831" s="34"/>
      <c r="B831" s="34"/>
      <c r="C831" s="34"/>
    </row>
    <row r="832" spans="1:3" ht="14.25" customHeight="1" x14ac:dyDescent="0.25">
      <c r="A832" s="34"/>
      <c r="B832" s="34"/>
      <c r="C832" s="34"/>
    </row>
    <row r="833" spans="1:3" ht="14.25" customHeight="1" x14ac:dyDescent="0.25">
      <c r="A833" s="34"/>
      <c r="B833" s="34"/>
      <c r="C833" s="34"/>
    </row>
    <row r="834" spans="1:3" ht="14.25" customHeight="1" x14ac:dyDescent="0.25">
      <c r="A834" s="34"/>
      <c r="B834" s="34"/>
      <c r="C834" s="34"/>
    </row>
    <row r="835" spans="1:3" ht="14.25" customHeight="1" x14ac:dyDescent="0.25">
      <c r="A835" s="34"/>
      <c r="B835" s="34"/>
      <c r="C835" s="34"/>
    </row>
    <row r="836" spans="1:3" ht="14.25" customHeight="1" x14ac:dyDescent="0.25">
      <c r="A836" s="34"/>
      <c r="B836" s="34"/>
      <c r="C836" s="34"/>
    </row>
    <row r="837" spans="1:3" ht="14.25" customHeight="1" x14ac:dyDescent="0.25">
      <c r="A837" s="34"/>
      <c r="B837" s="34"/>
      <c r="C837" s="34"/>
    </row>
    <row r="838" spans="1:3" ht="14.25" customHeight="1" x14ac:dyDescent="0.25">
      <c r="A838" s="34"/>
      <c r="B838" s="34"/>
      <c r="C838" s="34"/>
    </row>
    <row r="839" spans="1:3" ht="14.25" customHeight="1" x14ac:dyDescent="0.25">
      <c r="A839" s="34"/>
      <c r="B839" s="34"/>
      <c r="C839" s="34"/>
    </row>
    <row r="840" spans="1:3" ht="14.25" customHeight="1" x14ac:dyDescent="0.25">
      <c r="A840" s="34"/>
      <c r="B840" s="34"/>
      <c r="C840" s="34"/>
    </row>
    <row r="841" spans="1:3" ht="14.25" customHeight="1" x14ac:dyDescent="0.25">
      <c r="A841" s="34"/>
      <c r="B841" s="34"/>
      <c r="C841" s="34"/>
    </row>
    <row r="842" spans="1:3" ht="14.25" customHeight="1" x14ac:dyDescent="0.25">
      <c r="A842" s="34"/>
      <c r="B842" s="34"/>
      <c r="C842" s="34"/>
    </row>
    <row r="843" spans="1:3" ht="14.25" customHeight="1" x14ac:dyDescent="0.25">
      <c r="A843" s="34"/>
      <c r="B843" s="34"/>
      <c r="C843" s="34"/>
    </row>
    <row r="844" spans="1:3" ht="14.25" customHeight="1" x14ac:dyDescent="0.25">
      <c r="A844" s="34"/>
      <c r="B844" s="34"/>
      <c r="C844" s="34"/>
    </row>
    <row r="845" spans="1:3" ht="14.25" customHeight="1" x14ac:dyDescent="0.25">
      <c r="A845" s="34"/>
      <c r="B845" s="34"/>
      <c r="C845" s="34"/>
    </row>
    <row r="846" spans="1:3" ht="14.25" customHeight="1" x14ac:dyDescent="0.25">
      <c r="A846" s="34"/>
      <c r="B846" s="34"/>
      <c r="C846" s="34"/>
    </row>
    <row r="847" spans="1:3" ht="14.25" customHeight="1" x14ac:dyDescent="0.25">
      <c r="A847" s="34"/>
      <c r="B847" s="34"/>
      <c r="C847" s="34"/>
    </row>
    <row r="848" spans="1:3" ht="14.25" customHeight="1" x14ac:dyDescent="0.25">
      <c r="A848" s="34"/>
      <c r="B848" s="34"/>
      <c r="C848" s="34"/>
    </row>
    <row r="849" spans="1:3" ht="14.25" customHeight="1" x14ac:dyDescent="0.25">
      <c r="A849" s="34"/>
      <c r="B849" s="34"/>
      <c r="C849" s="34"/>
    </row>
    <row r="850" spans="1:3" ht="14.25" customHeight="1" x14ac:dyDescent="0.25">
      <c r="A850" s="34"/>
      <c r="B850" s="34"/>
      <c r="C850" s="34"/>
    </row>
    <row r="851" spans="1:3" ht="14.25" customHeight="1" x14ac:dyDescent="0.25">
      <c r="A851" s="34"/>
      <c r="B851" s="34"/>
      <c r="C851" s="34"/>
    </row>
    <row r="852" spans="1:3" ht="14.25" customHeight="1" x14ac:dyDescent="0.25">
      <c r="A852" s="34"/>
      <c r="B852" s="34"/>
      <c r="C852" s="34"/>
    </row>
    <row r="853" spans="1:3" ht="14.25" customHeight="1" x14ac:dyDescent="0.25">
      <c r="A853" s="34"/>
      <c r="B853" s="34"/>
      <c r="C853" s="34"/>
    </row>
    <row r="854" spans="1:3" ht="14.25" customHeight="1" x14ac:dyDescent="0.25">
      <c r="A854" s="34"/>
      <c r="B854" s="34"/>
      <c r="C854" s="34"/>
    </row>
    <row r="855" spans="1:3" ht="14.25" customHeight="1" x14ac:dyDescent="0.25">
      <c r="A855" s="34"/>
      <c r="B855" s="34"/>
      <c r="C855" s="34"/>
    </row>
    <row r="856" spans="1:3" ht="14.25" customHeight="1" x14ac:dyDescent="0.25">
      <c r="A856" s="34"/>
      <c r="B856" s="34"/>
      <c r="C856" s="34"/>
    </row>
    <row r="857" spans="1:3" ht="14.25" customHeight="1" x14ac:dyDescent="0.25">
      <c r="A857" s="34"/>
      <c r="B857" s="34"/>
      <c r="C857" s="34"/>
    </row>
    <row r="858" spans="1:3" ht="14.25" customHeight="1" x14ac:dyDescent="0.25">
      <c r="A858" s="34"/>
      <c r="B858" s="34"/>
      <c r="C858" s="34"/>
    </row>
    <row r="859" spans="1:3" ht="14.25" customHeight="1" x14ac:dyDescent="0.25">
      <c r="A859" s="34"/>
      <c r="B859" s="34"/>
      <c r="C859" s="34"/>
    </row>
    <row r="860" spans="1:3" ht="14.25" customHeight="1" x14ac:dyDescent="0.25">
      <c r="A860" s="34"/>
      <c r="B860" s="34"/>
      <c r="C860" s="34"/>
    </row>
    <row r="861" spans="1:3" ht="14.25" customHeight="1" x14ac:dyDescent="0.25">
      <c r="A861" s="34"/>
      <c r="B861" s="34"/>
      <c r="C861" s="34"/>
    </row>
    <row r="862" spans="1:3" ht="14.25" customHeight="1" x14ac:dyDescent="0.25">
      <c r="A862" s="34"/>
      <c r="B862" s="34"/>
      <c r="C862" s="34"/>
    </row>
    <row r="863" spans="1:3" ht="14.25" customHeight="1" x14ac:dyDescent="0.25">
      <c r="A863" s="34"/>
      <c r="B863" s="34"/>
      <c r="C863" s="34"/>
    </row>
    <row r="864" spans="1:3" ht="14.25" customHeight="1" x14ac:dyDescent="0.25">
      <c r="A864" s="34"/>
      <c r="B864" s="34"/>
      <c r="C864" s="34"/>
    </row>
    <row r="865" spans="1:3" ht="14.25" customHeight="1" x14ac:dyDescent="0.25">
      <c r="A865" s="34"/>
      <c r="B865" s="34"/>
      <c r="C865" s="34"/>
    </row>
    <row r="866" spans="1:3" ht="14.25" customHeight="1" x14ac:dyDescent="0.25">
      <c r="A866" s="34"/>
      <c r="B866" s="34"/>
      <c r="C866" s="34"/>
    </row>
    <row r="867" spans="1:3" ht="14.25" customHeight="1" x14ac:dyDescent="0.25">
      <c r="A867" s="34"/>
      <c r="B867" s="34"/>
      <c r="C867" s="34"/>
    </row>
    <row r="868" spans="1:3" ht="14.25" customHeight="1" x14ac:dyDescent="0.25">
      <c r="A868" s="34"/>
      <c r="B868" s="34"/>
      <c r="C868" s="34"/>
    </row>
    <row r="869" spans="1:3" ht="14.25" customHeight="1" x14ac:dyDescent="0.25">
      <c r="A869" s="34"/>
      <c r="B869" s="34"/>
      <c r="C869" s="34"/>
    </row>
    <row r="870" spans="1:3" ht="14.25" customHeight="1" x14ac:dyDescent="0.25">
      <c r="A870" s="34"/>
      <c r="B870" s="34"/>
      <c r="C870" s="34"/>
    </row>
    <row r="871" spans="1:3" ht="14.25" customHeight="1" x14ac:dyDescent="0.25">
      <c r="A871" s="34"/>
      <c r="B871" s="34"/>
      <c r="C871" s="34"/>
    </row>
    <row r="872" spans="1:3" ht="14.25" customHeight="1" x14ac:dyDescent="0.25">
      <c r="A872" s="34"/>
      <c r="B872" s="34"/>
      <c r="C872" s="34"/>
    </row>
    <row r="873" spans="1:3" ht="14.25" customHeight="1" x14ac:dyDescent="0.25">
      <c r="A873" s="34"/>
      <c r="B873" s="34"/>
      <c r="C873" s="34"/>
    </row>
    <row r="874" spans="1:3" ht="14.25" customHeight="1" x14ac:dyDescent="0.25">
      <c r="A874" s="34"/>
      <c r="B874" s="34"/>
      <c r="C874" s="34"/>
    </row>
    <row r="875" spans="1:3" ht="14.25" customHeight="1" x14ac:dyDescent="0.25">
      <c r="A875" s="34"/>
      <c r="B875" s="34"/>
      <c r="C875" s="34"/>
    </row>
    <row r="876" spans="1:3" ht="14.25" customHeight="1" x14ac:dyDescent="0.25">
      <c r="A876" s="34"/>
      <c r="B876" s="34"/>
      <c r="C876" s="34"/>
    </row>
    <row r="877" spans="1:3" ht="14.25" customHeight="1" x14ac:dyDescent="0.25">
      <c r="A877" s="34"/>
      <c r="B877" s="34"/>
      <c r="C877" s="34"/>
    </row>
    <row r="878" spans="1:3" ht="14.25" customHeight="1" x14ac:dyDescent="0.25">
      <c r="A878" s="34"/>
      <c r="B878" s="34"/>
      <c r="C878" s="34"/>
    </row>
    <row r="879" spans="1:3" ht="14.25" customHeight="1" x14ac:dyDescent="0.25">
      <c r="A879" s="34"/>
      <c r="B879" s="34"/>
      <c r="C879" s="34"/>
    </row>
    <row r="880" spans="1:3" ht="14.25" customHeight="1" x14ac:dyDescent="0.25">
      <c r="A880" s="34"/>
      <c r="B880" s="34"/>
      <c r="C880" s="34"/>
    </row>
    <row r="881" spans="1:3" ht="14.25" customHeight="1" x14ac:dyDescent="0.25">
      <c r="A881" s="34"/>
      <c r="B881" s="34"/>
      <c r="C881" s="34"/>
    </row>
    <row r="882" spans="1:3" ht="14.25" customHeight="1" x14ac:dyDescent="0.25">
      <c r="A882" s="34"/>
      <c r="B882" s="34"/>
      <c r="C882" s="34"/>
    </row>
    <row r="883" spans="1:3" ht="14.25" customHeight="1" x14ac:dyDescent="0.25">
      <c r="A883" s="34"/>
      <c r="B883" s="34"/>
      <c r="C883" s="34"/>
    </row>
    <row r="884" spans="1:3" ht="14.25" customHeight="1" x14ac:dyDescent="0.25">
      <c r="A884" s="34"/>
      <c r="B884" s="34"/>
      <c r="C884" s="34"/>
    </row>
    <row r="885" spans="1:3" ht="14.25" customHeight="1" x14ac:dyDescent="0.25">
      <c r="A885" s="34"/>
      <c r="B885" s="34"/>
      <c r="C885" s="34"/>
    </row>
    <row r="886" spans="1:3" ht="14.25" customHeight="1" x14ac:dyDescent="0.25">
      <c r="A886" s="34"/>
      <c r="B886" s="34"/>
      <c r="C886" s="34"/>
    </row>
    <row r="887" spans="1:3" ht="14.25" customHeight="1" x14ac:dyDescent="0.25">
      <c r="A887" s="34"/>
      <c r="B887" s="34"/>
      <c r="C887" s="34"/>
    </row>
    <row r="888" spans="1:3" ht="14.25" customHeight="1" x14ac:dyDescent="0.25">
      <c r="A888" s="34"/>
      <c r="B888" s="34"/>
      <c r="C888" s="34"/>
    </row>
    <row r="889" spans="1:3" ht="14.25" customHeight="1" x14ac:dyDescent="0.25">
      <c r="A889" s="34"/>
      <c r="B889" s="34"/>
      <c r="C889" s="34"/>
    </row>
    <row r="890" spans="1:3" ht="14.25" customHeight="1" x14ac:dyDescent="0.25">
      <c r="A890" s="34"/>
      <c r="B890" s="34"/>
      <c r="C890" s="34"/>
    </row>
    <row r="891" spans="1:3" ht="14.25" customHeight="1" x14ac:dyDescent="0.25">
      <c r="A891" s="34"/>
      <c r="B891" s="34"/>
      <c r="C891" s="34"/>
    </row>
    <row r="892" spans="1:3" ht="14.25" customHeight="1" x14ac:dyDescent="0.25">
      <c r="A892" s="34"/>
      <c r="B892" s="34"/>
      <c r="C892" s="34"/>
    </row>
    <row r="893" spans="1:3" ht="14.25" customHeight="1" x14ac:dyDescent="0.25">
      <c r="A893" s="34"/>
      <c r="B893" s="34"/>
      <c r="C893" s="34"/>
    </row>
    <row r="894" spans="1:3" ht="14.25" customHeight="1" x14ac:dyDescent="0.25">
      <c r="A894" s="34"/>
      <c r="B894" s="34"/>
      <c r="C894" s="34"/>
    </row>
    <row r="895" spans="1:3" ht="14.25" customHeight="1" x14ac:dyDescent="0.25">
      <c r="A895" s="34"/>
      <c r="B895" s="34"/>
      <c r="C895" s="34"/>
    </row>
    <row r="896" spans="1:3" ht="14.25" customHeight="1" x14ac:dyDescent="0.25">
      <c r="A896" s="34"/>
      <c r="B896" s="34"/>
      <c r="C896" s="34"/>
    </row>
    <row r="897" spans="1:3" ht="14.25" customHeight="1" x14ac:dyDescent="0.25">
      <c r="A897" s="34"/>
      <c r="B897" s="34"/>
      <c r="C897" s="34"/>
    </row>
    <row r="898" spans="1:3" ht="14.25" customHeight="1" x14ac:dyDescent="0.25">
      <c r="A898" s="34"/>
      <c r="B898" s="34"/>
      <c r="C898" s="34"/>
    </row>
    <row r="899" spans="1:3" ht="14.25" customHeight="1" x14ac:dyDescent="0.25">
      <c r="A899" s="34"/>
      <c r="B899" s="34"/>
      <c r="C899" s="34"/>
    </row>
    <row r="900" spans="1:3" ht="14.25" customHeight="1" x14ac:dyDescent="0.25">
      <c r="A900" s="34"/>
      <c r="B900" s="34"/>
      <c r="C900" s="34"/>
    </row>
    <row r="901" spans="1:3" ht="14.25" customHeight="1" x14ac:dyDescent="0.25">
      <c r="A901" s="34"/>
      <c r="B901" s="34"/>
      <c r="C901" s="34"/>
    </row>
    <row r="902" spans="1:3" ht="14.25" customHeight="1" x14ac:dyDescent="0.25">
      <c r="A902" s="34"/>
      <c r="B902" s="34"/>
      <c r="C902" s="34"/>
    </row>
    <row r="903" spans="1:3" ht="14.25" customHeight="1" x14ac:dyDescent="0.25">
      <c r="A903" s="34"/>
      <c r="B903" s="34"/>
      <c r="C903" s="34"/>
    </row>
    <row r="904" spans="1:3" ht="14.25" customHeight="1" x14ac:dyDescent="0.25">
      <c r="A904" s="34"/>
      <c r="B904" s="34"/>
      <c r="C904" s="34"/>
    </row>
    <row r="905" spans="1:3" ht="14.25" customHeight="1" x14ac:dyDescent="0.25">
      <c r="A905" s="34"/>
      <c r="B905" s="34"/>
      <c r="C905" s="34"/>
    </row>
    <row r="906" spans="1:3" ht="14.25" customHeight="1" x14ac:dyDescent="0.25">
      <c r="A906" s="34"/>
      <c r="B906" s="34"/>
      <c r="C906" s="34"/>
    </row>
    <row r="907" spans="1:3" ht="14.25" customHeight="1" x14ac:dyDescent="0.25">
      <c r="A907" s="34"/>
      <c r="B907" s="34"/>
      <c r="C907" s="34"/>
    </row>
    <row r="908" spans="1:3" ht="14.25" customHeight="1" x14ac:dyDescent="0.25">
      <c r="A908" s="34"/>
      <c r="B908" s="34"/>
      <c r="C908" s="34"/>
    </row>
    <row r="909" spans="1:3" ht="14.25" customHeight="1" x14ac:dyDescent="0.25">
      <c r="A909" s="34"/>
      <c r="B909" s="34"/>
      <c r="C909" s="34"/>
    </row>
    <row r="910" spans="1:3" ht="14.25" customHeight="1" x14ac:dyDescent="0.25">
      <c r="A910" s="34"/>
      <c r="B910" s="34"/>
      <c r="C910" s="34"/>
    </row>
    <row r="911" spans="1:3" ht="14.25" customHeight="1" x14ac:dyDescent="0.25">
      <c r="A911" s="34"/>
      <c r="B911" s="34"/>
      <c r="C911" s="34"/>
    </row>
    <row r="912" spans="1:3" ht="14.25" customHeight="1" x14ac:dyDescent="0.25">
      <c r="A912" s="34"/>
      <c r="B912" s="34"/>
      <c r="C912" s="34"/>
    </row>
    <row r="913" spans="1:3" ht="14.25" customHeight="1" x14ac:dyDescent="0.25">
      <c r="A913" s="34"/>
      <c r="B913" s="34"/>
      <c r="C913" s="34"/>
    </row>
    <row r="914" spans="1:3" ht="14.25" customHeight="1" x14ac:dyDescent="0.25">
      <c r="A914" s="34"/>
      <c r="B914" s="34"/>
      <c r="C914" s="34"/>
    </row>
    <row r="915" spans="1:3" ht="14.25" customHeight="1" x14ac:dyDescent="0.25">
      <c r="A915" s="34"/>
      <c r="B915" s="34"/>
      <c r="C915" s="34"/>
    </row>
    <row r="916" spans="1:3" ht="14.25" customHeight="1" x14ac:dyDescent="0.25">
      <c r="A916" s="34"/>
      <c r="B916" s="34"/>
      <c r="C916" s="34"/>
    </row>
    <row r="917" spans="1:3" ht="14.25" customHeight="1" x14ac:dyDescent="0.25">
      <c r="A917" s="34"/>
      <c r="B917" s="34"/>
      <c r="C917" s="34"/>
    </row>
    <row r="918" spans="1:3" ht="14.25" customHeight="1" x14ac:dyDescent="0.25">
      <c r="A918" s="34"/>
      <c r="B918" s="34"/>
      <c r="C918" s="34"/>
    </row>
    <row r="919" spans="1:3" ht="14.25" customHeight="1" x14ac:dyDescent="0.25">
      <c r="A919" s="34"/>
      <c r="B919" s="34"/>
      <c r="C919" s="34"/>
    </row>
    <row r="920" spans="1:3" ht="14.25" customHeight="1" x14ac:dyDescent="0.25">
      <c r="A920" s="34"/>
      <c r="B920" s="34"/>
      <c r="C920" s="34"/>
    </row>
    <row r="921" spans="1:3" ht="14.25" customHeight="1" x14ac:dyDescent="0.25">
      <c r="A921" s="34"/>
      <c r="B921" s="34"/>
      <c r="C921" s="34"/>
    </row>
    <row r="922" spans="1:3" ht="14.25" customHeight="1" x14ac:dyDescent="0.25">
      <c r="A922" s="34"/>
      <c r="B922" s="34"/>
      <c r="C922" s="34"/>
    </row>
    <row r="923" spans="1:3" ht="14.25" customHeight="1" x14ac:dyDescent="0.25">
      <c r="A923" s="34"/>
      <c r="B923" s="34"/>
      <c r="C923" s="34"/>
    </row>
    <row r="924" spans="1:3" ht="14.25" customHeight="1" x14ac:dyDescent="0.25">
      <c r="A924" s="34"/>
      <c r="B924" s="34"/>
      <c r="C924" s="34"/>
    </row>
    <row r="925" spans="1:3" ht="14.25" customHeight="1" x14ac:dyDescent="0.25">
      <c r="A925" s="34"/>
      <c r="B925" s="34"/>
      <c r="C925" s="34"/>
    </row>
    <row r="926" spans="1:3" ht="14.25" customHeight="1" x14ac:dyDescent="0.25">
      <c r="A926" s="34"/>
      <c r="B926" s="34"/>
      <c r="C926" s="34"/>
    </row>
    <row r="927" spans="1:3" ht="14.25" customHeight="1" x14ac:dyDescent="0.25">
      <c r="A927" s="34"/>
      <c r="B927" s="34"/>
      <c r="C927" s="34"/>
    </row>
    <row r="928" spans="1:3" ht="14.25" customHeight="1" x14ac:dyDescent="0.25">
      <c r="A928" s="34"/>
      <c r="B928" s="34"/>
      <c r="C928" s="34"/>
    </row>
    <row r="929" spans="1:3" ht="14.25" customHeight="1" x14ac:dyDescent="0.25">
      <c r="A929" s="34"/>
      <c r="B929" s="34"/>
      <c r="C929" s="34"/>
    </row>
    <row r="930" spans="1:3" ht="14.25" customHeight="1" x14ac:dyDescent="0.25">
      <c r="A930" s="34"/>
      <c r="B930" s="34"/>
      <c r="C930" s="34"/>
    </row>
    <row r="931" spans="1:3" ht="14.25" customHeight="1" x14ac:dyDescent="0.25">
      <c r="A931" s="34"/>
      <c r="B931" s="34"/>
      <c r="C931" s="34"/>
    </row>
    <row r="932" spans="1:3" ht="14.25" customHeight="1" x14ac:dyDescent="0.25">
      <c r="A932" s="34"/>
      <c r="B932" s="34"/>
      <c r="C932" s="34"/>
    </row>
    <row r="933" spans="1:3" ht="14.25" customHeight="1" x14ac:dyDescent="0.25">
      <c r="A933" s="34"/>
      <c r="B933" s="34"/>
      <c r="C933" s="34"/>
    </row>
    <row r="934" spans="1:3" ht="14.25" customHeight="1" x14ac:dyDescent="0.25">
      <c r="A934" s="34"/>
      <c r="B934" s="34"/>
      <c r="C934" s="34"/>
    </row>
    <row r="935" spans="1:3" ht="14.25" customHeight="1" x14ac:dyDescent="0.25">
      <c r="A935" s="34"/>
      <c r="B935" s="34"/>
      <c r="C935" s="34"/>
    </row>
    <row r="936" spans="1:3" ht="14.25" customHeight="1" x14ac:dyDescent="0.25">
      <c r="A936" s="34"/>
      <c r="B936" s="34"/>
      <c r="C936" s="34"/>
    </row>
    <row r="937" spans="1:3" ht="14.25" customHeight="1" x14ac:dyDescent="0.25">
      <c r="A937" s="34"/>
      <c r="B937" s="34"/>
      <c r="C937" s="34"/>
    </row>
    <row r="938" spans="1:3" ht="14.25" customHeight="1" x14ac:dyDescent="0.25">
      <c r="A938" s="34"/>
      <c r="B938" s="34"/>
      <c r="C938" s="34"/>
    </row>
    <row r="939" spans="1:3" ht="14.25" customHeight="1" x14ac:dyDescent="0.25">
      <c r="A939" s="34"/>
      <c r="B939" s="34"/>
      <c r="C939" s="34"/>
    </row>
    <row r="940" spans="1:3" ht="14.25" customHeight="1" x14ac:dyDescent="0.25">
      <c r="A940" s="34"/>
      <c r="B940" s="34"/>
      <c r="C940" s="34"/>
    </row>
    <row r="941" spans="1:3" ht="14.25" customHeight="1" x14ac:dyDescent="0.25">
      <c r="A941" s="34"/>
      <c r="B941" s="34"/>
      <c r="C941" s="34"/>
    </row>
    <row r="942" spans="1:3" ht="14.25" customHeight="1" x14ac:dyDescent="0.25">
      <c r="A942" s="34"/>
      <c r="B942" s="34"/>
      <c r="C942" s="34"/>
    </row>
    <row r="943" spans="1:3" ht="14.25" customHeight="1" x14ac:dyDescent="0.25">
      <c r="A943" s="34"/>
      <c r="B943" s="34"/>
      <c r="C943" s="34"/>
    </row>
    <row r="944" spans="1:3" ht="14.25" customHeight="1" x14ac:dyDescent="0.25">
      <c r="A944" s="34"/>
      <c r="B944" s="34"/>
      <c r="C944" s="34"/>
    </row>
    <row r="945" spans="1:3" ht="14.25" customHeight="1" x14ac:dyDescent="0.25">
      <c r="A945" s="34"/>
      <c r="B945" s="34"/>
      <c r="C945" s="34"/>
    </row>
    <row r="946" spans="1:3" ht="14.25" customHeight="1" x14ac:dyDescent="0.25">
      <c r="A946" s="34"/>
      <c r="B946" s="34"/>
      <c r="C946" s="34"/>
    </row>
    <row r="947" spans="1:3" ht="14.25" customHeight="1" x14ac:dyDescent="0.25">
      <c r="A947" s="34"/>
      <c r="B947" s="34"/>
      <c r="C947" s="34"/>
    </row>
    <row r="948" spans="1:3" ht="14.25" customHeight="1" x14ac:dyDescent="0.25">
      <c r="A948" s="34"/>
      <c r="B948" s="34"/>
      <c r="C948" s="34"/>
    </row>
    <row r="949" spans="1:3" ht="14.25" customHeight="1" x14ac:dyDescent="0.25">
      <c r="A949" s="34"/>
      <c r="B949" s="34"/>
      <c r="C949" s="34"/>
    </row>
    <row r="950" spans="1:3" ht="14.25" customHeight="1" x14ac:dyDescent="0.25">
      <c r="A950" s="34"/>
      <c r="B950" s="34"/>
      <c r="C950" s="34"/>
    </row>
    <row r="951" spans="1:3" ht="14.25" customHeight="1" x14ac:dyDescent="0.25">
      <c r="A951" s="34"/>
      <c r="B951" s="34"/>
      <c r="C951" s="34"/>
    </row>
    <row r="952" spans="1:3" ht="14.25" customHeight="1" x14ac:dyDescent="0.25">
      <c r="A952" s="34"/>
      <c r="B952" s="34"/>
      <c r="C952" s="34"/>
    </row>
    <row r="953" spans="1:3" ht="14.25" customHeight="1" x14ac:dyDescent="0.25">
      <c r="A953" s="34"/>
      <c r="B953" s="34"/>
      <c r="C953" s="34"/>
    </row>
    <row r="954" spans="1:3" ht="14.25" customHeight="1" x14ac:dyDescent="0.25">
      <c r="A954" s="34"/>
      <c r="B954" s="34"/>
      <c r="C954" s="34"/>
    </row>
    <row r="955" spans="1:3" ht="14.25" customHeight="1" x14ac:dyDescent="0.25">
      <c r="A955" s="34"/>
      <c r="B955" s="34"/>
      <c r="C955" s="34"/>
    </row>
    <row r="956" spans="1:3" ht="14.25" customHeight="1" x14ac:dyDescent="0.25">
      <c r="A956" s="34"/>
      <c r="B956" s="34"/>
      <c r="C956" s="34"/>
    </row>
    <row r="957" spans="1:3" ht="14.25" customHeight="1" x14ac:dyDescent="0.25">
      <c r="A957" s="34"/>
      <c r="B957" s="34"/>
      <c r="C957" s="34"/>
    </row>
    <row r="958" spans="1:3" ht="14.25" customHeight="1" x14ac:dyDescent="0.25">
      <c r="A958" s="34"/>
      <c r="B958" s="34"/>
      <c r="C958" s="34"/>
    </row>
    <row r="959" spans="1:3" ht="14.25" customHeight="1" x14ac:dyDescent="0.25">
      <c r="A959" s="34"/>
      <c r="B959" s="34"/>
      <c r="C959" s="34"/>
    </row>
    <row r="960" spans="1:3" ht="14.25" customHeight="1" x14ac:dyDescent="0.25">
      <c r="A960" s="34"/>
      <c r="B960" s="34"/>
      <c r="C960" s="34"/>
    </row>
    <row r="961" spans="1:3" ht="14.25" customHeight="1" x14ac:dyDescent="0.25">
      <c r="A961" s="34"/>
      <c r="B961" s="34"/>
      <c r="C961" s="34"/>
    </row>
    <row r="962" spans="1:3" ht="14.25" customHeight="1" x14ac:dyDescent="0.25">
      <c r="A962" s="34"/>
      <c r="B962" s="34"/>
      <c r="C962" s="34"/>
    </row>
    <row r="963" spans="1:3" ht="14.25" customHeight="1" x14ac:dyDescent="0.25">
      <c r="A963" s="34"/>
      <c r="B963" s="34"/>
      <c r="C963" s="34"/>
    </row>
    <row r="964" spans="1:3" ht="14.25" customHeight="1" x14ac:dyDescent="0.25">
      <c r="A964" s="34"/>
      <c r="B964" s="34"/>
      <c r="C964" s="34"/>
    </row>
    <row r="965" spans="1:3" ht="14.25" customHeight="1" x14ac:dyDescent="0.25">
      <c r="A965" s="34"/>
      <c r="B965" s="34"/>
      <c r="C965" s="34"/>
    </row>
    <row r="966" spans="1:3" ht="14.25" customHeight="1" x14ac:dyDescent="0.25">
      <c r="A966" s="34"/>
      <c r="B966" s="34"/>
      <c r="C966" s="34"/>
    </row>
    <row r="967" spans="1:3" ht="14.25" customHeight="1" x14ac:dyDescent="0.25">
      <c r="A967" s="34"/>
      <c r="B967" s="34"/>
      <c r="C967" s="34"/>
    </row>
    <row r="968" spans="1:3" ht="14.25" customHeight="1" x14ac:dyDescent="0.25">
      <c r="A968" s="34"/>
      <c r="B968" s="34"/>
      <c r="C968" s="34"/>
    </row>
    <row r="969" spans="1:3" ht="14.25" customHeight="1" x14ac:dyDescent="0.25">
      <c r="A969" s="34"/>
      <c r="B969" s="34"/>
      <c r="C969" s="34"/>
    </row>
    <row r="970" spans="1:3" ht="14.25" customHeight="1" x14ac:dyDescent="0.25">
      <c r="A970" s="34"/>
      <c r="B970" s="34"/>
      <c r="C970" s="34"/>
    </row>
    <row r="971" spans="1:3" ht="14.25" customHeight="1" x14ac:dyDescent="0.25">
      <c r="A971" s="34"/>
      <c r="B971" s="34"/>
      <c r="C971" s="34"/>
    </row>
    <row r="972" spans="1:3" ht="14.25" customHeight="1" x14ac:dyDescent="0.25">
      <c r="A972" s="34"/>
      <c r="B972" s="34"/>
      <c r="C972" s="34"/>
    </row>
    <row r="973" spans="1:3" ht="14.25" customHeight="1" x14ac:dyDescent="0.25">
      <c r="A973" s="34"/>
      <c r="B973" s="34"/>
      <c r="C973" s="34"/>
    </row>
    <row r="974" spans="1:3" ht="14.25" customHeight="1" x14ac:dyDescent="0.25">
      <c r="A974" s="34"/>
      <c r="B974" s="34"/>
      <c r="C974" s="34"/>
    </row>
    <row r="975" spans="1:3" ht="14.25" customHeight="1" x14ac:dyDescent="0.25">
      <c r="A975" s="34"/>
      <c r="B975" s="34"/>
      <c r="C975" s="34"/>
    </row>
    <row r="976" spans="1:3" ht="14.25" customHeight="1" x14ac:dyDescent="0.25">
      <c r="A976" s="34"/>
      <c r="B976" s="34"/>
      <c r="C976" s="34"/>
    </row>
    <row r="977" spans="1:3" ht="14.25" customHeight="1" x14ac:dyDescent="0.25">
      <c r="A977" s="34"/>
      <c r="B977" s="34"/>
      <c r="C977" s="34"/>
    </row>
    <row r="978" spans="1:3" ht="14.25" customHeight="1" x14ac:dyDescent="0.25">
      <c r="A978" s="34"/>
      <c r="B978" s="34"/>
      <c r="C978" s="34"/>
    </row>
    <row r="979" spans="1:3" ht="14.25" customHeight="1" x14ac:dyDescent="0.25">
      <c r="A979" s="34"/>
      <c r="B979" s="34"/>
      <c r="C979" s="34"/>
    </row>
    <row r="980" spans="1:3" ht="14.25" customHeight="1" x14ac:dyDescent="0.25">
      <c r="A980" s="34"/>
      <c r="B980" s="34"/>
      <c r="C980" s="34"/>
    </row>
    <row r="981" spans="1:3" ht="14.25" customHeight="1" x14ac:dyDescent="0.25">
      <c r="A981" s="34"/>
      <c r="B981" s="34"/>
      <c r="C981" s="34"/>
    </row>
    <row r="982" spans="1:3" ht="14.25" customHeight="1" x14ac:dyDescent="0.25">
      <c r="A982" s="34"/>
      <c r="B982" s="34"/>
      <c r="C982" s="34"/>
    </row>
    <row r="983" spans="1:3" ht="14.25" customHeight="1" x14ac:dyDescent="0.25">
      <c r="A983" s="34"/>
      <c r="B983" s="34"/>
      <c r="C983" s="34"/>
    </row>
    <row r="984" spans="1:3" ht="14.25" customHeight="1" x14ac:dyDescent="0.25">
      <c r="A984" s="34"/>
      <c r="B984" s="34"/>
      <c r="C984" s="34"/>
    </row>
    <row r="985" spans="1:3" ht="14.25" customHeight="1" x14ac:dyDescent="0.25">
      <c r="A985" s="34"/>
      <c r="B985" s="34"/>
      <c r="C985" s="34"/>
    </row>
    <row r="986" spans="1:3" ht="14.25" customHeight="1" x14ac:dyDescent="0.25">
      <c r="A986" s="34"/>
      <c r="B986" s="34"/>
      <c r="C986" s="34"/>
    </row>
    <row r="987" spans="1:3" ht="14.25" customHeight="1" x14ac:dyDescent="0.25">
      <c r="A987" s="34"/>
      <c r="B987" s="34"/>
      <c r="C987" s="34"/>
    </row>
    <row r="988" spans="1:3" ht="14.25" customHeight="1" x14ac:dyDescent="0.25">
      <c r="A988" s="34"/>
      <c r="B988" s="34"/>
      <c r="C988" s="34"/>
    </row>
    <row r="989" spans="1:3" ht="14.25" customHeight="1" x14ac:dyDescent="0.25">
      <c r="A989" s="34"/>
      <c r="B989" s="34"/>
      <c r="C989" s="34"/>
    </row>
    <row r="990" spans="1:3" ht="14.25" customHeight="1" x14ac:dyDescent="0.25">
      <c r="A990" s="34"/>
      <c r="B990" s="34"/>
      <c r="C990" s="34"/>
    </row>
    <row r="991" spans="1:3" ht="14.25" customHeight="1" x14ac:dyDescent="0.25">
      <c r="A991" s="34"/>
      <c r="B991" s="34"/>
      <c r="C991" s="34"/>
    </row>
    <row r="992" spans="1:3" ht="14.25" customHeight="1" x14ac:dyDescent="0.25">
      <c r="A992" s="34"/>
      <c r="B992" s="34"/>
      <c r="C992" s="34"/>
    </row>
    <row r="993" spans="1:3" ht="14.25" customHeight="1" x14ac:dyDescent="0.25">
      <c r="A993" s="34"/>
      <c r="B993" s="34"/>
      <c r="C993" s="34"/>
    </row>
    <row r="994" spans="1:3" ht="14.25" customHeight="1" x14ac:dyDescent="0.25">
      <c r="A994" s="34"/>
      <c r="B994" s="34"/>
      <c r="C994" s="34"/>
    </row>
    <row r="995" spans="1:3" ht="14.25" customHeight="1" x14ac:dyDescent="0.25">
      <c r="A995" s="34"/>
      <c r="B995" s="34"/>
      <c r="C995" s="34"/>
    </row>
    <row r="996" spans="1:3" ht="14.25" customHeight="1" x14ac:dyDescent="0.25">
      <c r="A996" s="34"/>
      <c r="B996" s="34"/>
      <c r="C996" s="34"/>
    </row>
    <row r="997" spans="1:3" ht="14.25" customHeight="1" x14ac:dyDescent="0.25">
      <c r="A997" s="34"/>
      <c r="B997" s="34"/>
      <c r="C997" s="34"/>
    </row>
    <row r="998" spans="1:3" ht="14.25" customHeight="1" x14ac:dyDescent="0.25">
      <c r="A998" s="34"/>
      <c r="B998" s="34"/>
      <c r="C998" s="34"/>
    </row>
    <row r="999" spans="1:3" ht="14.25" customHeight="1" x14ac:dyDescent="0.25">
      <c r="A999" s="34"/>
      <c r="B999" s="34"/>
      <c r="C999" s="34"/>
    </row>
    <row r="1000" spans="1:3" ht="14.25" customHeight="1" x14ac:dyDescent="0.25">
      <c r="A1000" s="34"/>
      <c r="B1000" s="34"/>
      <c r="C1000" s="34"/>
    </row>
  </sheetData>
  <mergeCells count="2">
    <mergeCell ref="K1:L1"/>
    <mergeCell ref="K4:L4"/>
  </mergeCells>
  <pageMargins left="0.511811024" right="0.511811024" top="0.78740157499999996" bottom="0.78740157499999996" header="0" footer="0"/>
  <pageSetup paperSize="9" orientation="portrait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N1000"/>
  <sheetViews>
    <sheetView workbookViewId="0"/>
  </sheetViews>
  <sheetFormatPr defaultColWidth="14.42578125" defaultRowHeight="15" customHeight="1" x14ac:dyDescent="0.25"/>
  <cols>
    <col min="1" max="1" width="9.5703125" customWidth="1"/>
    <col min="2" max="2" width="7.140625" customWidth="1"/>
    <col min="3" max="3" width="13" customWidth="1"/>
    <col min="4" max="5" width="15.7109375" customWidth="1"/>
    <col min="6" max="6" width="4.140625" customWidth="1"/>
    <col min="7" max="7" width="15.140625" customWidth="1"/>
    <col min="8" max="8" width="16.85546875" customWidth="1"/>
    <col min="9" max="9" width="13.28515625" customWidth="1"/>
    <col min="10" max="10" width="26.42578125" customWidth="1"/>
    <col min="11" max="11" width="16" customWidth="1"/>
    <col min="12" max="12" width="8.7109375" customWidth="1"/>
    <col min="13" max="13" width="9.85546875" customWidth="1"/>
    <col min="14" max="14" width="9.28515625" customWidth="1"/>
    <col min="15" max="30" width="8.7109375" customWidth="1"/>
  </cols>
  <sheetData>
    <row r="1" spans="1:14" ht="14.25" customHeight="1" x14ac:dyDescent="0.25">
      <c r="A1" s="49" t="s">
        <v>48</v>
      </c>
      <c r="B1" s="49" t="s">
        <v>49</v>
      </c>
      <c r="C1" s="50" t="s">
        <v>34</v>
      </c>
      <c r="D1" s="49" t="s">
        <v>50</v>
      </c>
      <c r="E1" s="49" t="s">
        <v>51</v>
      </c>
      <c r="G1" s="51" t="s">
        <v>52</v>
      </c>
      <c r="H1" s="52" t="s">
        <v>53</v>
      </c>
      <c r="I1" s="52" t="s">
        <v>54</v>
      </c>
      <c r="J1" s="53" t="s">
        <v>139</v>
      </c>
      <c r="K1" s="12" t="s">
        <v>56</v>
      </c>
      <c r="M1" s="6">
        <v>2011</v>
      </c>
      <c r="N1" s="6">
        <v>2015</v>
      </c>
    </row>
    <row r="2" spans="1:14" ht="14.25" customHeight="1" x14ac:dyDescent="0.25">
      <c r="A2" s="54">
        <v>40544</v>
      </c>
      <c r="B2" s="55">
        <v>1</v>
      </c>
      <c r="C2" s="16">
        <v>594.65</v>
      </c>
      <c r="D2" s="56">
        <v>14513.38</v>
      </c>
      <c r="E2" s="57">
        <v>11154.13</v>
      </c>
      <c r="G2" s="57">
        <f t="shared" ref="G2:G139" si="0">(D2-E2)^2</f>
        <v>11284560.5625</v>
      </c>
      <c r="H2" s="58">
        <f t="shared" ref="H2:H139" si="1">ABS((D2-E2)/D2)</f>
        <v>0.2314588331594708</v>
      </c>
      <c r="I2" s="17">
        <f t="shared" ref="I2:I139" si="2">D2-E2</f>
        <v>3359.25</v>
      </c>
      <c r="J2" s="53" t="s">
        <v>39</v>
      </c>
      <c r="K2" s="57">
        <f>(AVERAGE(G2:G139))^0.5</f>
        <v>1152.2391171735701</v>
      </c>
      <c r="M2" s="44">
        <f>(AVERAGE(G2:G49))^0.5</f>
        <v>1479.8432994584539</v>
      </c>
      <c r="N2" s="44">
        <f>(AVERAGE(G50:G139))^0.5</f>
        <v>931.54263043322078</v>
      </c>
    </row>
    <row r="3" spans="1:14" ht="14.25" customHeight="1" x14ac:dyDescent="0.25">
      <c r="A3" s="54">
        <v>40575</v>
      </c>
      <c r="B3" s="55">
        <f t="shared" ref="B3:B148" si="3">B2+1</f>
        <v>2</v>
      </c>
      <c r="C3" s="16">
        <v>434</v>
      </c>
      <c r="D3" s="56">
        <v>6176.11</v>
      </c>
      <c r="E3" s="57">
        <v>6809.74</v>
      </c>
      <c r="G3" s="57">
        <f t="shared" si="0"/>
        <v>401486.97690000013</v>
      </c>
      <c r="H3" s="58">
        <f t="shared" si="1"/>
        <v>0.10259370380385066</v>
      </c>
      <c r="I3" s="17">
        <f t="shared" si="2"/>
        <v>-633.63000000000011</v>
      </c>
      <c r="J3" s="53" t="s">
        <v>40</v>
      </c>
      <c r="K3" s="58">
        <f>AVERAGE(H2:H139)</f>
        <v>0.30462142706467388</v>
      </c>
      <c r="M3" s="173">
        <f>AVERAGE(H2:H49)</f>
        <v>0.33545158163688837</v>
      </c>
      <c r="N3" s="173">
        <f>AVERAGE(H50:H139)</f>
        <v>0.28817867795949276</v>
      </c>
    </row>
    <row r="4" spans="1:14" ht="14.25" customHeight="1" x14ac:dyDescent="0.25">
      <c r="A4" s="54">
        <v>40603</v>
      </c>
      <c r="B4" s="55">
        <f t="shared" si="3"/>
        <v>3</v>
      </c>
      <c r="C4" s="16">
        <v>398.5</v>
      </c>
      <c r="D4" s="56">
        <v>11527.88</v>
      </c>
      <c r="E4" s="57">
        <v>5915.74</v>
      </c>
      <c r="G4" s="57">
        <f t="shared" si="0"/>
        <v>31496115.379599992</v>
      </c>
      <c r="H4" s="58">
        <f t="shared" si="1"/>
        <v>0.48683192399643299</v>
      </c>
      <c r="I4" s="17">
        <f t="shared" si="2"/>
        <v>5612.1399999999994</v>
      </c>
    </row>
    <row r="5" spans="1:14" ht="14.25" customHeight="1" x14ac:dyDescent="0.25">
      <c r="A5" s="54">
        <v>40634</v>
      </c>
      <c r="B5" s="55">
        <f t="shared" si="3"/>
        <v>4</v>
      </c>
      <c r="C5" s="16">
        <v>382.5</v>
      </c>
      <c r="D5" s="56">
        <v>6808.32</v>
      </c>
      <c r="E5" s="57">
        <v>5545.58</v>
      </c>
      <c r="G5" s="57">
        <f t="shared" si="0"/>
        <v>1594512.3075999995</v>
      </c>
      <c r="H5" s="58">
        <f t="shared" si="1"/>
        <v>0.18547013066365856</v>
      </c>
      <c r="I5" s="17">
        <f t="shared" si="2"/>
        <v>1262.7399999999998</v>
      </c>
    </row>
    <row r="6" spans="1:14" ht="14.25" customHeight="1" x14ac:dyDescent="0.25">
      <c r="A6" s="54">
        <v>40664</v>
      </c>
      <c r="B6" s="55">
        <f t="shared" si="3"/>
        <v>5</v>
      </c>
      <c r="C6" s="16">
        <v>100</v>
      </c>
      <c r="D6" s="56">
        <v>4452.32</v>
      </c>
      <c r="E6" s="57">
        <v>2143.65</v>
      </c>
      <c r="G6" s="57">
        <f t="shared" si="0"/>
        <v>5329957.1688999981</v>
      </c>
      <c r="H6" s="58">
        <f t="shared" si="1"/>
        <v>0.51853191145290545</v>
      </c>
      <c r="I6" s="17">
        <f t="shared" si="2"/>
        <v>2308.6699999999996</v>
      </c>
    </row>
    <row r="7" spans="1:14" ht="14.25" customHeight="1" x14ac:dyDescent="0.25">
      <c r="A7" s="54">
        <v>40695</v>
      </c>
      <c r="B7" s="55">
        <f t="shared" si="3"/>
        <v>6</v>
      </c>
      <c r="C7" s="16">
        <v>33.5</v>
      </c>
      <c r="D7" s="56">
        <v>3791.72</v>
      </c>
      <c r="E7" s="57">
        <v>1861.88</v>
      </c>
      <c r="G7" s="57">
        <f t="shared" si="0"/>
        <v>3724282.4255999988</v>
      </c>
      <c r="H7" s="58">
        <f t="shared" si="1"/>
        <v>0.5089616321880307</v>
      </c>
      <c r="I7" s="17">
        <f t="shared" si="2"/>
        <v>1929.8399999999997</v>
      </c>
    </row>
    <row r="8" spans="1:14" ht="14.25" customHeight="1" x14ac:dyDescent="0.25">
      <c r="A8" s="54">
        <v>40725</v>
      </c>
      <c r="B8" s="55">
        <f t="shared" si="3"/>
        <v>7</v>
      </c>
      <c r="C8" s="16">
        <v>26.5</v>
      </c>
      <c r="D8" s="56">
        <v>2947.26</v>
      </c>
      <c r="E8" s="57">
        <v>1837.53</v>
      </c>
      <c r="G8" s="57">
        <f t="shared" si="0"/>
        <v>1231500.6729000006</v>
      </c>
      <c r="H8" s="58">
        <f t="shared" si="1"/>
        <v>0.37652938661672203</v>
      </c>
      <c r="I8" s="17">
        <f t="shared" si="2"/>
        <v>1109.7300000000002</v>
      </c>
    </row>
    <row r="9" spans="1:14" ht="14.25" customHeight="1" x14ac:dyDescent="0.25">
      <c r="A9" s="54">
        <v>40756</v>
      </c>
      <c r="B9" s="55">
        <f t="shared" si="3"/>
        <v>8</v>
      </c>
      <c r="C9" s="16">
        <v>7.5</v>
      </c>
      <c r="D9" s="56">
        <v>2369.23</v>
      </c>
      <c r="E9" s="57">
        <v>1775.64</v>
      </c>
      <c r="G9" s="57">
        <f t="shared" si="0"/>
        <v>352349.08809999988</v>
      </c>
      <c r="H9" s="58">
        <f t="shared" si="1"/>
        <v>0.25054131511081656</v>
      </c>
      <c r="I9" s="17">
        <f t="shared" si="2"/>
        <v>593.58999999999992</v>
      </c>
    </row>
    <row r="10" spans="1:14" ht="14.25" customHeight="1" x14ac:dyDescent="0.25">
      <c r="A10" s="54">
        <v>40787</v>
      </c>
      <c r="B10" s="55">
        <f t="shared" si="3"/>
        <v>9</v>
      </c>
      <c r="C10" s="16">
        <v>10.8</v>
      </c>
      <c r="D10" s="56">
        <v>1779.82</v>
      </c>
      <c r="E10" s="57">
        <v>1785.97</v>
      </c>
      <c r="G10" s="57">
        <f t="shared" si="0"/>
        <v>37.822500000001121</v>
      </c>
      <c r="H10" s="58">
        <f t="shared" si="1"/>
        <v>3.4554056028138188E-3</v>
      </c>
      <c r="I10" s="17">
        <f t="shared" si="2"/>
        <v>-6.1500000000000909</v>
      </c>
    </row>
    <row r="11" spans="1:14" ht="14.25" customHeight="1" x14ac:dyDescent="0.25">
      <c r="A11" s="54">
        <v>40817</v>
      </c>
      <c r="B11" s="55">
        <f t="shared" si="3"/>
        <v>10</v>
      </c>
      <c r="C11" s="16">
        <v>129.4</v>
      </c>
      <c r="D11" s="56">
        <v>2581.0300000000002</v>
      </c>
      <c r="E11" s="57">
        <v>2304.16</v>
      </c>
      <c r="G11" s="57">
        <f t="shared" si="0"/>
        <v>76656.996900000187</v>
      </c>
      <c r="H11" s="58">
        <f t="shared" si="1"/>
        <v>0.10727112819300834</v>
      </c>
      <c r="I11" s="17">
        <f t="shared" si="2"/>
        <v>276.87000000000035</v>
      </c>
    </row>
    <row r="12" spans="1:14" ht="14.25" customHeight="1" x14ac:dyDescent="0.25">
      <c r="A12" s="54">
        <v>40848</v>
      </c>
      <c r="B12" s="55">
        <f t="shared" si="3"/>
        <v>11</v>
      </c>
      <c r="C12" s="16">
        <v>260.60000000000002</v>
      </c>
      <c r="D12" s="56">
        <v>2930.66</v>
      </c>
      <c r="E12" s="57">
        <v>3450.87</v>
      </c>
      <c r="G12" s="57">
        <f t="shared" si="0"/>
        <v>270618.44410000002</v>
      </c>
      <c r="H12" s="58">
        <f t="shared" si="1"/>
        <v>0.17750609077818649</v>
      </c>
      <c r="I12" s="17">
        <f t="shared" si="2"/>
        <v>-520.21</v>
      </c>
    </row>
    <row r="13" spans="1:14" ht="14.25" customHeight="1" x14ac:dyDescent="0.25">
      <c r="A13" s="54">
        <v>40878</v>
      </c>
      <c r="B13" s="55">
        <f t="shared" si="3"/>
        <v>12</v>
      </c>
      <c r="C13" s="16">
        <v>397</v>
      </c>
      <c r="D13" s="56">
        <v>7692.65</v>
      </c>
      <c r="E13" s="57">
        <v>5880.12</v>
      </c>
      <c r="G13" s="57">
        <f t="shared" si="0"/>
        <v>3285265.0008999989</v>
      </c>
      <c r="H13" s="58">
        <f t="shared" si="1"/>
        <v>0.23561841498053335</v>
      </c>
      <c r="I13" s="17">
        <f t="shared" si="2"/>
        <v>1812.5299999999997</v>
      </c>
    </row>
    <row r="14" spans="1:14" ht="14.25" customHeight="1" x14ac:dyDescent="0.25">
      <c r="A14" s="54">
        <v>40909</v>
      </c>
      <c r="B14" s="55">
        <f t="shared" si="3"/>
        <v>13</v>
      </c>
      <c r="C14" s="16">
        <v>606</v>
      </c>
      <c r="D14" s="56">
        <v>13283.33</v>
      </c>
      <c r="E14" s="57">
        <v>11406.66</v>
      </c>
      <c r="G14" s="57">
        <f t="shared" si="0"/>
        <v>3521890.2889</v>
      </c>
      <c r="H14" s="58">
        <f t="shared" si="1"/>
        <v>0.14128008564117583</v>
      </c>
      <c r="I14" s="17">
        <f t="shared" si="2"/>
        <v>1876.67</v>
      </c>
    </row>
    <row r="15" spans="1:14" ht="14.25" customHeight="1" x14ac:dyDescent="0.25">
      <c r="A15" s="54">
        <v>40940</v>
      </c>
      <c r="B15" s="55">
        <f t="shared" si="3"/>
        <v>14</v>
      </c>
      <c r="C15" s="16">
        <v>434</v>
      </c>
      <c r="D15" s="56">
        <v>6916.17</v>
      </c>
      <c r="E15" s="57">
        <v>6809.74</v>
      </c>
      <c r="G15" s="57">
        <f t="shared" si="0"/>
        <v>11327.344900000062</v>
      </c>
      <c r="H15" s="58">
        <f t="shared" si="1"/>
        <v>1.5388574890437958E-2</v>
      </c>
      <c r="I15" s="17">
        <f t="shared" si="2"/>
        <v>106.43000000000029</v>
      </c>
    </row>
    <row r="16" spans="1:14" ht="14.25" customHeight="1" x14ac:dyDescent="0.25">
      <c r="A16" s="54">
        <v>40969</v>
      </c>
      <c r="B16" s="55">
        <f t="shared" si="3"/>
        <v>15</v>
      </c>
      <c r="C16" s="16">
        <v>209.5</v>
      </c>
      <c r="D16" s="56">
        <v>4930.82</v>
      </c>
      <c r="E16" s="57">
        <v>2901.79</v>
      </c>
      <c r="G16" s="57">
        <f t="shared" si="0"/>
        <v>4116962.7408999992</v>
      </c>
      <c r="H16" s="58">
        <f t="shared" si="1"/>
        <v>0.4114995071813613</v>
      </c>
      <c r="I16" s="17">
        <f t="shared" si="2"/>
        <v>2029.0299999999997</v>
      </c>
    </row>
    <row r="17" spans="1:9" ht="14.25" customHeight="1" x14ac:dyDescent="0.25">
      <c r="A17" s="54">
        <v>41000</v>
      </c>
      <c r="B17" s="55">
        <f t="shared" si="3"/>
        <v>16</v>
      </c>
      <c r="C17" s="16">
        <v>155.5</v>
      </c>
      <c r="D17" s="56">
        <v>4090.75</v>
      </c>
      <c r="E17" s="57">
        <v>2470.2399999999998</v>
      </c>
      <c r="G17" s="57">
        <f t="shared" si="0"/>
        <v>2626052.6601000009</v>
      </c>
      <c r="H17" s="58">
        <f t="shared" si="1"/>
        <v>0.39614007211391561</v>
      </c>
      <c r="I17" s="17">
        <f t="shared" si="2"/>
        <v>1620.5100000000002</v>
      </c>
    </row>
    <row r="18" spans="1:9" ht="14.25" customHeight="1" x14ac:dyDescent="0.25">
      <c r="A18" s="54">
        <v>41030</v>
      </c>
      <c r="B18" s="55">
        <f t="shared" si="3"/>
        <v>17</v>
      </c>
      <c r="C18" s="16">
        <v>81.5</v>
      </c>
      <c r="D18" s="56">
        <v>3816.29</v>
      </c>
      <c r="E18" s="57">
        <v>2055.0300000000002</v>
      </c>
      <c r="G18" s="57">
        <f t="shared" si="0"/>
        <v>3102036.787599999</v>
      </c>
      <c r="H18" s="58">
        <f t="shared" si="1"/>
        <v>0.46151104868864784</v>
      </c>
      <c r="I18" s="17">
        <f t="shared" si="2"/>
        <v>1761.2599999999998</v>
      </c>
    </row>
    <row r="19" spans="1:9" ht="14.25" customHeight="1" x14ac:dyDescent="0.25">
      <c r="A19" s="54">
        <v>41061</v>
      </c>
      <c r="B19" s="55">
        <f t="shared" si="3"/>
        <v>18</v>
      </c>
      <c r="C19" s="16">
        <v>132.5</v>
      </c>
      <c r="D19" s="56">
        <v>4132.4399999999996</v>
      </c>
      <c r="E19" s="57">
        <v>2322.65</v>
      </c>
      <c r="G19" s="57">
        <f t="shared" si="0"/>
        <v>3275339.844099998</v>
      </c>
      <c r="H19" s="58">
        <f t="shared" si="1"/>
        <v>0.43794707243178355</v>
      </c>
      <c r="I19" s="17">
        <f t="shared" si="2"/>
        <v>1809.7899999999995</v>
      </c>
    </row>
    <row r="20" spans="1:9" ht="14.25" customHeight="1" x14ac:dyDescent="0.25">
      <c r="A20" s="54">
        <v>41091</v>
      </c>
      <c r="B20" s="55">
        <f t="shared" si="3"/>
        <v>19</v>
      </c>
      <c r="C20" s="16">
        <v>109</v>
      </c>
      <c r="D20" s="56">
        <v>3018.84</v>
      </c>
      <c r="E20" s="57">
        <v>2190.0700000000002</v>
      </c>
      <c r="G20" s="57">
        <f t="shared" si="0"/>
        <v>686859.71289999993</v>
      </c>
      <c r="H20" s="58">
        <f t="shared" si="1"/>
        <v>0.27453260192656781</v>
      </c>
      <c r="I20" s="17">
        <f t="shared" si="2"/>
        <v>828.77</v>
      </c>
    </row>
    <row r="21" spans="1:9" ht="14.25" customHeight="1" x14ac:dyDescent="0.25">
      <c r="A21" s="54">
        <v>41122</v>
      </c>
      <c r="B21" s="55">
        <f t="shared" si="3"/>
        <v>20</v>
      </c>
      <c r="C21" s="16">
        <v>21.5</v>
      </c>
      <c r="D21" s="56">
        <v>1987.82</v>
      </c>
      <c r="E21" s="57">
        <v>1820.66</v>
      </c>
      <c r="G21" s="57">
        <f t="shared" si="0"/>
        <v>27942.465599999952</v>
      </c>
      <c r="H21" s="58">
        <f t="shared" si="1"/>
        <v>8.4092121016993426E-2</v>
      </c>
      <c r="I21" s="17">
        <f t="shared" si="2"/>
        <v>167.15999999999985</v>
      </c>
    </row>
    <row r="22" spans="1:9" ht="14.25" customHeight="1" x14ac:dyDescent="0.25">
      <c r="A22" s="54">
        <v>41153</v>
      </c>
      <c r="B22" s="55">
        <f t="shared" si="3"/>
        <v>21</v>
      </c>
      <c r="C22" s="16">
        <v>35.5</v>
      </c>
      <c r="D22" s="56">
        <v>1605.63</v>
      </c>
      <c r="E22" s="57">
        <v>1869</v>
      </c>
      <c r="G22" s="57">
        <f t="shared" si="0"/>
        <v>69363.756899999949</v>
      </c>
      <c r="H22" s="58">
        <f t="shared" si="1"/>
        <v>0.16402907270043526</v>
      </c>
      <c r="I22" s="17">
        <f t="shared" si="2"/>
        <v>-263.36999999999989</v>
      </c>
    </row>
    <row r="23" spans="1:9" ht="14.25" customHeight="1" x14ac:dyDescent="0.25">
      <c r="A23" s="54">
        <v>41183</v>
      </c>
      <c r="B23" s="55">
        <f t="shared" si="3"/>
        <v>22</v>
      </c>
      <c r="C23" s="16">
        <v>92.5</v>
      </c>
      <c r="D23" s="56">
        <v>1619.59</v>
      </c>
      <c r="E23" s="57">
        <v>2106.65</v>
      </c>
      <c r="G23" s="57">
        <f t="shared" si="0"/>
        <v>237227.44360000017</v>
      </c>
      <c r="H23" s="58">
        <f t="shared" si="1"/>
        <v>0.30073043177594344</v>
      </c>
      <c r="I23" s="17">
        <f t="shared" si="2"/>
        <v>-487.06000000000017</v>
      </c>
    </row>
    <row r="24" spans="1:9" ht="14.25" customHeight="1" x14ac:dyDescent="0.25">
      <c r="A24" s="54">
        <v>41214</v>
      </c>
      <c r="B24" s="55">
        <f t="shared" si="3"/>
        <v>23</v>
      </c>
      <c r="C24" s="16">
        <v>218.5</v>
      </c>
      <c r="D24" s="56">
        <v>2531.52</v>
      </c>
      <c r="E24" s="57">
        <v>2987.41</v>
      </c>
      <c r="G24" s="57">
        <f t="shared" si="0"/>
        <v>207835.6920999999</v>
      </c>
      <c r="H24" s="58">
        <f t="shared" si="1"/>
        <v>0.18008548223991905</v>
      </c>
      <c r="I24" s="17">
        <f t="shared" si="2"/>
        <v>-455.88999999999987</v>
      </c>
    </row>
    <row r="25" spans="1:9" ht="14.25" customHeight="1" x14ac:dyDescent="0.25">
      <c r="A25" s="54">
        <v>41244</v>
      </c>
      <c r="B25" s="55">
        <f t="shared" si="3"/>
        <v>24</v>
      </c>
      <c r="C25" s="16">
        <v>345</v>
      </c>
      <c r="D25" s="56">
        <v>3623.25</v>
      </c>
      <c r="E25" s="57">
        <v>4766.1099999999997</v>
      </c>
      <c r="G25" s="57">
        <f t="shared" si="0"/>
        <v>1306128.9795999993</v>
      </c>
      <c r="H25" s="58">
        <f t="shared" si="1"/>
        <v>0.31542399779203745</v>
      </c>
      <c r="I25" s="17">
        <f t="shared" si="2"/>
        <v>-1142.8599999999997</v>
      </c>
    </row>
    <row r="26" spans="1:9" ht="14.25" customHeight="1" x14ac:dyDescent="0.25">
      <c r="A26" s="54">
        <v>41275</v>
      </c>
      <c r="B26" s="55">
        <f t="shared" si="3"/>
        <v>25</v>
      </c>
      <c r="C26" s="16">
        <v>503</v>
      </c>
      <c r="D26" s="56">
        <v>8698.94</v>
      </c>
      <c r="E26" s="57">
        <v>8733.5</v>
      </c>
      <c r="G26" s="57">
        <f t="shared" si="0"/>
        <v>1194.3935999999649</v>
      </c>
      <c r="H26" s="58">
        <f t="shared" si="1"/>
        <v>3.9728978473238677E-3</v>
      </c>
      <c r="I26" s="17">
        <f t="shared" si="2"/>
        <v>-34.559999999999491</v>
      </c>
    </row>
    <row r="27" spans="1:9" ht="14.25" customHeight="1" x14ac:dyDescent="0.25">
      <c r="A27" s="54">
        <v>41306</v>
      </c>
      <c r="B27" s="55">
        <f t="shared" si="3"/>
        <v>26</v>
      </c>
      <c r="C27" s="16">
        <v>583</v>
      </c>
      <c r="D27" s="56">
        <v>9053.91</v>
      </c>
      <c r="E27" s="57">
        <v>10879.32</v>
      </c>
      <c r="G27" s="57">
        <f t="shared" si="0"/>
        <v>3332121.6680999994</v>
      </c>
      <c r="H27" s="58">
        <f t="shared" si="1"/>
        <v>0.20161565555654959</v>
      </c>
      <c r="I27" s="17">
        <f t="shared" si="2"/>
        <v>-1825.4099999999999</v>
      </c>
    </row>
    <row r="28" spans="1:9" ht="14.25" customHeight="1" x14ac:dyDescent="0.25">
      <c r="A28" s="54">
        <v>41334</v>
      </c>
      <c r="B28" s="55">
        <f t="shared" si="3"/>
        <v>27</v>
      </c>
      <c r="C28" s="16">
        <v>449.5</v>
      </c>
      <c r="D28" s="56">
        <v>6924.41</v>
      </c>
      <c r="E28" s="57">
        <v>7226.62</v>
      </c>
      <c r="G28" s="57">
        <f t="shared" si="0"/>
        <v>91330.884100000025</v>
      </c>
      <c r="H28" s="58">
        <f t="shared" si="1"/>
        <v>4.3644151631691372E-2</v>
      </c>
      <c r="I28" s="17">
        <f t="shared" si="2"/>
        <v>-302.21000000000004</v>
      </c>
    </row>
    <row r="29" spans="1:9" ht="14.25" customHeight="1" x14ac:dyDescent="0.25">
      <c r="A29" s="54">
        <v>41365</v>
      </c>
      <c r="B29" s="55">
        <f t="shared" si="3"/>
        <v>28</v>
      </c>
      <c r="C29" s="16">
        <v>257.5</v>
      </c>
      <c r="D29" s="56">
        <v>5999.64</v>
      </c>
      <c r="E29" s="57">
        <v>3412.9</v>
      </c>
      <c r="G29" s="57">
        <f t="shared" si="0"/>
        <v>6691223.8276000014</v>
      </c>
      <c r="H29" s="58">
        <f t="shared" si="1"/>
        <v>0.43114920228547049</v>
      </c>
      <c r="I29" s="17">
        <f t="shared" si="2"/>
        <v>2586.7400000000002</v>
      </c>
    </row>
    <row r="30" spans="1:9" ht="14.25" customHeight="1" x14ac:dyDescent="0.25">
      <c r="A30" s="54">
        <v>41395</v>
      </c>
      <c r="B30" s="55">
        <f t="shared" si="3"/>
        <v>29</v>
      </c>
      <c r="C30" s="16">
        <v>131.5</v>
      </c>
      <c r="D30" s="56">
        <v>3600.54</v>
      </c>
      <c r="E30" s="57">
        <v>2316.65</v>
      </c>
      <c r="G30" s="57">
        <f t="shared" si="0"/>
        <v>1648373.5320999997</v>
      </c>
      <c r="H30" s="58">
        <f t="shared" si="1"/>
        <v>0.35658262371755345</v>
      </c>
      <c r="I30" s="17">
        <f t="shared" si="2"/>
        <v>1283.8899999999999</v>
      </c>
    </row>
    <row r="31" spans="1:9" ht="14.25" customHeight="1" x14ac:dyDescent="0.25">
      <c r="A31" s="54">
        <v>41426</v>
      </c>
      <c r="B31" s="55">
        <f t="shared" si="3"/>
        <v>30</v>
      </c>
      <c r="C31" s="16">
        <v>90.5</v>
      </c>
      <c r="D31" s="56">
        <v>4079.6</v>
      </c>
      <c r="E31" s="57">
        <v>2097.04</v>
      </c>
      <c r="G31" s="57">
        <f t="shared" si="0"/>
        <v>3930544.1535999998</v>
      </c>
      <c r="H31" s="58">
        <f t="shared" si="1"/>
        <v>0.4859692126679086</v>
      </c>
      <c r="I31" s="17">
        <f t="shared" si="2"/>
        <v>1982.56</v>
      </c>
    </row>
    <row r="32" spans="1:9" ht="14.25" customHeight="1" x14ac:dyDescent="0.25">
      <c r="A32" s="54">
        <v>41456</v>
      </c>
      <c r="B32" s="55">
        <f t="shared" si="3"/>
        <v>31</v>
      </c>
      <c r="C32" s="16">
        <v>52</v>
      </c>
      <c r="D32" s="56">
        <v>2892.32</v>
      </c>
      <c r="E32" s="57">
        <v>1930.64</v>
      </c>
      <c r="G32" s="57">
        <f t="shared" si="0"/>
        <v>924828.42240000016</v>
      </c>
      <c r="H32" s="58">
        <f t="shared" si="1"/>
        <v>0.33249432981136251</v>
      </c>
      <c r="I32" s="17">
        <f t="shared" si="2"/>
        <v>961.68000000000006</v>
      </c>
    </row>
    <row r="33" spans="1:9" ht="14.25" customHeight="1" x14ac:dyDescent="0.25">
      <c r="A33" s="54">
        <v>41487</v>
      </c>
      <c r="B33" s="55">
        <f t="shared" si="3"/>
        <v>32</v>
      </c>
      <c r="C33" s="16">
        <v>21.5</v>
      </c>
      <c r="D33" s="56">
        <v>2192.8200000000002</v>
      </c>
      <c r="E33" s="57">
        <v>1820.66</v>
      </c>
      <c r="G33" s="57">
        <f t="shared" si="0"/>
        <v>138503.06560000006</v>
      </c>
      <c r="H33" s="58">
        <f t="shared" si="1"/>
        <v>0.16971753267482056</v>
      </c>
      <c r="I33" s="17">
        <f t="shared" si="2"/>
        <v>372.16000000000008</v>
      </c>
    </row>
    <row r="34" spans="1:9" ht="14.25" customHeight="1" x14ac:dyDescent="0.25">
      <c r="A34" s="54">
        <v>41518</v>
      </c>
      <c r="B34" s="55">
        <f t="shared" si="3"/>
        <v>33</v>
      </c>
      <c r="C34" s="16">
        <v>54.1</v>
      </c>
      <c r="D34" s="56">
        <v>1992.47</v>
      </c>
      <c r="E34" s="57">
        <v>1938.87</v>
      </c>
      <c r="G34" s="57">
        <f t="shared" si="0"/>
        <v>2872.9600000000146</v>
      </c>
      <c r="H34" s="58">
        <f t="shared" si="1"/>
        <v>2.6901283331744085E-2</v>
      </c>
      <c r="I34" s="17">
        <f t="shared" si="2"/>
        <v>53.600000000000136</v>
      </c>
    </row>
    <row r="35" spans="1:9" ht="14.25" customHeight="1" x14ac:dyDescent="0.25">
      <c r="A35" s="54">
        <v>41548</v>
      </c>
      <c r="B35" s="55">
        <f t="shared" si="3"/>
        <v>34</v>
      </c>
      <c r="C35" s="16">
        <v>155.1</v>
      </c>
      <c r="D35" s="56">
        <v>2890</v>
      </c>
      <c r="E35" s="57">
        <v>2467.5100000000002</v>
      </c>
      <c r="G35" s="57">
        <f t="shared" si="0"/>
        <v>178497.80009999982</v>
      </c>
      <c r="H35" s="58">
        <f t="shared" si="1"/>
        <v>0.14619031141868505</v>
      </c>
      <c r="I35" s="17">
        <f t="shared" si="2"/>
        <v>422.48999999999978</v>
      </c>
    </row>
    <row r="36" spans="1:9" ht="14.25" customHeight="1" x14ac:dyDescent="0.25">
      <c r="A36" s="54">
        <v>41579</v>
      </c>
      <c r="B36" s="55">
        <f t="shared" si="3"/>
        <v>35</v>
      </c>
      <c r="C36" s="16">
        <v>297.5</v>
      </c>
      <c r="D36" s="56">
        <v>2978.56</v>
      </c>
      <c r="E36" s="57">
        <v>3955.76</v>
      </c>
      <c r="G36" s="57">
        <f t="shared" si="0"/>
        <v>954919.84000000055</v>
      </c>
      <c r="H36" s="58">
        <f t="shared" si="1"/>
        <v>0.32807799742157295</v>
      </c>
      <c r="I36" s="17">
        <f t="shared" si="2"/>
        <v>-977.20000000000027</v>
      </c>
    </row>
    <row r="37" spans="1:9" ht="14.25" customHeight="1" x14ac:dyDescent="0.25">
      <c r="A37" s="54">
        <v>41609</v>
      </c>
      <c r="B37" s="55">
        <f t="shared" si="3"/>
        <v>36</v>
      </c>
      <c r="C37" s="16">
        <v>398</v>
      </c>
      <c r="D37" s="56">
        <v>5302.28</v>
      </c>
      <c r="E37" s="57">
        <v>5903.85</v>
      </c>
      <c r="G37" s="57">
        <f t="shared" si="0"/>
        <v>361886.46490000072</v>
      </c>
      <c r="H37" s="58">
        <f t="shared" si="1"/>
        <v>0.11345496654269496</v>
      </c>
      <c r="I37" s="17">
        <f t="shared" si="2"/>
        <v>-601.57000000000062</v>
      </c>
    </row>
    <row r="38" spans="1:9" ht="14.25" customHeight="1" x14ac:dyDescent="0.25">
      <c r="A38" s="54">
        <v>41640</v>
      </c>
      <c r="B38" s="55">
        <f t="shared" si="3"/>
        <v>37</v>
      </c>
      <c r="C38" s="16">
        <v>291</v>
      </c>
      <c r="D38" s="56">
        <v>3079.94</v>
      </c>
      <c r="E38" s="57">
        <v>3859.39</v>
      </c>
      <c r="G38" s="57">
        <f t="shared" si="0"/>
        <v>607542.30249999976</v>
      </c>
      <c r="H38" s="58">
        <f t="shared" si="1"/>
        <v>0.25307311181386644</v>
      </c>
      <c r="I38" s="17">
        <f t="shared" si="2"/>
        <v>-779.44999999999982</v>
      </c>
    </row>
    <row r="39" spans="1:9" ht="14.25" customHeight="1" x14ac:dyDescent="0.25">
      <c r="A39" s="54">
        <v>41671</v>
      </c>
      <c r="B39" s="55">
        <f t="shared" si="3"/>
        <v>38</v>
      </c>
      <c r="C39" s="16">
        <v>115</v>
      </c>
      <c r="D39" s="56">
        <v>1795.04</v>
      </c>
      <c r="E39" s="57">
        <v>2222.31</v>
      </c>
      <c r="G39" s="57">
        <f t="shared" si="0"/>
        <v>182559.65289999999</v>
      </c>
      <c r="H39" s="58">
        <f t="shared" si="1"/>
        <v>0.23802812193600142</v>
      </c>
      <c r="I39" s="17">
        <f t="shared" si="2"/>
        <v>-427.27</v>
      </c>
    </row>
    <row r="40" spans="1:9" ht="14.25" customHeight="1" x14ac:dyDescent="0.25">
      <c r="A40" s="54">
        <v>41699</v>
      </c>
      <c r="B40" s="55">
        <f t="shared" si="3"/>
        <v>39</v>
      </c>
      <c r="C40" s="16">
        <v>135.5</v>
      </c>
      <c r="D40" s="56">
        <v>2185.0100000000002</v>
      </c>
      <c r="E40" s="57">
        <v>2340.85</v>
      </c>
      <c r="G40" s="57">
        <f t="shared" si="0"/>
        <v>24286.105599999904</v>
      </c>
      <c r="H40" s="58">
        <f t="shared" si="1"/>
        <v>7.1322328044265096E-2</v>
      </c>
      <c r="I40" s="17">
        <f t="shared" si="2"/>
        <v>-155.83999999999969</v>
      </c>
    </row>
    <row r="41" spans="1:9" ht="14.25" customHeight="1" x14ac:dyDescent="0.25">
      <c r="A41" s="54">
        <v>41730</v>
      </c>
      <c r="B41" s="55">
        <f t="shared" si="3"/>
        <v>40</v>
      </c>
      <c r="C41" s="16">
        <v>188.5</v>
      </c>
      <c r="D41" s="56">
        <v>2237.5700000000002</v>
      </c>
      <c r="E41" s="57">
        <v>2718.18</v>
      </c>
      <c r="G41" s="57">
        <f t="shared" si="0"/>
        <v>230985.97209999969</v>
      </c>
      <c r="H41" s="58">
        <f t="shared" si="1"/>
        <v>0.21479104564326462</v>
      </c>
      <c r="I41" s="17">
        <f t="shared" si="2"/>
        <v>-480.60999999999967</v>
      </c>
    </row>
    <row r="42" spans="1:9" ht="14.25" customHeight="1" x14ac:dyDescent="0.25">
      <c r="A42" s="54">
        <v>41760</v>
      </c>
      <c r="B42" s="55">
        <f t="shared" si="3"/>
        <v>41</v>
      </c>
      <c r="C42" s="16">
        <v>94</v>
      </c>
      <c r="D42" s="56">
        <v>1527.44</v>
      </c>
      <c r="E42" s="57">
        <v>2113.9299999999998</v>
      </c>
      <c r="G42" s="57">
        <f t="shared" si="0"/>
        <v>343970.52009999973</v>
      </c>
      <c r="H42" s="58">
        <f t="shared" si="1"/>
        <v>0.38396925574817981</v>
      </c>
      <c r="I42" s="17">
        <f t="shared" si="2"/>
        <v>-586.48999999999978</v>
      </c>
    </row>
    <row r="43" spans="1:9" ht="14.25" customHeight="1" x14ac:dyDescent="0.25">
      <c r="A43" s="54">
        <v>41791</v>
      </c>
      <c r="B43" s="55">
        <f t="shared" si="3"/>
        <v>42</v>
      </c>
      <c r="C43" s="16">
        <v>19.5</v>
      </c>
      <c r="D43" s="56">
        <v>1411.64</v>
      </c>
      <c r="E43" s="57">
        <v>1814.04</v>
      </c>
      <c r="G43" s="57">
        <f t="shared" si="0"/>
        <v>161925.75999999989</v>
      </c>
      <c r="H43" s="58">
        <f t="shared" si="1"/>
        <v>0.28505851350202588</v>
      </c>
      <c r="I43" s="17">
        <f t="shared" si="2"/>
        <v>-402.39999999999986</v>
      </c>
    </row>
    <row r="44" spans="1:9" ht="14.25" customHeight="1" x14ac:dyDescent="0.25">
      <c r="A44" s="54">
        <v>41821</v>
      </c>
      <c r="B44" s="55">
        <f t="shared" si="3"/>
        <v>43</v>
      </c>
      <c r="C44" s="16">
        <v>43</v>
      </c>
      <c r="D44" s="56">
        <v>1285.6099999999999</v>
      </c>
      <c r="E44" s="57">
        <v>1896.37</v>
      </c>
      <c r="G44" s="57">
        <f t="shared" si="0"/>
        <v>373027.77759999997</v>
      </c>
      <c r="H44" s="58">
        <f t="shared" si="1"/>
        <v>0.47507408934280226</v>
      </c>
      <c r="I44" s="17">
        <f t="shared" si="2"/>
        <v>-610.76</v>
      </c>
    </row>
    <row r="45" spans="1:9" ht="14.25" customHeight="1" x14ac:dyDescent="0.25">
      <c r="A45" s="54">
        <v>41852</v>
      </c>
      <c r="B45" s="55">
        <f t="shared" si="3"/>
        <v>44</v>
      </c>
      <c r="C45" s="16">
        <v>45</v>
      </c>
      <c r="D45" s="56">
        <v>1169.6300000000001</v>
      </c>
      <c r="E45" s="57">
        <v>1903.84</v>
      </c>
      <c r="G45" s="57">
        <f t="shared" si="0"/>
        <v>539064.32409999974</v>
      </c>
      <c r="H45" s="58">
        <f t="shared" si="1"/>
        <v>0.62772842693843334</v>
      </c>
      <c r="I45" s="17">
        <f t="shared" si="2"/>
        <v>-734.20999999999981</v>
      </c>
    </row>
    <row r="46" spans="1:9" ht="14.25" customHeight="1" x14ac:dyDescent="0.25">
      <c r="A46" s="54">
        <v>41883</v>
      </c>
      <c r="B46" s="55">
        <f t="shared" si="3"/>
        <v>45</v>
      </c>
      <c r="C46" s="16">
        <v>42</v>
      </c>
      <c r="D46" s="56">
        <v>867.6</v>
      </c>
      <c r="E46" s="57">
        <v>1892.66</v>
      </c>
      <c r="G46" s="57">
        <f t="shared" si="0"/>
        <v>1050748.0035999999</v>
      </c>
      <c r="H46" s="58">
        <f t="shared" si="1"/>
        <v>1.1814891655140616</v>
      </c>
      <c r="I46" s="17">
        <f t="shared" si="2"/>
        <v>-1025.06</v>
      </c>
    </row>
    <row r="47" spans="1:9" ht="14.25" customHeight="1" x14ac:dyDescent="0.25">
      <c r="A47" s="54">
        <v>41913</v>
      </c>
      <c r="B47" s="55">
        <f t="shared" si="3"/>
        <v>46</v>
      </c>
      <c r="C47" s="16">
        <v>77.5</v>
      </c>
      <c r="D47" s="56">
        <v>650.35</v>
      </c>
      <c r="E47" s="57">
        <v>2037</v>
      </c>
      <c r="G47" s="57">
        <f t="shared" si="0"/>
        <v>1922798.2225000001</v>
      </c>
      <c r="H47" s="58">
        <f t="shared" si="1"/>
        <v>2.132159606365803</v>
      </c>
      <c r="I47" s="17">
        <f t="shared" si="2"/>
        <v>-1386.65</v>
      </c>
    </row>
    <row r="48" spans="1:9" ht="14.25" customHeight="1" x14ac:dyDescent="0.25">
      <c r="A48" s="54">
        <v>41944</v>
      </c>
      <c r="B48" s="55">
        <f t="shared" si="3"/>
        <v>47</v>
      </c>
      <c r="C48" s="16">
        <v>200.5</v>
      </c>
      <c r="D48" s="56">
        <v>1498.22</v>
      </c>
      <c r="E48" s="57">
        <v>2820.42</v>
      </c>
      <c r="G48" s="57">
        <f t="shared" si="0"/>
        <v>1748212.84</v>
      </c>
      <c r="H48" s="58">
        <f t="shared" si="1"/>
        <v>0.88251391651426359</v>
      </c>
      <c r="I48" s="17">
        <f t="shared" si="2"/>
        <v>-1322.2</v>
      </c>
    </row>
    <row r="49" spans="1:9" ht="14.25" customHeight="1" x14ac:dyDescent="0.25">
      <c r="A49" s="54">
        <v>41974</v>
      </c>
      <c r="B49" s="55">
        <f t="shared" si="3"/>
        <v>48</v>
      </c>
      <c r="C49" s="16">
        <v>338</v>
      </c>
      <c r="D49" s="56">
        <v>3434.81</v>
      </c>
      <c r="E49" s="57">
        <v>4634.4799999999996</v>
      </c>
      <c r="G49" s="57">
        <f t="shared" si="0"/>
        <v>1439208.1088999992</v>
      </c>
      <c r="H49" s="58">
        <f t="shared" si="1"/>
        <v>0.34926822735464252</v>
      </c>
      <c r="I49" s="17">
        <f t="shared" si="2"/>
        <v>-1199.6699999999996</v>
      </c>
    </row>
    <row r="50" spans="1:9" ht="14.25" customHeight="1" x14ac:dyDescent="0.25">
      <c r="A50" s="54">
        <v>42005</v>
      </c>
      <c r="B50" s="55">
        <f t="shared" si="3"/>
        <v>49</v>
      </c>
      <c r="C50" s="16">
        <v>269.5</v>
      </c>
      <c r="D50" s="56">
        <v>1988.21</v>
      </c>
      <c r="E50" s="57">
        <v>3563.55</v>
      </c>
      <c r="G50" s="57">
        <f t="shared" si="0"/>
        <v>2481696.1156000006</v>
      </c>
      <c r="H50" s="58">
        <f t="shared" si="1"/>
        <v>0.79234084930666282</v>
      </c>
      <c r="I50" s="17">
        <f t="shared" si="2"/>
        <v>-1575.3400000000001</v>
      </c>
    </row>
    <row r="51" spans="1:9" ht="14.25" customHeight="1" x14ac:dyDescent="0.25">
      <c r="A51" s="54">
        <v>42036</v>
      </c>
      <c r="B51" s="55">
        <f t="shared" si="3"/>
        <v>50</v>
      </c>
      <c r="C51" s="16">
        <v>281.5</v>
      </c>
      <c r="D51" s="56">
        <v>3530.23</v>
      </c>
      <c r="E51" s="57">
        <v>3724.42</v>
      </c>
      <c r="G51" s="57">
        <f t="shared" si="0"/>
        <v>37709.756100000021</v>
      </c>
      <c r="H51" s="58">
        <f t="shared" si="1"/>
        <v>5.500774737056794E-2</v>
      </c>
      <c r="I51" s="17">
        <f t="shared" si="2"/>
        <v>-194.19000000000005</v>
      </c>
    </row>
    <row r="52" spans="1:9" ht="14.25" customHeight="1" x14ac:dyDescent="0.25">
      <c r="A52" s="54">
        <v>42064</v>
      </c>
      <c r="B52" s="55">
        <f t="shared" si="3"/>
        <v>51</v>
      </c>
      <c r="C52" s="16">
        <v>390</v>
      </c>
      <c r="D52" s="56">
        <v>4682.33</v>
      </c>
      <c r="E52" s="57">
        <v>5716.38</v>
      </c>
      <c r="G52" s="57">
        <f t="shared" si="0"/>
        <v>1069259.4025000003</v>
      </c>
      <c r="H52" s="58">
        <f t="shared" si="1"/>
        <v>0.22084090613006777</v>
      </c>
      <c r="I52" s="17">
        <f t="shared" si="2"/>
        <v>-1034.0500000000002</v>
      </c>
    </row>
    <row r="53" spans="1:9" ht="14.25" customHeight="1" x14ac:dyDescent="0.25">
      <c r="A53" s="54">
        <v>42095</v>
      </c>
      <c r="B53" s="55">
        <f t="shared" si="3"/>
        <v>52</v>
      </c>
      <c r="C53" s="16">
        <v>200</v>
      </c>
      <c r="D53" s="56">
        <v>3532.87</v>
      </c>
      <c r="E53" s="57">
        <v>2816.02</v>
      </c>
      <c r="G53" s="57">
        <f t="shared" si="0"/>
        <v>513873.92249999987</v>
      </c>
      <c r="H53" s="58">
        <f t="shared" si="1"/>
        <v>0.20290868330847156</v>
      </c>
      <c r="I53" s="17">
        <f t="shared" si="2"/>
        <v>716.84999999999991</v>
      </c>
    </row>
    <row r="54" spans="1:9" ht="14.25" customHeight="1" x14ac:dyDescent="0.25">
      <c r="A54" s="54">
        <v>42125</v>
      </c>
      <c r="B54" s="55">
        <f t="shared" si="3"/>
        <v>53</v>
      </c>
      <c r="C54" s="16">
        <v>60.5</v>
      </c>
      <c r="D54" s="56">
        <v>2507.6799999999998</v>
      </c>
      <c r="E54" s="57">
        <v>1964.52</v>
      </c>
      <c r="G54" s="57">
        <f t="shared" si="0"/>
        <v>295022.78559999983</v>
      </c>
      <c r="H54" s="58">
        <f t="shared" si="1"/>
        <v>0.21659860907292791</v>
      </c>
      <c r="I54" s="17">
        <f t="shared" si="2"/>
        <v>543.15999999999985</v>
      </c>
    </row>
    <row r="55" spans="1:9" ht="14.25" customHeight="1" x14ac:dyDescent="0.25">
      <c r="A55" s="54">
        <v>42156</v>
      </c>
      <c r="B55" s="55">
        <f t="shared" si="3"/>
        <v>54</v>
      </c>
      <c r="C55" s="16">
        <v>81.5</v>
      </c>
      <c r="D55" s="56">
        <v>2030.09</v>
      </c>
      <c r="E55" s="57">
        <v>2055.0300000000002</v>
      </c>
      <c r="G55" s="57">
        <f t="shared" si="0"/>
        <v>622.0036000000141</v>
      </c>
      <c r="H55" s="58">
        <f t="shared" si="1"/>
        <v>1.2285169623021779E-2</v>
      </c>
      <c r="I55" s="17">
        <f t="shared" si="2"/>
        <v>-24.940000000000282</v>
      </c>
    </row>
    <row r="56" spans="1:9" ht="14.25" customHeight="1" x14ac:dyDescent="0.25">
      <c r="A56" s="54">
        <v>42186</v>
      </c>
      <c r="B56" s="55">
        <f t="shared" si="3"/>
        <v>55</v>
      </c>
      <c r="C56" s="16">
        <v>31.5</v>
      </c>
      <c r="D56" s="56">
        <v>1567.76</v>
      </c>
      <c r="E56" s="57">
        <v>1854.84</v>
      </c>
      <c r="G56" s="57">
        <f t="shared" si="0"/>
        <v>82414.926399999953</v>
      </c>
      <c r="H56" s="58">
        <f t="shared" si="1"/>
        <v>0.18311476246364236</v>
      </c>
      <c r="I56" s="17">
        <f t="shared" si="2"/>
        <v>-287.07999999999993</v>
      </c>
    </row>
    <row r="57" spans="1:9" ht="14.25" customHeight="1" x14ac:dyDescent="0.25">
      <c r="A57" s="54">
        <v>42217</v>
      </c>
      <c r="B57" s="55">
        <f t="shared" si="3"/>
        <v>56</v>
      </c>
      <c r="C57" s="16">
        <v>18.5</v>
      </c>
      <c r="D57" s="56">
        <v>1132.05</v>
      </c>
      <c r="E57" s="57">
        <v>1810.75</v>
      </c>
      <c r="G57" s="57">
        <f t="shared" si="0"/>
        <v>460633.69000000006</v>
      </c>
      <c r="H57" s="58">
        <f t="shared" si="1"/>
        <v>0.59953182279934636</v>
      </c>
      <c r="I57" s="17">
        <f t="shared" si="2"/>
        <v>-678.7</v>
      </c>
    </row>
    <row r="58" spans="1:9" ht="14.25" customHeight="1" x14ac:dyDescent="0.25">
      <c r="A58" s="54">
        <v>42248</v>
      </c>
      <c r="B58" s="55">
        <f t="shared" si="3"/>
        <v>57</v>
      </c>
      <c r="C58" s="16">
        <v>137.5</v>
      </c>
      <c r="D58" s="56">
        <v>2159.4699999999998</v>
      </c>
      <c r="E58" s="57">
        <v>2353.15</v>
      </c>
      <c r="G58" s="57">
        <f t="shared" si="0"/>
        <v>37511.942400000116</v>
      </c>
      <c r="H58" s="58">
        <f t="shared" si="1"/>
        <v>8.9688673609728459E-2</v>
      </c>
      <c r="I58" s="17">
        <f t="shared" si="2"/>
        <v>-193.68000000000029</v>
      </c>
    </row>
    <row r="59" spans="1:9" ht="14.25" customHeight="1" x14ac:dyDescent="0.25">
      <c r="A59" s="54">
        <v>42278</v>
      </c>
      <c r="B59" s="55">
        <f t="shared" si="3"/>
        <v>58</v>
      </c>
      <c r="C59" s="16">
        <v>187.5</v>
      </c>
      <c r="D59" s="56">
        <v>1044.47</v>
      </c>
      <c r="E59" s="57">
        <v>2709.96</v>
      </c>
      <c r="G59" s="57">
        <f t="shared" si="0"/>
        <v>2773856.9401000002</v>
      </c>
      <c r="H59" s="58">
        <f t="shared" si="1"/>
        <v>1.5945790688100185</v>
      </c>
      <c r="I59" s="17">
        <f t="shared" si="2"/>
        <v>-1665.49</v>
      </c>
    </row>
    <row r="60" spans="1:9" ht="14.25" customHeight="1" x14ac:dyDescent="0.25">
      <c r="A60" s="54">
        <v>42309</v>
      </c>
      <c r="B60" s="55">
        <f t="shared" si="3"/>
        <v>59</v>
      </c>
      <c r="C60" s="16">
        <v>292</v>
      </c>
      <c r="D60" s="56">
        <v>2849.53</v>
      </c>
      <c r="E60" s="57">
        <v>3874</v>
      </c>
      <c r="G60" s="57">
        <f t="shared" si="0"/>
        <v>1049538.7808999997</v>
      </c>
      <c r="H60" s="58">
        <f t="shared" si="1"/>
        <v>0.35952244756152757</v>
      </c>
      <c r="I60" s="17">
        <f t="shared" si="2"/>
        <v>-1024.4699999999998</v>
      </c>
    </row>
    <row r="61" spans="1:9" ht="14.25" customHeight="1" x14ac:dyDescent="0.25">
      <c r="A61" s="54">
        <v>42339</v>
      </c>
      <c r="B61" s="55">
        <f t="shared" si="3"/>
        <v>60</v>
      </c>
      <c r="C61" s="16">
        <v>433</v>
      </c>
      <c r="D61" s="56">
        <v>5019.74</v>
      </c>
      <c r="E61" s="57">
        <v>6783.33</v>
      </c>
      <c r="G61" s="57">
        <f t="shared" si="0"/>
        <v>3110249.6881000004</v>
      </c>
      <c r="H61" s="58">
        <f t="shared" si="1"/>
        <v>0.35133094542745247</v>
      </c>
      <c r="I61" s="17">
        <f t="shared" si="2"/>
        <v>-1763.5900000000001</v>
      </c>
    </row>
    <row r="62" spans="1:9" ht="14.25" customHeight="1" x14ac:dyDescent="0.25">
      <c r="A62" s="54">
        <v>42370</v>
      </c>
      <c r="B62" s="55">
        <f t="shared" si="3"/>
        <v>61</v>
      </c>
      <c r="C62" s="16">
        <v>521</v>
      </c>
      <c r="D62" s="56">
        <v>9529.39</v>
      </c>
      <c r="E62" s="57">
        <v>9243.26</v>
      </c>
      <c r="G62" s="57">
        <f t="shared" si="0"/>
        <v>81870.376899999537</v>
      </c>
      <c r="H62" s="58">
        <f t="shared" si="1"/>
        <v>3.0026056232350572E-2</v>
      </c>
      <c r="I62" s="17">
        <f t="shared" si="2"/>
        <v>286.1299999999992</v>
      </c>
    </row>
    <row r="63" spans="1:9" ht="14.25" customHeight="1" x14ac:dyDescent="0.25">
      <c r="A63" s="54">
        <v>42401</v>
      </c>
      <c r="B63" s="55">
        <f t="shared" si="3"/>
        <v>62</v>
      </c>
      <c r="C63" s="16">
        <v>471</v>
      </c>
      <c r="D63" s="56">
        <v>6756.82</v>
      </c>
      <c r="E63" s="57">
        <v>7823.95</v>
      </c>
      <c r="G63" s="57">
        <f t="shared" si="0"/>
        <v>1138766.4369000003</v>
      </c>
      <c r="H63" s="58">
        <f t="shared" si="1"/>
        <v>0.15793376173999013</v>
      </c>
      <c r="I63" s="17">
        <f t="shared" si="2"/>
        <v>-1067.1300000000001</v>
      </c>
    </row>
    <row r="64" spans="1:9" ht="14.25" customHeight="1" x14ac:dyDescent="0.25">
      <c r="A64" s="54">
        <v>42430</v>
      </c>
      <c r="B64" s="55">
        <f t="shared" si="3"/>
        <v>63</v>
      </c>
      <c r="C64" s="16">
        <v>364</v>
      </c>
      <c r="D64" s="56">
        <v>7590.49</v>
      </c>
      <c r="E64" s="57">
        <v>5145.37</v>
      </c>
      <c r="G64" s="57">
        <f t="shared" si="0"/>
        <v>5978611.8143999996</v>
      </c>
      <c r="H64" s="58">
        <f t="shared" si="1"/>
        <v>0.32212940139569379</v>
      </c>
      <c r="I64" s="17">
        <f t="shared" si="2"/>
        <v>2445.12</v>
      </c>
    </row>
    <row r="65" spans="1:9" ht="14.25" customHeight="1" x14ac:dyDescent="0.25">
      <c r="A65" s="54">
        <v>42461</v>
      </c>
      <c r="B65" s="55">
        <f t="shared" si="3"/>
        <v>64</v>
      </c>
      <c r="C65" s="16">
        <v>232.5</v>
      </c>
      <c r="D65" s="56">
        <v>3941.46</v>
      </c>
      <c r="E65" s="57">
        <v>3129.55</v>
      </c>
      <c r="G65" s="57">
        <f t="shared" si="0"/>
        <v>659197.84809999971</v>
      </c>
      <c r="H65" s="58">
        <f t="shared" si="1"/>
        <v>0.20599219578531811</v>
      </c>
      <c r="I65" s="17">
        <f t="shared" si="2"/>
        <v>811.90999999999985</v>
      </c>
    </row>
    <row r="66" spans="1:9" ht="14.25" customHeight="1" x14ac:dyDescent="0.25">
      <c r="A66" s="54">
        <v>42491</v>
      </c>
      <c r="B66" s="55">
        <f t="shared" si="3"/>
        <v>65</v>
      </c>
      <c r="C66" s="16">
        <v>61.5</v>
      </c>
      <c r="D66" s="56">
        <v>2899.89</v>
      </c>
      <c r="E66" s="57">
        <v>1968.6</v>
      </c>
      <c r="G66" s="57">
        <f t="shared" si="0"/>
        <v>867301.06409999996</v>
      </c>
      <c r="H66" s="58">
        <f t="shared" si="1"/>
        <v>0.32114666418381388</v>
      </c>
      <c r="I66" s="17">
        <f t="shared" si="2"/>
        <v>931.29</v>
      </c>
    </row>
    <row r="67" spans="1:9" ht="14.25" customHeight="1" x14ac:dyDescent="0.25">
      <c r="A67" s="54">
        <v>42522</v>
      </c>
      <c r="B67" s="55">
        <f t="shared" si="3"/>
        <v>66</v>
      </c>
      <c r="C67" s="16">
        <v>120</v>
      </c>
      <c r="D67" s="56">
        <v>3847.41</v>
      </c>
      <c r="E67" s="57">
        <v>2250</v>
      </c>
      <c r="G67" s="57">
        <f t="shared" si="0"/>
        <v>2551718.7080999995</v>
      </c>
      <c r="H67" s="58">
        <f t="shared" si="1"/>
        <v>0.41519099861985076</v>
      </c>
      <c r="I67" s="17">
        <f t="shared" si="2"/>
        <v>1597.4099999999999</v>
      </c>
    </row>
    <row r="68" spans="1:9" ht="14.25" customHeight="1" x14ac:dyDescent="0.25">
      <c r="A68" s="54">
        <v>42552</v>
      </c>
      <c r="B68" s="55">
        <f t="shared" si="3"/>
        <v>67</v>
      </c>
      <c r="C68" s="16">
        <v>77.5</v>
      </c>
      <c r="D68" s="56">
        <v>2155.12</v>
      </c>
      <c r="E68" s="57">
        <v>2037</v>
      </c>
      <c r="G68" s="57">
        <f t="shared" si="0"/>
        <v>13952.334399999974</v>
      </c>
      <c r="H68" s="58">
        <f t="shared" si="1"/>
        <v>5.4809012955195024E-2</v>
      </c>
      <c r="I68" s="17">
        <f t="shared" si="2"/>
        <v>118.11999999999989</v>
      </c>
    </row>
    <row r="69" spans="1:9" ht="14.25" customHeight="1" x14ac:dyDescent="0.25">
      <c r="A69" s="54">
        <v>42583</v>
      </c>
      <c r="B69" s="55">
        <f t="shared" si="3"/>
        <v>68</v>
      </c>
      <c r="C69" s="16">
        <v>33</v>
      </c>
      <c r="D69" s="56">
        <v>1799.97</v>
      </c>
      <c r="E69" s="57">
        <v>1860.12</v>
      </c>
      <c r="G69" s="57">
        <f t="shared" si="0"/>
        <v>3618.0224999999837</v>
      </c>
      <c r="H69" s="58">
        <f t="shared" si="1"/>
        <v>3.3417223620393594E-2</v>
      </c>
      <c r="I69" s="17">
        <f t="shared" si="2"/>
        <v>-60.149999999999864</v>
      </c>
    </row>
    <row r="70" spans="1:9" ht="14.25" customHeight="1" x14ac:dyDescent="0.25">
      <c r="A70" s="54">
        <v>42614</v>
      </c>
      <c r="B70" s="55">
        <f t="shared" si="3"/>
        <v>69</v>
      </c>
      <c r="C70" s="16">
        <v>48</v>
      </c>
      <c r="D70" s="56">
        <v>1456.41</v>
      </c>
      <c r="E70" s="57">
        <v>1915.21</v>
      </c>
      <c r="G70" s="57">
        <f t="shared" si="0"/>
        <v>210497.43999999994</v>
      </c>
      <c r="H70" s="58">
        <f t="shared" si="1"/>
        <v>0.31502118222203906</v>
      </c>
      <c r="I70" s="17">
        <f t="shared" si="2"/>
        <v>-458.79999999999995</v>
      </c>
    </row>
    <row r="71" spans="1:9" ht="14.25" customHeight="1" x14ac:dyDescent="0.25">
      <c r="A71" s="54">
        <v>42644</v>
      </c>
      <c r="B71" s="55">
        <f t="shared" si="3"/>
        <v>70</v>
      </c>
      <c r="C71" s="16">
        <v>142.5</v>
      </c>
      <c r="D71" s="56">
        <v>1987.42</v>
      </c>
      <c r="E71" s="57">
        <v>2384.5</v>
      </c>
      <c r="G71" s="57">
        <f t="shared" si="0"/>
        <v>157672.52639999994</v>
      </c>
      <c r="H71" s="58">
        <f t="shared" si="1"/>
        <v>0.19979672137746421</v>
      </c>
      <c r="I71" s="17">
        <f t="shared" si="2"/>
        <v>-397.07999999999993</v>
      </c>
    </row>
    <row r="72" spans="1:9" ht="14.25" customHeight="1" x14ac:dyDescent="0.25">
      <c r="A72" s="54">
        <v>42675</v>
      </c>
      <c r="B72" s="55">
        <f t="shared" si="3"/>
        <v>71</v>
      </c>
      <c r="C72" s="16">
        <v>340</v>
      </c>
      <c r="D72" s="56">
        <v>3675.37</v>
      </c>
      <c r="E72" s="57">
        <v>4671.6499999999996</v>
      </c>
      <c r="G72" s="57">
        <f t="shared" si="0"/>
        <v>992573.83839999954</v>
      </c>
      <c r="H72" s="58">
        <f t="shared" si="1"/>
        <v>0.27106930730783563</v>
      </c>
      <c r="I72" s="17">
        <f t="shared" si="2"/>
        <v>-996.27999999999975</v>
      </c>
    </row>
    <row r="73" spans="1:9" ht="14.25" customHeight="1" x14ac:dyDescent="0.25">
      <c r="A73" s="54">
        <v>42705</v>
      </c>
      <c r="B73" s="55">
        <f t="shared" si="3"/>
        <v>72</v>
      </c>
      <c r="C73" s="16">
        <v>380.5</v>
      </c>
      <c r="D73" s="56">
        <v>4016.23</v>
      </c>
      <c r="E73" s="57">
        <v>5500.86</v>
      </c>
      <c r="G73" s="57">
        <f t="shared" si="0"/>
        <v>2204126.236899999</v>
      </c>
      <c r="H73" s="58">
        <f t="shared" si="1"/>
        <v>0.36965761423026061</v>
      </c>
      <c r="I73" s="17">
        <f t="shared" si="2"/>
        <v>-1484.6299999999997</v>
      </c>
    </row>
    <row r="74" spans="1:9" ht="14.25" customHeight="1" x14ac:dyDescent="0.25">
      <c r="A74" s="54">
        <v>42736</v>
      </c>
      <c r="B74" s="55">
        <f t="shared" si="3"/>
        <v>73</v>
      </c>
      <c r="C74" s="16">
        <v>392</v>
      </c>
      <c r="D74" s="56">
        <v>4905.8500000000004</v>
      </c>
      <c r="E74" s="57">
        <v>5762.74</v>
      </c>
      <c r="G74" s="57">
        <f t="shared" si="0"/>
        <v>734260.47209999897</v>
      </c>
      <c r="H74" s="58">
        <f t="shared" si="1"/>
        <v>0.17466697921868776</v>
      </c>
      <c r="I74" s="17">
        <f t="shared" si="2"/>
        <v>-856.88999999999942</v>
      </c>
    </row>
    <row r="75" spans="1:9" ht="14.25" customHeight="1" x14ac:dyDescent="0.25">
      <c r="A75" s="54">
        <v>42767</v>
      </c>
      <c r="B75" s="55">
        <f t="shared" si="3"/>
        <v>74</v>
      </c>
      <c r="C75" s="16">
        <v>323.5</v>
      </c>
      <c r="D75" s="56">
        <v>4144.17</v>
      </c>
      <c r="E75" s="57">
        <v>4375.5</v>
      </c>
      <c r="G75" s="57">
        <f t="shared" si="0"/>
        <v>53513.568899999969</v>
      </c>
      <c r="H75" s="58">
        <f t="shared" si="1"/>
        <v>5.582058651068849E-2</v>
      </c>
      <c r="I75" s="17">
        <f t="shared" si="2"/>
        <v>-231.32999999999993</v>
      </c>
    </row>
    <row r="76" spans="1:9" ht="14.25" customHeight="1" x14ac:dyDescent="0.25">
      <c r="A76" s="54">
        <v>42795</v>
      </c>
      <c r="B76" s="55">
        <f t="shared" si="3"/>
        <v>75</v>
      </c>
      <c r="C76" s="16">
        <v>222.5</v>
      </c>
      <c r="D76" s="56">
        <v>3748.76</v>
      </c>
      <c r="E76" s="57">
        <v>3026.88</v>
      </c>
      <c r="G76" s="57">
        <f t="shared" si="0"/>
        <v>521110.73440000013</v>
      </c>
      <c r="H76" s="58">
        <f t="shared" si="1"/>
        <v>0.19256500816269914</v>
      </c>
      <c r="I76" s="17">
        <f t="shared" si="2"/>
        <v>721.88000000000011</v>
      </c>
    </row>
    <row r="77" spans="1:9" ht="14.25" customHeight="1" x14ac:dyDescent="0.25">
      <c r="A77" s="54">
        <v>42826</v>
      </c>
      <c r="B77" s="55">
        <f t="shared" si="3"/>
        <v>76</v>
      </c>
      <c r="C77" s="16">
        <v>189</v>
      </c>
      <c r="D77" s="56">
        <v>2449.84</v>
      </c>
      <c r="E77" s="57">
        <v>2722.3</v>
      </c>
      <c r="G77" s="57">
        <f t="shared" si="0"/>
        <v>74234.451600000015</v>
      </c>
      <c r="H77" s="58">
        <f t="shared" si="1"/>
        <v>0.11121542631355517</v>
      </c>
      <c r="I77" s="17">
        <f t="shared" si="2"/>
        <v>-272.46000000000004</v>
      </c>
    </row>
    <row r="78" spans="1:9" ht="14.25" customHeight="1" x14ac:dyDescent="0.25">
      <c r="A78" s="54">
        <v>42856</v>
      </c>
      <c r="B78" s="55">
        <f t="shared" si="3"/>
        <v>77</v>
      </c>
      <c r="C78" s="16">
        <v>143.5</v>
      </c>
      <c r="D78" s="56">
        <v>2677.39</v>
      </c>
      <c r="E78" s="57">
        <v>2390.88</v>
      </c>
      <c r="G78" s="57">
        <f t="shared" si="0"/>
        <v>82087.98009999987</v>
      </c>
      <c r="H78" s="58">
        <f t="shared" si="1"/>
        <v>0.10701093228853464</v>
      </c>
      <c r="I78" s="17">
        <f t="shared" si="2"/>
        <v>286.50999999999976</v>
      </c>
    </row>
    <row r="79" spans="1:9" ht="14.25" customHeight="1" x14ac:dyDescent="0.25">
      <c r="A79" s="54">
        <v>42887</v>
      </c>
      <c r="B79" s="55">
        <f t="shared" si="3"/>
        <v>78</v>
      </c>
      <c r="C79" s="16">
        <v>110</v>
      </c>
      <c r="D79" s="56">
        <v>2134.23</v>
      </c>
      <c r="E79" s="57">
        <v>2195.37</v>
      </c>
      <c r="G79" s="57">
        <f t="shared" si="0"/>
        <v>3738.0995999999845</v>
      </c>
      <c r="H79" s="58">
        <f t="shared" si="1"/>
        <v>2.8647334167357721E-2</v>
      </c>
      <c r="I79" s="17">
        <f t="shared" si="2"/>
        <v>-61.139999999999873</v>
      </c>
    </row>
    <row r="80" spans="1:9" ht="14.25" customHeight="1" x14ac:dyDescent="0.25">
      <c r="A80" s="54">
        <v>42917</v>
      </c>
      <c r="B80" s="99">
        <f t="shared" si="3"/>
        <v>79</v>
      </c>
      <c r="C80" s="16">
        <v>32</v>
      </c>
      <c r="D80" s="56">
        <v>1537.76</v>
      </c>
      <c r="E80" s="57">
        <v>1856.59</v>
      </c>
      <c r="G80" s="100">
        <f t="shared" si="0"/>
        <v>101652.56889999995</v>
      </c>
      <c r="H80" s="58">
        <f t="shared" si="1"/>
        <v>0.20733404432421179</v>
      </c>
      <c r="I80" s="17">
        <f t="shared" si="2"/>
        <v>-318.82999999999993</v>
      </c>
    </row>
    <row r="81" spans="1:9" ht="14.25" customHeight="1" x14ac:dyDescent="0.25">
      <c r="A81" s="54">
        <v>42948</v>
      </c>
      <c r="B81" s="99">
        <f t="shared" si="3"/>
        <v>80</v>
      </c>
      <c r="C81" s="16">
        <v>10</v>
      </c>
      <c r="D81" s="56">
        <v>1207.69</v>
      </c>
      <c r="E81" s="57">
        <v>1783.45</v>
      </c>
      <c r="G81" s="100">
        <f t="shared" si="0"/>
        <v>331499.57759999996</v>
      </c>
      <c r="H81" s="58">
        <f t="shared" si="1"/>
        <v>0.47674486002202549</v>
      </c>
      <c r="I81" s="17">
        <f t="shared" si="2"/>
        <v>-575.76</v>
      </c>
    </row>
    <row r="82" spans="1:9" ht="14.25" customHeight="1" x14ac:dyDescent="0.25">
      <c r="A82" s="54">
        <v>42979</v>
      </c>
      <c r="B82" s="99">
        <f t="shared" si="3"/>
        <v>81</v>
      </c>
      <c r="C82" s="16">
        <v>30</v>
      </c>
      <c r="D82" s="56">
        <v>895.95</v>
      </c>
      <c r="E82" s="57">
        <v>1849.6</v>
      </c>
      <c r="G82" s="100">
        <f t="shared" si="0"/>
        <v>909448.32249999978</v>
      </c>
      <c r="H82" s="58">
        <f t="shared" si="1"/>
        <v>1.0644009152296443</v>
      </c>
      <c r="I82" s="17">
        <f t="shared" si="2"/>
        <v>-953.64999999999986</v>
      </c>
    </row>
    <row r="83" spans="1:9" ht="14.25" customHeight="1" x14ac:dyDescent="0.25">
      <c r="A83" s="54">
        <v>43009</v>
      </c>
      <c r="B83" s="99">
        <f t="shared" si="3"/>
        <v>82</v>
      </c>
      <c r="C83" s="16">
        <v>127</v>
      </c>
      <c r="D83" s="56">
        <v>1226.24</v>
      </c>
      <c r="E83" s="57">
        <v>2290.0700000000002</v>
      </c>
      <c r="G83" s="100">
        <f t="shared" si="0"/>
        <v>1131734.2689000003</v>
      </c>
      <c r="H83" s="58">
        <f t="shared" si="1"/>
        <v>0.86755447546972875</v>
      </c>
      <c r="I83" s="17">
        <f t="shared" si="2"/>
        <v>-1063.8300000000002</v>
      </c>
    </row>
    <row r="84" spans="1:9" ht="14.25" customHeight="1" x14ac:dyDescent="0.25">
      <c r="A84" s="54">
        <v>43040</v>
      </c>
      <c r="B84" s="99">
        <f t="shared" si="3"/>
        <v>83</v>
      </c>
      <c r="C84" s="16">
        <v>270</v>
      </c>
      <c r="D84" s="56">
        <v>2325.86</v>
      </c>
      <c r="E84" s="57">
        <v>3570.04</v>
      </c>
      <c r="G84" s="100">
        <f t="shared" si="0"/>
        <v>1547983.8723999995</v>
      </c>
      <c r="H84" s="58">
        <f t="shared" si="1"/>
        <v>0.53493331498886421</v>
      </c>
      <c r="I84" s="17">
        <f t="shared" si="2"/>
        <v>-1244.1799999999998</v>
      </c>
    </row>
    <row r="85" spans="1:9" ht="14.25" customHeight="1" x14ac:dyDescent="0.25">
      <c r="A85" s="54">
        <v>43070</v>
      </c>
      <c r="B85" s="99">
        <f t="shared" si="3"/>
        <v>84</v>
      </c>
      <c r="C85" s="16">
        <v>372.5</v>
      </c>
      <c r="D85" s="56">
        <v>3600.39</v>
      </c>
      <c r="E85" s="57">
        <v>5325.49</v>
      </c>
      <c r="G85" s="100">
        <f t="shared" si="0"/>
        <v>2975970.01</v>
      </c>
      <c r="H85" s="58">
        <f t="shared" si="1"/>
        <v>0.47914253733623302</v>
      </c>
      <c r="I85" s="17">
        <f t="shared" si="2"/>
        <v>-1725.1</v>
      </c>
    </row>
    <row r="86" spans="1:9" ht="14.25" customHeight="1" x14ac:dyDescent="0.25">
      <c r="A86" s="54">
        <v>43101</v>
      </c>
      <c r="B86" s="99">
        <f t="shared" si="3"/>
        <v>85</v>
      </c>
      <c r="C86" s="16">
        <v>435.5</v>
      </c>
      <c r="D86" s="56">
        <v>6103.76</v>
      </c>
      <c r="E86" s="57">
        <v>6849.47</v>
      </c>
      <c r="G86" s="100">
        <f t="shared" si="0"/>
        <v>556083.40410000004</v>
      </c>
      <c r="H86" s="58">
        <f t="shared" si="1"/>
        <v>0.12217223481919341</v>
      </c>
      <c r="I86" s="17">
        <f t="shared" si="2"/>
        <v>-745.71</v>
      </c>
    </row>
    <row r="87" spans="1:9" ht="14.25" customHeight="1" x14ac:dyDescent="0.25">
      <c r="A87" s="54">
        <v>43132</v>
      </c>
      <c r="B87" s="99">
        <f t="shared" si="3"/>
        <v>86</v>
      </c>
      <c r="C87" s="16">
        <v>357.5</v>
      </c>
      <c r="D87" s="56">
        <v>4157.79</v>
      </c>
      <c r="E87" s="57">
        <v>5011.99</v>
      </c>
      <c r="G87" s="100">
        <f t="shared" si="0"/>
        <v>729657.63999999966</v>
      </c>
      <c r="H87" s="58">
        <f t="shared" si="1"/>
        <v>0.20544568147982459</v>
      </c>
      <c r="I87" s="17">
        <f t="shared" si="2"/>
        <v>-854.19999999999982</v>
      </c>
    </row>
    <row r="88" spans="1:9" ht="14.25" customHeight="1" x14ac:dyDescent="0.25">
      <c r="A88" s="54">
        <v>43160</v>
      </c>
      <c r="B88" s="99">
        <f t="shared" si="3"/>
        <v>87</v>
      </c>
      <c r="C88" s="16">
        <v>243</v>
      </c>
      <c r="D88" s="56">
        <v>4910.4399999999996</v>
      </c>
      <c r="E88" s="57">
        <v>3243.75</v>
      </c>
      <c r="G88" s="100">
        <f t="shared" si="0"/>
        <v>2777855.5560999988</v>
      </c>
      <c r="H88" s="58">
        <f t="shared" si="1"/>
        <v>0.33941764892759096</v>
      </c>
      <c r="I88" s="17">
        <f t="shared" si="2"/>
        <v>1666.6899999999996</v>
      </c>
    </row>
    <row r="89" spans="1:9" ht="14.25" customHeight="1" x14ac:dyDescent="0.25">
      <c r="A89" s="54">
        <v>43191</v>
      </c>
      <c r="B89" s="99">
        <f t="shared" si="3"/>
        <v>88</v>
      </c>
      <c r="C89" s="16">
        <v>142.5</v>
      </c>
      <c r="D89" s="56">
        <v>2497.4699999999998</v>
      </c>
      <c r="E89" s="57">
        <v>2384.5</v>
      </c>
      <c r="G89" s="100">
        <f t="shared" si="0"/>
        <v>12762.220899999955</v>
      </c>
      <c r="H89" s="58">
        <f t="shared" si="1"/>
        <v>4.5233776581900809E-2</v>
      </c>
      <c r="I89" s="17">
        <f t="shared" si="2"/>
        <v>112.9699999999998</v>
      </c>
    </row>
    <row r="90" spans="1:9" ht="14.25" customHeight="1" x14ac:dyDescent="0.25">
      <c r="A90" s="54">
        <v>43221</v>
      </c>
      <c r="B90" s="99">
        <f t="shared" si="3"/>
        <v>89</v>
      </c>
      <c r="C90" s="16">
        <v>31</v>
      </c>
      <c r="D90" s="56">
        <v>1729.43</v>
      </c>
      <c r="E90" s="57">
        <v>1853.09</v>
      </c>
      <c r="G90" s="100">
        <f t="shared" si="0"/>
        <v>15291.795599999965</v>
      </c>
      <c r="H90" s="58">
        <f t="shared" si="1"/>
        <v>7.1503327686000498E-2</v>
      </c>
      <c r="I90" s="17">
        <f t="shared" si="2"/>
        <v>-123.65999999999985</v>
      </c>
    </row>
    <row r="91" spans="1:9" ht="14.25" customHeight="1" x14ac:dyDescent="0.25">
      <c r="A91" s="54">
        <v>43252</v>
      </c>
      <c r="B91" s="99">
        <f t="shared" si="3"/>
        <v>90</v>
      </c>
      <c r="C91" s="16">
        <v>12.5</v>
      </c>
      <c r="D91" s="56">
        <v>1610.43</v>
      </c>
      <c r="E91" s="57">
        <v>1791.36</v>
      </c>
      <c r="G91" s="100">
        <f t="shared" si="0"/>
        <v>32735.664899999942</v>
      </c>
      <c r="H91" s="58">
        <f t="shared" si="1"/>
        <v>0.11234887576609963</v>
      </c>
      <c r="I91" s="17">
        <f t="shared" si="2"/>
        <v>-180.92999999999984</v>
      </c>
    </row>
    <row r="92" spans="1:9" ht="14.25" customHeight="1" x14ac:dyDescent="0.25">
      <c r="A92" s="54">
        <v>43282</v>
      </c>
      <c r="B92" s="99">
        <f t="shared" si="3"/>
        <v>91</v>
      </c>
      <c r="C92" s="16">
        <v>15.5</v>
      </c>
      <c r="D92" s="56">
        <v>1239.4100000000001</v>
      </c>
      <c r="E92" s="57">
        <v>1800.98</v>
      </c>
      <c r="G92" s="100">
        <f t="shared" si="0"/>
        <v>315360.86489999993</v>
      </c>
      <c r="H92" s="58">
        <f t="shared" si="1"/>
        <v>0.45309461760030972</v>
      </c>
      <c r="I92" s="17">
        <f t="shared" si="2"/>
        <v>-561.56999999999994</v>
      </c>
    </row>
    <row r="93" spans="1:9" ht="14.25" customHeight="1" x14ac:dyDescent="0.25">
      <c r="A93" s="54">
        <v>43313</v>
      </c>
      <c r="B93" s="99">
        <f t="shared" si="3"/>
        <v>92</v>
      </c>
      <c r="C93" s="16">
        <v>50</v>
      </c>
      <c r="D93" s="56">
        <v>1448.11</v>
      </c>
      <c r="E93" s="57">
        <v>1922.88</v>
      </c>
      <c r="G93" s="100">
        <f t="shared" si="0"/>
        <v>225406.55290000018</v>
      </c>
      <c r="H93" s="58">
        <f t="shared" si="1"/>
        <v>0.32785492814772377</v>
      </c>
      <c r="I93" s="17">
        <f t="shared" si="2"/>
        <v>-474.77000000000021</v>
      </c>
    </row>
    <row r="94" spans="1:9" ht="14.25" customHeight="1" x14ac:dyDescent="0.25">
      <c r="A94" s="54">
        <v>43344</v>
      </c>
      <c r="B94" s="99">
        <f t="shared" si="3"/>
        <v>93</v>
      </c>
      <c r="C94" s="16">
        <v>120.5</v>
      </c>
      <c r="D94" s="56">
        <v>1302.3</v>
      </c>
      <c r="E94" s="57">
        <v>2252.81</v>
      </c>
      <c r="G94" s="100">
        <f t="shared" si="0"/>
        <v>903469.26009999996</v>
      </c>
      <c r="H94" s="58">
        <f t="shared" si="1"/>
        <v>0.72987022959379566</v>
      </c>
      <c r="I94" s="17">
        <f t="shared" si="2"/>
        <v>-950.51</v>
      </c>
    </row>
    <row r="95" spans="1:9" ht="14.25" customHeight="1" x14ac:dyDescent="0.25">
      <c r="A95" s="54">
        <v>43374</v>
      </c>
      <c r="B95" s="99">
        <f t="shared" si="3"/>
        <v>94</v>
      </c>
      <c r="C95" s="16">
        <v>244</v>
      </c>
      <c r="D95" s="56">
        <v>2481.7399999999998</v>
      </c>
      <c r="E95" s="57">
        <v>3254.98</v>
      </c>
      <c r="G95" s="100">
        <f t="shared" si="0"/>
        <v>597900.09760000033</v>
      </c>
      <c r="H95" s="58">
        <f t="shared" si="1"/>
        <v>0.31157171984172405</v>
      </c>
      <c r="I95" s="17">
        <f t="shared" si="2"/>
        <v>-773.24000000000024</v>
      </c>
    </row>
    <row r="96" spans="1:9" ht="14.25" customHeight="1" x14ac:dyDescent="0.25">
      <c r="A96" s="54">
        <v>43405</v>
      </c>
      <c r="B96" s="99">
        <f t="shared" si="3"/>
        <v>95</v>
      </c>
      <c r="C96" s="16">
        <v>411</v>
      </c>
      <c r="D96" s="56">
        <v>4334.28</v>
      </c>
      <c r="E96" s="57">
        <v>6219.71</v>
      </c>
      <c r="G96" s="100">
        <f t="shared" si="0"/>
        <v>3554846.2849000013</v>
      </c>
      <c r="H96" s="58">
        <f t="shared" si="1"/>
        <v>0.43500419908266202</v>
      </c>
      <c r="I96" s="17">
        <f t="shared" si="2"/>
        <v>-1885.4300000000003</v>
      </c>
    </row>
    <row r="97" spans="1:9" ht="14.25" customHeight="1" x14ac:dyDescent="0.25">
      <c r="A97" s="54">
        <v>43435</v>
      </c>
      <c r="B97" s="99">
        <f t="shared" si="3"/>
        <v>96</v>
      </c>
      <c r="C97" s="16">
        <v>431</v>
      </c>
      <c r="D97" s="56">
        <v>5010.95</v>
      </c>
      <c r="E97" s="57">
        <v>6730.71</v>
      </c>
      <c r="G97" s="100">
        <f t="shared" si="0"/>
        <v>2957574.4576000008</v>
      </c>
      <c r="H97" s="58">
        <f t="shared" si="1"/>
        <v>0.34320039114339601</v>
      </c>
      <c r="I97" s="17">
        <f t="shared" si="2"/>
        <v>-1719.7600000000002</v>
      </c>
    </row>
    <row r="98" spans="1:9" ht="14.25" customHeight="1" x14ac:dyDescent="0.25">
      <c r="A98" s="54">
        <v>43466</v>
      </c>
      <c r="B98" s="99">
        <f t="shared" si="3"/>
        <v>97</v>
      </c>
      <c r="C98" s="16">
        <v>294</v>
      </c>
      <c r="D98" s="56">
        <v>3984</v>
      </c>
      <c r="E98" s="57">
        <v>3903.46</v>
      </c>
      <c r="G98" s="100">
        <f t="shared" si="0"/>
        <v>6486.6915999999937</v>
      </c>
      <c r="H98" s="58">
        <f t="shared" si="1"/>
        <v>2.0215863453815253E-2</v>
      </c>
      <c r="I98" s="17">
        <f t="shared" si="2"/>
        <v>80.539999999999964</v>
      </c>
    </row>
    <row r="99" spans="1:9" ht="14.25" customHeight="1" x14ac:dyDescent="0.25">
      <c r="A99" s="54">
        <v>43497</v>
      </c>
      <c r="B99" s="99">
        <f t="shared" si="3"/>
        <v>98</v>
      </c>
      <c r="C99" s="16">
        <v>316</v>
      </c>
      <c r="D99" s="56">
        <v>4380</v>
      </c>
      <c r="E99" s="57">
        <v>4248.6499999999996</v>
      </c>
      <c r="G99" s="100">
        <f t="shared" si="0"/>
        <v>17252.822500000097</v>
      </c>
      <c r="H99" s="58">
        <f t="shared" si="1"/>
        <v>2.9988584474885928E-2</v>
      </c>
      <c r="I99" s="17">
        <f t="shared" si="2"/>
        <v>131.35000000000036</v>
      </c>
    </row>
    <row r="100" spans="1:9" ht="14.25" customHeight="1" x14ac:dyDescent="0.25">
      <c r="A100" s="54">
        <v>43525</v>
      </c>
      <c r="B100" s="99">
        <f t="shared" si="3"/>
        <v>99</v>
      </c>
      <c r="C100" s="16">
        <v>384.5</v>
      </c>
      <c r="D100" s="56">
        <v>7549</v>
      </c>
      <c r="E100" s="57">
        <v>5590.65</v>
      </c>
      <c r="G100" s="100">
        <f t="shared" si="0"/>
        <v>3835134.7225000015</v>
      </c>
      <c r="H100" s="58">
        <f t="shared" si="1"/>
        <v>0.2594184660219897</v>
      </c>
      <c r="I100" s="17">
        <f t="shared" si="2"/>
        <v>1958.3500000000004</v>
      </c>
    </row>
    <row r="101" spans="1:9" ht="14.25" customHeight="1" x14ac:dyDescent="0.25">
      <c r="A101" s="54">
        <v>43556</v>
      </c>
      <c r="B101" s="99">
        <f t="shared" si="3"/>
        <v>100</v>
      </c>
      <c r="C101" s="16">
        <v>286</v>
      </c>
      <c r="D101" s="56">
        <v>5025</v>
      </c>
      <c r="E101" s="57">
        <v>3787.5</v>
      </c>
      <c r="G101" s="100">
        <f t="shared" si="0"/>
        <v>1531406.25</v>
      </c>
      <c r="H101" s="58">
        <f t="shared" si="1"/>
        <v>0.2462686567164179</v>
      </c>
      <c r="I101" s="17">
        <f t="shared" si="2"/>
        <v>1237.5</v>
      </c>
    </row>
    <row r="102" spans="1:9" ht="14.25" customHeight="1" x14ac:dyDescent="0.25">
      <c r="A102" s="54">
        <v>43586</v>
      </c>
      <c r="B102" s="99">
        <f t="shared" si="3"/>
        <v>101</v>
      </c>
      <c r="C102" s="16">
        <v>156</v>
      </c>
      <c r="D102" s="56">
        <v>3380</v>
      </c>
      <c r="E102" s="57">
        <v>2473.66</v>
      </c>
      <c r="G102" s="100">
        <f t="shared" si="0"/>
        <v>821452.19560000021</v>
      </c>
      <c r="H102" s="58">
        <f t="shared" si="1"/>
        <v>0.26814792899408291</v>
      </c>
      <c r="I102" s="17">
        <f t="shared" si="2"/>
        <v>906.34000000000015</v>
      </c>
    </row>
    <row r="103" spans="1:9" ht="14.25" customHeight="1" x14ac:dyDescent="0.25">
      <c r="A103" s="54">
        <v>43617</v>
      </c>
      <c r="B103" s="99">
        <f t="shared" si="3"/>
        <v>102</v>
      </c>
      <c r="C103" s="16">
        <v>49.5</v>
      </c>
      <c r="D103" s="56">
        <v>2399</v>
      </c>
      <c r="E103" s="57">
        <v>1920.96</v>
      </c>
      <c r="G103" s="100">
        <f t="shared" si="0"/>
        <v>228522.24159999998</v>
      </c>
      <c r="H103" s="58">
        <f t="shared" si="1"/>
        <v>0.1992663609837432</v>
      </c>
      <c r="I103" s="17">
        <f t="shared" si="2"/>
        <v>478.03999999999996</v>
      </c>
    </row>
    <row r="104" spans="1:9" ht="14.25" customHeight="1" x14ac:dyDescent="0.25">
      <c r="A104" s="54">
        <v>43647</v>
      </c>
      <c r="B104" s="99">
        <f t="shared" si="3"/>
        <v>103</v>
      </c>
      <c r="C104" s="16">
        <v>21.5</v>
      </c>
      <c r="D104" s="56">
        <v>1947</v>
      </c>
      <c r="E104" s="57">
        <v>1820.66</v>
      </c>
      <c r="G104" s="100">
        <f t="shared" si="0"/>
        <v>15961.795599999979</v>
      </c>
      <c r="H104" s="58">
        <f t="shared" si="1"/>
        <v>6.4889573703132988E-2</v>
      </c>
      <c r="I104" s="17">
        <f t="shared" si="2"/>
        <v>126.33999999999992</v>
      </c>
    </row>
    <row r="105" spans="1:9" ht="14.25" customHeight="1" x14ac:dyDescent="0.25">
      <c r="A105" s="54">
        <v>43678</v>
      </c>
      <c r="B105" s="99">
        <f t="shared" si="3"/>
        <v>104</v>
      </c>
      <c r="C105" s="16">
        <v>30.5</v>
      </c>
      <c r="D105" s="56">
        <v>1607</v>
      </c>
      <c r="E105" s="57">
        <v>1851.34</v>
      </c>
      <c r="G105" s="100">
        <f t="shared" si="0"/>
        <v>59702.035599999959</v>
      </c>
      <c r="H105" s="58">
        <f t="shared" si="1"/>
        <v>0.1520472930927193</v>
      </c>
      <c r="I105" s="17">
        <f t="shared" si="2"/>
        <v>-244.33999999999992</v>
      </c>
    </row>
    <row r="106" spans="1:9" ht="14.25" customHeight="1" x14ac:dyDescent="0.25">
      <c r="A106" s="54">
        <v>43709</v>
      </c>
      <c r="B106" s="99">
        <f t="shared" si="3"/>
        <v>105</v>
      </c>
      <c r="C106" s="16">
        <v>81</v>
      </c>
      <c r="D106" s="56">
        <v>1379</v>
      </c>
      <c r="E106" s="57">
        <v>2052.7600000000002</v>
      </c>
      <c r="G106" s="100">
        <f t="shared" si="0"/>
        <v>453952.53760000027</v>
      </c>
      <c r="H106" s="58">
        <f t="shared" si="1"/>
        <v>0.48858593183466298</v>
      </c>
      <c r="I106" s="17">
        <f t="shared" si="2"/>
        <v>-673.76000000000022</v>
      </c>
    </row>
    <row r="107" spans="1:9" ht="14.25" customHeight="1" x14ac:dyDescent="0.25">
      <c r="A107" s="54">
        <v>43739</v>
      </c>
      <c r="B107" s="99">
        <f t="shared" si="3"/>
        <v>106</v>
      </c>
      <c r="C107" s="101">
        <v>129.5</v>
      </c>
      <c r="D107" s="56">
        <v>1426</v>
      </c>
      <c r="E107" s="57">
        <v>2304.75</v>
      </c>
      <c r="G107" s="100">
        <f t="shared" si="0"/>
        <v>772201.5625</v>
      </c>
      <c r="H107" s="58">
        <f t="shared" si="1"/>
        <v>0.61623422159887797</v>
      </c>
      <c r="I107" s="17">
        <f t="shared" si="2"/>
        <v>-878.75</v>
      </c>
    </row>
    <row r="108" spans="1:9" ht="14.25" customHeight="1" x14ac:dyDescent="0.25">
      <c r="A108" s="54">
        <v>43770</v>
      </c>
      <c r="B108" s="99">
        <f t="shared" si="3"/>
        <v>107</v>
      </c>
      <c r="C108" s="101">
        <v>233.5</v>
      </c>
      <c r="D108" s="56">
        <v>2419</v>
      </c>
      <c r="E108" s="57">
        <v>3140.14</v>
      </c>
      <c r="G108" s="100">
        <f t="shared" si="0"/>
        <v>520042.89959999983</v>
      </c>
      <c r="H108" s="58">
        <f t="shared" si="1"/>
        <v>0.29811492352211655</v>
      </c>
      <c r="I108" s="17">
        <f t="shared" si="2"/>
        <v>-721.13999999999987</v>
      </c>
    </row>
    <row r="109" spans="1:9" ht="14.25" customHeight="1" x14ac:dyDescent="0.25">
      <c r="A109" s="54">
        <v>43800</v>
      </c>
      <c r="B109" s="99">
        <f t="shared" si="3"/>
        <v>108</v>
      </c>
      <c r="C109" s="101">
        <v>351.5</v>
      </c>
      <c r="D109" s="56">
        <v>4238</v>
      </c>
      <c r="E109" s="57">
        <v>4892.2299999999996</v>
      </c>
      <c r="G109" s="100">
        <f t="shared" si="0"/>
        <v>428016.89289999945</v>
      </c>
      <c r="H109" s="58">
        <f t="shared" si="1"/>
        <v>0.15437234544596498</v>
      </c>
      <c r="I109" s="17">
        <f t="shared" si="2"/>
        <v>-654.22999999999956</v>
      </c>
    </row>
    <row r="110" spans="1:9" ht="14.25" customHeight="1" x14ac:dyDescent="0.25">
      <c r="A110" s="54">
        <v>43831</v>
      </c>
      <c r="B110" s="99">
        <f t="shared" si="3"/>
        <v>109</v>
      </c>
      <c r="C110" s="101">
        <v>440</v>
      </c>
      <c r="D110" s="56">
        <v>5672</v>
      </c>
      <c r="E110" s="57">
        <v>6969.48</v>
      </c>
      <c r="G110" s="100">
        <f t="shared" si="0"/>
        <v>1683454.3503999989</v>
      </c>
      <c r="H110" s="58">
        <f t="shared" si="1"/>
        <v>0.22875176304654435</v>
      </c>
      <c r="I110" s="17">
        <f t="shared" si="2"/>
        <v>-1297.4799999999996</v>
      </c>
    </row>
    <row r="111" spans="1:9" ht="14.25" customHeight="1" x14ac:dyDescent="0.25">
      <c r="A111" s="54">
        <v>43862</v>
      </c>
      <c r="B111" s="99">
        <f t="shared" si="3"/>
        <v>110</v>
      </c>
      <c r="C111" s="101">
        <v>622.5</v>
      </c>
      <c r="D111" s="56">
        <v>11933</v>
      </c>
      <c r="E111" s="57">
        <v>11751.47</v>
      </c>
      <c r="G111" s="100">
        <f t="shared" si="0"/>
        <v>32953.140900000239</v>
      </c>
      <c r="H111" s="58">
        <f t="shared" si="1"/>
        <v>1.5212436101567138E-2</v>
      </c>
      <c r="I111" s="17">
        <f t="shared" si="2"/>
        <v>181.53000000000065</v>
      </c>
    </row>
    <row r="112" spans="1:9" ht="14.25" customHeight="1" x14ac:dyDescent="0.25">
      <c r="A112" s="54">
        <v>43891</v>
      </c>
      <c r="B112" s="99">
        <f t="shared" si="3"/>
        <v>111</v>
      </c>
      <c r="C112" s="101">
        <v>485.5</v>
      </c>
      <c r="D112" s="56">
        <v>8252</v>
      </c>
      <c r="E112" s="57">
        <v>8234.7800000000007</v>
      </c>
      <c r="G112" s="100">
        <f t="shared" si="0"/>
        <v>296.52839999997747</v>
      </c>
      <c r="H112" s="58">
        <f t="shared" si="1"/>
        <v>2.0867668444012779E-3</v>
      </c>
      <c r="I112" s="17">
        <f t="shared" si="2"/>
        <v>17.219999999999345</v>
      </c>
    </row>
    <row r="113" spans="1:9" ht="14.25" customHeight="1" x14ac:dyDescent="0.25">
      <c r="A113" s="54">
        <v>43922</v>
      </c>
      <c r="B113" s="99">
        <f t="shared" si="3"/>
        <v>112</v>
      </c>
      <c r="C113" s="101">
        <v>146</v>
      </c>
      <c r="D113" s="56">
        <v>4239</v>
      </c>
      <c r="E113" s="57">
        <v>2406.98</v>
      </c>
      <c r="G113" s="100">
        <f t="shared" si="0"/>
        <v>3356297.2804</v>
      </c>
      <c r="H113" s="58">
        <f t="shared" si="1"/>
        <v>0.43218211842415666</v>
      </c>
      <c r="I113" s="17">
        <f t="shared" si="2"/>
        <v>1832.02</v>
      </c>
    </row>
    <row r="114" spans="1:9" ht="14.25" customHeight="1" x14ac:dyDescent="0.25">
      <c r="A114" s="54">
        <v>43952</v>
      </c>
      <c r="B114" s="99">
        <f t="shared" si="3"/>
        <v>113</v>
      </c>
      <c r="C114" s="16">
        <v>80</v>
      </c>
      <c r="D114" s="56">
        <v>2803</v>
      </c>
      <c r="E114" s="57">
        <v>2048.23</v>
      </c>
      <c r="G114" s="100">
        <f t="shared" si="0"/>
        <v>569677.75289999996</v>
      </c>
      <c r="H114" s="58">
        <f t="shared" si="1"/>
        <v>0.26927220834819837</v>
      </c>
      <c r="I114" s="17">
        <f t="shared" si="2"/>
        <v>754.77</v>
      </c>
    </row>
    <row r="115" spans="1:9" ht="14.25" customHeight="1" x14ac:dyDescent="0.25">
      <c r="A115" s="54">
        <v>43983</v>
      </c>
      <c r="B115" s="99">
        <f t="shared" si="3"/>
        <v>114</v>
      </c>
      <c r="C115" s="16">
        <v>63.5</v>
      </c>
      <c r="D115" s="56">
        <v>2449</v>
      </c>
      <c r="E115" s="57">
        <v>1976.84</v>
      </c>
      <c r="G115" s="100">
        <f t="shared" si="0"/>
        <v>222935.06560000009</v>
      </c>
      <c r="H115" s="58">
        <f t="shared" si="1"/>
        <v>0.19279706002449984</v>
      </c>
      <c r="I115" s="17">
        <f t="shared" si="2"/>
        <v>472.16000000000008</v>
      </c>
    </row>
    <row r="116" spans="1:9" ht="14.25" customHeight="1" x14ac:dyDescent="0.25">
      <c r="A116" s="54">
        <v>44013</v>
      </c>
      <c r="B116" s="99">
        <f t="shared" si="3"/>
        <v>115</v>
      </c>
      <c r="C116" s="16">
        <v>10</v>
      </c>
      <c r="D116" s="56">
        <v>1873</v>
      </c>
      <c r="E116" s="57">
        <v>1783.45</v>
      </c>
      <c r="G116" s="100">
        <f t="shared" si="0"/>
        <v>8019.2024999999921</v>
      </c>
      <c r="H116" s="58">
        <f t="shared" si="1"/>
        <v>4.7810998398291484E-2</v>
      </c>
      <c r="I116" s="17">
        <f t="shared" si="2"/>
        <v>89.549999999999955</v>
      </c>
    </row>
    <row r="117" spans="1:9" ht="14.25" customHeight="1" x14ac:dyDescent="0.25">
      <c r="A117" s="54">
        <v>44044</v>
      </c>
      <c r="B117" s="99">
        <f t="shared" si="3"/>
        <v>116</v>
      </c>
      <c r="C117" s="16">
        <v>10</v>
      </c>
      <c r="D117" s="56">
        <v>1462</v>
      </c>
      <c r="E117" s="57">
        <v>1783.45</v>
      </c>
      <c r="G117" s="100">
        <f t="shared" si="0"/>
        <v>103330.10250000002</v>
      </c>
      <c r="H117" s="58">
        <f t="shared" si="1"/>
        <v>0.21987004103967173</v>
      </c>
      <c r="I117" s="17">
        <f t="shared" si="2"/>
        <v>-321.45000000000005</v>
      </c>
    </row>
    <row r="118" spans="1:9" ht="14.25" customHeight="1" x14ac:dyDescent="0.25">
      <c r="A118" s="54">
        <v>44075</v>
      </c>
      <c r="B118" s="99">
        <f t="shared" si="3"/>
        <v>117</v>
      </c>
      <c r="C118" s="16">
        <v>21.5</v>
      </c>
      <c r="D118" s="56">
        <v>1141</v>
      </c>
      <c r="E118" s="57">
        <v>1820.66</v>
      </c>
      <c r="G118" s="100">
        <f t="shared" si="0"/>
        <v>461937.71560000011</v>
      </c>
      <c r="H118" s="58">
        <f t="shared" si="1"/>
        <v>0.59567046450482042</v>
      </c>
      <c r="I118" s="17">
        <f t="shared" si="2"/>
        <v>-679.66000000000008</v>
      </c>
    </row>
    <row r="119" spans="1:9" ht="14.25" customHeight="1" x14ac:dyDescent="0.25">
      <c r="A119" s="54">
        <v>44105</v>
      </c>
      <c r="B119" s="99">
        <f t="shared" si="3"/>
        <v>118</v>
      </c>
      <c r="C119" s="16">
        <v>72.5</v>
      </c>
      <c r="D119" s="56">
        <v>985</v>
      </c>
      <c r="E119" s="57">
        <v>2015</v>
      </c>
      <c r="G119" s="100">
        <f t="shared" si="0"/>
        <v>1060900</v>
      </c>
      <c r="H119" s="58">
        <f t="shared" si="1"/>
        <v>1.0456852791878173</v>
      </c>
      <c r="I119" s="17">
        <f t="shared" si="2"/>
        <v>-1030</v>
      </c>
    </row>
    <row r="120" spans="1:9" ht="14.25" customHeight="1" x14ac:dyDescent="0.25">
      <c r="A120" s="54">
        <v>44136</v>
      </c>
      <c r="B120" s="99">
        <f t="shared" si="3"/>
        <v>119</v>
      </c>
      <c r="C120" s="16">
        <v>166.5</v>
      </c>
      <c r="D120" s="56">
        <v>1948</v>
      </c>
      <c r="E120" s="57">
        <v>2547.8200000000002</v>
      </c>
      <c r="G120" s="100">
        <f t="shared" si="0"/>
        <v>359784.0324000002</v>
      </c>
      <c r="H120" s="58">
        <f t="shared" si="1"/>
        <v>0.3079158110882958</v>
      </c>
      <c r="I120" s="17">
        <f t="shared" si="2"/>
        <v>-599.82000000000016</v>
      </c>
    </row>
    <row r="121" spans="1:9" ht="14.25" customHeight="1" x14ac:dyDescent="0.25">
      <c r="A121" s="54">
        <v>44166</v>
      </c>
      <c r="B121" s="99">
        <f t="shared" si="3"/>
        <v>120</v>
      </c>
      <c r="C121" s="16">
        <v>378</v>
      </c>
      <c r="D121" s="56">
        <v>4880</v>
      </c>
      <c r="E121" s="57">
        <v>5445.45</v>
      </c>
      <c r="G121" s="100">
        <f t="shared" si="0"/>
        <v>319733.70249999978</v>
      </c>
      <c r="H121" s="58">
        <f t="shared" si="1"/>
        <v>0.11587090163934423</v>
      </c>
      <c r="I121" s="17">
        <f t="shared" si="2"/>
        <v>-565.44999999999982</v>
      </c>
    </row>
    <row r="122" spans="1:9" ht="14.25" customHeight="1" x14ac:dyDescent="0.25">
      <c r="A122" s="54">
        <v>44197</v>
      </c>
      <c r="B122" s="99">
        <f t="shared" si="3"/>
        <v>121</v>
      </c>
      <c r="C122" s="16">
        <v>451</v>
      </c>
      <c r="D122" s="56">
        <v>6198</v>
      </c>
      <c r="E122" s="57">
        <v>7267.65</v>
      </c>
      <c r="G122" s="100">
        <f t="shared" si="0"/>
        <v>1144151.1224999991</v>
      </c>
      <c r="H122" s="58">
        <f t="shared" si="1"/>
        <v>0.17257986447241039</v>
      </c>
      <c r="I122" s="17">
        <f t="shared" si="2"/>
        <v>-1069.6499999999996</v>
      </c>
    </row>
    <row r="123" spans="1:9" ht="14.25" customHeight="1" x14ac:dyDescent="0.25">
      <c r="A123" s="54">
        <v>44228</v>
      </c>
      <c r="B123" s="99">
        <f t="shared" si="3"/>
        <v>122</v>
      </c>
      <c r="C123" s="16">
        <v>369</v>
      </c>
      <c r="D123" s="56">
        <v>4770</v>
      </c>
      <c r="E123" s="57">
        <v>5250.54</v>
      </c>
      <c r="G123" s="100">
        <f t="shared" si="0"/>
        <v>230918.69159999996</v>
      </c>
      <c r="H123" s="58">
        <f t="shared" si="1"/>
        <v>0.10074213836477987</v>
      </c>
      <c r="I123" s="17">
        <f t="shared" si="2"/>
        <v>-480.53999999999996</v>
      </c>
    </row>
    <row r="124" spans="1:9" ht="14.25" customHeight="1" x14ac:dyDescent="0.25">
      <c r="A124" s="54">
        <v>44256</v>
      </c>
      <c r="B124" s="99">
        <f t="shared" si="3"/>
        <v>123</v>
      </c>
      <c r="C124" s="16">
        <v>286</v>
      </c>
      <c r="D124" s="56">
        <v>4338</v>
      </c>
      <c r="E124" s="57">
        <v>3787.5</v>
      </c>
      <c r="G124" s="100">
        <f t="shared" si="0"/>
        <v>303050.25</v>
      </c>
      <c r="H124" s="58">
        <f t="shared" si="1"/>
        <v>0.12690179806362378</v>
      </c>
      <c r="I124" s="17">
        <f t="shared" si="2"/>
        <v>550.5</v>
      </c>
    </row>
    <row r="125" spans="1:9" ht="14.25" customHeight="1" x14ac:dyDescent="0.25">
      <c r="A125" s="54">
        <v>44287</v>
      </c>
      <c r="B125" s="99">
        <f t="shared" si="3"/>
        <v>124</v>
      </c>
      <c r="C125" s="16">
        <v>116</v>
      </c>
      <c r="D125" s="56">
        <v>2131</v>
      </c>
      <c r="E125" s="57">
        <v>2227.79</v>
      </c>
      <c r="G125" s="100">
        <f t="shared" si="0"/>
        <v>9368.3040999999921</v>
      </c>
      <c r="H125" s="58">
        <f t="shared" si="1"/>
        <v>4.5419990614734847E-2</v>
      </c>
      <c r="I125" s="17">
        <f t="shared" si="2"/>
        <v>-96.789999999999964</v>
      </c>
    </row>
    <row r="126" spans="1:9" ht="14.25" customHeight="1" x14ac:dyDescent="0.25">
      <c r="A126" s="54">
        <v>44317</v>
      </c>
      <c r="B126" s="99">
        <f t="shared" si="3"/>
        <v>125</v>
      </c>
      <c r="C126" s="16">
        <v>32</v>
      </c>
      <c r="D126" s="56">
        <v>1589</v>
      </c>
      <c r="E126" s="57">
        <v>1856.59</v>
      </c>
      <c r="G126" s="100">
        <f t="shared" si="0"/>
        <v>71604.408099999957</v>
      </c>
      <c r="H126" s="58">
        <f t="shared" si="1"/>
        <v>0.16840151038388917</v>
      </c>
      <c r="I126" s="17">
        <f t="shared" si="2"/>
        <v>-267.58999999999992</v>
      </c>
    </row>
    <row r="127" spans="1:9" ht="14.25" customHeight="1" x14ac:dyDescent="0.25">
      <c r="A127" s="54">
        <v>44348</v>
      </c>
      <c r="B127" s="99">
        <f t="shared" si="3"/>
        <v>126</v>
      </c>
      <c r="C127" s="16">
        <v>31.5</v>
      </c>
      <c r="D127" s="56">
        <v>1692</v>
      </c>
      <c r="E127" s="57">
        <v>1854.84</v>
      </c>
      <c r="G127" s="100">
        <f t="shared" si="0"/>
        <v>26516.865599999972</v>
      </c>
      <c r="H127" s="58">
        <f t="shared" si="1"/>
        <v>9.6241134751772997E-2</v>
      </c>
      <c r="I127" s="17">
        <f t="shared" si="2"/>
        <v>-162.83999999999992</v>
      </c>
    </row>
    <row r="128" spans="1:9" ht="14.25" customHeight="1" x14ac:dyDescent="0.25">
      <c r="A128" s="54">
        <v>44378</v>
      </c>
      <c r="B128" s="99">
        <f t="shared" si="3"/>
        <v>127</v>
      </c>
      <c r="C128" s="16">
        <v>25</v>
      </c>
      <c r="D128" s="56">
        <v>1256</v>
      </c>
      <c r="E128" s="57">
        <v>1832.43</v>
      </c>
      <c r="G128" s="100">
        <f t="shared" si="0"/>
        <v>332271.5449000001</v>
      </c>
      <c r="H128" s="58">
        <f t="shared" si="1"/>
        <v>0.45894108280254781</v>
      </c>
      <c r="I128" s="17">
        <f t="shared" si="2"/>
        <v>-576.43000000000006</v>
      </c>
    </row>
    <row r="129" spans="1:9" ht="14.25" customHeight="1" x14ac:dyDescent="0.25">
      <c r="A129" s="54">
        <v>44409</v>
      </c>
      <c r="B129" s="99">
        <f t="shared" si="3"/>
        <v>128</v>
      </c>
      <c r="C129" s="16">
        <v>8</v>
      </c>
      <c r="D129" s="56">
        <v>1119</v>
      </c>
      <c r="E129" s="57">
        <v>1777.2</v>
      </c>
      <c r="G129" s="100">
        <f t="shared" si="0"/>
        <v>433227.24000000005</v>
      </c>
      <c r="H129" s="58">
        <f t="shared" si="1"/>
        <v>0.58820375335120645</v>
      </c>
      <c r="I129" s="17">
        <f t="shared" si="2"/>
        <v>-658.2</v>
      </c>
    </row>
    <row r="130" spans="1:9" ht="14.25" customHeight="1" x14ac:dyDescent="0.25">
      <c r="A130" s="54">
        <v>44440</v>
      </c>
      <c r="B130" s="99">
        <f t="shared" si="3"/>
        <v>129</v>
      </c>
      <c r="C130" s="16">
        <v>18</v>
      </c>
      <c r="D130" s="56">
        <v>923</v>
      </c>
      <c r="E130" s="57">
        <v>1809.11</v>
      </c>
      <c r="G130" s="100">
        <f t="shared" si="0"/>
        <v>785190.93209999986</v>
      </c>
      <c r="H130" s="58">
        <f t="shared" si="1"/>
        <v>0.96003250270855889</v>
      </c>
      <c r="I130" s="17">
        <f t="shared" si="2"/>
        <v>-886.1099999999999</v>
      </c>
    </row>
    <row r="131" spans="1:9" ht="14.25" customHeight="1" x14ac:dyDescent="0.25">
      <c r="A131" s="54">
        <v>44470</v>
      </c>
      <c r="B131" s="99">
        <f t="shared" si="3"/>
        <v>130</v>
      </c>
      <c r="C131" s="16">
        <v>227.5</v>
      </c>
      <c r="D131" s="56">
        <v>2983</v>
      </c>
      <c r="E131" s="57">
        <v>3077.49</v>
      </c>
      <c r="G131" s="100">
        <f t="shared" si="0"/>
        <v>8928.360099999958</v>
      </c>
      <c r="H131" s="58">
        <f t="shared" si="1"/>
        <v>3.1676164934629492E-2</v>
      </c>
      <c r="I131" s="17">
        <f t="shared" si="2"/>
        <v>-94.489999999999782</v>
      </c>
    </row>
    <row r="132" spans="1:9" ht="14.25" customHeight="1" x14ac:dyDescent="0.25">
      <c r="A132" s="54">
        <v>44501</v>
      </c>
      <c r="B132" s="99">
        <f t="shared" si="3"/>
        <v>131</v>
      </c>
      <c r="C132" s="16">
        <v>373</v>
      </c>
      <c r="D132" s="56">
        <v>3815</v>
      </c>
      <c r="E132" s="57">
        <v>5336.28</v>
      </c>
      <c r="G132" s="100">
        <f t="shared" si="0"/>
        <v>2314292.8383999993</v>
      </c>
      <c r="H132" s="58">
        <f t="shared" si="1"/>
        <v>0.3987627785058977</v>
      </c>
      <c r="I132" s="17">
        <f t="shared" si="2"/>
        <v>-1521.2799999999997</v>
      </c>
    </row>
    <row r="133" spans="1:9" ht="14.25" customHeight="1" x14ac:dyDescent="0.25">
      <c r="A133" s="54">
        <v>44531</v>
      </c>
      <c r="B133" s="99">
        <f t="shared" si="3"/>
        <v>132</v>
      </c>
      <c r="C133" s="16">
        <v>377.5</v>
      </c>
      <c r="D133" s="56">
        <v>4450</v>
      </c>
      <c r="E133" s="57">
        <v>5434.43</v>
      </c>
      <c r="G133" s="100">
        <f t="shared" si="0"/>
        <v>969102.42490000057</v>
      </c>
      <c r="H133" s="58">
        <f t="shared" si="1"/>
        <v>0.22122022471910119</v>
      </c>
      <c r="I133" s="17">
        <f t="shared" si="2"/>
        <v>-984.43000000000029</v>
      </c>
    </row>
    <row r="134" spans="1:9" ht="14.25" customHeight="1" x14ac:dyDescent="0.25">
      <c r="A134" s="54">
        <v>44562</v>
      </c>
      <c r="B134" s="99">
        <f t="shared" si="3"/>
        <v>133</v>
      </c>
      <c r="C134" s="16">
        <v>538.5</v>
      </c>
      <c r="D134" s="56">
        <v>9992</v>
      </c>
      <c r="E134" s="57">
        <v>9729.01</v>
      </c>
      <c r="G134" s="100">
        <f t="shared" si="0"/>
        <v>69163.740099999879</v>
      </c>
      <c r="H134" s="58">
        <f t="shared" si="1"/>
        <v>2.6320056044835848E-2</v>
      </c>
      <c r="I134" s="17">
        <f t="shared" si="2"/>
        <v>262.98999999999978</v>
      </c>
    </row>
    <row r="135" spans="1:9" ht="14.25" customHeight="1" x14ac:dyDescent="0.25">
      <c r="A135" s="54">
        <v>44593</v>
      </c>
      <c r="B135" s="99">
        <f t="shared" si="3"/>
        <v>134</v>
      </c>
      <c r="C135" s="16">
        <v>516</v>
      </c>
      <c r="D135" s="56">
        <v>10939</v>
      </c>
      <c r="E135" s="57">
        <v>9102.39</v>
      </c>
      <c r="G135" s="100">
        <f t="shared" si="0"/>
        <v>3373136.2921000021</v>
      </c>
      <c r="H135" s="58">
        <f t="shared" si="1"/>
        <v>0.16789560288874675</v>
      </c>
      <c r="I135" s="17">
        <f t="shared" si="2"/>
        <v>1836.6100000000006</v>
      </c>
    </row>
    <row r="136" spans="1:9" ht="14.25" customHeight="1" x14ac:dyDescent="0.25">
      <c r="A136" s="54">
        <v>44621</v>
      </c>
      <c r="B136" s="99">
        <f t="shared" si="3"/>
        <v>135</v>
      </c>
      <c r="C136" s="16">
        <v>297</v>
      </c>
      <c r="D136" s="56">
        <v>4978</v>
      </c>
      <c r="E136" s="57">
        <v>3948.23</v>
      </c>
      <c r="G136" s="100">
        <f t="shared" si="0"/>
        <v>1060426.2529</v>
      </c>
      <c r="H136" s="58">
        <f t="shared" si="1"/>
        <v>0.20686420249096021</v>
      </c>
      <c r="I136" s="17">
        <f t="shared" si="2"/>
        <v>1029.77</v>
      </c>
    </row>
    <row r="137" spans="1:9" ht="14.25" customHeight="1" x14ac:dyDescent="0.25">
      <c r="A137" s="54">
        <v>44652</v>
      </c>
      <c r="B137" s="99">
        <f t="shared" si="3"/>
        <v>136</v>
      </c>
      <c r="C137" s="16">
        <v>151</v>
      </c>
      <c r="D137" s="56">
        <v>3761</v>
      </c>
      <c r="E137" s="57">
        <v>2439.85</v>
      </c>
      <c r="G137" s="100">
        <f t="shared" si="0"/>
        <v>1745437.3225000002</v>
      </c>
      <c r="H137" s="58">
        <f t="shared" si="1"/>
        <v>0.35127625631480991</v>
      </c>
      <c r="I137" s="17">
        <f t="shared" si="2"/>
        <v>1321.15</v>
      </c>
    </row>
    <row r="138" spans="1:9" ht="14.25" customHeight="1" x14ac:dyDescent="0.25">
      <c r="A138" s="54">
        <v>44682</v>
      </c>
      <c r="B138" s="99">
        <f t="shared" si="3"/>
        <v>137</v>
      </c>
      <c r="C138" s="16">
        <v>76.5</v>
      </c>
      <c r="D138" s="57">
        <v>2593</v>
      </c>
      <c r="E138" s="57">
        <v>2032.56</v>
      </c>
      <c r="G138" s="100">
        <f t="shared" si="0"/>
        <v>314092.99360000005</v>
      </c>
      <c r="H138" s="58">
        <f t="shared" si="1"/>
        <v>0.21613575009641345</v>
      </c>
      <c r="I138" s="17">
        <f t="shared" si="2"/>
        <v>560.44000000000005</v>
      </c>
    </row>
    <row r="139" spans="1:9" ht="14.25" customHeight="1" x14ac:dyDescent="0.25">
      <c r="A139" s="54">
        <v>44713</v>
      </c>
      <c r="B139" s="99">
        <f t="shared" si="3"/>
        <v>138</v>
      </c>
      <c r="C139" s="16">
        <v>34</v>
      </c>
      <c r="D139" s="57">
        <v>2211</v>
      </c>
      <c r="E139" s="57">
        <v>1863.66</v>
      </c>
      <c r="G139" s="100">
        <f t="shared" si="0"/>
        <v>120645.07559999994</v>
      </c>
      <c r="H139" s="58">
        <f t="shared" si="1"/>
        <v>0.15709633649932153</v>
      </c>
      <c r="I139" s="17">
        <f t="shared" si="2"/>
        <v>347.33999999999992</v>
      </c>
    </row>
    <row r="140" spans="1:9" ht="14.25" customHeight="1" x14ac:dyDescent="0.25">
      <c r="A140" s="54">
        <v>44743</v>
      </c>
      <c r="B140" s="103">
        <f t="shared" si="3"/>
        <v>139</v>
      </c>
      <c r="C140" s="16">
        <v>12.5</v>
      </c>
      <c r="D140" s="57"/>
      <c r="E140" s="104">
        <v>1791.36</v>
      </c>
    </row>
    <row r="141" spans="1:9" ht="14.25" customHeight="1" x14ac:dyDescent="0.25">
      <c r="A141" s="54">
        <v>44774</v>
      </c>
      <c r="B141" s="103">
        <f t="shared" si="3"/>
        <v>140</v>
      </c>
      <c r="C141" s="16">
        <v>44.8</v>
      </c>
      <c r="D141" s="53"/>
      <c r="E141" s="104">
        <v>1903.09</v>
      </c>
    </row>
    <row r="142" spans="1:9" ht="14.25" customHeight="1" x14ac:dyDescent="0.25">
      <c r="A142" s="54">
        <v>44805</v>
      </c>
      <c r="B142" s="103">
        <f t="shared" si="3"/>
        <v>141</v>
      </c>
      <c r="C142" s="16">
        <v>83.8</v>
      </c>
      <c r="D142" s="53"/>
      <c r="E142" s="104">
        <v>2065.58</v>
      </c>
    </row>
    <row r="143" spans="1:9" ht="14.25" customHeight="1" x14ac:dyDescent="0.25">
      <c r="A143" s="54">
        <v>44835</v>
      </c>
      <c r="B143" s="103">
        <f t="shared" si="3"/>
        <v>142</v>
      </c>
      <c r="C143" s="16">
        <v>169</v>
      </c>
      <c r="D143" s="53"/>
      <c r="E143" s="104">
        <v>2566.13</v>
      </c>
    </row>
    <row r="144" spans="1:9" ht="14.25" customHeight="1" x14ac:dyDescent="0.25">
      <c r="A144" s="54">
        <v>44866</v>
      </c>
      <c r="B144" s="103">
        <f t="shared" si="3"/>
        <v>143</v>
      </c>
      <c r="C144" s="16">
        <v>248</v>
      </c>
      <c r="D144" s="53"/>
      <c r="E144" s="104">
        <v>3300.54</v>
      </c>
    </row>
    <row r="145" spans="1:5" ht="14.25" customHeight="1" x14ac:dyDescent="0.25">
      <c r="A145" s="54">
        <v>44896</v>
      </c>
      <c r="B145" s="103">
        <f t="shared" si="3"/>
        <v>144</v>
      </c>
      <c r="C145" s="16">
        <v>321</v>
      </c>
      <c r="D145" s="53"/>
      <c r="E145" s="104">
        <v>4332.6899999999996</v>
      </c>
    </row>
    <row r="146" spans="1:5" ht="14.25" customHeight="1" x14ac:dyDescent="0.25">
      <c r="A146" s="54">
        <v>44927</v>
      </c>
      <c r="B146" s="103">
        <f t="shared" si="3"/>
        <v>145</v>
      </c>
      <c r="C146" s="16">
        <v>418</v>
      </c>
      <c r="D146" s="53"/>
      <c r="E146" s="104">
        <v>6395.27</v>
      </c>
    </row>
    <row r="147" spans="1:5" ht="14.25" customHeight="1" x14ac:dyDescent="0.25">
      <c r="A147" s="54">
        <v>44958</v>
      </c>
      <c r="B147" s="103">
        <f t="shared" si="3"/>
        <v>146</v>
      </c>
      <c r="C147" s="16">
        <v>407</v>
      </c>
      <c r="D147" s="53"/>
      <c r="E147" s="104">
        <v>6121.08</v>
      </c>
    </row>
    <row r="148" spans="1:5" ht="14.25" customHeight="1" x14ac:dyDescent="0.25">
      <c r="A148" s="54">
        <v>44986</v>
      </c>
      <c r="B148" s="103">
        <f t="shared" si="3"/>
        <v>147</v>
      </c>
      <c r="C148" s="53">
        <v>319</v>
      </c>
      <c r="D148" s="53"/>
      <c r="E148" s="104">
        <v>4298.82</v>
      </c>
    </row>
    <row r="149" spans="1:5" ht="14.25" customHeight="1" x14ac:dyDescent="0.25"/>
    <row r="150" spans="1:5" ht="14.25" customHeight="1" x14ac:dyDescent="0.25"/>
    <row r="151" spans="1:5" ht="14.25" customHeight="1" x14ac:dyDescent="0.25"/>
    <row r="152" spans="1:5" ht="14.25" customHeight="1" x14ac:dyDescent="0.25"/>
    <row r="153" spans="1:5" ht="14.25" customHeight="1" x14ac:dyDescent="0.25"/>
    <row r="154" spans="1:5" ht="14.25" customHeight="1" x14ac:dyDescent="0.25"/>
    <row r="155" spans="1:5" ht="14.25" customHeight="1" x14ac:dyDescent="0.25"/>
    <row r="156" spans="1:5" ht="14.25" customHeight="1" x14ac:dyDescent="0.25"/>
    <row r="157" spans="1:5" ht="14.25" customHeight="1" x14ac:dyDescent="0.25"/>
    <row r="158" spans="1:5" ht="14.25" customHeight="1" x14ac:dyDescent="0.25"/>
    <row r="159" spans="1:5" ht="14.25" customHeight="1" x14ac:dyDescent="0.25"/>
    <row r="160" spans="1:5" ht="14.25" customHeight="1" x14ac:dyDescent="0.25"/>
    <row r="161" ht="14.25" customHeight="1" x14ac:dyDescent="0.25"/>
    <row r="162" ht="14.25" customHeight="1" x14ac:dyDescent="0.25"/>
    <row r="163" ht="14.25" customHeight="1" x14ac:dyDescent="0.25"/>
    <row r="164" ht="14.25" customHeight="1" x14ac:dyDescent="0.25"/>
    <row r="165" ht="14.25" customHeight="1" x14ac:dyDescent="0.25"/>
    <row r="166" ht="14.25" customHeight="1" x14ac:dyDescent="0.25"/>
    <row r="167" ht="14.25" customHeight="1" x14ac:dyDescent="0.25"/>
    <row r="168" ht="14.25" customHeight="1" x14ac:dyDescent="0.25"/>
    <row r="169" ht="14.25" customHeight="1" x14ac:dyDescent="0.25"/>
    <row r="170" ht="14.25" customHeight="1" x14ac:dyDescent="0.25"/>
    <row r="171" ht="14.25" customHeight="1" x14ac:dyDescent="0.25"/>
    <row r="172" ht="14.25" customHeight="1" x14ac:dyDescent="0.25"/>
    <row r="173" ht="14.25" customHeight="1" x14ac:dyDescent="0.25"/>
    <row r="174" ht="14.25" customHeight="1" x14ac:dyDescent="0.25"/>
    <row r="175" ht="14.25" customHeight="1" x14ac:dyDescent="0.25"/>
    <row r="176" ht="14.25" customHeight="1" x14ac:dyDescent="0.25"/>
    <row r="177" ht="14.25" customHeight="1" x14ac:dyDescent="0.25"/>
    <row r="178" ht="14.25" customHeight="1" x14ac:dyDescent="0.25"/>
    <row r="179" ht="14.25" customHeight="1" x14ac:dyDescent="0.25"/>
    <row r="180" ht="14.25" customHeight="1" x14ac:dyDescent="0.25"/>
    <row r="181" ht="14.25" customHeight="1" x14ac:dyDescent="0.25"/>
    <row r="182" ht="14.25" customHeight="1" x14ac:dyDescent="0.25"/>
    <row r="183" ht="14.25" customHeight="1" x14ac:dyDescent="0.25"/>
    <row r="184" ht="14.25" customHeight="1" x14ac:dyDescent="0.25"/>
    <row r="185" ht="14.25" customHeight="1" x14ac:dyDescent="0.25"/>
    <row r="186" ht="14.25" customHeight="1" x14ac:dyDescent="0.25"/>
    <row r="187" ht="14.25" customHeight="1" x14ac:dyDescent="0.25"/>
    <row r="188" ht="14.25" customHeight="1" x14ac:dyDescent="0.25"/>
    <row r="189" ht="14.25" customHeight="1" x14ac:dyDescent="0.25"/>
    <row r="190" ht="14.25" customHeight="1" x14ac:dyDescent="0.25"/>
    <row r="191" ht="14.25" customHeight="1" x14ac:dyDescent="0.25"/>
    <row r="192" ht="14.25" customHeight="1" x14ac:dyDescent="0.25"/>
    <row r="193" ht="14.25" customHeight="1" x14ac:dyDescent="0.25"/>
    <row r="194" ht="14.25" customHeight="1" x14ac:dyDescent="0.25"/>
    <row r="195" ht="14.25" customHeight="1" x14ac:dyDescent="0.25"/>
    <row r="196" ht="14.25" customHeight="1" x14ac:dyDescent="0.25"/>
    <row r="197" ht="14.25" customHeight="1" x14ac:dyDescent="0.25"/>
    <row r="198" ht="14.25" customHeight="1" x14ac:dyDescent="0.25"/>
    <row r="199" ht="14.25" customHeight="1" x14ac:dyDescent="0.25"/>
    <row r="200" ht="14.25" customHeight="1" x14ac:dyDescent="0.25"/>
    <row r="201" ht="14.25" customHeight="1" x14ac:dyDescent="0.25"/>
    <row r="202" ht="14.25" customHeight="1" x14ac:dyDescent="0.25"/>
    <row r="203" ht="14.25" customHeight="1" x14ac:dyDescent="0.25"/>
    <row r="204" ht="14.25" customHeight="1" x14ac:dyDescent="0.25"/>
    <row r="205" ht="14.25" customHeight="1" x14ac:dyDescent="0.25"/>
    <row r="206" ht="14.25" customHeight="1" x14ac:dyDescent="0.25"/>
    <row r="207" ht="14.25" customHeight="1" x14ac:dyDescent="0.25"/>
    <row r="208" ht="14.25" customHeight="1" x14ac:dyDescent="0.25"/>
    <row r="209" ht="14.25" customHeight="1" x14ac:dyDescent="0.25"/>
    <row r="210" ht="14.25" customHeight="1" x14ac:dyDescent="0.25"/>
    <row r="211" ht="14.25" customHeight="1" x14ac:dyDescent="0.25"/>
    <row r="212" ht="14.25" customHeight="1" x14ac:dyDescent="0.25"/>
    <row r="213" ht="14.25" customHeight="1" x14ac:dyDescent="0.25"/>
    <row r="214" ht="14.25" customHeight="1" x14ac:dyDescent="0.25"/>
    <row r="215" ht="14.25" customHeight="1" x14ac:dyDescent="0.25"/>
    <row r="216" ht="14.25" customHeight="1" x14ac:dyDescent="0.25"/>
    <row r="217" ht="14.25" customHeight="1" x14ac:dyDescent="0.25"/>
    <row r="218" ht="14.25" customHeight="1" x14ac:dyDescent="0.25"/>
    <row r="219" ht="14.25" customHeight="1" x14ac:dyDescent="0.25"/>
    <row r="220" ht="14.25" customHeight="1" x14ac:dyDescent="0.25"/>
    <row r="221" ht="14.25" customHeight="1" x14ac:dyDescent="0.25"/>
    <row r="222" ht="14.25" customHeight="1" x14ac:dyDescent="0.25"/>
    <row r="223" ht="14.25" customHeight="1" x14ac:dyDescent="0.25"/>
    <row r="224" ht="14.25" customHeight="1" x14ac:dyDescent="0.25"/>
    <row r="225" ht="14.25" customHeight="1" x14ac:dyDescent="0.25"/>
    <row r="226" ht="14.25" customHeight="1" x14ac:dyDescent="0.25"/>
    <row r="227" ht="14.25" customHeight="1" x14ac:dyDescent="0.25"/>
    <row r="228" ht="14.25" customHeight="1" x14ac:dyDescent="0.25"/>
    <row r="229" ht="14.25" customHeight="1" x14ac:dyDescent="0.25"/>
    <row r="230" ht="14.25" customHeight="1" x14ac:dyDescent="0.25"/>
    <row r="231" ht="14.25" customHeight="1" x14ac:dyDescent="0.25"/>
    <row r="232" ht="14.25" customHeight="1" x14ac:dyDescent="0.25"/>
    <row r="233" ht="14.25" customHeight="1" x14ac:dyDescent="0.25"/>
    <row r="234" ht="14.25" customHeight="1" x14ac:dyDescent="0.25"/>
    <row r="235" ht="14.25" customHeight="1" x14ac:dyDescent="0.25"/>
    <row r="236" ht="14.25" customHeight="1" x14ac:dyDescent="0.25"/>
    <row r="237" ht="14.25" customHeight="1" x14ac:dyDescent="0.25"/>
    <row r="238" ht="14.25" customHeight="1" x14ac:dyDescent="0.25"/>
    <row r="239" ht="14.25" customHeight="1" x14ac:dyDescent="0.25"/>
    <row r="240" ht="14.25" customHeight="1" x14ac:dyDescent="0.25"/>
    <row r="241" ht="14.25" customHeight="1" x14ac:dyDescent="0.25"/>
    <row r="242" ht="14.25" customHeight="1" x14ac:dyDescent="0.25"/>
    <row r="243" ht="14.25" customHeight="1" x14ac:dyDescent="0.25"/>
    <row r="244" ht="14.25" customHeight="1" x14ac:dyDescent="0.25"/>
    <row r="245" ht="14.25" customHeight="1" x14ac:dyDescent="0.25"/>
    <row r="246" ht="14.25" customHeight="1" x14ac:dyDescent="0.25"/>
    <row r="247" ht="14.25" customHeight="1" x14ac:dyDescent="0.25"/>
    <row r="248" ht="14.25" customHeight="1" x14ac:dyDescent="0.25"/>
    <row r="249" ht="14.25" customHeight="1" x14ac:dyDescent="0.25"/>
    <row r="250" ht="14.25" customHeight="1" x14ac:dyDescent="0.25"/>
    <row r="251" ht="14.25" customHeight="1" x14ac:dyDescent="0.25"/>
    <row r="252" ht="14.25" customHeight="1" x14ac:dyDescent="0.25"/>
    <row r="253" ht="14.25" customHeight="1" x14ac:dyDescent="0.25"/>
    <row r="254" ht="14.25" customHeight="1" x14ac:dyDescent="0.25"/>
    <row r="255" ht="14.25" customHeight="1" x14ac:dyDescent="0.25"/>
    <row r="256" ht="14.25" customHeight="1" x14ac:dyDescent="0.25"/>
    <row r="257" ht="14.25" customHeight="1" x14ac:dyDescent="0.25"/>
    <row r="258" ht="14.25" customHeight="1" x14ac:dyDescent="0.25"/>
    <row r="259" ht="14.25" customHeight="1" x14ac:dyDescent="0.25"/>
    <row r="260" ht="14.25" customHeight="1" x14ac:dyDescent="0.25"/>
    <row r="261" ht="14.25" customHeight="1" x14ac:dyDescent="0.25"/>
    <row r="262" ht="14.25" customHeight="1" x14ac:dyDescent="0.25"/>
    <row r="263" ht="14.25" customHeight="1" x14ac:dyDescent="0.25"/>
    <row r="264" ht="14.25" customHeight="1" x14ac:dyDescent="0.25"/>
    <row r="265" ht="14.25" customHeight="1" x14ac:dyDescent="0.25"/>
    <row r="266" ht="14.25" customHeight="1" x14ac:dyDescent="0.25"/>
    <row r="267" ht="14.25" customHeight="1" x14ac:dyDescent="0.25"/>
    <row r="268" ht="14.25" customHeight="1" x14ac:dyDescent="0.25"/>
    <row r="269" ht="14.25" customHeight="1" x14ac:dyDescent="0.25"/>
    <row r="270" ht="14.25" customHeight="1" x14ac:dyDescent="0.25"/>
    <row r="271" ht="14.25" customHeight="1" x14ac:dyDescent="0.25"/>
    <row r="272" ht="14.25" customHeight="1" x14ac:dyDescent="0.25"/>
    <row r="273" ht="14.25" customHeight="1" x14ac:dyDescent="0.25"/>
    <row r="274" ht="14.25" customHeight="1" x14ac:dyDescent="0.25"/>
    <row r="275" ht="14.25" customHeight="1" x14ac:dyDescent="0.25"/>
    <row r="276" ht="14.25" customHeight="1" x14ac:dyDescent="0.25"/>
    <row r="277" ht="14.25" customHeight="1" x14ac:dyDescent="0.25"/>
    <row r="278" ht="14.25" customHeight="1" x14ac:dyDescent="0.25"/>
    <row r="279" ht="14.25" customHeight="1" x14ac:dyDescent="0.25"/>
    <row r="280" ht="14.25" customHeight="1" x14ac:dyDescent="0.25"/>
    <row r="281" ht="14.25" customHeight="1" x14ac:dyDescent="0.25"/>
    <row r="282" ht="14.25" customHeight="1" x14ac:dyDescent="0.25"/>
    <row r="283" ht="14.25" customHeight="1" x14ac:dyDescent="0.25"/>
    <row r="284" ht="14.25" customHeight="1" x14ac:dyDescent="0.25"/>
    <row r="285" ht="14.25" customHeight="1" x14ac:dyDescent="0.25"/>
    <row r="286" ht="14.25" customHeight="1" x14ac:dyDescent="0.25"/>
    <row r="287" ht="14.25" customHeight="1" x14ac:dyDescent="0.25"/>
    <row r="288" ht="14.25" customHeight="1" x14ac:dyDescent="0.25"/>
    <row r="289" ht="14.25" customHeight="1" x14ac:dyDescent="0.25"/>
    <row r="290" ht="14.25" customHeight="1" x14ac:dyDescent="0.25"/>
    <row r="291" ht="14.25" customHeight="1" x14ac:dyDescent="0.25"/>
    <row r="292" ht="14.25" customHeight="1" x14ac:dyDescent="0.25"/>
    <row r="293" ht="14.25" customHeight="1" x14ac:dyDescent="0.25"/>
    <row r="294" ht="14.25" customHeight="1" x14ac:dyDescent="0.25"/>
    <row r="295" ht="14.25" customHeight="1" x14ac:dyDescent="0.25"/>
    <row r="296" ht="14.25" customHeight="1" x14ac:dyDescent="0.25"/>
    <row r="297" ht="14.25" customHeight="1" x14ac:dyDescent="0.25"/>
    <row r="298" ht="14.25" customHeight="1" x14ac:dyDescent="0.25"/>
    <row r="299" ht="14.25" customHeight="1" x14ac:dyDescent="0.25"/>
    <row r="300" ht="14.25" customHeight="1" x14ac:dyDescent="0.25"/>
    <row r="301" ht="14.25" customHeight="1" x14ac:dyDescent="0.25"/>
    <row r="302" ht="14.25" customHeight="1" x14ac:dyDescent="0.25"/>
    <row r="303" ht="14.25" customHeight="1" x14ac:dyDescent="0.25"/>
    <row r="304" ht="14.25" customHeight="1" x14ac:dyDescent="0.25"/>
    <row r="305" ht="14.25" customHeight="1" x14ac:dyDescent="0.25"/>
    <row r="306" ht="14.25" customHeight="1" x14ac:dyDescent="0.25"/>
    <row r="307" ht="14.25" customHeight="1" x14ac:dyDescent="0.25"/>
    <row r="308" ht="14.25" customHeight="1" x14ac:dyDescent="0.25"/>
    <row r="309" ht="14.25" customHeight="1" x14ac:dyDescent="0.25"/>
    <row r="310" ht="14.25" customHeight="1" x14ac:dyDescent="0.25"/>
    <row r="311" ht="14.25" customHeight="1" x14ac:dyDescent="0.25"/>
    <row r="312" ht="14.25" customHeight="1" x14ac:dyDescent="0.25"/>
    <row r="313" ht="14.25" customHeight="1" x14ac:dyDescent="0.25"/>
    <row r="314" ht="14.25" customHeight="1" x14ac:dyDescent="0.25"/>
    <row r="315" ht="14.25" customHeight="1" x14ac:dyDescent="0.25"/>
    <row r="316" ht="14.25" customHeight="1" x14ac:dyDescent="0.25"/>
    <row r="317" ht="14.25" customHeight="1" x14ac:dyDescent="0.25"/>
    <row r="318" ht="14.25" customHeight="1" x14ac:dyDescent="0.25"/>
    <row r="319" ht="14.25" customHeight="1" x14ac:dyDescent="0.25"/>
    <row r="320" ht="14.25" customHeight="1" x14ac:dyDescent="0.25"/>
    <row r="321" ht="14.25" customHeight="1" x14ac:dyDescent="0.25"/>
    <row r="322" ht="14.25" customHeight="1" x14ac:dyDescent="0.25"/>
    <row r="323" ht="14.25" customHeight="1" x14ac:dyDescent="0.25"/>
    <row r="324" ht="14.25" customHeight="1" x14ac:dyDescent="0.25"/>
    <row r="325" ht="14.25" customHeight="1" x14ac:dyDescent="0.25"/>
    <row r="326" ht="14.25" customHeight="1" x14ac:dyDescent="0.25"/>
    <row r="327" ht="14.25" customHeight="1" x14ac:dyDescent="0.25"/>
    <row r="328" ht="14.25" customHeight="1" x14ac:dyDescent="0.25"/>
    <row r="329" ht="14.25" customHeight="1" x14ac:dyDescent="0.25"/>
    <row r="330" ht="14.25" customHeight="1" x14ac:dyDescent="0.25"/>
    <row r="331" ht="14.25" customHeight="1" x14ac:dyDescent="0.25"/>
    <row r="332" ht="14.25" customHeight="1" x14ac:dyDescent="0.25"/>
    <row r="333" ht="14.25" customHeight="1" x14ac:dyDescent="0.25"/>
    <row r="334" ht="14.25" customHeight="1" x14ac:dyDescent="0.25"/>
    <row r="335" ht="14.25" customHeight="1" x14ac:dyDescent="0.25"/>
    <row r="336" ht="14.25" customHeight="1" x14ac:dyDescent="0.25"/>
    <row r="337" ht="14.25" customHeight="1" x14ac:dyDescent="0.25"/>
    <row r="338" ht="14.25" customHeight="1" x14ac:dyDescent="0.25"/>
    <row r="339" ht="14.25" customHeight="1" x14ac:dyDescent="0.25"/>
    <row r="340" ht="14.25" customHeight="1" x14ac:dyDescent="0.25"/>
    <row r="341" ht="14.25" customHeight="1" x14ac:dyDescent="0.25"/>
    <row r="342" ht="14.25" customHeight="1" x14ac:dyDescent="0.25"/>
    <row r="343" ht="14.25" customHeight="1" x14ac:dyDescent="0.25"/>
    <row r="344" ht="14.25" customHeight="1" x14ac:dyDescent="0.25"/>
    <row r="345" ht="14.25" customHeight="1" x14ac:dyDescent="0.25"/>
    <row r="346" ht="14.25" customHeight="1" x14ac:dyDescent="0.25"/>
    <row r="347" ht="14.25" customHeight="1" x14ac:dyDescent="0.25"/>
    <row r="348" ht="14.25" customHeight="1" x14ac:dyDescent="0.25"/>
    <row r="349" ht="14.25" customHeight="1" x14ac:dyDescent="0.25"/>
    <row r="350" ht="14.25" customHeight="1" x14ac:dyDescent="0.25"/>
    <row r="351" ht="14.25" customHeight="1" x14ac:dyDescent="0.25"/>
    <row r="352" ht="14.25" customHeight="1" x14ac:dyDescent="0.25"/>
    <row r="353" ht="14.25" customHeight="1" x14ac:dyDescent="0.25"/>
    <row r="354" ht="14.25" customHeight="1" x14ac:dyDescent="0.25"/>
    <row r="355" ht="14.25" customHeight="1" x14ac:dyDescent="0.25"/>
    <row r="356" ht="14.25" customHeight="1" x14ac:dyDescent="0.25"/>
    <row r="357" ht="14.25" customHeight="1" x14ac:dyDescent="0.25"/>
    <row r="358" ht="14.25" customHeight="1" x14ac:dyDescent="0.25"/>
    <row r="359" ht="14.25" customHeight="1" x14ac:dyDescent="0.25"/>
    <row r="360" ht="14.25" customHeight="1" x14ac:dyDescent="0.25"/>
    <row r="361" ht="14.25" customHeight="1" x14ac:dyDescent="0.25"/>
    <row r="362" ht="14.25" customHeight="1" x14ac:dyDescent="0.25"/>
    <row r="363" ht="14.25" customHeight="1" x14ac:dyDescent="0.25"/>
    <row r="364" ht="14.25" customHeight="1" x14ac:dyDescent="0.25"/>
    <row r="365" ht="14.25" customHeight="1" x14ac:dyDescent="0.25"/>
    <row r="366" ht="14.25" customHeight="1" x14ac:dyDescent="0.25"/>
    <row r="367" ht="14.25" customHeight="1" x14ac:dyDescent="0.25"/>
    <row r="368" ht="14.25" customHeight="1" x14ac:dyDescent="0.25"/>
    <row r="369" ht="14.25" customHeight="1" x14ac:dyDescent="0.25"/>
    <row r="370" ht="14.25" customHeight="1" x14ac:dyDescent="0.25"/>
    <row r="371" ht="14.25" customHeight="1" x14ac:dyDescent="0.25"/>
    <row r="372" ht="14.25" customHeight="1" x14ac:dyDescent="0.25"/>
    <row r="373" ht="14.25" customHeight="1" x14ac:dyDescent="0.25"/>
    <row r="374" ht="14.25" customHeight="1" x14ac:dyDescent="0.25"/>
    <row r="375" ht="14.25" customHeight="1" x14ac:dyDescent="0.25"/>
    <row r="376" ht="14.25" customHeight="1" x14ac:dyDescent="0.25"/>
    <row r="377" ht="14.25" customHeight="1" x14ac:dyDescent="0.25"/>
    <row r="378" ht="14.25" customHeight="1" x14ac:dyDescent="0.25"/>
    <row r="379" ht="14.25" customHeight="1" x14ac:dyDescent="0.25"/>
    <row r="380" ht="14.25" customHeight="1" x14ac:dyDescent="0.25"/>
    <row r="381" ht="14.25" customHeight="1" x14ac:dyDescent="0.25"/>
    <row r="382" ht="14.25" customHeight="1" x14ac:dyDescent="0.25"/>
    <row r="383" ht="14.25" customHeight="1" x14ac:dyDescent="0.25"/>
    <row r="384" ht="14.25" customHeight="1" x14ac:dyDescent="0.25"/>
    <row r="385" ht="14.25" customHeight="1" x14ac:dyDescent="0.25"/>
    <row r="386" ht="14.25" customHeight="1" x14ac:dyDescent="0.25"/>
    <row r="387" ht="14.25" customHeight="1" x14ac:dyDescent="0.25"/>
    <row r="388" ht="14.25" customHeight="1" x14ac:dyDescent="0.25"/>
    <row r="389" ht="14.25" customHeight="1" x14ac:dyDescent="0.25"/>
    <row r="390" ht="14.25" customHeight="1" x14ac:dyDescent="0.25"/>
    <row r="391" ht="14.25" customHeight="1" x14ac:dyDescent="0.25"/>
    <row r="392" ht="14.25" customHeight="1" x14ac:dyDescent="0.25"/>
    <row r="393" ht="14.25" customHeight="1" x14ac:dyDescent="0.25"/>
    <row r="394" ht="14.25" customHeight="1" x14ac:dyDescent="0.25"/>
    <row r="395" ht="14.25" customHeight="1" x14ac:dyDescent="0.25"/>
    <row r="396" ht="14.25" customHeight="1" x14ac:dyDescent="0.25"/>
    <row r="397" ht="14.25" customHeight="1" x14ac:dyDescent="0.25"/>
    <row r="398" ht="14.25" customHeight="1" x14ac:dyDescent="0.25"/>
    <row r="399" ht="14.25" customHeight="1" x14ac:dyDescent="0.25"/>
    <row r="400" ht="14.25" customHeight="1" x14ac:dyDescent="0.25"/>
    <row r="401" ht="14.25" customHeight="1" x14ac:dyDescent="0.25"/>
    <row r="402" ht="14.25" customHeight="1" x14ac:dyDescent="0.25"/>
    <row r="403" ht="14.25" customHeight="1" x14ac:dyDescent="0.25"/>
    <row r="404" ht="14.25" customHeight="1" x14ac:dyDescent="0.25"/>
    <row r="405" ht="14.25" customHeight="1" x14ac:dyDescent="0.25"/>
    <row r="406" ht="14.25" customHeight="1" x14ac:dyDescent="0.25"/>
    <row r="407" ht="14.25" customHeight="1" x14ac:dyDescent="0.25"/>
    <row r="408" ht="14.25" customHeight="1" x14ac:dyDescent="0.25"/>
    <row r="409" ht="14.25" customHeight="1" x14ac:dyDescent="0.25"/>
    <row r="410" ht="14.25" customHeight="1" x14ac:dyDescent="0.25"/>
    <row r="411" ht="14.25" customHeight="1" x14ac:dyDescent="0.25"/>
    <row r="412" ht="14.25" customHeight="1" x14ac:dyDescent="0.25"/>
    <row r="413" ht="14.25" customHeight="1" x14ac:dyDescent="0.25"/>
    <row r="414" ht="14.25" customHeight="1" x14ac:dyDescent="0.25"/>
    <row r="415" ht="14.25" customHeight="1" x14ac:dyDescent="0.25"/>
    <row r="416" ht="14.25" customHeight="1" x14ac:dyDescent="0.25"/>
    <row r="417" ht="14.25" customHeight="1" x14ac:dyDescent="0.25"/>
    <row r="418" ht="14.25" customHeight="1" x14ac:dyDescent="0.25"/>
    <row r="419" ht="14.25" customHeight="1" x14ac:dyDescent="0.25"/>
    <row r="420" ht="14.25" customHeight="1" x14ac:dyDescent="0.25"/>
    <row r="421" ht="14.25" customHeight="1" x14ac:dyDescent="0.25"/>
    <row r="422" ht="14.25" customHeight="1" x14ac:dyDescent="0.25"/>
    <row r="423" ht="14.25" customHeight="1" x14ac:dyDescent="0.25"/>
    <row r="424" ht="14.25" customHeight="1" x14ac:dyDescent="0.25"/>
    <row r="425" ht="14.25" customHeight="1" x14ac:dyDescent="0.25"/>
    <row r="426" ht="14.25" customHeight="1" x14ac:dyDescent="0.25"/>
    <row r="427" ht="14.25" customHeight="1" x14ac:dyDescent="0.25"/>
    <row r="428" ht="14.25" customHeight="1" x14ac:dyDescent="0.25"/>
    <row r="429" ht="14.25" customHeight="1" x14ac:dyDescent="0.25"/>
    <row r="430" ht="14.25" customHeight="1" x14ac:dyDescent="0.25"/>
    <row r="431" ht="14.25" customHeight="1" x14ac:dyDescent="0.25"/>
    <row r="432" ht="14.25" customHeight="1" x14ac:dyDescent="0.25"/>
    <row r="433" ht="14.25" customHeight="1" x14ac:dyDescent="0.25"/>
    <row r="434" ht="14.25" customHeight="1" x14ac:dyDescent="0.25"/>
    <row r="435" ht="14.25" customHeight="1" x14ac:dyDescent="0.25"/>
    <row r="436" ht="14.25" customHeight="1" x14ac:dyDescent="0.25"/>
    <row r="437" ht="14.25" customHeight="1" x14ac:dyDescent="0.25"/>
    <row r="438" ht="14.25" customHeight="1" x14ac:dyDescent="0.25"/>
    <row r="439" ht="14.25" customHeight="1" x14ac:dyDescent="0.25"/>
    <row r="440" ht="14.25" customHeight="1" x14ac:dyDescent="0.25"/>
    <row r="441" ht="14.25" customHeight="1" x14ac:dyDescent="0.25"/>
    <row r="442" ht="14.25" customHeight="1" x14ac:dyDescent="0.25"/>
    <row r="443" ht="14.25" customHeight="1" x14ac:dyDescent="0.25"/>
    <row r="444" ht="14.25" customHeight="1" x14ac:dyDescent="0.25"/>
    <row r="445" ht="14.25" customHeight="1" x14ac:dyDescent="0.25"/>
    <row r="446" ht="14.25" customHeight="1" x14ac:dyDescent="0.25"/>
    <row r="447" ht="14.25" customHeight="1" x14ac:dyDescent="0.25"/>
    <row r="448" ht="14.25" customHeight="1" x14ac:dyDescent="0.25"/>
    <row r="449" ht="14.25" customHeight="1" x14ac:dyDescent="0.25"/>
    <row r="450" ht="14.25" customHeight="1" x14ac:dyDescent="0.25"/>
    <row r="451" ht="14.25" customHeight="1" x14ac:dyDescent="0.25"/>
    <row r="452" ht="14.25" customHeight="1" x14ac:dyDescent="0.25"/>
    <row r="453" ht="14.25" customHeight="1" x14ac:dyDescent="0.25"/>
    <row r="454" ht="14.25" customHeight="1" x14ac:dyDescent="0.25"/>
    <row r="455" ht="14.25" customHeight="1" x14ac:dyDescent="0.25"/>
    <row r="456" ht="14.25" customHeight="1" x14ac:dyDescent="0.25"/>
    <row r="457" ht="14.25" customHeight="1" x14ac:dyDescent="0.25"/>
    <row r="458" ht="14.25" customHeight="1" x14ac:dyDescent="0.25"/>
    <row r="459" ht="14.25" customHeight="1" x14ac:dyDescent="0.25"/>
    <row r="460" ht="14.25" customHeight="1" x14ac:dyDescent="0.25"/>
    <row r="461" ht="14.25" customHeight="1" x14ac:dyDescent="0.25"/>
    <row r="462" ht="14.25" customHeight="1" x14ac:dyDescent="0.25"/>
    <row r="463" ht="14.25" customHeight="1" x14ac:dyDescent="0.25"/>
    <row r="464" ht="14.25" customHeight="1" x14ac:dyDescent="0.25"/>
    <row r="465" ht="14.25" customHeight="1" x14ac:dyDescent="0.25"/>
    <row r="466" ht="14.25" customHeight="1" x14ac:dyDescent="0.25"/>
    <row r="467" ht="14.25" customHeight="1" x14ac:dyDescent="0.25"/>
    <row r="468" ht="14.25" customHeight="1" x14ac:dyDescent="0.25"/>
    <row r="469" ht="14.25" customHeight="1" x14ac:dyDescent="0.25"/>
    <row r="470" ht="14.25" customHeight="1" x14ac:dyDescent="0.25"/>
    <row r="471" ht="14.25" customHeight="1" x14ac:dyDescent="0.25"/>
    <row r="472" ht="14.25" customHeight="1" x14ac:dyDescent="0.25"/>
    <row r="473" ht="14.25" customHeight="1" x14ac:dyDescent="0.25"/>
    <row r="474" ht="14.25" customHeight="1" x14ac:dyDescent="0.25"/>
    <row r="475" ht="14.25" customHeight="1" x14ac:dyDescent="0.25"/>
    <row r="476" ht="14.25" customHeight="1" x14ac:dyDescent="0.25"/>
    <row r="477" ht="14.25" customHeight="1" x14ac:dyDescent="0.25"/>
    <row r="478" ht="14.25" customHeight="1" x14ac:dyDescent="0.25"/>
    <row r="479" ht="14.25" customHeight="1" x14ac:dyDescent="0.25"/>
    <row r="480" ht="14.25" customHeight="1" x14ac:dyDescent="0.25"/>
    <row r="481" ht="14.25" customHeight="1" x14ac:dyDescent="0.25"/>
    <row r="482" ht="14.25" customHeight="1" x14ac:dyDescent="0.25"/>
    <row r="483" ht="14.25" customHeight="1" x14ac:dyDescent="0.25"/>
    <row r="484" ht="14.25" customHeight="1" x14ac:dyDescent="0.25"/>
    <row r="485" ht="14.25" customHeight="1" x14ac:dyDescent="0.25"/>
    <row r="486" ht="14.25" customHeight="1" x14ac:dyDescent="0.25"/>
    <row r="487" ht="14.25" customHeight="1" x14ac:dyDescent="0.25"/>
    <row r="488" ht="14.25" customHeight="1" x14ac:dyDescent="0.25"/>
    <row r="489" ht="14.25" customHeight="1" x14ac:dyDescent="0.25"/>
    <row r="490" ht="14.25" customHeight="1" x14ac:dyDescent="0.25"/>
    <row r="491" ht="14.25" customHeight="1" x14ac:dyDescent="0.25"/>
    <row r="492" ht="14.25" customHeight="1" x14ac:dyDescent="0.25"/>
    <row r="493" ht="14.25" customHeight="1" x14ac:dyDescent="0.25"/>
    <row r="494" ht="14.25" customHeight="1" x14ac:dyDescent="0.25"/>
    <row r="495" ht="14.25" customHeight="1" x14ac:dyDescent="0.25"/>
    <row r="496" ht="14.25" customHeight="1" x14ac:dyDescent="0.25"/>
    <row r="497" ht="14.25" customHeight="1" x14ac:dyDescent="0.25"/>
    <row r="498" ht="14.25" customHeight="1" x14ac:dyDescent="0.25"/>
    <row r="499" ht="14.25" customHeight="1" x14ac:dyDescent="0.25"/>
    <row r="500" ht="14.25" customHeight="1" x14ac:dyDescent="0.25"/>
    <row r="501" ht="14.25" customHeight="1" x14ac:dyDescent="0.25"/>
    <row r="502" ht="14.25" customHeight="1" x14ac:dyDescent="0.25"/>
    <row r="503" ht="14.25" customHeight="1" x14ac:dyDescent="0.25"/>
    <row r="504" ht="14.25" customHeight="1" x14ac:dyDescent="0.25"/>
    <row r="505" ht="14.25" customHeight="1" x14ac:dyDescent="0.25"/>
    <row r="506" ht="14.25" customHeight="1" x14ac:dyDescent="0.25"/>
    <row r="507" ht="14.25" customHeight="1" x14ac:dyDescent="0.25"/>
    <row r="508" ht="14.25" customHeight="1" x14ac:dyDescent="0.25"/>
    <row r="509" ht="14.25" customHeight="1" x14ac:dyDescent="0.25"/>
    <row r="510" ht="14.25" customHeight="1" x14ac:dyDescent="0.25"/>
    <row r="511" ht="14.25" customHeight="1" x14ac:dyDescent="0.25"/>
    <row r="512" ht="14.25" customHeight="1" x14ac:dyDescent="0.25"/>
    <row r="513" ht="14.25" customHeight="1" x14ac:dyDescent="0.25"/>
    <row r="514" ht="14.25" customHeight="1" x14ac:dyDescent="0.25"/>
    <row r="515" ht="14.25" customHeight="1" x14ac:dyDescent="0.25"/>
    <row r="516" ht="14.25" customHeight="1" x14ac:dyDescent="0.25"/>
    <row r="517" ht="14.25" customHeight="1" x14ac:dyDescent="0.25"/>
    <row r="518" ht="14.25" customHeight="1" x14ac:dyDescent="0.25"/>
    <row r="519" ht="14.25" customHeight="1" x14ac:dyDescent="0.25"/>
    <row r="520" ht="14.25" customHeight="1" x14ac:dyDescent="0.25"/>
    <row r="521" ht="14.25" customHeight="1" x14ac:dyDescent="0.25"/>
    <row r="522" ht="14.25" customHeight="1" x14ac:dyDescent="0.25"/>
    <row r="523" ht="14.25" customHeight="1" x14ac:dyDescent="0.25"/>
    <row r="524" ht="14.25" customHeight="1" x14ac:dyDescent="0.25"/>
    <row r="525" ht="14.25" customHeight="1" x14ac:dyDescent="0.25"/>
    <row r="526" ht="14.25" customHeight="1" x14ac:dyDescent="0.25"/>
    <row r="527" ht="14.25" customHeight="1" x14ac:dyDescent="0.25"/>
    <row r="528" ht="14.25" customHeight="1" x14ac:dyDescent="0.25"/>
    <row r="529" ht="14.25" customHeight="1" x14ac:dyDescent="0.25"/>
    <row r="530" ht="14.25" customHeight="1" x14ac:dyDescent="0.25"/>
    <row r="531" ht="14.25" customHeight="1" x14ac:dyDescent="0.25"/>
    <row r="532" ht="14.25" customHeight="1" x14ac:dyDescent="0.25"/>
    <row r="533" ht="14.25" customHeight="1" x14ac:dyDescent="0.25"/>
    <row r="534" ht="14.25" customHeight="1" x14ac:dyDescent="0.25"/>
    <row r="535" ht="14.25" customHeight="1" x14ac:dyDescent="0.25"/>
    <row r="536" ht="14.25" customHeight="1" x14ac:dyDescent="0.25"/>
    <row r="537" ht="14.25" customHeight="1" x14ac:dyDescent="0.25"/>
    <row r="538" ht="14.25" customHeight="1" x14ac:dyDescent="0.25"/>
    <row r="539" ht="14.25" customHeight="1" x14ac:dyDescent="0.25"/>
    <row r="540" ht="14.25" customHeight="1" x14ac:dyDescent="0.25"/>
    <row r="541" ht="14.25" customHeight="1" x14ac:dyDescent="0.25"/>
    <row r="542" ht="14.25" customHeight="1" x14ac:dyDescent="0.25"/>
    <row r="543" ht="14.25" customHeight="1" x14ac:dyDescent="0.25"/>
    <row r="544" ht="14.25" customHeight="1" x14ac:dyDescent="0.25"/>
    <row r="545" ht="14.25" customHeight="1" x14ac:dyDescent="0.25"/>
    <row r="546" ht="14.25" customHeight="1" x14ac:dyDescent="0.25"/>
    <row r="547" ht="14.25" customHeight="1" x14ac:dyDescent="0.25"/>
    <row r="548" ht="14.25" customHeight="1" x14ac:dyDescent="0.25"/>
    <row r="549" ht="14.25" customHeight="1" x14ac:dyDescent="0.25"/>
    <row r="550" ht="14.25" customHeight="1" x14ac:dyDescent="0.25"/>
    <row r="551" ht="14.25" customHeight="1" x14ac:dyDescent="0.25"/>
    <row r="552" ht="14.25" customHeight="1" x14ac:dyDescent="0.25"/>
    <row r="553" ht="14.25" customHeight="1" x14ac:dyDescent="0.25"/>
    <row r="554" ht="14.25" customHeight="1" x14ac:dyDescent="0.25"/>
    <row r="555" ht="14.25" customHeight="1" x14ac:dyDescent="0.25"/>
    <row r="556" ht="14.25" customHeight="1" x14ac:dyDescent="0.25"/>
    <row r="557" ht="14.25" customHeight="1" x14ac:dyDescent="0.25"/>
    <row r="558" ht="14.25" customHeight="1" x14ac:dyDescent="0.25"/>
    <row r="559" ht="14.25" customHeight="1" x14ac:dyDescent="0.25"/>
    <row r="560" ht="14.25" customHeight="1" x14ac:dyDescent="0.25"/>
    <row r="561" ht="14.25" customHeight="1" x14ac:dyDescent="0.25"/>
    <row r="562" ht="14.25" customHeight="1" x14ac:dyDescent="0.25"/>
    <row r="563" ht="14.25" customHeight="1" x14ac:dyDescent="0.25"/>
    <row r="564" ht="14.25" customHeight="1" x14ac:dyDescent="0.25"/>
    <row r="565" ht="14.25" customHeight="1" x14ac:dyDescent="0.25"/>
    <row r="566" ht="14.25" customHeight="1" x14ac:dyDescent="0.25"/>
    <row r="567" ht="14.25" customHeight="1" x14ac:dyDescent="0.25"/>
    <row r="568" ht="14.25" customHeight="1" x14ac:dyDescent="0.25"/>
    <row r="569" ht="14.25" customHeight="1" x14ac:dyDescent="0.25"/>
    <row r="570" ht="14.25" customHeight="1" x14ac:dyDescent="0.25"/>
    <row r="571" ht="14.25" customHeight="1" x14ac:dyDescent="0.25"/>
    <row r="572" ht="14.25" customHeight="1" x14ac:dyDescent="0.25"/>
    <row r="573" ht="14.25" customHeight="1" x14ac:dyDescent="0.25"/>
    <row r="574" ht="14.25" customHeight="1" x14ac:dyDescent="0.25"/>
    <row r="575" ht="14.25" customHeight="1" x14ac:dyDescent="0.25"/>
    <row r="576" ht="14.25" customHeight="1" x14ac:dyDescent="0.25"/>
    <row r="577" ht="14.25" customHeight="1" x14ac:dyDescent="0.25"/>
    <row r="578" ht="14.25" customHeight="1" x14ac:dyDescent="0.25"/>
    <row r="579" ht="14.25" customHeight="1" x14ac:dyDescent="0.25"/>
    <row r="580" ht="14.25" customHeight="1" x14ac:dyDescent="0.25"/>
    <row r="581" ht="14.25" customHeight="1" x14ac:dyDescent="0.25"/>
    <row r="582" ht="14.25" customHeight="1" x14ac:dyDescent="0.25"/>
    <row r="583" ht="14.25" customHeight="1" x14ac:dyDescent="0.25"/>
    <row r="584" ht="14.25" customHeight="1" x14ac:dyDescent="0.25"/>
    <row r="585" ht="14.25" customHeight="1" x14ac:dyDescent="0.25"/>
    <row r="586" ht="14.25" customHeight="1" x14ac:dyDescent="0.25"/>
    <row r="587" ht="14.25" customHeight="1" x14ac:dyDescent="0.25"/>
    <row r="588" ht="14.25" customHeight="1" x14ac:dyDescent="0.25"/>
    <row r="589" ht="14.25" customHeight="1" x14ac:dyDescent="0.25"/>
    <row r="590" ht="14.25" customHeight="1" x14ac:dyDescent="0.25"/>
    <row r="591" ht="14.25" customHeight="1" x14ac:dyDescent="0.25"/>
    <row r="592" ht="14.25" customHeight="1" x14ac:dyDescent="0.25"/>
    <row r="593" ht="14.25" customHeight="1" x14ac:dyDescent="0.25"/>
    <row r="594" ht="14.25" customHeight="1" x14ac:dyDescent="0.25"/>
    <row r="595" ht="14.25" customHeight="1" x14ac:dyDescent="0.25"/>
    <row r="596" ht="14.25" customHeight="1" x14ac:dyDescent="0.25"/>
    <row r="597" ht="14.25" customHeight="1" x14ac:dyDescent="0.25"/>
    <row r="598" ht="14.25" customHeight="1" x14ac:dyDescent="0.25"/>
    <row r="599" ht="14.25" customHeight="1" x14ac:dyDescent="0.25"/>
    <row r="600" ht="14.25" customHeight="1" x14ac:dyDescent="0.25"/>
    <row r="601" ht="14.25" customHeight="1" x14ac:dyDescent="0.25"/>
    <row r="602" ht="14.25" customHeight="1" x14ac:dyDescent="0.25"/>
    <row r="603" ht="14.25" customHeight="1" x14ac:dyDescent="0.25"/>
    <row r="604" ht="14.25" customHeight="1" x14ac:dyDescent="0.25"/>
    <row r="605" ht="14.25" customHeight="1" x14ac:dyDescent="0.25"/>
    <row r="606" ht="14.25" customHeight="1" x14ac:dyDescent="0.25"/>
    <row r="607" ht="14.25" customHeight="1" x14ac:dyDescent="0.25"/>
    <row r="608" ht="14.25" customHeight="1" x14ac:dyDescent="0.25"/>
    <row r="609" ht="14.25" customHeight="1" x14ac:dyDescent="0.25"/>
    <row r="610" ht="14.25" customHeight="1" x14ac:dyDescent="0.25"/>
    <row r="611" ht="14.25" customHeight="1" x14ac:dyDescent="0.25"/>
    <row r="612" ht="14.25" customHeight="1" x14ac:dyDescent="0.25"/>
    <row r="613" ht="14.25" customHeight="1" x14ac:dyDescent="0.25"/>
    <row r="614" ht="14.25" customHeight="1" x14ac:dyDescent="0.25"/>
    <row r="615" ht="14.25" customHeight="1" x14ac:dyDescent="0.25"/>
    <row r="616" ht="14.25" customHeight="1" x14ac:dyDescent="0.25"/>
    <row r="617" ht="14.25" customHeight="1" x14ac:dyDescent="0.25"/>
    <row r="618" ht="14.25" customHeight="1" x14ac:dyDescent="0.25"/>
    <row r="619" ht="14.25" customHeight="1" x14ac:dyDescent="0.25"/>
    <row r="620" ht="14.25" customHeight="1" x14ac:dyDescent="0.25"/>
    <row r="621" ht="14.25" customHeight="1" x14ac:dyDescent="0.25"/>
    <row r="622" ht="14.25" customHeight="1" x14ac:dyDescent="0.25"/>
    <row r="623" ht="14.25" customHeight="1" x14ac:dyDescent="0.25"/>
    <row r="624" ht="14.25" customHeight="1" x14ac:dyDescent="0.25"/>
    <row r="625" ht="14.25" customHeight="1" x14ac:dyDescent="0.25"/>
    <row r="626" ht="14.25" customHeight="1" x14ac:dyDescent="0.25"/>
    <row r="627" ht="14.25" customHeight="1" x14ac:dyDescent="0.25"/>
    <row r="628" ht="14.25" customHeight="1" x14ac:dyDescent="0.25"/>
    <row r="629" ht="14.25" customHeight="1" x14ac:dyDescent="0.25"/>
    <row r="630" ht="14.25" customHeight="1" x14ac:dyDescent="0.25"/>
    <row r="631" ht="14.25" customHeight="1" x14ac:dyDescent="0.25"/>
    <row r="632" ht="14.25" customHeight="1" x14ac:dyDescent="0.25"/>
    <row r="633" ht="14.25" customHeight="1" x14ac:dyDescent="0.25"/>
    <row r="634" ht="14.25" customHeight="1" x14ac:dyDescent="0.25"/>
    <row r="635" ht="14.25" customHeight="1" x14ac:dyDescent="0.25"/>
    <row r="636" ht="14.25" customHeight="1" x14ac:dyDescent="0.25"/>
    <row r="637" ht="14.25" customHeight="1" x14ac:dyDescent="0.25"/>
    <row r="638" ht="14.25" customHeight="1" x14ac:dyDescent="0.25"/>
    <row r="639" ht="14.25" customHeight="1" x14ac:dyDescent="0.25"/>
    <row r="640" ht="14.25" customHeight="1" x14ac:dyDescent="0.25"/>
    <row r="641" ht="14.25" customHeight="1" x14ac:dyDescent="0.25"/>
    <row r="642" ht="14.25" customHeight="1" x14ac:dyDescent="0.25"/>
    <row r="643" ht="14.25" customHeight="1" x14ac:dyDescent="0.25"/>
    <row r="644" ht="14.25" customHeight="1" x14ac:dyDescent="0.25"/>
    <row r="645" ht="14.25" customHeight="1" x14ac:dyDescent="0.25"/>
    <row r="646" ht="14.25" customHeight="1" x14ac:dyDescent="0.25"/>
    <row r="647" ht="14.25" customHeight="1" x14ac:dyDescent="0.25"/>
    <row r="648" ht="14.25" customHeight="1" x14ac:dyDescent="0.25"/>
    <row r="649" ht="14.25" customHeight="1" x14ac:dyDescent="0.25"/>
    <row r="650" ht="14.25" customHeight="1" x14ac:dyDescent="0.25"/>
    <row r="651" ht="14.25" customHeight="1" x14ac:dyDescent="0.25"/>
    <row r="652" ht="14.25" customHeight="1" x14ac:dyDescent="0.25"/>
    <row r="653" ht="14.25" customHeight="1" x14ac:dyDescent="0.25"/>
    <row r="654" ht="14.25" customHeight="1" x14ac:dyDescent="0.25"/>
    <row r="655" ht="14.25" customHeight="1" x14ac:dyDescent="0.25"/>
    <row r="656" ht="14.25" customHeight="1" x14ac:dyDescent="0.25"/>
    <row r="657" ht="14.25" customHeight="1" x14ac:dyDescent="0.25"/>
    <row r="658" ht="14.25" customHeight="1" x14ac:dyDescent="0.25"/>
    <row r="659" ht="14.25" customHeight="1" x14ac:dyDescent="0.25"/>
    <row r="660" ht="14.25" customHeight="1" x14ac:dyDescent="0.25"/>
    <row r="661" ht="14.25" customHeight="1" x14ac:dyDescent="0.25"/>
    <row r="662" ht="14.25" customHeight="1" x14ac:dyDescent="0.25"/>
    <row r="663" ht="14.25" customHeight="1" x14ac:dyDescent="0.25"/>
    <row r="664" ht="14.25" customHeight="1" x14ac:dyDescent="0.25"/>
    <row r="665" ht="14.25" customHeight="1" x14ac:dyDescent="0.25"/>
    <row r="666" ht="14.25" customHeight="1" x14ac:dyDescent="0.25"/>
    <row r="667" ht="14.25" customHeight="1" x14ac:dyDescent="0.25"/>
    <row r="668" ht="14.25" customHeight="1" x14ac:dyDescent="0.25"/>
    <row r="669" ht="14.25" customHeight="1" x14ac:dyDescent="0.25"/>
    <row r="670" ht="14.25" customHeight="1" x14ac:dyDescent="0.25"/>
    <row r="671" ht="14.25" customHeight="1" x14ac:dyDescent="0.25"/>
    <row r="672" ht="14.25" customHeight="1" x14ac:dyDescent="0.25"/>
    <row r="673" ht="14.25" customHeight="1" x14ac:dyDescent="0.25"/>
    <row r="674" ht="14.25" customHeight="1" x14ac:dyDescent="0.25"/>
    <row r="675" ht="14.25" customHeight="1" x14ac:dyDescent="0.25"/>
    <row r="676" ht="14.25" customHeight="1" x14ac:dyDescent="0.25"/>
    <row r="677" ht="14.25" customHeight="1" x14ac:dyDescent="0.25"/>
    <row r="678" ht="14.25" customHeight="1" x14ac:dyDescent="0.25"/>
    <row r="679" ht="14.25" customHeight="1" x14ac:dyDescent="0.25"/>
    <row r="680" ht="14.25" customHeight="1" x14ac:dyDescent="0.25"/>
    <row r="681" ht="14.25" customHeight="1" x14ac:dyDescent="0.25"/>
    <row r="682" ht="14.25" customHeight="1" x14ac:dyDescent="0.25"/>
    <row r="683" ht="14.25" customHeight="1" x14ac:dyDescent="0.25"/>
    <row r="684" ht="14.25" customHeight="1" x14ac:dyDescent="0.25"/>
    <row r="685" ht="14.25" customHeight="1" x14ac:dyDescent="0.25"/>
    <row r="686" ht="14.25" customHeight="1" x14ac:dyDescent="0.25"/>
    <row r="687" ht="14.25" customHeight="1" x14ac:dyDescent="0.25"/>
    <row r="688" ht="14.25" customHeight="1" x14ac:dyDescent="0.25"/>
    <row r="689" ht="14.25" customHeight="1" x14ac:dyDescent="0.25"/>
    <row r="690" ht="14.25" customHeight="1" x14ac:dyDescent="0.25"/>
    <row r="691" ht="14.25" customHeight="1" x14ac:dyDescent="0.25"/>
    <row r="692" ht="14.25" customHeight="1" x14ac:dyDescent="0.25"/>
    <row r="693" ht="14.25" customHeight="1" x14ac:dyDescent="0.25"/>
    <row r="694" ht="14.25" customHeight="1" x14ac:dyDescent="0.25"/>
    <row r="695" ht="14.25" customHeight="1" x14ac:dyDescent="0.25"/>
    <row r="696" ht="14.25" customHeight="1" x14ac:dyDescent="0.25"/>
    <row r="697" ht="14.25" customHeight="1" x14ac:dyDescent="0.25"/>
    <row r="698" ht="14.25" customHeight="1" x14ac:dyDescent="0.25"/>
    <row r="699" ht="14.25" customHeight="1" x14ac:dyDescent="0.25"/>
    <row r="700" ht="14.25" customHeight="1" x14ac:dyDescent="0.25"/>
    <row r="701" ht="14.25" customHeight="1" x14ac:dyDescent="0.25"/>
    <row r="702" ht="14.25" customHeight="1" x14ac:dyDescent="0.25"/>
    <row r="703" ht="14.25" customHeight="1" x14ac:dyDescent="0.25"/>
    <row r="704" ht="14.25" customHeight="1" x14ac:dyDescent="0.25"/>
    <row r="705" ht="14.25" customHeight="1" x14ac:dyDescent="0.25"/>
    <row r="706" ht="14.25" customHeight="1" x14ac:dyDescent="0.25"/>
    <row r="707" ht="14.25" customHeight="1" x14ac:dyDescent="0.25"/>
    <row r="708" ht="14.25" customHeight="1" x14ac:dyDescent="0.25"/>
    <row r="709" ht="14.25" customHeight="1" x14ac:dyDescent="0.25"/>
    <row r="710" ht="14.25" customHeight="1" x14ac:dyDescent="0.25"/>
    <row r="711" ht="14.25" customHeight="1" x14ac:dyDescent="0.25"/>
    <row r="712" ht="14.25" customHeight="1" x14ac:dyDescent="0.25"/>
    <row r="713" ht="14.25" customHeight="1" x14ac:dyDescent="0.25"/>
    <row r="714" ht="14.25" customHeight="1" x14ac:dyDescent="0.25"/>
    <row r="715" ht="14.25" customHeight="1" x14ac:dyDescent="0.25"/>
    <row r="716" ht="14.25" customHeight="1" x14ac:dyDescent="0.25"/>
    <row r="717" ht="14.25" customHeight="1" x14ac:dyDescent="0.25"/>
    <row r="718" ht="14.25" customHeight="1" x14ac:dyDescent="0.25"/>
    <row r="719" ht="14.25" customHeight="1" x14ac:dyDescent="0.25"/>
    <row r="720" ht="14.25" customHeight="1" x14ac:dyDescent="0.25"/>
    <row r="721" ht="14.25" customHeight="1" x14ac:dyDescent="0.25"/>
    <row r="722" ht="14.25" customHeight="1" x14ac:dyDescent="0.25"/>
    <row r="723" ht="14.25" customHeight="1" x14ac:dyDescent="0.25"/>
    <row r="724" ht="14.25" customHeight="1" x14ac:dyDescent="0.25"/>
    <row r="725" ht="14.25" customHeight="1" x14ac:dyDescent="0.25"/>
    <row r="726" ht="14.25" customHeight="1" x14ac:dyDescent="0.25"/>
    <row r="727" ht="14.25" customHeight="1" x14ac:dyDescent="0.25"/>
    <row r="728" ht="14.25" customHeight="1" x14ac:dyDescent="0.25"/>
    <row r="729" ht="14.25" customHeight="1" x14ac:dyDescent="0.25"/>
    <row r="730" ht="14.25" customHeight="1" x14ac:dyDescent="0.25"/>
    <row r="731" ht="14.25" customHeight="1" x14ac:dyDescent="0.25"/>
    <row r="732" ht="14.25" customHeight="1" x14ac:dyDescent="0.25"/>
    <row r="733" ht="14.25" customHeight="1" x14ac:dyDescent="0.25"/>
    <row r="734" ht="14.25" customHeight="1" x14ac:dyDescent="0.25"/>
    <row r="735" ht="14.25" customHeight="1" x14ac:dyDescent="0.25"/>
    <row r="736" ht="14.25" customHeight="1" x14ac:dyDescent="0.25"/>
    <row r="737" ht="14.25" customHeight="1" x14ac:dyDescent="0.25"/>
    <row r="738" ht="14.25" customHeight="1" x14ac:dyDescent="0.25"/>
    <row r="739" ht="14.25" customHeight="1" x14ac:dyDescent="0.25"/>
    <row r="740" ht="14.25" customHeight="1" x14ac:dyDescent="0.25"/>
    <row r="741" ht="14.25" customHeight="1" x14ac:dyDescent="0.25"/>
    <row r="742" ht="14.25" customHeight="1" x14ac:dyDescent="0.25"/>
    <row r="743" ht="14.25" customHeight="1" x14ac:dyDescent="0.25"/>
    <row r="744" ht="14.25" customHeight="1" x14ac:dyDescent="0.25"/>
    <row r="745" ht="14.25" customHeight="1" x14ac:dyDescent="0.25"/>
    <row r="746" ht="14.25" customHeight="1" x14ac:dyDescent="0.25"/>
    <row r="747" ht="14.25" customHeight="1" x14ac:dyDescent="0.25"/>
    <row r="748" ht="14.25" customHeight="1" x14ac:dyDescent="0.25"/>
    <row r="749" ht="14.25" customHeight="1" x14ac:dyDescent="0.25"/>
    <row r="750" ht="14.25" customHeight="1" x14ac:dyDescent="0.25"/>
    <row r="751" ht="14.25" customHeight="1" x14ac:dyDescent="0.25"/>
    <row r="752" ht="14.25" customHeight="1" x14ac:dyDescent="0.25"/>
    <row r="753" ht="14.25" customHeight="1" x14ac:dyDescent="0.25"/>
    <row r="754" ht="14.25" customHeight="1" x14ac:dyDescent="0.25"/>
    <row r="755" ht="14.25" customHeight="1" x14ac:dyDescent="0.25"/>
    <row r="756" ht="14.25" customHeight="1" x14ac:dyDescent="0.25"/>
    <row r="757" ht="14.25" customHeight="1" x14ac:dyDescent="0.25"/>
    <row r="758" ht="14.25" customHeight="1" x14ac:dyDescent="0.25"/>
    <row r="759" ht="14.25" customHeight="1" x14ac:dyDescent="0.25"/>
    <row r="760" ht="14.25" customHeight="1" x14ac:dyDescent="0.25"/>
    <row r="761" ht="14.25" customHeight="1" x14ac:dyDescent="0.25"/>
    <row r="762" ht="14.25" customHeight="1" x14ac:dyDescent="0.25"/>
    <row r="763" ht="14.25" customHeight="1" x14ac:dyDescent="0.25"/>
    <row r="764" ht="14.25" customHeight="1" x14ac:dyDescent="0.25"/>
    <row r="765" ht="14.25" customHeight="1" x14ac:dyDescent="0.25"/>
    <row r="766" ht="14.25" customHeight="1" x14ac:dyDescent="0.25"/>
    <row r="767" ht="14.25" customHeight="1" x14ac:dyDescent="0.25"/>
    <row r="768" ht="14.25" customHeight="1" x14ac:dyDescent="0.25"/>
    <row r="769" ht="14.25" customHeight="1" x14ac:dyDescent="0.25"/>
    <row r="770" ht="14.25" customHeight="1" x14ac:dyDescent="0.25"/>
    <row r="771" ht="14.25" customHeight="1" x14ac:dyDescent="0.25"/>
    <row r="772" ht="14.25" customHeight="1" x14ac:dyDescent="0.25"/>
    <row r="773" ht="14.25" customHeight="1" x14ac:dyDescent="0.25"/>
    <row r="774" ht="14.25" customHeight="1" x14ac:dyDescent="0.25"/>
    <row r="775" ht="14.25" customHeight="1" x14ac:dyDescent="0.25"/>
    <row r="776" ht="14.25" customHeight="1" x14ac:dyDescent="0.25"/>
    <row r="777" ht="14.25" customHeight="1" x14ac:dyDescent="0.25"/>
    <row r="778" ht="14.25" customHeight="1" x14ac:dyDescent="0.25"/>
    <row r="779" ht="14.25" customHeight="1" x14ac:dyDescent="0.25"/>
    <row r="780" ht="14.25" customHeight="1" x14ac:dyDescent="0.25"/>
    <row r="781" ht="14.25" customHeight="1" x14ac:dyDescent="0.25"/>
    <row r="782" ht="14.25" customHeight="1" x14ac:dyDescent="0.25"/>
    <row r="783" ht="14.25" customHeight="1" x14ac:dyDescent="0.25"/>
    <row r="784" ht="14.25" customHeight="1" x14ac:dyDescent="0.25"/>
    <row r="785" ht="14.25" customHeight="1" x14ac:dyDescent="0.25"/>
    <row r="786" ht="14.25" customHeight="1" x14ac:dyDescent="0.25"/>
    <row r="787" ht="14.25" customHeight="1" x14ac:dyDescent="0.25"/>
    <row r="788" ht="14.25" customHeight="1" x14ac:dyDescent="0.25"/>
    <row r="789" ht="14.25" customHeight="1" x14ac:dyDescent="0.25"/>
    <row r="790" ht="14.25" customHeight="1" x14ac:dyDescent="0.25"/>
    <row r="791" ht="14.25" customHeight="1" x14ac:dyDescent="0.25"/>
    <row r="792" ht="14.25" customHeight="1" x14ac:dyDescent="0.25"/>
    <row r="793" ht="14.25" customHeight="1" x14ac:dyDescent="0.25"/>
    <row r="794" ht="14.25" customHeight="1" x14ac:dyDescent="0.25"/>
    <row r="795" ht="14.25" customHeight="1" x14ac:dyDescent="0.25"/>
    <row r="796" ht="14.25" customHeight="1" x14ac:dyDescent="0.25"/>
    <row r="797" ht="14.25" customHeight="1" x14ac:dyDescent="0.25"/>
    <row r="798" ht="14.25" customHeight="1" x14ac:dyDescent="0.25"/>
    <row r="799" ht="14.25" customHeight="1" x14ac:dyDescent="0.25"/>
    <row r="800" ht="14.25" customHeight="1" x14ac:dyDescent="0.25"/>
    <row r="801" ht="14.25" customHeight="1" x14ac:dyDescent="0.25"/>
    <row r="802" ht="14.25" customHeight="1" x14ac:dyDescent="0.25"/>
    <row r="803" ht="14.25" customHeight="1" x14ac:dyDescent="0.25"/>
    <row r="804" ht="14.25" customHeight="1" x14ac:dyDescent="0.25"/>
    <row r="805" ht="14.25" customHeight="1" x14ac:dyDescent="0.25"/>
    <row r="806" ht="14.25" customHeight="1" x14ac:dyDescent="0.25"/>
    <row r="807" ht="14.25" customHeight="1" x14ac:dyDescent="0.25"/>
    <row r="808" ht="14.25" customHeight="1" x14ac:dyDescent="0.25"/>
    <row r="809" ht="14.25" customHeight="1" x14ac:dyDescent="0.25"/>
    <row r="810" ht="14.25" customHeight="1" x14ac:dyDescent="0.25"/>
    <row r="811" ht="14.25" customHeight="1" x14ac:dyDescent="0.25"/>
    <row r="812" ht="14.25" customHeight="1" x14ac:dyDescent="0.25"/>
    <row r="813" ht="14.25" customHeight="1" x14ac:dyDescent="0.25"/>
    <row r="814" ht="14.25" customHeight="1" x14ac:dyDescent="0.25"/>
    <row r="815" ht="14.25" customHeight="1" x14ac:dyDescent="0.25"/>
    <row r="816" ht="14.25" customHeight="1" x14ac:dyDescent="0.25"/>
    <row r="817" ht="14.25" customHeight="1" x14ac:dyDescent="0.25"/>
    <row r="818" ht="14.25" customHeight="1" x14ac:dyDescent="0.25"/>
    <row r="819" ht="14.25" customHeight="1" x14ac:dyDescent="0.25"/>
    <row r="820" ht="14.25" customHeight="1" x14ac:dyDescent="0.25"/>
    <row r="821" ht="14.25" customHeight="1" x14ac:dyDescent="0.25"/>
    <row r="822" ht="14.25" customHeight="1" x14ac:dyDescent="0.25"/>
    <row r="823" ht="14.25" customHeight="1" x14ac:dyDescent="0.25"/>
    <row r="824" ht="14.25" customHeight="1" x14ac:dyDescent="0.25"/>
    <row r="825" ht="14.25" customHeight="1" x14ac:dyDescent="0.25"/>
    <row r="826" ht="14.25" customHeight="1" x14ac:dyDescent="0.25"/>
    <row r="827" ht="14.25" customHeight="1" x14ac:dyDescent="0.25"/>
    <row r="828" ht="14.25" customHeight="1" x14ac:dyDescent="0.25"/>
    <row r="829" ht="14.25" customHeight="1" x14ac:dyDescent="0.25"/>
    <row r="830" ht="14.25" customHeight="1" x14ac:dyDescent="0.25"/>
    <row r="831" ht="14.25" customHeight="1" x14ac:dyDescent="0.25"/>
    <row r="832" ht="14.25" customHeight="1" x14ac:dyDescent="0.25"/>
    <row r="833" ht="14.25" customHeight="1" x14ac:dyDescent="0.25"/>
    <row r="834" ht="14.25" customHeight="1" x14ac:dyDescent="0.25"/>
    <row r="835" ht="14.25" customHeight="1" x14ac:dyDescent="0.25"/>
    <row r="836" ht="14.25" customHeight="1" x14ac:dyDescent="0.25"/>
    <row r="837" ht="14.25" customHeight="1" x14ac:dyDescent="0.25"/>
    <row r="838" ht="14.25" customHeight="1" x14ac:dyDescent="0.25"/>
    <row r="839" ht="14.25" customHeight="1" x14ac:dyDescent="0.25"/>
    <row r="840" ht="14.25" customHeight="1" x14ac:dyDescent="0.25"/>
    <row r="841" ht="14.25" customHeight="1" x14ac:dyDescent="0.25"/>
    <row r="842" ht="14.25" customHeight="1" x14ac:dyDescent="0.25"/>
    <row r="843" ht="14.25" customHeight="1" x14ac:dyDescent="0.25"/>
    <row r="844" ht="14.25" customHeight="1" x14ac:dyDescent="0.25"/>
    <row r="845" ht="14.25" customHeight="1" x14ac:dyDescent="0.25"/>
    <row r="846" ht="14.25" customHeight="1" x14ac:dyDescent="0.25"/>
    <row r="847" ht="14.25" customHeight="1" x14ac:dyDescent="0.25"/>
    <row r="848" ht="14.25" customHeight="1" x14ac:dyDescent="0.25"/>
    <row r="849" ht="14.25" customHeight="1" x14ac:dyDescent="0.25"/>
    <row r="850" ht="14.25" customHeight="1" x14ac:dyDescent="0.25"/>
    <row r="851" ht="14.25" customHeight="1" x14ac:dyDescent="0.25"/>
    <row r="852" ht="14.25" customHeight="1" x14ac:dyDescent="0.25"/>
    <row r="853" ht="14.25" customHeight="1" x14ac:dyDescent="0.25"/>
    <row r="854" ht="14.25" customHeight="1" x14ac:dyDescent="0.25"/>
    <row r="855" ht="14.25" customHeight="1" x14ac:dyDescent="0.25"/>
    <row r="856" ht="14.25" customHeight="1" x14ac:dyDescent="0.25"/>
    <row r="857" ht="14.25" customHeight="1" x14ac:dyDescent="0.25"/>
    <row r="858" ht="14.25" customHeight="1" x14ac:dyDescent="0.25"/>
    <row r="859" ht="14.25" customHeight="1" x14ac:dyDescent="0.25"/>
    <row r="860" ht="14.25" customHeight="1" x14ac:dyDescent="0.25"/>
    <row r="861" ht="14.25" customHeight="1" x14ac:dyDescent="0.25"/>
    <row r="862" ht="14.25" customHeight="1" x14ac:dyDescent="0.25"/>
    <row r="863" ht="14.25" customHeight="1" x14ac:dyDescent="0.25"/>
    <row r="864" ht="14.25" customHeight="1" x14ac:dyDescent="0.25"/>
    <row r="865" ht="14.25" customHeight="1" x14ac:dyDescent="0.25"/>
    <row r="866" ht="14.25" customHeight="1" x14ac:dyDescent="0.25"/>
    <row r="867" ht="14.25" customHeight="1" x14ac:dyDescent="0.25"/>
    <row r="868" ht="14.25" customHeight="1" x14ac:dyDescent="0.25"/>
    <row r="869" ht="14.25" customHeight="1" x14ac:dyDescent="0.25"/>
    <row r="870" ht="14.25" customHeight="1" x14ac:dyDescent="0.25"/>
    <row r="871" ht="14.25" customHeight="1" x14ac:dyDescent="0.25"/>
    <row r="872" ht="14.25" customHeight="1" x14ac:dyDescent="0.25"/>
    <row r="873" ht="14.25" customHeight="1" x14ac:dyDescent="0.25"/>
    <row r="874" ht="14.25" customHeight="1" x14ac:dyDescent="0.25"/>
    <row r="875" ht="14.25" customHeight="1" x14ac:dyDescent="0.25"/>
    <row r="876" ht="14.25" customHeight="1" x14ac:dyDescent="0.25"/>
    <row r="877" ht="14.25" customHeight="1" x14ac:dyDescent="0.25"/>
    <row r="878" ht="14.25" customHeight="1" x14ac:dyDescent="0.25"/>
    <row r="879" ht="14.25" customHeight="1" x14ac:dyDescent="0.25"/>
    <row r="880" ht="14.25" customHeight="1" x14ac:dyDescent="0.25"/>
    <row r="881" ht="14.25" customHeight="1" x14ac:dyDescent="0.25"/>
    <row r="882" ht="14.25" customHeight="1" x14ac:dyDescent="0.25"/>
    <row r="883" ht="14.25" customHeight="1" x14ac:dyDescent="0.25"/>
    <row r="884" ht="14.25" customHeight="1" x14ac:dyDescent="0.25"/>
    <row r="885" ht="14.25" customHeight="1" x14ac:dyDescent="0.25"/>
    <row r="886" ht="14.25" customHeight="1" x14ac:dyDescent="0.25"/>
    <row r="887" ht="14.25" customHeight="1" x14ac:dyDescent="0.25"/>
    <row r="888" ht="14.25" customHeight="1" x14ac:dyDescent="0.25"/>
    <row r="889" ht="14.25" customHeight="1" x14ac:dyDescent="0.25"/>
    <row r="890" ht="14.25" customHeight="1" x14ac:dyDescent="0.25"/>
    <row r="891" ht="14.25" customHeight="1" x14ac:dyDescent="0.25"/>
    <row r="892" ht="14.25" customHeight="1" x14ac:dyDescent="0.25"/>
    <row r="893" ht="14.25" customHeight="1" x14ac:dyDescent="0.25"/>
    <row r="894" ht="14.25" customHeight="1" x14ac:dyDescent="0.25"/>
    <row r="895" ht="14.25" customHeight="1" x14ac:dyDescent="0.25"/>
    <row r="896" ht="14.25" customHeight="1" x14ac:dyDescent="0.25"/>
    <row r="897" ht="14.25" customHeight="1" x14ac:dyDescent="0.25"/>
    <row r="898" ht="14.25" customHeight="1" x14ac:dyDescent="0.25"/>
    <row r="899" ht="14.25" customHeight="1" x14ac:dyDescent="0.25"/>
    <row r="900" ht="14.25" customHeight="1" x14ac:dyDescent="0.25"/>
    <row r="901" ht="14.25" customHeight="1" x14ac:dyDescent="0.25"/>
    <row r="902" ht="14.25" customHeight="1" x14ac:dyDescent="0.25"/>
    <row r="903" ht="14.25" customHeight="1" x14ac:dyDescent="0.25"/>
    <row r="904" ht="14.25" customHeight="1" x14ac:dyDescent="0.25"/>
    <row r="905" ht="14.25" customHeight="1" x14ac:dyDescent="0.25"/>
    <row r="906" ht="14.25" customHeight="1" x14ac:dyDescent="0.25"/>
    <row r="907" ht="14.25" customHeight="1" x14ac:dyDescent="0.25"/>
    <row r="908" ht="14.25" customHeight="1" x14ac:dyDescent="0.25"/>
    <row r="909" ht="14.25" customHeight="1" x14ac:dyDescent="0.25"/>
    <row r="910" ht="14.25" customHeight="1" x14ac:dyDescent="0.25"/>
    <row r="911" ht="14.25" customHeight="1" x14ac:dyDescent="0.25"/>
    <row r="912" ht="14.25" customHeight="1" x14ac:dyDescent="0.25"/>
    <row r="913" ht="14.25" customHeight="1" x14ac:dyDescent="0.25"/>
    <row r="914" ht="14.25" customHeight="1" x14ac:dyDescent="0.25"/>
    <row r="915" ht="14.25" customHeight="1" x14ac:dyDescent="0.25"/>
    <row r="916" ht="14.25" customHeight="1" x14ac:dyDescent="0.25"/>
    <row r="917" ht="14.25" customHeight="1" x14ac:dyDescent="0.25"/>
    <row r="918" ht="14.25" customHeight="1" x14ac:dyDescent="0.25"/>
    <row r="919" ht="14.25" customHeight="1" x14ac:dyDescent="0.25"/>
    <row r="920" ht="14.25" customHeight="1" x14ac:dyDescent="0.25"/>
    <row r="921" ht="14.25" customHeight="1" x14ac:dyDescent="0.25"/>
    <row r="922" ht="14.25" customHeight="1" x14ac:dyDescent="0.25"/>
    <row r="923" ht="14.25" customHeight="1" x14ac:dyDescent="0.25"/>
    <row r="924" ht="14.25" customHeight="1" x14ac:dyDescent="0.25"/>
    <row r="925" ht="14.25" customHeight="1" x14ac:dyDescent="0.25"/>
    <row r="926" ht="14.25" customHeight="1" x14ac:dyDescent="0.25"/>
    <row r="927" ht="14.25" customHeight="1" x14ac:dyDescent="0.25"/>
    <row r="928" ht="14.25" customHeight="1" x14ac:dyDescent="0.25"/>
    <row r="929" ht="14.25" customHeight="1" x14ac:dyDescent="0.25"/>
    <row r="930" ht="14.25" customHeight="1" x14ac:dyDescent="0.25"/>
    <row r="931" ht="14.25" customHeight="1" x14ac:dyDescent="0.25"/>
    <row r="932" ht="14.25" customHeight="1" x14ac:dyDescent="0.25"/>
    <row r="933" ht="14.25" customHeight="1" x14ac:dyDescent="0.25"/>
    <row r="934" ht="14.25" customHeight="1" x14ac:dyDescent="0.25"/>
    <row r="935" ht="14.25" customHeight="1" x14ac:dyDescent="0.25"/>
    <row r="936" ht="14.25" customHeight="1" x14ac:dyDescent="0.25"/>
    <row r="937" ht="14.25" customHeight="1" x14ac:dyDescent="0.25"/>
    <row r="938" ht="14.25" customHeight="1" x14ac:dyDescent="0.25"/>
    <row r="939" ht="14.25" customHeight="1" x14ac:dyDescent="0.25"/>
    <row r="940" ht="14.25" customHeight="1" x14ac:dyDescent="0.25"/>
    <row r="941" ht="14.25" customHeight="1" x14ac:dyDescent="0.25"/>
    <row r="942" ht="14.25" customHeight="1" x14ac:dyDescent="0.25"/>
    <row r="943" ht="14.25" customHeight="1" x14ac:dyDescent="0.25"/>
    <row r="944" ht="14.25" customHeight="1" x14ac:dyDescent="0.25"/>
    <row r="945" ht="14.25" customHeight="1" x14ac:dyDescent="0.25"/>
    <row r="946" ht="14.25" customHeight="1" x14ac:dyDescent="0.25"/>
    <row r="947" ht="14.25" customHeight="1" x14ac:dyDescent="0.25"/>
    <row r="948" ht="14.25" customHeight="1" x14ac:dyDescent="0.25"/>
    <row r="949" ht="14.25" customHeight="1" x14ac:dyDescent="0.25"/>
    <row r="950" ht="14.25" customHeight="1" x14ac:dyDescent="0.25"/>
    <row r="951" ht="14.25" customHeight="1" x14ac:dyDescent="0.25"/>
    <row r="952" ht="14.25" customHeight="1" x14ac:dyDescent="0.25"/>
    <row r="953" ht="14.25" customHeight="1" x14ac:dyDescent="0.25"/>
    <row r="954" ht="14.25" customHeight="1" x14ac:dyDescent="0.25"/>
    <row r="955" ht="14.25" customHeight="1" x14ac:dyDescent="0.25"/>
    <row r="956" ht="14.25" customHeight="1" x14ac:dyDescent="0.25"/>
    <row r="957" ht="14.25" customHeight="1" x14ac:dyDescent="0.25"/>
    <row r="958" ht="14.25" customHeight="1" x14ac:dyDescent="0.25"/>
    <row r="959" ht="14.25" customHeight="1" x14ac:dyDescent="0.25"/>
    <row r="960" ht="14.25" customHeight="1" x14ac:dyDescent="0.25"/>
    <row r="961" ht="14.25" customHeight="1" x14ac:dyDescent="0.25"/>
    <row r="962" ht="14.25" customHeight="1" x14ac:dyDescent="0.25"/>
    <row r="963" ht="14.25" customHeight="1" x14ac:dyDescent="0.25"/>
    <row r="964" ht="14.25" customHeight="1" x14ac:dyDescent="0.25"/>
    <row r="965" ht="14.25" customHeight="1" x14ac:dyDescent="0.25"/>
    <row r="966" ht="14.25" customHeight="1" x14ac:dyDescent="0.25"/>
    <row r="967" ht="14.25" customHeight="1" x14ac:dyDescent="0.25"/>
    <row r="968" ht="14.25" customHeight="1" x14ac:dyDescent="0.25"/>
    <row r="969" ht="14.25" customHeight="1" x14ac:dyDescent="0.25"/>
    <row r="970" ht="14.25" customHeight="1" x14ac:dyDescent="0.25"/>
    <row r="971" ht="14.25" customHeight="1" x14ac:dyDescent="0.25"/>
    <row r="972" ht="14.25" customHeight="1" x14ac:dyDescent="0.25"/>
    <row r="973" ht="14.25" customHeight="1" x14ac:dyDescent="0.25"/>
    <row r="974" ht="14.25" customHeight="1" x14ac:dyDescent="0.25"/>
    <row r="975" ht="14.25" customHeight="1" x14ac:dyDescent="0.25"/>
    <row r="976" ht="14.25" customHeight="1" x14ac:dyDescent="0.25"/>
    <row r="977" ht="14.25" customHeight="1" x14ac:dyDescent="0.25"/>
    <row r="978" ht="14.25" customHeight="1" x14ac:dyDescent="0.25"/>
    <row r="979" ht="14.25" customHeight="1" x14ac:dyDescent="0.25"/>
    <row r="980" ht="14.25" customHeight="1" x14ac:dyDescent="0.25"/>
    <row r="981" ht="14.25" customHeight="1" x14ac:dyDescent="0.25"/>
    <row r="982" ht="14.25" customHeight="1" x14ac:dyDescent="0.25"/>
    <row r="983" ht="14.25" customHeight="1" x14ac:dyDescent="0.25"/>
    <row r="984" ht="14.25" customHeight="1" x14ac:dyDescent="0.25"/>
    <row r="985" ht="14.25" customHeight="1" x14ac:dyDescent="0.25"/>
    <row r="986" ht="14.25" customHeight="1" x14ac:dyDescent="0.25"/>
    <row r="987" ht="14.25" customHeight="1" x14ac:dyDescent="0.25"/>
    <row r="988" ht="14.25" customHeight="1" x14ac:dyDescent="0.25"/>
    <row r="989" ht="14.25" customHeight="1" x14ac:dyDescent="0.25"/>
    <row r="990" ht="14.25" customHeight="1" x14ac:dyDescent="0.25"/>
    <row r="991" ht="14.25" customHeight="1" x14ac:dyDescent="0.25"/>
    <row r="992" ht="14.25" customHeight="1" x14ac:dyDescent="0.25"/>
    <row r="993" ht="14.25" customHeight="1" x14ac:dyDescent="0.25"/>
    <row r="994" ht="14.25" customHeight="1" x14ac:dyDescent="0.25"/>
    <row r="995" ht="14.25" customHeight="1" x14ac:dyDescent="0.25"/>
    <row r="996" ht="14.25" customHeight="1" x14ac:dyDescent="0.25"/>
    <row r="997" ht="14.25" customHeight="1" x14ac:dyDescent="0.25"/>
    <row r="998" ht="14.25" customHeight="1" x14ac:dyDescent="0.25"/>
    <row r="999" ht="14.25" customHeight="1" x14ac:dyDescent="0.25"/>
    <row r="1000" ht="14.25" customHeight="1" x14ac:dyDescent="0.25"/>
  </sheetData>
  <pageMargins left="0.511811024" right="0.511811024" top="0.78740157499999996" bottom="0.78740157499999996" header="0" footer="0"/>
  <pageSetup paperSize="9" orientation="portrait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N1000"/>
  <sheetViews>
    <sheetView workbookViewId="0"/>
  </sheetViews>
  <sheetFormatPr defaultColWidth="14.42578125" defaultRowHeight="15" customHeight="1" x14ac:dyDescent="0.25"/>
  <cols>
    <col min="1" max="1" width="9.5703125" customWidth="1"/>
    <col min="2" max="2" width="7.140625" customWidth="1"/>
    <col min="3" max="3" width="13" customWidth="1"/>
    <col min="4" max="5" width="15.7109375" customWidth="1"/>
    <col min="6" max="6" width="4.140625" customWidth="1"/>
    <col min="7" max="7" width="15.140625" customWidth="1"/>
    <col min="8" max="8" width="16.85546875" customWidth="1"/>
    <col min="9" max="9" width="13.28515625" customWidth="1"/>
    <col min="10" max="10" width="30.5703125" customWidth="1"/>
    <col min="11" max="11" width="16" customWidth="1"/>
    <col min="12" max="12" width="8.7109375" customWidth="1"/>
    <col min="13" max="13" width="9.85546875" customWidth="1"/>
    <col min="14" max="14" width="9.28515625" customWidth="1"/>
    <col min="15" max="30" width="8.7109375" customWidth="1"/>
  </cols>
  <sheetData>
    <row r="1" spans="1:14" ht="14.25" customHeight="1" x14ac:dyDescent="0.25">
      <c r="A1" s="49" t="s">
        <v>48</v>
      </c>
      <c r="B1" s="49" t="s">
        <v>49</v>
      </c>
      <c r="C1" s="50" t="s">
        <v>34</v>
      </c>
      <c r="D1" s="49" t="s">
        <v>50</v>
      </c>
      <c r="E1" s="49" t="s">
        <v>51</v>
      </c>
      <c r="G1" s="51" t="s">
        <v>52</v>
      </c>
      <c r="H1" s="52" t="s">
        <v>53</v>
      </c>
      <c r="I1" s="52" t="s">
        <v>54</v>
      </c>
      <c r="J1" s="53" t="s">
        <v>140</v>
      </c>
      <c r="K1" s="12" t="s">
        <v>56</v>
      </c>
      <c r="M1" s="6">
        <v>2011</v>
      </c>
      <c r="N1" s="6">
        <v>2015</v>
      </c>
    </row>
    <row r="2" spans="1:14" ht="14.25" customHeight="1" x14ac:dyDescent="0.25">
      <c r="A2" s="54">
        <v>40544</v>
      </c>
      <c r="B2" s="55">
        <v>1</v>
      </c>
      <c r="C2" s="16">
        <v>594.65</v>
      </c>
      <c r="D2" s="56">
        <v>14513.38</v>
      </c>
      <c r="E2" s="57">
        <v>10857.83</v>
      </c>
      <c r="G2" s="57">
        <f t="shared" ref="G2:G139" si="0">(D2-E2)^2</f>
        <v>13363045.802499995</v>
      </c>
      <c r="H2" s="58">
        <f t="shared" ref="H2:H139" si="1">ABS((D2-E2)/D2)</f>
        <v>0.25187447720655004</v>
      </c>
      <c r="I2" s="17">
        <f t="shared" ref="I2:I139" si="2">D2-E2</f>
        <v>3655.5499999999993</v>
      </c>
      <c r="J2" s="53" t="s">
        <v>39</v>
      </c>
      <c r="K2" s="57">
        <f>(AVERAGE(G2:G139))^0.5</f>
        <v>1168.6738914073703</v>
      </c>
      <c r="M2" s="44">
        <f>(AVERAGE(G2:G49))^0.5</f>
        <v>1536.6449649818808</v>
      </c>
      <c r="N2" s="44">
        <f>(AVERAGE(G50:G139))^0.5</f>
        <v>913.71575796427089</v>
      </c>
    </row>
    <row r="3" spans="1:14" ht="14.25" customHeight="1" x14ac:dyDescent="0.25">
      <c r="A3" s="54">
        <v>40575</v>
      </c>
      <c r="B3" s="55">
        <f t="shared" ref="B3:B148" si="3">B2+1</f>
        <v>2</v>
      </c>
      <c r="C3" s="16">
        <v>434</v>
      </c>
      <c r="D3" s="56">
        <v>6176.11</v>
      </c>
      <c r="E3" s="57">
        <v>6657.18</v>
      </c>
      <c r="G3" s="57">
        <f t="shared" si="0"/>
        <v>231428.34490000061</v>
      </c>
      <c r="H3" s="58">
        <f t="shared" si="1"/>
        <v>7.7892071222824821E-2</v>
      </c>
      <c r="I3" s="17">
        <f t="shared" si="2"/>
        <v>-481.07000000000062</v>
      </c>
      <c r="J3" s="53" t="s">
        <v>141</v>
      </c>
      <c r="K3" s="58">
        <f>AVERAGE(H2:H139)</f>
        <v>0.28576146010723347</v>
      </c>
      <c r="M3" s="173">
        <f>AVERAGE(H2:H49)</f>
        <v>0.32003841740711775</v>
      </c>
      <c r="N3" s="173">
        <f>AVERAGE(H50:H139)</f>
        <v>0.26748041621396151</v>
      </c>
    </row>
    <row r="4" spans="1:14" ht="14.25" customHeight="1" x14ac:dyDescent="0.25">
      <c r="A4" s="54">
        <v>40603</v>
      </c>
      <c r="B4" s="55">
        <f t="shared" si="3"/>
        <v>3</v>
      </c>
      <c r="C4" s="16">
        <v>398.5</v>
      </c>
      <c r="D4" s="56">
        <v>11527.88</v>
      </c>
      <c r="E4" s="57">
        <v>5711.53</v>
      </c>
      <c r="G4" s="57">
        <f t="shared" si="0"/>
        <v>33829927.32249999</v>
      </c>
      <c r="H4" s="58">
        <f t="shared" si="1"/>
        <v>0.50454636932376118</v>
      </c>
      <c r="I4" s="17">
        <f t="shared" si="2"/>
        <v>5816.3499999999995</v>
      </c>
    </row>
    <row r="5" spans="1:14" ht="14.25" customHeight="1" x14ac:dyDescent="0.25">
      <c r="A5" s="54">
        <v>40634</v>
      </c>
      <c r="B5" s="55">
        <f t="shared" si="3"/>
        <v>4</v>
      </c>
      <c r="C5" s="16">
        <v>382.5</v>
      </c>
      <c r="D5" s="56">
        <v>6808.32</v>
      </c>
      <c r="E5" s="57">
        <v>5321</v>
      </c>
      <c r="G5" s="57">
        <f t="shared" si="0"/>
        <v>2212120.782399999</v>
      </c>
      <c r="H5" s="58">
        <f t="shared" si="1"/>
        <v>0.21845624177476966</v>
      </c>
      <c r="I5" s="17">
        <f t="shared" si="2"/>
        <v>1487.3199999999997</v>
      </c>
    </row>
    <row r="6" spans="1:14" ht="14.25" customHeight="1" x14ac:dyDescent="0.25">
      <c r="A6" s="54">
        <v>40664</v>
      </c>
      <c r="B6" s="55">
        <f t="shared" si="3"/>
        <v>5</v>
      </c>
      <c r="C6" s="16">
        <v>100</v>
      </c>
      <c r="D6" s="56">
        <v>4452.32</v>
      </c>
      <c r="E6" s="57">
        <v>2033.85</v>
      </c>
      <c r="G6" s="57">
        <f t="shared" si="0"/>
        <v>5848997.1408999991</v>
      </c>
      <c r="H6" s="58">
        <f t="shared" si="1"/>
        <v>0.54319321162899337</v>
      </c>
      <c r="I6" s="17">
        <f t="shared" si="2"/>
        <v>2418.4699999999998</v>
      </c>
    </row>
    <row r="7" spans="1:14" ht="14.25" customHeight="1" x14ac:dyDescent="0.25">
      <c r="A7" s="54">
        <v>40695</v>
      </c>
      <c r="B7" s="55">
        <f t="shared" si="3"/>
        <v>6</v>
      </c>
      <c r="C7" s="16">
        <v>33.5</v>
      </c>
      <c r="D7" s="56">
        <v>3791.72</v>
      </c>
      <c r="E7" s="57">
        <v>1804.06</v>
      </c>
      <c r="G7" s="57">
        <f t="shared" si="0"/>
        <v>3950792.2755999994</v>
      </c>
      <c r="H7" s="58">
        <f t="shared" si="1"/>
        <v>0.52421064846560395</v>
      </c>
      <c r="I7" s="17">
        <f t="shared" si="2"/>
        <v>1987.6599999999999</v>
      </c>
    </row>
    <row r="8" spans="1:14" ht="14.25" customHeight="1" x14ac:dyDescent="0.25">
      <c r="A8" s="54">
        <v>40725</v>
      </c>
      <c r="B8" s="55">
        <f t="shared" si="3"/>
        <v>7</v>
      </c>
      <c r="C8" s="16">
        <v>26.5</v>
      </c>
      <c r="D8" s="56">
        <v>2947.26</v>
      </c>
      <c r="E8" s="57">
        <v>1784.57</v>
      </c>
      <c r="G8" s="57">
        <f t="shared" si="0"/>
        <v>1351848.0361000006</v>
      </c>
      <c r="H8" s="58">
        <f t="shared" si="1"/>
        <v>0.39449861905634392</v>
      </c>
      <c r="I8" s="17">
        <f t="shared" si="2"/>
        <v>1162.6900000000003</v>
      </c>
    </row>
    <row r="9" spans="1:14" ht="14.25" customHeight="1" x14ac:dyDescent="0.25">
      <c r="A9" s="54">
        <v>40756</v>
      </c>
      <c r="B9" s="55">
        <f t="shared" si="3"/>
        <v>8</v>
      </c>
      <c r="C9" s="16">
        <v>7.5</v>
      </c>
      <c r="D9" s="56">
        <v>2369.23</v>
      </c>
      <c r="E9" s="57">
        <v>1735.27</v>
      </c>
      <c r="G9" s="57">
        <f t="shared" si="0"/>
        <v>401905.28160000005</v>
      </c>
      <c r="H9" s="58">
        <f t="shared" si="1"/>
        <v>0.26758060635733971</v>
      </c>
      <c r="I9" s="17">
        <f t="shared" si="2"/>
        <v>633.96</v>
      </c>
    </row>
    <row r="10" spans="1:14" ht="14.25" customHeight="1" x14ac:dyDescent="0.25">
      <c r="A10" s="54">
        <v>40787</v>
      </c>
      <c r="B10" s="55">
        <f t="shared" si="3"/>
        <v>9</v>
      </c>
      <c r="C10" s="16">
        <v>10.8</v>
      </c>
      <c r="D10" s="56">
        <v>1779.82</v>
      </c>
      <c r="E10" s="57">
        <v>1743.47</v>
      </c>
      <c r="G10" s="57">
        <f t="shared" si="0"/>
        <v>1321.3224999999934</v>
      </c>
      <c r="H10" s="58">
        <f t="shared" si="1"/>
        <v>2.0423413603622789E-2</v>
      </c>
      <c r="I10" s="17">
        <f t="shared" si="2"/>
        <v>36.349999999999909</v>
      </c>
    </row>
    <row r="11" spans="1:14" ht="14.25" customHeight="1" x14ac:dyDescent="0.25">
      <c r="A11" s="54">
        <v>40817</v>
      </c>
      <c r="B11" s="55">
        <f t="shared" si="3"/>
        <v>10</v>
      </c>
      <c r="C11" s="16">
        <v>129.4</v>
      </c>
      <c r="D11" s="56">
        <v>2581.0300000000002</v>
      </c>
      <c r="E11" s="57">
        <v>2168.3200000000002</v>
      </c>
      <c r="G11" s="57">
        <f t="shared" si="0"/>
        <v>170329.54410000003</v>
      </c>
      <c r="H11" s="58">
        <f t="shared" si="1"/>
        <v>0.15990127972166152</v>
      </c>
      <c r="I11" s="17">
        <f t="shared" si="2"/>
        <v>412.71000000000004</v>
      </c>
    </row>
    <row r="12" spans="1:14" ht="14.25" customHeight="1" x14ac:dyDescent="0.25">
      <c r="A12" s="54">
        <v>40848</v>
      </c>
      <c r="B12" s="55">
        <f t="shared" si="3"/>
        <v>11</v>
      </c>
      <c r="C12" s="16">
        <v>260.60000000000002</v>
      </c>
      <c r="D12" s="56">
        <v>2930.66</v>
      </c>
      <c r="E12" s="57">
        <v>3201.11</v>
      </c>
      <c r="G12" s="57">
        <f t="shared" si="0"/>
        <v>73143.202500000145</v>
      </c>
      <c r="H12" s="58">
        <f t="shared" si="1"/>
        <v>9.2282966976722058E-2</v>
      </c>
      <c r="I12" s="17">
        <f t="shared" si="2"/>
        <v>-270.45000000000027</v>
      </c>
    </row>
    <row r="13" spans="1:14" ht="14.25" customHeight="1" x14ac:dyDescent="0.25">
      <c r="A13" s="54">
        <v>40878</v>
      </c>
      <c r="B13" s="55">
        <f t="shared" si="3"/>
        <v>12</v>
      </c>
      <c r="C13" s="16">
        <v>397</v>
      </c>
      <c r="D13" s="56">
        <v>7692.65</v>
      </c>
      <c r="E13" s="57">
        <v>5673.87</v>
      </c>
      <c r="G13" s="57">
        <f t="shared" si="0"/>
        <v>4075472.6883999989</v>
      </c>
      <c r="H13" s="58">
        <f t="shared" si="1"/>
        <v>0.26242972187737645</v>
      </c>
      <c r="I13" s="17">
        <f t="shared" si="2"/>
        <v>2018.7799999999997</v>
      </c>
    </row>
    <row r="14" spans="1:14" ht="14.25" customHeight="1" x14ac:dyDescent="0.25">
      <c r="A14" s="54">
        <v>40909</v>
      </c>
      <c r="B14" s="55">
        <f t="shared" si="3"/>
        <v>13</v>
      </c>
      <c r="C14" s="16">
        <v>606</v>
      </c>
      <c r="D14" s="56">
        <v>13283.33</v>
      </c>
      <c r="E14" s="57">
        <v>11066.12</v>
      </c>
      <c r="G14" s="57">
        <f t="shared" si="0"/>
        <v>4916020.1840999965</v>
      </c>
      <c r="H14" s="58">
        <f t="shared" si="1"/>
        <v>0.16691672946467484</v>
      </c>
      <c r="I14" s="17">
        <f t="shared" si="2"/>
        <v>2217.2099999999991</v>
      </c>
    </row>
    <row r="15" spans="1:14" ht="14.25" customHeight="1" x14ac:dyDescent="0.25">
      <c r="A15" s="54">
        <v>40940</v>
      </c>
      <c r="B15" s="55">
        <f t="shared" si="3"/>
        <v>14</v>
      </c>
      <c r="C15" s="16">
        <v>434</v>
      </c>
      <c r="D15" s="56">
        <v>6916.17</v>
      </c>
      <c r="E15" s="57">
        <v>6657.18</v>
      </c>
      <c r="G15" s="57">
        <f t="shared" si="0"/>
        <v>67075.820099999881</v>
      </c>
      <c r="H15" s="58">
        <f t="shared" si="1"/>
        <v>3.7447026316588486E-2</v>
      </c>
      <c r="I15" s="17">
        <f t="shared" si="2"/>
        <v>258.98999999999978</v>
      </c>
    </row>
    <row r="16" spans="1:14" ht="14.25" customHeight="1" x14ac:dyDescent="0.25">
      <c r="A16" s="54">
        <v>40969</v>
      </c>
      <c r="B16" s="55">
        <f t="shared" si="3"/>
        <v>15</v>
      </c>
      <c r="C16" s="16">
        <v>209.5</v>
      </c>
      <c r="D16" s="56">
        <v>4930.82</v>
      </c>
      <c r="E16" s="57">
        <v>2691.49</v>
      </c>
      <c r="G16" s="57">
        <f t="shared" si="0"/>
        <v>5014598.8488999996</v>
      </c>
      <c r="H16" s="58">
        <f t="shared" si="1"/>
        <v>0.45414961406013604</v>
      </c>
      <c r="I16" s="17">
        <f t="shared" si="2"/>
        <v>2239.33</v>
      </c>
    </row>
    <row r="17" spans="1:9" ht="14.25" customHeight="1" x14ac:dyDescent="0.25">
      <c r="A17" s="54">
        <v>41000</v>
      </c>
      <c r="B17" s="55">
        <f t="shared" si="3"/>
        <v>16</v>
      </c>
      <c r="C17" s="16">
        <v>155.5</v>
      </c>
      <c r="D17" s="56">
        <v>4090.75</v>
      </c>
      <c r="E17" s="57">
        <v>2310.1799999999998</v>
      </c>
      <c r="G17" s="57">
        <f t="shared" si="0"/>
        <v>3170429.5249000005</v>
      </c>
      <c r="H17" s="58">
        <f t="shared" si="1"/>
        <v>0.43526737150889205</v>
      </c>
      <c r="I17" s="17">
        <f t="shared" si="2"/>
        <v>1780.5700000000002</v>
      </c>
    </row>
    <row r="18" spans="1:9" ht="14.25" customHeight="1" x14ac:dyDescent="0.25">
      <c r="A18" s="54">
        <v>41030</v>
      </c>
      <c r="B18" s="55">
        <f t="shared" si="3"/>
        <v>17</v>
      </c>
      <c r="C18" s="16">
        <v>81.5</v>
      </c>
      <c r="D18" s="56">
        <v>3816.29</v>
      </c>
      <c r="E18" s="57">
        <v>1960.74</v>
      </c>
      <c r="G18" s="57">
        <f t="shared" si="0"/>
        <v>3443065.8024999998</v>
      </c>
      <c r="H18" s="58">
        <f t="shared" si="1"/>
        <v>0.4862182905387169</v>
      </c>
      <c r="I18" s="17">
        <f t="shared" si="2"/>
        <v>1855.55</v>
      </c>
    </row>
    <row r="19" spans="1:9" ht="14.25" customHeight="1" x14ac:dyDescent="0.25">
      <c r="A19" s="54">
        <v>41061</v>
      </c>
      <c r="B19" s="55">
        <f t="shared" si="3"/>
        <v>18</v>
      </c>
      <c r="C19" s="16">
        <v>132.5</v>
      </c>
      <c r="D19" s="56">
        <v>4132.4399999999996</v>
      </c>
      <c r="E19" s="57">
        <v>2183.98</v>
      </c>
      <c r="G19" s="57">
        <f t="shared" si="0"/>
        <v>3796496.3715999983</v>
      </c>
      <c r="H19" s="58">
        <f t="shared" si="1"/>
        <v>0.47150351850238592</v>
      </c>
      <c r="I19" s="17">
        <f t="shared" si="2"/>
        <v>1948.4599999999996</v>
      </c>
    </row>
    <row r="20" spans="1:9" ht="14.25" customHeight="1" x14ac:dyDescent="0.25">
      <c r="A20" s="54">
        <v>41091</v>
      </c>
      <c r="B20" s="55">
        <f t="shared" si="3"/>
        <v>19</v>
      </c>
      <c r="C20" s="16">
        <v>109</v>
      </c>
      <c r="D20" s="56">
        <v>3018.84</v>
      </c>
      <c r="E20" s="57">
        <v>2072.48</v>
      </c>
      <c r="G20" s="57">
        <f t="shared" si="0"/>
        <v>895597.24960000021</v>
      </c>
      <c r="H20" s="58">
        <f t="shared" si="1"/>
        <v>0.31348464973301005</v>
      </c>
      <c r="I20" s="17">
        <f t="shared" si="2"/>
        <v>946.36000000000013</v>
      </c>
    </row>
    <row r="21" spans="1:9" ht="14.25" customHeight="1" x14ac:dyDescent="0.25">
      <c r="A21" s="54">
        <v>41122</v>
      </c>
      <c r="B21" s="55">
        <f t="shared" si="3"/>
        <v>20</v>
      </c>
      <c r="C21" s="16">
        <v>21.5</v>
      </c>
      <c r="D21" s="56">
        <v>1987.82</v>
      </c>
      <c r="E21" s="57">
        <v>1771.09</v>
      </c>
      <c r="G21" s="57">
        <f t="shared" si="0"/>
        <v>46971.892900000006</v>
      </c>
      <c r="H21" s="58">
        <f t="shared" si="1"/>
        <v>0.10902898652795526</v>
      </c>
      <c r="I21" s="17">
        <f t="shared" si="2"/>
        <v>216.73000000000002</v>
      </c>
    </row>
    <row r="22" spans="1:9" ht="14.25" customHeight="1" x14ac:dyDescent="0.25">
      <c r="A22" s="54">
        <v>41153</v>
      </c>
      <c r="B22" s="55">
        <f t="shared" si="3"/>
        <v>21</v>
      </c>
      <c r="C22" s="16">
        <v>35.5</v>
      </c>
      <c r="D22" s="56">
        <v>1605.63</v>
      </c>
      <c r="E22" s="57">
        <v>1809.77</v>
      </c>
      <c r="G22" s="57">
        <f t="shared" si="0"/>
        <v>41673.139599999951</v>
      </c>
      <c r="H22" s="58">
        <f t="shared" si="1"/>
        <v>0.12714012568275374</v>
      </c>
      <c r="I22" s="17">
        <f t="shared" si="2"/>
        <v>-204.13999999999987</v>
      </c>
    </row>
    <row r="23" spans="1:9" ht="14.25" customHeight="1" x14ac:dyDescent="0.25">
      <c r="A23" s="54">
        <v>41183</v>
      </c>
      <c r="B23" s="55">
        <f t="shared" si="3"/>
        <v>22</v>
      </c>
      <c r="C23" s="16">
        <v>92.5</v>
      </c>
      <c r="D23" s="56">
        <v>1619.59</v>
      </c>
      <c r="E23" s="57">
        <v>2003.23</v>
      </c>
      <c r="G23" s="57">
        <f t="shared" si="0"/>
        <v>147179.64960000006</v>
      </c>
      <c r="H23" s="58">
        <f t="shared" si="1"/>
        <v>0.23687476460091758</v>
      </c>
      <c r="I23" s="17">
        <f t="shared" si="2"/>
        <v>-383.6400000000001</v>
      </c>
    </row>
    <row r="24" spans="1:9" ht="14.25" customHeight="1" x14ac:dyDescent="0.25">
      <c r="A24" s="54">
        <v>41214</v>
      </c>
      <c r="B24" s="55">
        <f t="shared" si="3"/>
        <v>23</v>
      </c>
      <c r="C24" s="16">
        <v>218.5</v>
      </c>
      <c r="D24" s="56">
        <v>2531.52</v>
      </c>
      <c r="E24" s="57">
        <v>2769.23</v>
      </c>
      <c r="G24" s="57">
        <f t="shared" si="0"/>
        <v>56506.044100000014</v>
      </c>
      <c r="H24" s="58">
        <f t="shared" si="1"/>
        <v>9.3900107445329298E-2</v>
      </c>
      <c r="I24" s="17">
        <f t="shared" si="2"/>
        <v>-237.71000000000004</v>
      </c>
    </row>
    <row r="25" spans="1:9" ht="14.25" customHeight="1" x14ac:dyDescent="0.25">
      <c r="A25" s="54">
        <v>41244</v>
      </c>
      <c r="B25" s="55">
        <f t="shared" si="3"/>
        <v>24</v>
      </c>
      <c r="C25" s="16">
        <v>345</v>
      </c>
      <c r="D25" s="56">
        <v>3623.25</v>
      </c>
      <c r="E25" s="57">
        <v>4508.71</v>
      </c>
      <c r="G25" s="57">
        <f t="shared" si="0"/>
        <v>784039.41160000011</v>
      </c>
      <c r="H25" s="58">
        <f t="shared" si="1"/>
        <v>0.24438280549230665</v>
      </c>
      <c r="I25" s="17">
        <f t="shared" si="2"/>
        <v>-885.46</v>
      </c>
    </row>
    <row r="26" spans="1:9" ht="14.25" customHeight="1" x14ac:dyDescent="0.25">
      <c r="A26" s="54">
        <v>41275</v>
      </c>
      <c r="B26" s="55">
        <f t="shared" si="3"/>
        <v>25</v>
      </c>
      <c r="C26" s="16">
        <v>503</v>
      </c>
      <c r="D26" s="56">
        <v>8698.94</v>
      </c>
      <c r="E26" s="57">
        <v>8636.73</v>
      </c>
      <c r="G26" s="57">
        <f t="shared" si="0"/>
        <v>3870.0841000001178</v>
      </c>
      <c r="H26" s="58">
        <f t="shared" si="1"/>
        <v>7.1514460382530445E-3</v>
      </c>
      <c r="I26" s="17">
        <f t="shared" si="2"/>
        <v>62.210000000000946</v>
      </c>
    </row>
    <row r="27" spans="1:9" ht="14.25" customHeight="1" x14ac:dyDescent="0.25">
      <c r="A27" s="54">
        <v>41306</v>
      </c>
      <c r="B27" s="55">
        <f t="shared" si="3"/>
        <v>26</v>
      </c>
      <c r="C27" s="16">
        <v>583</v>
      </c>
      <c r="D27" s="56">
        <v>9053.91</v>
      </c>
      <c r="E27" s="57">
        <v>10625.75</v>
      </c>
      <c r="G27" s="57">
        <f t="shared" si="0"/>
        <v>2470680.9856000002</v>
      </c>
      <c r="H27" s="58">
        <f t="shared" si="1"/>
        <v>0.17360897115169027</v>
      </c>
      <c r="I27" s="17">
        <f t="shared" si="2"/>
        <v>-1571.8400000000001</v>
      </c>
    </row>
    <row r="28" spans="1:9" ht="14.25" customHeight="1" x14ac:dyDescent="0.25">
      <c r="A28" s="54">
        <v>41334</v>
      </c>
      <c r="B28" s="55">
        <f t="shared" si="3"/>
        <v>27</v>
      </c>
      <c r="C28" s="16">
        <v>449.5</v>
      </c>
      <c r="D28" s="56">
        <v>6924.41</v>
      </c>
      <c r="E28" s="57">
        <v>7095.56</v>
      </c>
      <c r="G28" s="57">
        <f t="shared" si="0"/>
        <v>29292.322500000188</v>
      </c>
      <c r="H28" s="58">
        <f t="shared" si="1"/>
        <v>2.4716907288852126E-2</v>
      </c>
      <c r="I28" s="17">
        <f t="shared" si="2"/>
        <v>-171.15000000000055</v>
      </c>
    </row>
    <row r="29" spans="1:9" ht="14.25" customHeight="1" x14ac:dyDescent="0.25">
      <c r="A29" s="54">
        <v>41365</v>
      </c>
      <c r="B29" s="55">
        <f t="shared" si="3"/>
        <v>28</v>
      </c>
      <c r="C29" s="16">
        <v>257.5</v>
      </c>
      <c r="D29" s="56">
        <v>5999.64</v>
      </c>
      <c r="E29" s="57">
        <v>3165.07</v>
      </c>
      <c r="G29" s="57">
        <f t="shared" si="0"/>
        <v>8034787.0849000011</v>
      </c>
      <c r="H29" s="58">
        <f t="shared" si="1"/>
        <v>0.4724566807341774</v>
      </c>
      <c r="I29" s="17">
        <f t="shared" si="2"/>
        <v>2834.57</v>
      </c>
    </row>
    <row r="30" spans="1:9" ht="14.25" customHeight="1" x14ac:dyDescent="0.25">
      <c r="A30" s="54">
        <v>41395</v>
      </c>
      <c r="B30" s="55">
        <f t="shared" si="3"/>
        <v>29</v>
      </c>
      <c r="C30" s="16">
        <v>131.5</v>
      </c>
      <c r="D30" s="56">
        <v>3600.54</v>
      </c>
      <c r="E30" s="57">
        <v>2178.89</v>
      </c>
      <c r="G30" s="57">
        <f t="shared" si="0"/>
        <v>2021088.7225000001</v>
      </c>
      <c r="H30" s="58">
        <f t="shared" si="1"/>
        <v>0.39484355124509102</v>
      </c>
      <c r="I30" s="17">
        <f t="shared" si="2"/>
        <v>1421.65</v>
      </c>
    </row>
    <row r="31" spans="1:9" ht="14.25" customHeight="1" x14ac:dyDescent="0.25">
      <c r="A31" s="54">
        <v>41426</v>
      </c>
      <c r="B31" s="55">
        <f t="shared" si="3"/>
        <v>30</v>
      </c>
      <c r="C31" s="16">
        <v>90.5</v>
      </c>
      <c r="D31" s="56">
        <v>4079.6</v>
      </c>
      <c r="E31" s="57">
        <v>1995.3</v>
      </c>
      <c r="G31" s="57">
        <f t="shared" si="0"/>
        <v>4344306.4900000012</v>
      </c>
      <c r="H31" s="58">
        <f t="shared" si="1"/>
        <v>0.51090793215021091</v>
      </c>
      <c r="I31" s="17">
        <f t="shared" si="2"/>
        <v>2084.3000000000002</v>
      </c>
    </row>
    <row r="32" spans="1:9" ht="14.25" customHeight="1" x14ac:dyDescent="0.25">
      <c r="A32" s="54">
        <v>41456</v>
      </c>
      <c r="B32" s="55">
        <f t="shared" si="3"/>
        <v>31</v>
      </c>
      <c r="C32" s="16">
        <v>52</v>
      </c>
      <c r="D32" s="56">
        <v>2892.32</v>
      </c>
      <c r="E32" s="57">
        <v>1859.41</v>
      </c>
      <c r="G32" s="57">
        <f t="shared" si="0"/>
        <v>1066903.0681000003</v>
      </c>
      <c r="H32" s="58">
        <f t="shared" si="1"/>
        <v>0.35712161863141006</v>
      </c>
      <c r="I32" s="17">
        <f t="shared" si="2"/>
        <v>1032.9100000000001</v>
      </c>
    </row>
    <row r="33" spans="1:9" ht="14.25" customHeight="1" x14ac:dyDescent="0.25">
      <c r="A33" s="54">
        <v>41487</v>
      </c>
      <c r="B33" s="55">
        <f t="shared" si="3"/>
        <v>32</v>
      </c>
      <c r="C33" s="16">
        <v>21.5</v>
      </c>
      <c r="D33" s="56">
        <v>2192.8200000000002</v>
      </c>
      <c r="E33" s="57">
        <v>1771.09</v>
      </c>
      <c r="G33" s="57">
        <f t="shared" si="0"/>
        <v>177856.1929000002</v>
      </c>
      <c r="H33" s="58">
        <f t="shared" si="1"/>
        <v>0.19232312729727027</v>
      </c>
      <c r="I33" s="17">
        <f t="shared" si="2"/>
        <v>421.73000000000025</v>
      </c>
    </row>
    <row r="34" spans="1:9" ht="14.25" customHeight="1" x14ac:dyDescent="0.25">
      <c r="A34" s="54">
        <v>41518</v>
      </c>
      <c r="B34" s="55">
        <f t="shared" si="3"/>
        <v>33</v>
      </c>
      <c r="C34" s="16">
        <v>54.1</v>
      </c>
      <c r="D34" s="56">
        <v>1992.47</v>
      </c>
      <c r="E34" s="57">
        <v>1866.07</v>
      </c>
      <c r="G34" s="57">
        <f t="shared" si="0"/>
        <v>15976.960000000023</v>
      </c>
      <c r="H34" s="58">
        <f t="shared" si="1"/>
        <v>6.3438847259933692E-2</v>
      </c>
      <c r="I34" s="17">
        <f t="shared" si="2"/>
        <v>126.40000000000009</v>
      </c>
    </row>
    <row r="35" spans="1:9" ht="14.25" customHeight="1" x14ac:dyDescent="0.25">
      <c r="A35" s="54">
        <v>41548</v>
      </c>
      <c r="B35" s="55">
        <f t="shared" si="3"/>
        <v>34</v>
      </c>
      <c r="C35" s="16">
        <v>155.1</v>
      </c>
      <c r="D35" s="56">
        <v>2890</v>
      </c>
      <c r="E35" s="57">
        <v>2307.83</v>
      </c>
      <c r="G35" s="57">
        <f t="shared" si="0"/>
        <v>338921.9089000001</v>
      </c>
      <c r="H35" s="58">
        <f t="shared" si="1"/>
        <v>0.20144290657439448</v>
      </c>
      <c r="I35" s="17">
        <f t="shared" si="2"/>
        <v>582.17000000000007</v>
      </c>
    </row>
    <row r="36" spans="1:9" ht="14.25" customHeight="1" x14ac:dyDescent="0.25">
      <c r="A36" s="54">
        <v>41579</v>
      </c>
      <c r="B36" s="55">
        <f t="shared" si="3"/>
        <v>35</v>
      </c>
      <c r="C36" s="16">
        <v>297.5</v>
      </c>
      <c r="D36" s="56">
        <v>2978.56</v>
      </c>
      <c r="E36" s="57">
        <v>3690.59</v>
      </c>
      <c r="G36" s="57">
        <f t="shared" si="0"/>
        <v>506986.72090000031</v>
      </c>
      <c r="H36" s="58">
        <f t="shared" si="1"/>
        <v>0.23905175655350244</v>
      </c>
      <c r="I36" s="17">
        <f t="shared" si="2"/>
        <v>-712.0300000000002</v>
      </c>
    </row>
    <row r="37" spans="1:9" ht="14.25" customHeight="1" x14ac:dyDescent="0.25">
      <c r="A37" s="54">
        <v>41609</v>
      </c>
      <c r="B37" s="55">
        <f t="shared" si="3"/>
        <v>36</v>
      </c>
      <c r="C37" s="16">
        <v>398</v>
      </c>
      <c r="D37" s="56">
        <v>5302.28</v>
      </c>
      <c r="E37" s="57">
        <v>5698.95</v>
      </c>
      <c r="G37" s="57">
        <f t="shared" si="0"/>
        <v>157347.08890000006</v>
      </c>
      <c r="H37" s="58">
        <f t="shared" si="1"/>
        <v>7.4811213289377412E-2</v>
      </c>
      <c r="I37" s="17">
        <f t="shared" si="2"/>
        <v>-396.67000000000007</v>
      </c>
    </row>
    <row r="38" spans="1:9" ht="14.25" customHeight="1" x14ac:dyDescent="0.25">
      <c r="A38" s="54">
        <v>41640</v>
      </c>
      <c r="B38" s="55">
        <f t="shared" si="3"/>
        <v>37</v>
      </c>
      <c r="C38" s="16">
        <v>291</v>
      </c>
      <c r="D38" s="56">
        <v>3079.94</v>
      </c>
      <c r="E38" s="57">
        <v>3595.8</v>
      </c>
      <c r="G38" s="57">
        <f t="shared" si="0"/>
        <v>266111.53960000013</v>
      </c>
      <c r="H38" s="58">
        <f t="shared" si="1"/>
        <v>0.16749027578459325</v>
      </c>
      <c r="I38" s="17">
        <f t="shared" si="2"/>
        <v>-515.86000000000013</v>
      </c>
    </row>
    <row r="39" spans="1:9" ht="14.25" customHeight="1" x14ac:dyDescent="0.25">
      <c r="A39" s="54">
        <v>41671</v>
      </c>
      <c r="B39" s="55">
        <f t="shared" si="3"/>
        <v>38</v>
      </c>
      <c r="C39" s="16">
        <v>115</v>
      </c>
      <c r="D39" s="56">
        <v>1795.04</v>
      </c>
      <c r="E39" s="57">
        <v>2099.4299999999998</v>
      </c>
      <c r="G39" s="57">
        <f t="shared" si="0"/>
        <v>92653.272099999929</v>
      </c>
      <c r="H39" s="58">
        <f t="shared" si="1"/>
        <v>0.16957282288974054</v>
      </c>
      <c r="I39" s="17">
        <f t="shared" si="2"/>
        <v>-304.38999999999987</v>
      </c>
    </row>
    <row r="40" spans="1:9" ht="14.25" customHeight="1" x14ac:dyDescent="0.25">
      <c r="A40" s="54">
        <v>41699</v>
      </c>
      <c r="B40" s="55">
        <f t="shared" si="3"/>
        <v>39</v>
      </c>
      <c r="C40" s="16">
        <v>135.5</v>
      </c>
      <c r="D40" s="56">
        <v>2185.0100000000002</v>
      </c>
      <c r="E40" s="57">
        <v>2199.42</v>
      </c>
      <c r="G40" s="57">
        <f t="shared" si="0"/>
        <v>207.64809999999579</v>
      </c>
      <c r="H40" s="58">
        <f t="shared" si="1"/>
        <v>6.5949354922860094E-3</v>
      </c>
      <c r="I40" s="17">
        <f t="shared" si="2"/>
        <v>-14.409999999999854</v>
      </c>
    </row>
    <row r="41" spans="1:9" ht="14.25" customHeight="1" x14ac:dyDescent="0.25">
      <c r="A41" s="54">
        <v>41730</v>
      </c>
      <c r="B41" s="55">
        <f t="shared" si="3"/>
        <v>40</v>
      </c>
      <c r="C41" s="16">
        <v>188.5</v>
      </c>
      <c r="D41" s="56">
        <v>2237.5700000000002</v>
      </c>
      <c r="E41" s="57">
        <v>2527.0700000000002</v>
      </c>
      <c r="G41" s="57">
        <f t="shared" si="0"/>
        <v>83810.25</v>
      </c>
      <c r="H41" s="58">
        <f t="shared" si="1"/>
        <v>0.12938142717322809</v>
      </c>
      <c r="I41" s="17">
        <f t="shared" si="2"/>
        <v>-289.5</v>
      </c>
    </row>
    <row r="42" spans="1:9" ht="14.25" customHeight="1" x14ac:dyDescent="0.25">
      <c r="A42" s="54">
        <v>41760</v>
      </c>
      <c r="B42" s="55">
        <f t="shared" si="3"/>
        <v>41</v>
      </c>
      <c r="C42" s="16">
        <v>94</v>
      </c>
      <c r="D42" s="56">
        <v>1527.44</v>
      </c>
      <c r="E42" s="57">
        <v>2009.25</v>
      </c>
      <c r="G42" s="57">
        <f t="shared" si="0"/>
        <v>232140.87609999994</v>
      </c>
      <c r="H42" s="58">
        <f t="shared" si="1"/>
        <v>0.31543628554967784</v>
      </c>
      <c r="I42" s="17">
        <f t="shared" si="2"/>
        <v>-481.80999999999995</v>
      </c>
    </row>
    <row r="43" spans="1:9" ht="14.25" customHeight="1" x14ac:dyDescent="0.25">
      <c r="A43" s="54">
        <v>41791</v>
      </c>
      <c r="B43" s="55">
        <f t="shared" si="3"/>
        <v>42</v>
      </c>
      <c r="C43" s="16">
        <v>19.5</v>
      </c>
      <c r="D43" s="56">
        <v>1411.64</v>
      </c>
      <c r="E43" s="57">
        <v>1765.81</v>
      </c>
      <c r="G43" s="57">
        <f t="shared" si="0"/>
        <v>125436.38889999989</v>
      </c>
      <c r="H43" s="58">
        <f t="shared" si="1"/>
        <v>0.25089257884446448</v>
      </c>
      <c r="I43" s="17">
        <f t="shared" si="2"/>
        <v>-354.16999999999985</v>
      </c>
    </row>
    <row r="44" spans="1:9" ht="14.25" customHeight="1" x14ac:dyDescent="0.25">
      <c r="A44" s="54">
        <v>41821</v>
      </c>
      <c r="B44" s="55">
        <f t="shared" si="3"/>
        <v>43</v>
      </c>
      <c r="C44" s="16">
        <v>43</v>
      </c>
      <c r="D44" s="56">
        <v>1285.6099999999999</v>
      </c>
      <c r="E44" s="57">
        <v>1831.77</v>
      </c>
      <c r="G44" s="57">
        <f t="shared" si="0"/>
        <v>298290.74560000008</v>
      </c>
      <c r="H44" s="58">
        <f t="shared" si="1"/>
        <v>0.42482556918505621</v>
      </c>
      <c r="I44" s="17">
        <f t="shared" si="2"/>
        <v>-546.16000000000008</v>
      </c>
    </row>
    <row r="45" spans="1:9" ht="14.25" customHeight="1" x14ac:dyDescent="0.25">
      <c r="A45" s="54">
        <v>41852</v>
      </c>
      <c r="B45" s="55">
        <f t="shared" si="3"/>
        <v>44</v>
      </c>
      <c r="C45" s="16">
        <v>45</v>
      </c>
      <c r="D45" s="56">
        <v>1169.6300000000001</v>
      </c>
      <c r="E45" s="57">
        <v>1837.79</v>
      </c>
      <c r="G45" s="57">
        <f t="shared" si="0"/>
        <v>446437.78559999983</v>
      </c>
      <c r="H45" s="58">
        <f t="shared" si="1"/>
        <v>0.57125757718252768</v>
      </c>
      <c r="I45" s="17">
        <f t="shared" si="2"/>
        <v>-668.15999999999985</v>
      </c>
    </row>
    <row r="46" spans="1:9" ht="14.25" customHeight="1" x14ac:dyDescent="0.25">
      <c r="A46" s="54">
        <v>41883</v>
      </c>
      <c r="B46" s="55">
        <f t="shared" si="3"/>
        <v>45</v>
      </c>
      <c r="C46" s="16">
        <v>42</v>
      </c>
      <c r="D46" s="56">
        <v>867.6</v>
      </c>
      <c r="E46" s="57">
        <v>1828.78</v>
      </c>
      <c r="G46" s="57">
        <f t="shared" si="0"/>
        <v>923866.99239999987</v>
      </c>
      <c r="H46" s="58">
        <f t="shared" si="1"/>
        <v>1.1078607653296448</v>
      </c>
      <c r="I46" s="17">
        <f t="shared" si="2"/>
        <v>-961.18</v>
      </c>
    </row>
    <row r="47" spans="1:9" ht="14.25" customHeight="1" x14ac:dyDescent="0.25">
      <c r="A47" s="54">
        <v>41913</v>
      </c>
      <c r="B47" s="55">
        <f t="shared" si="3"/>
        <v>46</v>
      </c>
      <c r="C47" s="16">
        <v>77.5</v>
      </c>
      <c r="D47" s="56">
        <v>650.35</v>
      </c>
      <c r="E47" s="57">
        <v>1945.96</v>
      </c>
      <c r="G47" s="57">
        <f t="shared" si="0"/>
        <v>1678605.2721000004</v>
      </c>
      <c r="H47" s="58">
        <f t="shared" si="1"/>
        <v>1.9921734450680404</v>
      </c>
      <c r="I47" s="17">
        <f t="shared" si="2"/>
        <v>-1295.6100000000001</v>
      </c>
    </row>
    <row r="48" spans="1:9" ht="14.25" customHeight="1" x14ac:dyDescent="0.25">
      <c r="A48" s="54">
        <v>41944</v>
      </c>
      <c r="B48" s="55">
        <f t="shared" si="3"/>
        <v>47</v>
      </c>
      <c r="C48" s="16">
        <v>200.5</v>
      </c>
      <c r="D48" s="56">
        <v>1498.22</v>
      </c>
      <c r="E48" s="57">
        <v>2618.23</v>
      </c>
      <c r="G48" s="57">
        <f t="shared" si="0"/>
        <v>1254422.4001</v>
      </c>
      <c r="H48" s="58">
        <f t="shared" si="1"/>
        <v>0.74756043838688579</v>
      </c>
      <c r="I48" s="17">
        <f t="shared" si="2"/>
        <v>-1120.01</v>
      </c>
    </row>
    <row r="49" spans="1:9" ht="14.25" customHeight="1" x14ac:dyDescent="0.25">
      <c r="A49" s="54">
        <v>41974</v>
      </c>
      <c r="B49" s="55">
        <f t="shared" si="3"/>
        <v>48</v>
      </c>
      <c r="C49" s="16">
        <v>338</v>
      </c>
      <c r="D49" s="56">
        <v>3434.81</v>
      </c>
      <c r="E49" s="57">
        <v>4373.6099999999997</v>
      </c>
      <c r="G49" s="57">
        <f t="shared" si="0"/>
        <v>881345.43999999948</v>
      </c>
      <c r="H49" s="58">
        <f t="shared" si="1"/>
        <v>0.27331933935210384</v>
      </c>
      <c r="I49" s="17">
        <f t="shared" si="2"/>
        <v>-938.79999999999973</v>
      </c>
    </row>
    <row r="50" spans="1:9" ht="14.25" customHeight="1" x14ac:dyDescent="0.25">
      <c r="A50" s="54">
        <v>42005</v>
      </c>
      <c r="B50" s="55">
        <f t="shared" si="3"/>
        <v>49</v>
      </c>
      <c r="C50" s="16">
        <v>269.5</v>
      </c>
      <c r="D50" s="56">
        <v>1988.21</v>
      </c>
      <c r="E50" s="57">
        <v>3308.75</v>
      </c>
      <c r="G50" s="57">
        <f t="shared" si="0"/>
        <v>1743825.8916</v>
      </c>
      <c r="H50" s="58">
        <f t="shared" si="1"/>
        <v>0.66418537277249379</v>
      </c>
      <c r="I50" s="17">
        <f t="shared" si="2"/>
        <v>-1320.54</v>
      </c>
    </row>
    <row r="51" spans="1:9" ht="14.25" customHeight="1" x14ac:dyDescent="0.25">
      <c r="A51" s="54">
        <v>42036</v>
      </c>
      <c r="B51" s="55">
        <f t="shared" si="3"/>
        <v>50</v>
      </c>
      <c r="C51" s="16">
        <v>281.5</v>
      </c>
      <c r="D51" s="56">
        <v>3530.23</v>
      </c>
      <c r="E51" s="57">
        <v>3464.07</v>
      </c>
      <c r="G51" s="57">
        <f t="shared" si="0"/>
        <v>4377.1455999999807</v>
      </c>
      <c r="H51" s="58">
        <f t="shared" si="1"/>
        <v>1.8740988547488367E-2</v>
      </c>
      <c r="I51" s="17">
        <f t="shared" si="2"/>
        <v>66.159999999999854</v>
      </c>
    </row>
    <row r="52" spans="1:9" ht="14.25" customHeight="1" x14ac:dyDescent="0.25">
      <c r="A52" s="54">
        <v>42064</v>
      </c>
      <c r="B52" s="55">
        <f t="shared" si="3"/>
        <v>51</v>
      </c>
      <c r="C52" s="16">
        <v>390</v>
      </c>
      <c r="D52" s="56">
        <v>4682.33</v>
      </c>
      <c r="E52" s="57">
        <v>5500.96</v>
      </c>
      <c r="G52" s="57">
        <f t="shared" si="0"/>
        <v>670155.07690000022</v>
      </c>
      <c r="H52" s="58">
        <f t="shared" si="1"/>
        <v>0.17483389679924313</v>
      </c>
      <c r="I52" s="17">
        <f t="shared" si="2"/>
        <v>-818.63000000000011</v>
      </c>
    </row>
    <row r="53" spans="1:9" ht="14.25" customHeight="1" x14ac:dyDescent="0.25">
      <c r="A53" s="54">
        <v>42095</v>
      </c>
      <c r="B53" s="55">
        <f t="shared" si="3"/>
        <v>52</v>
      </c>
      <c r="C53" s="16">
        <v>200</v>
      </c>
      <c r="D53" s="56">
        <v>3532.87</v>
      </c>
      <c r="E53" s="57">
        <v>2614.29</v>
      </c>
      <c r="G53" s="57">
        <f t="shared" si="0"/>
        <v>843789.21639999992</v>
      </c>
      <c r="H53" s="58">
        <f t="shared" si="1"/>
        <v>0.26000956729231472</v>
      </c>
      <c r="I53" s="17">
        <f t="shared" si="2"/>
        <v>918.57999999999993</v>
      </c>
    </row>
    <row r="54" spans="1:9" ht="14.25" customHeight="1" x14ac:dyDescent="0.25">
      <c r="A54" s="54">
        <v>42125</v>
      </c>
      <c r="B54" s="55">
        <f t="shared" si="3"/>
        <v>53</v>
      </c>
      <c r="C54" s="16">
        <v>60.5</v>
      </c>
      <c r="D54" s="56">
        <v>2507.6799999999998</v>
      </c>
      <c r="E54" s="57">
        <v>1886.86</v>
      </c>
      <c r="G54" s="57">
        <f t="shared" si="0"/>
        <v>385417.47239999991</v>
      </c>
      <c r="H54" s="58">
        <f t="shared" si="1"/>
        <v>0.24756747272379251</v>
      </c>
      <c r="I54" s="17">
        <f t="shared" si="2"/>
        <v>620.81999999999994</v>
      </c>
    </row>
    <row r="55" spans="1:9" ht="14.25" customHeight="1" x14ac:dyDescent="0.25">
      <c r="A55" s="54">
        <v>42156</v>
      </c>
      <c r="B55" s="55">
        <f t="shared" si="3"/>
        <v>54</v>
      </c>
      <c r="C55" s="16">
        <v>81.5</v>
      </c>
      <c r="D55" s="56">
        <v>2030.09</v>
      </c>
      <c r="E55" s="57">
        <v>1960.74</v>
      </c>
      <c r="G55" s="57">
        <f t="shared" si="0"/>
        <v>4809.4224999999869</v>
      </c>
      <c r="H55" s="58">
        <f t="shared" si="1"/>
        <v>3.4161047047175208E-2</v>
      </c>
      <c r="I55" s="17">
        <f t="shared" si="2"/>
        <v>69.349999999999909</v>
      </c>
    </row>
    <row r="56" spans="1:9" ht="14.25" customHeight="1" x14ac:dyDescent="0.25">
      <c r="A56" s="54">
        <v>42186</v>
      </c>
      <c r="B56" s="55">
        <f t="shared" si="3"/>
        <v>55</v>
      </c>
      <c r="C56" s="16">
        <v>31.5</v>
      </c>
      <c r="D56" s="56">
        <v>1567.76</v>
      </c>
      <c r="E56" s="57">
        <v>1798.42</v>
      </c>
      <c r="G56" s="57">
        <f t="shared" si="0"/>
        <v>53204.035600000039</v>
      </c>
      <c r="H56" s="58">
        <f t="shared" si="1"/>
        <v>0.14712711129254483</v>
      </c>
      <c r="I56" s="17">
        <f t="shared" si="2"/>
        <v>-230.66000000000008</v>
      </c>
    </row>
    <row r="57" spans="1:9" ht="14.25" customHeight="1" x14ac:dyDescent="0.25">
      <c r="A57" s="54">
        <v>42217</v>
      </c>
      <c r="B57" s="55">
        <f t="shared" si="3"/>
        <v>56</v>
      </c>
      <c r="C57" s="16">
        <v>18.5</v>
      </c>
      <c r="D57" s="56">
        <v>1132.05</v>
      </c>
      <c r="E57" s="57">
        <v>1763.19</v>
      </c>
      <c r="G57" s="57">
        <f t="shared" si="0"/>
        <v>398337.69960000011</v>
      </c>
      <c r="H57" s="58">
        <f t="shared" si="1"/>
        <v>0.55751954418974436</v>
      </c>
      <c r="I57" s="17">
        <f t="shared" si="2"/>
        <v>-631.1400000000001</v>
      </c>
    </row>
    <row r="58" spans="1:9" ht="14.25" customHeight="1" x14ac:dyDescent="0.25">
      <c r="A58" s="54">
        <v>42248</v>
      </c>
      <c r="B58" s="55">
        <f t="shared" si="3"/>
        <v>57</v>
      </c>
      <c r="C58" s="16">
        <v>137.5</v>
      </c>
      <c r="D58" s="56">
        <v>2159.4699999999998</v>
      </c>
      <c r="E58" s="57">
        <v>2209.88</v>
      </c>
      <c r="G58" s="57">
        <f t="shared" si="0"/>
        <v>2541.1681000000312</v>
      </c>
      <c r="H58" s="58">
        <f t="shared" si="1"/>
        <v>2.3343690813023711E-2</v>
      </c>
      <c r="I58" s="17">
        <f t="shared" si="2"/>
        <v>-50.410000000000309</v>
      </c>
    </row>
    <row r="59" spans="1:9" ht="14.25" customHeight="1" x14ac:dyDescent="0.25">
      <c r="A59" s="54">
        <v>42278</v>
      </c>
      <c r="B59" s="55">
        <f t="shared" si="3"/>
        <v>58</v>
      </c>
      <c r="C59" s="16">
        <v>187.5</v>
      </c>
      <c r="D59" s="56">
        <v>1044.47</v>
      </c>
      <c r="E59" s="57">
        <v>2519.79</v>
      </c>
      <c r="G59" s="57">
        <f t="shared" si="0"/>
        <v>2176569.1023999997</v>
      </c>
      <c r="H59" s="58">
        <f t="shared" si="1"/>
        <v>1.4125058642182158</v>
      </c>
      <c r="I59" s="17">
        <f t="shared" si="2"/>
        <v>-1475.32</v>
      </c>
    </row>
    <row r="60" spans="1:9" ht="14.25" customHeight="1" x14ac:dyDescent="0.25">
      <c r="A60" s="54">
        <v>42309</v>
      </c>
      <c r="B60" s="55">
        <f t="shared" si="3"/>
        <v>59</v>
      </c>
      <c r="C60" s="16">
        <v>292</v>
      </c>
      <c r="D60" s="56">
        <v>2849.53</v>
      </c>
      <c r="E60" s="57">
        <v>3610.13</v>
      </c>
      <c r="G60" s="57">
        <f t="shared" si="0"/>
        <v>578512.35999999987</v>
      </c>
      <c r="H60" s="58">
        <f t="shared" si="1"/>
        <v>0.26692121156822346</v>
      </c>
      <c r="I60" s="17">
        <f t="shared" si="2"/>
        <v>-760.59999999999991</v>
      </c>
    </row>
    <row r="61" spans="1:9" ht="14.25" customHeight="1" x14ac:dyDescent="0.25">
      <c r="A61" s="54">
        <v>42339</v>
      </c>
      <c r="B61" s="55">
        <f t="shared" si="3"/>
        <v>60</v>
      </c>
      <c r="C61" s="16">
        <v>433</v>
      </c>
      <c r="D61" s="56">
        <v>5019.74</v>
      </c>
      <c r="E61" s="57">
        <v>6629.32</v>
      </c>
      <c r="G61" s="57">
        <f t="shared" si="0"/>
        <v>2590747.7763999999</v>
      </c>
      <c r="H61" s="58">
        <f t="shared" si="1"/>
        <v>0.32065007350978336</v>
      </c>
      <c r="I61" s="17">
        <f t="shared" si="2"/>
        <v>-1609.58</v>
      </c>
    </row>
    <row r="62" spans="1:9" ht="14.25" customHeight="1" x14ac:dyDescent="0.25">
      <c r="A62" s="54">
        <v>42370</v>
      </c>
      <c r="B62" s="55">
        <f t="shared" si="3"/>
        <v>61</v>
      </c>
      <c r="C62" s="16">
        <v>521</v>
      </c>
      <c r="D62" s="56">
        <v>9529.39</v>
      </c>
      <c r="E62" s="57">
        <v>9135.0400000000009</v>
      </c>
      <c r="G62" s="57">
        <f t="shared" si="0"/>
        <v>155511.92249999885</v>
      </c>
      <c r="H62" s="58">
        <f t="shared" si="1"/>
        <v>4.1382501922998069E-2</v>
      </c>
      <c r="I62" s="17">
        <f t="shared" si="2"/>
        <v>394.34999999999854</v>
      </c>
    </row>
    <row r="63" spans="1:9" ht="14.25" customHeight="1" x14ac:dyDescent="0.25">
      <c r="A63" s="54">
        <v>42401</v>
      </c>
      <c r="B63" s="55">
        <f t="shared" si="3"/>
        <v>62</v>
      </c>
      <c r="C63" s="16">
        <v>471</v>
      </c>
      <c r="D63" s="56">
        <v>6756.82</v>
      </c>
      <c r="E63" s="57">
        <v>7716.44</v>
      </c>
      <c r="G63" s="57">
        <f t="shared" si="0"/>
        <v>920870.54439999978</v>
      </c>
      <c r="H63" s="58">
        <f t="shared" si="1"/>
        <v>0.14202243067004891</v>
      </c>
      <c r="I63" s="17">
        <f t="shared" si="2"/>
        <v>-959.61999999999989</v>
      </c>
    </row>
    <row r="64" spans="1:9" ht="14.25" customHeight="1" x14ac:dyDescent="0.25">
      <c r="A64" s="54">
        <v>42430</v>
      </c>
      <c r="B64" s="55">
        <f t="shared" si="3"/>
        <v>63</v>
      </c>
      <c r="C64" s="16">
        <v>364</v>
      </c>
      <c r="D64" s="56">
        <v>7590.49</v>
      </c>
      <c r="E64" s="57">
        <v>4901.6899999999996</v>
      </c>
      <c r="G64" s="57">
        <f t="shared" si="0"/>
        <v>7229645.4400000013</v>
      </c>
      <c r="H64" s="58">
        <f t="shared" si="1"/>
        <v>0.35423273069327543</v>
      </c>
      <c r="I64" s="17">
        <f t="shared" si="2"/>
        <v>2688.8</v>
      </c>
    </row>
    <row r="65" spans="1:9" ht="14.25" customHeight="1" x14ac:dyDescent="0.25">
      <c r="A65" s="54">
        <v>42461</v>
      </c>
      <c r="B65" s="55">
        <f t="shared" si="3"/>
        <v>64</v>
      </c>
      <c r="C65" s="16">
        <v>232.5</v>
      </c>
      <c r="D65" s="56">
        <v>3941.46</v>
      </c>
      <c r="E65" s="57">
        <v>2899.75</v>
      </c>
      <c r="G65" s="57">
        <f t="shared" si="0"/>
        <v>1085159.7241</v>
      </c>
      <c r="H65" s="58">
        <f t="shared" si="1"/>
        <v>0.26429546411735755</v>
      </c>
      <c r="I65" s="17">
        <f t="shared" si="2"/>
        <v>1041.71</v>
      </c>
    </row>
    <row r="66" spans="1:9" ht="14.25" customHeight="1" x14ac:dyDescent="0.25">
      <c r="A66" s="54">
        <v>42491</v>
      </c>
      <c r="B66" s="55">
        <f t="shared" si="3"/>
        <v>65</v>
      </c>
      <c r="C66" s="16">
        <v>61.5</v>
      </c>
      <c r="D66" s="56">
        <v>2899.89</v>
      </c>
      <c r="E66" s="57">
        <v>1890.18</v>
      </c>
      <c r="G66" s="57">
        <f t="shared" si="0"/>
        <v>1019514.2840999996</v>
      </c>
      <c r="H66" s="58">
        <f t="shared" si="1"/>
        <v>0.34818906924055737</v>
      </c>
      <c r="I66" s="17">
        <f t="shared" si="2"/>
        <v>1009.7099999999998</v>
      </c>
    </row>
    <row r="67" spans="1:9" ht="14.25" customHeight="1" x14ac:dyDescent="0.25">
      <c r="A67" s="54">
        <v>42522</v>
      </c>
      <c r="B67" s="55">
        <f t="shared" si="3"/>
        <v>66</v>
      </c>
      <c r="C67" s="16">
        <v>120</v>
      </c>
      <c r="D67" s="56">
        <v>3847.41</v>
      </c>
      <c r="E67" s="57">
        <v>2122.66</v>
      </c>
      <c r="G67" s="57">
        <f t="shared" si="0"/>
        <v>2974762.5625</v>
      </c>
      <c r="H67" s="58">
        <f t="shared" si="1"/>
        <v>0.44828858894684998</v>
      </c>
      <c r="I67" s="17">
        <f t="shared" si="2"/>
        <v>1724.75</v>
      </c>
    </row>
    <row r="68" spans="1:9" ht="14.25" customHeight="1" x14ac:dyDescent="0.25">
      <c r="A68" s="54">
        <v>42552</v>
      </c>
      <c r="B68" s="55">
        <f t="shared" si="3"/>
        <v>67</v>
      </c>
      <c r="C68" s="16">
        <v>77.5</v>
      </c>
      <c r="D68" s="56">
        <v>2155.12</v>
      </c>
      <c r="E68" s="57">
        <v>1945.96</v>
      </c>
      <c r="G68" s="57">
        <f t="shared" si="0"/>
        <v>43747.90559999994</v>
      </c>
      <c r="H68" s="58">
        <f t="shared" si="1"/>
        <v>9.7052600319239707E-2</v>
      </c>
      <c r="I68" s="17">
        <f t="shared" si="2"/>
        <v>209.15999999999985</v>
      </c>
    </row>
    <row r="69" spans="1:9" ht="14.25" customHeight="1" x14ac:dyDescent="0.25">
      <c r="A69" s="54">
        <v>42583</v>
      </c>
      <c r="B69" s="55">
        <f t="shared" si="3"/>
        <v>68</v>
      </c>
      <c r="C69" s="16">
        <v>33</v>
      </c>
      <c r="D69" s="56">
        <v>1799.97</v>
      </c>
      <c r="E69" s="57">
        <v>1802.65</v>
      </c>
      <c r="G69" s="57">
        <f t="shared" si="0"/>
        <v>7.1824000000003414</v>
      </c>
      <c r="H69" s="58">
        <f t="shared" si="1"/>
        <v>1.4889137041173262E-3</v>
      </c>
      <c r="I69" s="17">
        <f t="shared" si="2"/>
        <v>-2.6800000000000637</v>
      </c>
    </row>
    <row r="70" spans="1:9" ht="14.25" customHeight="1" x14ac:dyDescent="0.25">
      <c r="A70" s="54">
        <v>42614</v>
      </c>
      <c r="B70" s="55">
        <f t="shared" si="3"/>
        <v>69</v>
      </c>
      <c r="C70" s="16">
        <v>48</v>
      </c>
      <c r="D70" s="56">
        <v>1456.41</v>
      </c>
      <c r="E70" s="57">
        <v>1846.95</v>
      </c>
      <c r="G70" s="57">
        <f t="shared" si="0"/>
        <v>152521.49159999998</v>
      </c>
      <c r="H70" s="58">
        <f t="shared" si="1"/>
        <v>0.26815251199868168</v>
      </c>
      <c r="I70" s="17">
        <f t="shared" si="2"/>
        <v>-390.53999999999996</v>
      </c>
    </row>
    <row r="71" spans="1:9" ht="14.25" customHeight="1" x14ac:dyDescent="0.25">
      <c r="A71" s="54">
        <v>42644</v>
      </c>
      <c r="B71" s="55">
        <f t="shared" si="3"/>
        <v>70</v>
      </c>
      <c r="C71" s="16">
        <v>142.5</v>
      </c>
      <c r="D71" s="56">
        <v>1987.42</v>
      </c>
      <c r="E71" s="57">
        <v>2236.6</v>
      </c>
      <c r="G71" s="57">
        <f t="shared" si="0"/>
        <v>62090.672399999916</v>
      </c>
      <c r="H71" s="58">
        <f t="shared" si="1"/>
        <v>0.12537863159271811</v>
      </c>
      <c r="I71" s="17">
        <f t="shared" si="2"/>
        <v>-249.17999999999984</v>
      </c>
    </row>
    <row r="72" spans="1:9" ht="14.25" customHeight="1" x14ac:dyDescent="0.25">
      <c r="A72" s="54">
        <v>42675</v>
      </c>
      <c r="B72" s="55">
        <f t="shared" si="3"/>
        <v>71</v>
      </c>
      <c r="C72" s="16">
        <v>340</v>
      </c>
      <c r="D72" s="56">
        <v>3675.37</v>
      </c>
      <c r="E72" s="57">
        <v>4411.68</v>
      </c>
      <c r="G72" s="57">
        <f t="shared" si="0"/>
        <v>542152.41610000061</v>
      </c>
      <c r="H72" s="58">
        <f t="shared" si="1"/>
        <v>0.20033629267257458</v>
      </c>
      <c r="I72" s="17">
        <f t="shared" si="2"/>
        <v>-736.3100000000004</v>
      </c>
    </row>
    <row r="73" spans="1:9" ht="14.25" customHeight="1" x14ac:dyDescent="0.25">
      <c r="A73" s="54">
        <v>42705</v>
      </c>
      <c r="B73" s="55">
        <f t="shared" si="3"/>
        <v>72</v>
      </c>
      <c r="C73" s="16">
        <v>380.5</v>
      </c>
      <c r="D73" s="56">
        <v>4016.23</v>
      </c>
      <c r="E73" s="57">
        <v>5273.96</v>
      </c>
      <c r="G73" s="57">
        <f t="shared" si="0"/>
        <v>1581884.7529</v>
      </c>
      <c r="H73" s="58">
        <f t="shared" si="1"/>
        <v>0.3131618458106234</v>
      </c>
      <c r="I73" s="17">
        <f t="shared" si="2"/>
        <v>-1257.73</v>
      </c>
    </row>
    <row r="74" spans="1:9" ht="14.25" customHeight="1" x14ac:dyDescent="0.25">
      <c r="A74" s="54">
        <v>42736</v>
      </c>
      <c r="B74" s="55">
        <f t="shared" si="3"/>
        <v>73</v>
      </c>
      <c r="C74" s="16">
        <v>392</v>
      </c>
      <c r="D74" s="56">
        <v>4905.8500000000004</v>
      </c>
      <c r="E74" s="57">
        <v>5549.88</v>
      </c>
      <c r="G74" s="57">
        <f t="shared" si="0"/>
        <v>414774.64089999965</v>
      </c>
      <c r="H74" s="58">
        <f t="shared" si="1"/>
        <v>0.1312779640633121</v>
      </c>
      <c r="I74" s="17">
        <f t="shared" si="2"/>
        <v>-644.02999999999975</v>
      </c>
    </row>
    <row r="75" spans="1:9" ht="14.25" customHeight="1" x14ac:dyDescent="0.25">
      <c r="A75" s="54">
        <v>42767</v>
      </c>
      <c r="B75" s="55">
        <f t="shared" si="3"/>
        <v>74</v>
      </c>
      <c r="C75" s="16">
        <v>323.5</v>
      </c>
      <c r="D75" s="56">
        <v>4144.17</v>
      </c>
      <c r="E75" s="57">
        <v>4110.09</v>
      </c>
      <c r="G75" s="57">
        <f t="shared" si="0"/>
        <v>1161.446399999995</v>
      </c>
      <c r="H75" s="58">
        <f t="shared" si="1"/>
        <v>8.2236008657945812E-3</v>
      </c>
      <c r="I75" s="17">
        <f t="shared" si="2"/>
        <v>34.079999999999927</v>
      </c>
    </row>
    <row r="76" spans="1:9" ht="14.25" customHeight="1" x14ac:dyDescent="0.25">
      <c r="A76" s="54">
        <v>42795</v>
      </c>
      <c r="B76" s="55">
        <f t="shared" si="3"/>
        <v>75</v>
      </c>
      <c r="C76" s="16">
        <v>222.5</v>
      </c>
      <c r="D76" s="56">
        <v>3748.76</v>
      </c>
      <c r="E76" s="57">
        <v>2805.3</v>
      </c>
      <c r="G76" s="57">
        <f t="shared" si="0"/>
        <v>890116.77160000009</v>
      </c>
      <c r="H76" s="58">
        <f t="shared" si="1"/>
        <v>0.25167255305754438</v>
      </c>
      <c r="I76" s="17">
        <f t="shared" si="2"/>
        <v>943.46</v>
      </c>
    </row>
    <row r="77" spans="1:9" ht="14.25" customHeight="1" x14ac:dyDescent="0.25">
      <c r="A77" s="54">
        <v>42826</v>
      </c>
      <c r="B77" s="55">
        <f t="shared" si="3"/>
        <v>76</v>
      </c>
      <c r="C77" s="16">
        <v>189</v>
      </c>
      <c r="D77" s="56">
        <v>2449.84</v>
      </c>
      <c r="E77" s="57">
        <v>2530.7199999999998</v>
      </c>
      <c r="G77" s="57">
        <f t="shared" si="0"/>
        <v>6541.574399999944</v>
      </c>
      <c r="H77" s="58">
        <f t="shared" si="1"/>
        <v>3.3014400940469438E-2</v>
      </c>
      <c r="I77" s="17">
        <f t="shared" si="2"/>
        <v>-80.879999999999654</v>
      </c>
    </row>
    <row r="78" spans="1:9" ht="14.25" customHeight="1" x14ac:dyDescent="0.25">
      <c r="A78" s="54">
        <v>42856</v>
      </c>
      <c r="B78" s="55">
        <f t="shared" si="3"/>
        <v>77</v>
      </c>
      <c r="C78" s="16">
        <v>143.5</v>
      </c>
      <c r="D78" s="56">
        <v>2677.39</v>
      </c>
      <c r="E78" s="57">
        <v>2242.0500000000002</v>
      </c>
      <c r="G78" s="57">
        <f t="shared" si="0"/>
        <v>189520.91559999972</v>
      </c>
      <c r="H78" s="58">
        <f t="shared" si="1"/>
        <v>0.16259865017797173</v>
      </c>
      <c r="I78" s="17">
        <f t="shared" si="2"/>
        <v>435.33999999999969</v>
      </c>
    </row>
    <row r="79" spans="1:9" ht="14.25" customHeight="1" x14ac:dyDescent="0.25">
      <c r="A79" s="54">
        <v>42887</v>
      </c>
      <c r="B79" s="55">
        <f t="shared" si="3"/>
        <v>78</v>
      </c>
      <c r="C79" s="16">
        <v>110</v>
      </c>
      <c r="D79" s="56">
        <v>2134.23</v>
      </c>
      <c r="E79" s="57">
        <v>2076.9</v>
      </c>
      <c r="G79" s="57">
        <f t="shared" si="0"/>
        <v>3286.7288999999919</v>
      </c>
      <c r="H79" s="58">
        <f t="shared" si="1"/>
        <v>2.6862147003837416E-2</v>
      </c>
      <c r="I79" s="17">
        <f t="shared" si="2"/>
        <v>57.329999999999927</v>
      </c>
    </row>
    <row r="80" spans="1:9" ht="14.25" customHeight="1" x14ac:dyDescent="0.25">
      <c r="A80" s="54">
        <v>42917</v>
      </c>
      <c r="B80" s="99">
        <f t="shared" si="3"/>
        <v>79</v>
      </c>
      <c r="C80" s="16">
        <v>32</v>
      </c>
      <c r="D80" s="56">
        <v>1537.76</v>
      </c>
      <c r="E80" s="57">
        <v>1799.82</v>
      </c>
      <c r="G80" s="100">
        <f t="shared" si="0"/>
        <v>68675.44359999997</v>
      </c>
      <c r="H80" s="58">
        <f t="shared" si="1"/>
        <v>0.17041671001976899</v>
      </c>
      <c r="I80" s="17">
        <f t="shared" si="2"/>
        <v>-262.05999999999995</v>
      </c>
    </row>
    <row r="81" spans="1:9" ht="14.25" customHeight="1" x14ac:dyDescent="0.25">
      <c r="A81" s="54">
        <v>42948</v>
      </c>
      <c r="B81" s="99">
        <f t="shared" si="3"/>
        <v>80</v>
      </c>
      <c r="C81" s="16">
        <v>10</v>
      </c>
      <c r="D81" s="56">
        <v>1207.69</v>
      </c>
      <c r="E81" s="57">
        <v>1741.47</v>
      </c>
      <c r="G81" s="100">
        <f t="shared" si="0"/>
        <v>284921.08839999995</v>
      </c>
      <c r="H81" s="58">
        <f t="shared" si="1"/>
        <v>0.44198428404640261</v>
      </c>
      <c r="I81" s="17">
        <f t="shared" si="2"/>
        <v>-533.78</v>
      </c>
    </row>
    <row r="82" spans="1:9" ht="14.25" customHeight="1" x14ac:dyDescent="0.25">
      <c r="A82" s="54">
        <v>42979</v>
      </c>
      <c r="B82" s="99">
        <f t="shared" si="3"/>
        <v>81</v>
      </c>
      <c r="C82" s="16">
        <v>30</v>
      </c>
      <c r="D82" s="56">
        <v>895.95</v>
      </c>
      <c r="E82" s="57">
        <v>1794.22</v>
      </c>
      <c r="G82" s="100">
        <f t="shared" si="0"/>
        <v>806888.99289999995</v>
      </c>
      <c r="H82" s="58">
        <f t="shared" si="1"/>
        <v>1.0025894302137395</v>
      </c>
      <c r="I82" s="17">
        <f t="shared" si="2"/>
        <v>-898.27</v>
      </c>
    </row>
    <row r="83" spans="1:9" ht="14.25" customHeight="1" x14ac:dyDescent="0.25">
      <c r="A83" s="54">
        <v>43009</v>
      </c>
      <c r="B83" s="99">
        <f t="shared" si="3"/>
        <v>82</v>
      </c>
      <c r="C83" s="16">
        <v>127</v>
      </c>
      <c r="D83" s="56">
        <v>1226.24</v>
      </c>
      <c r="E83" s="57">
        <v>2156.41</v>
      </c>
      <c r="G83" s="100">
        <f t="shared" si="0"/>
        <v>865216.22889999975</v>
      </c>
      <c r="H83" s="58">
        <f t="shared" si="1"/>
        <v>0.75855460594989543</v>
      </c>
      <c r="I83" s="17">
        <f t="shared" si="2"/>
        <v>-930.16999999999985</v>
      </c>
    </row>
    <row r="84" spans="1:9" ht="14.25" customHeight="1" x14ac:dyDescent="0.25">
      <c r="A84" s="54">
        <v>43040</v>
      </c>
      <c r="B84" s="99">
        <f t="shared" si="3"/>
        <v>83</v>
      </c>
      <c r="C84" s="16">
        <v>270</v>
      </c>
      <c r="D84" s="56">
        <v>2325.86</v>
      </c>
      <c r="E84" s="57">
        <v>3314.98</v>
      </c>
      <c r="G84" s="100">
        <f t="shared" si="0"/>
        <v>978358.37439999974</v>
      </c>
      <c r="H84" s="58">
        <f t="shared" si="1"/>
        <v>0.42527065257582136</v>
      </c>
      <c r="I84" s="17">
        <f t="shared" si="2"/>
        <v>-989.11999999999989</v>
      </c>
    </row>
    <row r="85" spans="1:9" ht="14.25" customHeight="1" x14ac:dyDescent="0.25">
      <c r="A85" s="54">
        <v>43070</v>
      </c>
      <c r="B85" s="99">
        <f t="shared" si="3"/>
        <v>84</v>
      </c>
      <c r="C85" s="16">
        <v>372.5</v>
      </c>
      <c r="D85" s="56">
        <v>3600.39</v>
      </c>
      <c r="E85" s="57">
        <v>5089.92</v>
      </c>
      <c r="G85" s="100">
        <f t="shared" si="0"/>
        <v>2218699.6209000004</v>
      </c>
      <c r="H85" s="58">
        <f t="shared" si="1"/>
        <v>0.41371351436927672</v>
      </c>
      <c r="I85" s="17">
        <f t="shared" si="2"/>
        <v>-1489.5300000000002</v>
      </c>
    </row>
    <row r="86" spans="1:9" ht="14.25" customHeight="1" x14ac:dyDescent="0.25">
      <c r="A86" s="54">
        <v>43101</v>
      </c>
      <c r="B86" s="99">
        <f t="shared" si="3"/>
        <v>85</v>
      </c>
      <c r="C86" s="16">
        <v>435.5</v>
      </c>
      <c r="D86" s="56">
        <v>6103.76</v>
      </c>
      <c r="E86" s="57">
        <v>6699.09</v>
      </c>
      <c r="G86" s="100">
        <f t="shared" si="0"/>
        <v>354417.80889999989</v>
      </c>
      <c r="H86" s="58">
        <f t="shared" si="1"/>
        <v>9.7534962056175192E-2</v>
      </c>
      <c r="I86" s="17">
        <f t="shared" si="2"/>
        <v>-595.32999999999993</v>
      </c>
    </row>
    <row r="87" spans="1:9" ht="14.25" customHeight="1" x14ac:dyDescent="0.25">
      <c r="A87" s="54">
        <v>43132</v>
      </c>
      <c r="B87" s="99">
        <f t="shared" si="3"/>
        <v>86</v>
      </c>
      <c r="C87" s="16">
        <v>357.5</v>
      </c>
      <c r="D87" s="56">
        <v>4157.79</v>
      </c>
      <c r="E87" s="57">
        <v>4762.92</v>
      </c>
      <c r="G87" s="100">
        <f t="shared" si="0"/>
        <v>366182.31690000015</v>
      </c>
      <c r="H87" s="58">
        <f t="shared" si="1"/>
        <v>0.14554126110265311</v>
      </c>
      <c r="I87" s="17">
        <f t="shared" si="2"/>
        <v>-605.13000000000011</v>
      </c>
    </row>
    <row r="88" spans="1:9" ht="14.25" customHeight="1" x14ac:dyDescent="0.25">
      <c r="A88" s="54">
        <v>43160</v>
      </c>
      <c r="B88" s="99">
        <f t="shared" si="3"/>
        <v>87</v>
      </c>
      <c r="C88" s="16">
        <v>243</v>
      </c>
      <c r="D88" s="56">
        <v>4910.4399999999996</v>
      </c>
      <c r="E88" s="57">
        <v>3005.88</v>
      </c>
      <c r="G88" s="100">
        <f t="shared" si="0"/>
        <v>3627348.7935999981</v>
      </c>
      <c r="H88" s="58">
        <f t="shared" si="1"/>
        <v>0.3878593364342095</v>
      </c>
      <c r="I88" s="17">
        <f t="shared" si="2"/>
        <v>1904.5599999999995</v>
      </c>
    </row>
    <row r="89" spans="1:9" ht="14.25" customHeight="1" x14ac:dyDescent="0.25">
      <c r="A89" s="54">
        <v>43191</v>
      </c>
      <c r="B89" s="99">
        <f t="shared" si="3"/>
        <v>88</v>
      </c>
      <c r="C89" s="16">
        <v>142.5</v>
      </c>
      <c r="D89" s="56">
        <v>2497.4699999999998</v>
      </c>
      <c r="E89" s="57">
        <v>2236.6</v>
      </c>
      <c r="G89" s="100">
        <f t="shared" si="0"/>
        <v>68053.156899999944</v>
      </c>
      <c r="H89" s="58">
        <f t="shared" si="1"/>
        <v>0.10445370715163742</v>
      </c>
      <c r="I89" s="17">
        <f t="shared" si="2"/>
        <v>260.86999999999989</v>
      </c>
    </row>
    <row r="90" spans="1:9" ht="14.25" customHeight="1" x14ac:dyDescent="0.25">
      <c r="A90" s="54">
        <v>43221</v>
      </c>
      <c r="B90" s="99">
        <f t="shared" si="3"/>
        <v>89</v>
      </c>
      <c r="C90" s="16">
        <v>31</v>
      </c>
      <c r="D90" s="56">
        <v>1729.43</v>
      </c>
      <c r="E90" s="57">
        <v>1797.01</v>
      </c>
      <c r="G90" s="100">
        <f t="shared" si="0"/>
        <v>4567.0563999999904</v>
      </c>
      <c r="H90" s="58">
        <f t="shared" si="1"/>
        <v>3.9076458717612117E-2</v>
      </c>
      <c r="I90" s="17">
        <f t="shared" si="2"/>
        <v>-67.579999999999927</v>
      </c>
    </row>
    <row r="91" spans="1:9" ht="14.25" customHeight="1" x14ac:dyDescent="0.25">
      <c r="A91" s="54">
        <v>43252</v>
      </c>
      <c r="B91" s="99">
        <f t="shared" si="3"/>
        <v>90</v>
      </c>
      <c r="C91" s="16">
        <v>12.5</v>
      </c>
      <c r="D91" s="56">
        <v>1610.43</v>
      </c>
      <c r="E91" s="57">
        <v>1747.75</v>
      </c>
      <c r="G91" s="100">
        <f t="shared" si="0"/>
        <v>18856.782399999982</v>
      </c>
      <c r="H91" s="58">
        <f t="shared" si="1"/>
        <v>8.5269151717243183E-2</v>
      </c>
      <c r="I91" s="17">
        <f t="shared" si="2"/>
        <v>-137.31999999999994</v>
      </c>
    </row>
    <row r="92" spans="1:9" ht="14.25" customHeight="1" x14ac:dyDescent="0.25">
      <c r="A92" s="54">
        <v>43282</v>
      </c>
      <c r="B92" s="99">
        <f t="shared" si="3"/>
        <v>91</v>
      </c>
      <c r="C92" s="16">
        <v>15.5</v>
      </c>
      <c r="D92" s="56">
        <v>1239.4100000000001</v>
      </c>
      <c r="E92" s="57">
        <v>1755.41</v>
      </c>
      <c r="G92" s="100">
        <f t="shared" si="0"/>
        <v>266256</v>
      </c>
      <c r="H92" s="58">
        <f t="shared" si="1"/>
        <v>0.41632712338935457</v>
      </c>
      <c r="I92" s="17">
        <f t="shared" si="2"/>
        <v>-516</v>
      </c>
    </row>
    <row r="93" spans="1:9" ht="14.25" customHeight="1" x14ac:dyDescent="0.25">
      <c r="A93" s="54">
        <v>43313</v>
      </c>
      <c r="B93" s="99">
        <f t="shared" si="3"/>
        <v>92</v>
      </c>
      <c r="C93" s="16">
        <v>50</v>
      </c>
      <c r="D93" s="56">
        <v>1448.11</v>
      </c>
      <c r="E93" s="57">
        <v>1853.15</v>
      </c>
      <c r="G93" s="100">
        <f t="shared" si="0"/>
        <v>164057.40160000016</v>
      </c>
      <c r="H93" s="58">
        <f t="shared" si="1"/>
        <v>0.27970250878731601</v>
      </c>
      <c r="I93" s="17">
        <f t="shared" si="2"/>
        <v>-405.04000000000019</v>
      </c>
    </row>
    <row r="94" spans="1:9" ht="14.25" customHeight="1" x14ac:dyDescent="0.25">
      <c r="A94" s="54">
        <v>43344</v>
      </c>
      <c r="B94" s="99">
        <f t="shared" si="3"/>
        <v>93</v>
      </c>
      <c r="C94" s="16">
        <v>120.5</v>
      </c>
      <c r="D94" s="56">
        <v>1302.3</v>
      </c>
      <c r="E94" s="57">
        <v>2125.02</v>
      </c>
      <c r="G94" s="100">
        <f t="shared" si="0"/>
        <v>676868.19839999999</v>
      </c>
      <c r="H94" s="58">
        <f t="shared" si="1"/>
        <v>0.6317438378253859</v>
      </c>
      <c r="I94" s="17">
        <f t="shared" si="2"/>
        <v>-822.72</v>
      </c>
    </row>
    <row r="95" spans="1:9" ht="14.25" customHeight="1" x14ac:dyDescent="0.25">
      <c r="A95" s="54">
        <v>43374</v>
      </c>
      <c r="B95" s="99">
        <f t="shared" si="3"/>
        <v>94</v>
      </c>
      <c r="C95" s="16">
        <v>244</v>
      </c>
      <c r="D95" s="56">
        <v>2481.7399999999998</v>
      </c>
      <c r="E95" s="57">
        <v>3016.37</v>
      </c>
      <c r="G95" s="100">
        <f t="shared" si="0"/>
        <v>285829.23690000013</v>
      </c>
      <c r="H95" s="58">
        <f t="shared" si="1"/>
        <v>0.21542546761546341</v>
      </c>
      <c r="I95" s="17">
        <f t="shared" si="2"/>
        <v>-534.63000000000011</v>
      </c>
    </row>
    <row r="96" spans="1:9" ht="14.25" customHeight="1" x14ac:dyDescent="0.25">
      <c r="A96" s="54">
        <v>43405</v>
      </c>
      <c r="B96" s="99">
        <f t="shared" si="3"/>
        <v>95</v>
      </c>
      <c r="C96" s="16">
        <v>411</v>
      </c>
      <c r="D96" s="56">
        <v>4334.28</v>
      </c>
      <c r="E96" s="57">
        <v>6033.19</v>
      </c>
      <c r="G96" s="100">
        <f t="shared" si="0"/>
        <v>2886295.1880999994</v>
      </c>
      <c r="H96" s="58">
        <f t="shared" si="1"/>
        <v>0.39197052336258847</v>
      </c>
      <c r="I96" s="17">
        <f t="shared" si="2"/>
        <v>-1698.9099999999999</v>
      </c>
    </row>
    <row r="97" spans="1:9" ht="14.25" customHeight="1" x14ac:dyDescent="0.25">
      <c r="A97" s="54">
        <v>43435</v>
      </c>
      <c r="B97" s="99">
        <f t="shared" si="3"/>
        <v>96</v>
      </c>
      <c r="C97" s="16">
        <v>431</v>
      </c>
      <c r="D97" s="56">
        <v>5010.95</v>
      </c>
      <c r="E97" s="57">
        <v>6573.77</v>
      </c>
      <c r="G97" s="100">
        <f t="shared" si="0"/>
        <v>2442406.3524000021</v>
      </c>
      <c r="H97" s="58">
        <f t="shared" si="1"/>
        <v>0.31188098065237146</v>
      </c>
      <c r="I97" s="17">
        <f t="shared" si="2"/>
        <v>-1562.8200000000006</v>
      </c>
    </row>
    <row r="98" spans="1:9" ht="14.25" customHeight="1" x14ac:dyDescent="0.25">
      <c r="A98" s="54">
        <v>43466</v>
      </c>
      <c r="B98" s="99">
        <f t="shared" si="3"/>
        <v>97</v>
      </c>
      <c r="C98" s="16">
        <v>294</v>
      </c>
      <c r="D98" s="56">
        <v>3984</v>
      </c>
      <c r="E98" s="57">
        <v>3639.07</v>
      </c>
      <c r="G98" s="100">
        <f t="shared" si="0"/>
        <v>118976.70489999988</v>
      </c>
      <c r="H98" s="58">
        <f t="shared" si="1"/>
        <v>8.6578815261044134E-2</v>
      </c>
      <c r="I98" s="17">
        <f t="shared" si="2"/>
        <v>344.92999999999984</v>
      </c>
    </row>
    <row r="99" spans="1:9" ht="14.25" customHeight="1" x14ac:dyDescent="0.25">
      <c r="A99" s="54">
        <v>43497</v>
      </c>
      <c r="B99" s="99">
        <f t="shared" si="3"/>
        <v>98</v>
      </c>
      <c r="C99" s="16">
        <v>316</v>
      </c>
      <c r="D99" s="56">
        <v>4380</v>
      </c>
      <c r="E99" s="57">
        <v>3982.25</v>
      </c>
      <c r="G99" s="100">
        <f t="shared" si="0"/>
        <v>158205.0625</v>
      </c>
      <c r="H99" s="58">
        <f t="shared" si="1"/>
        <v>9.0810502283105027E-2</v>
      </c>
      <c r="I99" s="17">
        <f t="shared" si="2"/>
        <v>397.75</v>
      </c>
    </row>
    <row r="100" spans="1:9" ht="14.25" customHeight="1" x14ac:dyDescent="0.25">
      <c r="A100" s="54">
        <v>43525</v>
      </c>
      <c r="B100" s="99">
        <f t="shared" si="3"/>
        <v>99</v>
      </c>
      <c r="C100" s="16">
        <v>384.5</v>
      </c>
      <c r="D100" s="56">
        <v>7549</v>
      </c>
      <c r="E100" s="57">
        <v>5368.44</v>
      </c>
      <c r="G100" s="100">
        <f t="shared" si="0"/>
        <v>4754841.9136000015</v>
      </c>
      <c r="H100" s="58">
        <f t="shared" si="1"/>
        <v>0.28885415286792959</v>
      </c>
      <c r="I100" s="17">
        <f t="shared" si="2"/>
        <v>2180.5600000000004</v>
      </c>
    </row>
    <row r="101" spans="1:9" ht="14.25" customHeight="1" x14ac:dyDescent="0.25">
      <c r="A101" s="54">
        <v>43556</v>
      </c>
      <c r="B101" s="99">
        <f t="shared" si="3"/>
        <v>100</v>
      </c>
      <c r="C101" s="16">
        <v>286</v>
      </c>
      <c r="D101" s="56">
        <v>5025</v>
      </c>
      <c r="E101" s="57">
        <v>3525.48</v>
      </c>
      <c r="G101" s="100">
        <f t="shared" si="0"/>
        <v>2248560.2303999998</v>
      </c>
      <c r="H101" s="58">
        <f t="shared" si="1"/>
        <v>0.29841194029850748</v>
      </c>
      <c r="I101" s="17">
        <f t="shared" si="2"/>
        <v>1499.52</v>
      </c>
    </row>
    <row r="102" spans="1:9" ht="14.25" customHeight="1" x14ac:dyDescent="0.25">
      <c r="A102" s="54">
        <v>43586</v>
      </c>
      <c r="B102" s="99">
        <f t="shared" si="3"/>
        <v>101</v>
      </c>
      <c r="C102" s="16">
        <v>156</v>
      </c>
      <c r="D102" s="56">
        <v>3380</v>
      </c>
      <c r="E102" s="57">
        <v>2313.14</v>
      </c>
      <c r="G102" s="100">
        <f t="shared" si="0"/>
        <v>1138190.2596000002</v>
      </c>
      <c r="H102" s="58">
        <f t="shared" si="1"/>
        <v>0.31563905325443792</v>
      </c>
      <c r="I102" s="17">
        <f t="shared" si="2"/>
        <v>1066.8600000000001</v>
      </c>
    </row>
    <row r="103" spans="1:9" ht="14.25" customHeight="1" x14ac:dyDescent="0.25">
      <c r="A103" s="54">
        <v>43617</v>
      </c>
      <c r="B103" s="99">
        <f t="shared" si="3"/>
        <v>102</v>
      </c>
      <c r="C103" s="16">
        <v>49.5</v>
      </c>
      <c r="D103" s="56">
        <v>2399</v>
      </c>
      <c r="E103" s="57">
        <v>1851.59</v>
      </c>
      <c r="G103" s="100">
        <f t="shared" si="0"/>
        <v>299657.70810000011</v>
      </c>
      <c r="H103" s="58">
        <f t="shared" si="1"/>
        <v>0.22818257607336392</v>
      </c>
      <c r="I103" s="17">
        <f t="shared" si="2"/>
        <v>547.41000000000008</v>
      </c>
    </row>
    <row r="104" spans="1:9" ht="14.25" customHeight="1" x14ac:dyDescent="0.25">
      <c r="A104" s="54">
        <v>43647</v>
      </c>
      <c r="B104" s="99">
        <f t="shared" si="3"/>
        <v>103</v>
      </c>
      <c r="C104" s="16">
        <v>21.5</v>
      </c>
      <c r="D104" s="56">
        <v>1947</v>
      </c>
      <c r="E104" s="57">
        <v>1771.09</v>
      </c>
      <c r="G104" s="100">
        <f t="shared" si="0"/>
        <v>30944.328100000028</v>
      </c>
      <c r="H104" s="58">
        <f t="shared" si="1"/>
        <v>9.0349255264509543E-2</v>
      </c>
      <c r="I104" s="17">
        <f t="shared" si="2"/>
        <v>175.91000000000008</v>
      </c>
    </row>
    <row r="105" spans="1:9" ht="14.25" customHeight="1" x14ac:dyDescent="0.25">
      <c r="A105" s="54">
        <v>43678</v>
      </c>
      <c r="B105" s="99">
        <f t="shared" si="3"/>
        <v>104</v>
      </c>
      <c r="C105" s="16">
        <v>30.5</v>
      </c>
      <c r="D105" s="56">
        <v>1607</v>
      </c>
      <c r="E105" s="57">
        <v>1795.62</v>
      </c>
      <c r="G105" s="100">
        <f t="shared" si="0"/>
        <v>35577.504399999962</v>
      </c>
      <c r="H105" s="58">
        <f t="shared" si="1"/>
        <v>0.11737398879900429</v>
      </c>
      <c r="I105" s="17">
        <f t="shared" si="2"/>
        <v>-188.61999999999989</v>
      </c>
    </row>
    <row r="106" spans="1:9" ht="14.25" customHeight="1" x14ac:dyDescent="0.25">
      <c r="A106" s="54">
        <v>43709</v>
      </c>
      <c r="B106" s="99">
        <f t="shared" si="3"/>
        <v>105</v>
      </c>
      <c r="C106" s="16">
        <v>81</v>
      </c>
      <c r="D106" s="56">
        <v>1379</v>
      </c>
      <c r="E106" s="57">
        <v>1958.87</v>
      </c>
      <c r="G106" s="100">
        <f t="shared" si="0"/>
        <v>336249.21689999988</v>
      </c>
      <c r="H106" s="58">
        <f t="shared" si="1"/>
        <v>0.4205003625815808</v>
      </c>
      <c r="I106" s="17">
        <f t="shared" si="2"/>
        <v>-579.86999999999989</v>
      </c>
    </row>
    <row r="107" spans="1:9" ht="14.25" customHeight="1" x14ac:dyDescent="0.25">
      <c r="A107" s="54">
        <v>43739</v>
      </c>
      <c r="B107" s="99">
        <f t="shared" si="3"/>
        <v>106</v>
      </c>
      <c r="C107" s="101">
        <v>129.5</v>
      </c>
      <c r="D107" s="56">
        <v>1426</v>
      </c>
      <c r="E107" s="57">
        <v>2168.8200000000002</v>
      </c>
      <c r="G107" s="100">
        <f t="shared" si="0"/>
        <v>551781.55240000028</v>
      </c>
      <c r="H107" s="58">
        <f t="shared" si="1"/>
        <v>0.52091164095371678</v>
      </c>
      <c r="I107" s="17">
        <f t="shared" si="2"/>
        <v>-742.82000000000016</v>
      </c>
    </row>
    <row r="108" spans="1:9" ht="14.25" customHeight="1" x14ac:dyDescent="0.25">
      <c r="A108" s="54">
        <v>43770</v>
      </c>
      <c r="B108" s="99">
        <f t="shared" si="3"/>
        <v>107</v>
      </c>
      <c r="C108" s="101">
        <v>233.5</v>
      </c>
      <c r="D108" s="56">
        <v>2419</v>
      </c>
      <c r="E108" s="57">
        <v>2909.54</v>
      </c>
      <c r="G108" s="100">
        <f t="shared" si="0"/>
        <v>240629.49159999995</v>
      </c>
      <c r="H108" s="58">
        <f t="shared" si="1"/>
        <v>0.20278627532038029</v>
      </c>
      <c r="I108" s="17">
        <f t="shared" si="2"/>
        <v>-490.53999999999996</v>
      </c>
    </row>
    <row r="109" spans="1:9" ht="14.25" customHeight="1" x14ac:dyDescent="0.25">
      <c r="A109" s="54">
        <v>43800</v>
      </c>
      <c r="B109" s="99">
        <f t="shared" si="3"/>
        <v>108</v>
      </c>
      <c r="C109" s="101">
        <v>351.5</v>
      </c>
      <c r="D109" s="56">
        <v>4238</v>
      </c>
      <c r="E109" s="57">
        <v>4638.82</v>
      </c>
      <c r="G109" s="100">
        <f t="shared" si="0"/>
        <v>160656.67239999978</v>
      </c>
      <c r="H109" s="58">
        <f t="shared" si="1"/>
        <v>9.4577630957998982E-2</v>
      </c>
      <c r="I109" s="17">
        <f t="shared" si="2"/>
        <v>-400.81999999999971</v>
      </c>
    </row>
    <row r="110" spans="1:9" ht="14.25" customHeight="1" x14ac:dyDescent="0.25">
      <c r="A110" s="54">
        <v>43831</v>
      </c>
      <c r="B110" s="99">
        <f t="shared" si="3"/>
        <v>109</v>
      </c>
      <c r="C110" s="101">
        <v>440</v>
      </c>
      <c r="D110" s="56">
        <v>5672</v>
      </c>
      <c r="E110" s="57">
        <v>6825.53</v>
      </c>
      <c r="G110" s="100">
        <f t="shared" si="0"/>
        <v>1330631.4608999994</v>
      </c>
      <c r="H110" s="58">
        <f t="shared" si="1"/>
        <v>0.2033727080394922</v>
      </c>
      <c r="I110" s="17">
        <f t="shared" si="2"/>
        <v>-1153.5299999999997</v>
      </c>
    </row>
    <row r="111" spans="1:9" ht="14.25" customHeight="1" x14ac:dyDescent="0.25">
      <c r="A111" s="54">
        <v>43862</v>
      </c>
      <c r="B111" s="99">
        <f t="shared" si="3"/>
        <v>110</v>
      </c>
      <c r="C111" s="101">
        <v>622.5</v>
      </c>
      <c r="D111" s="56">
        <v>11933</v>
      </c>
      <c r="E111" s="57">
        <v>11342.72</v>
      </c>
      <c r="G111" s="100">
        <f t="shared" si="0"/>
        <v>348430.47840000078</v>
      </c>
      <c r="H111" s="58">
        <f t="shared" si="1"/>
        <v>4.9466186206318666E-2</v>
      </c>
      <c r="I111" s="17">
        <f t="shared" si="2"/>
        <v>590.28000000000065</v>
      </c>
    </row>
    <row r="112" spans="1:9" ht="14.25" customHeight="1" x14ac:dyDescent="0.25">
      <c r="A112" s="54">
        <v>43891</v>
      </c>
      <c r="B112" s="99">
        <f t="shared" si="3"/>
        <v>111</v>
      </c>
      <c r="C112" s="101">
        <v>485.5</v>
      </c>
      <c r="D112" s="56">
        <v>8252</v>
      </c>
      <c r="E112" s="57">
        <v>8136.51</v>
      </c>
      <c r="G112" s="100">
        <f t="shared" si="0"/>
        <v>13337.940099999949</v>
      </c>
      <c r="H112" s="58">
        <f t="shared" si="1"/>
        <v>1.3995395055744035E-2</v>
      </c>
      <c r="I112" s="17">
        <f t="shared" si="2"/>
        <v>115.48999999999978</v>
      </c>
    </row>
    <row r="113" spans="1:9" ht="14.25" customHeight="1" x14ac:dyDescent="0.25">
      <c r="A113" s="54">
        <v>43922</v>
      </c>
      <c r="B113" s="99">
        <f t="shared" si="3"/>
        <v>112</v>
      </c>
      <c r="C113" s="101">
        <v>146</v>
      </c>
      <c r="D113" s="56">
        <v>4239</v>
      </c>
      <c r="E113" s="57">
        <v>2255.8200000000002</v>
      </c>
      <c r="G113" s="100">
        <f t="shared" si="0"/>
        <v>3933002.9123999993</v>
      </c>
      <c r="H113" s="58">
        <f t="shared" si="1"/>
        <v>0.46784147204529364</v>
      </c>
      <c r="I113" s="17">
        <f t="shared" si="2"/>
        <v>1983.1799999999998</v>
      </c>
    </row>
    <row r="114" spans="1:9" ht="14.25" customHeight="1" x14ac:dyDescent="0.25">
      <c r="A114" s="54">
        <v>43952</v>
      </c>
      <c r="B114" s="99">
        <f t="shared" si="3"/>
        <v>113</v>
      </c>
      <c r="C114" s="16">
        <v>80</v>
      </c>
      <c r="D114" s="56">
        <v>2803</v>
      </c>
      <c r="E114" s="57">
        <v>1955.15</v>
      </c>
      <c r="G114" s="100">
        <f t="shared" si="0"/>
        <v>718849.62249999982</v>
      </c>
      <c r="H114" s="58">
        <f t="shared" si="1"/>
        <v>0.30247948626471632</v>
      </c>
      <c r="I114" s="17">
        <f t="shared" si="2"/>
        <v>847.84999999999991</v>
      </c>
    </row>
    <row r="115" spans="1:9" ht="14.25" customHeight="1" x14ac:dyDescent="0.25">
      <c r="A115" s="54">
        <v>43983</v>
      </c>
      <c r="B115" s="99">
        <f t="shared" si="3"/>
        <v>114</v>
      </c>
      <c r="C115" s="16">
        <v>63.5</v>
      </c>
      <c r="D115" s="56">
        <v>2449</v>
      </c>
      <c r="E115" s="57">
        <v>1896.87</v>
      </c>
      <c r="G115" s="100">
        <f t="shared" si="0"/>
        <v>304847.53690000012</v>
      </c>
      <c r="H115" s="58">
        <f t="shared" si="1"/>
        <v>0.22545120457329526</v>
      </c>
      <c r="I115" s="17">
        <f t="shared" si="2"/>
        <v>552.13000000000011</v>
      </c>
    </row>
    <row r="116" spans="1:9" ht="14.25" customHeight="1" x14ac:dyDescent="0.25">
      <c r="A116" s="54">
        <v>44013</v>
      </c>
      <c r="B116" s="99">
        <f t="shared" si="3"/>
        <v>115</v>
      </c>
      <c r="C116" s="16">
        <v>10</v>
      </c>
      <c r="D116" s="56">
        <v>1873</v>
      </c>
      <c r="E116" s="57">
        <v>1741.47</v>
      </c>
      <c r="G116" s="100">
        <f t="shared" si="0"/>
        <v>17300.140899999991</v>
      </c>
      <c r="H116" s="58">
        <f t="shared" si="1"/>
        <v>7.022423918846768E-2</v>
      </c>
      <c r="I116" s="17">
        <f t="shared" si="2"/>
        <v>131.52999999999997</v>
      </c>
    </row>
    <row r="117" spans="1:9" ht="14.25" customHeight="1" x14ac:dyDescent="0.25">
      <c r="A117" s="54">
        <v>44044</v>
      </c>
      <c r="B117" s="99">
        <f t="shared" si="3"/>
        <v>116</v>
      </c>
      <c r="C117" s="16">
        <v>10</v>
      </c>
      <c r="D117" s="56">
        <v>1462</v>
      </c>
      <c r="E117" s="57">
        <v>1741.47</v>
      </c>
      <c r="G117" s="100">
        <f t="shared" si="0"/>
        <v>78103.48090000001</v>
      </c>
      <c r="H117" s="58">
        <f t="shared" si="1"/>
        <v>0.191155950752394</v>
      </c>
      <c r="I117" s="17">
        <f t="shared" si="2"/>
        <v>-279.47000000000003</v>
      </c>
    </row>
    <row r="118" spans="1:9" ht="14.25" customHeight="1" x14ac:dyDescent="0.25">
      <c r="A118" s="54">
        <v>44075</v>
      </c>
      <c r="B118" s="99">
        <f t="shared" si="3"/>
        <v>117</v>
      </c>
      <c r="C118" s="16">
        <v>21.5</v>
      </c>
      <c r="D118" s="56">
        <v>1141</v>
      </c>
      <c r="E118" s="57">
        <v>1771.09</v>
      </c>
      <c r="G118" s="100">
        <f t="shared" si="0"/>
        <v>397013.40809999988</v>
      </c>
      <c r="H118" s="58">
        <f t="shared" si="1"/>
        <v>0.55222611744084127</v>
      </c>
      <c r="I118" s="17">
        <f t="shared" si="2"/>
        <v>-630.08999999999992</v>
      </c>
    </row>
    <row r="119" spans="1:9" ht="14.25" customHeight="1" x14ac:dyDescent="0.25">
      <c r="A119" s="54">
        <v>44105</v>
      </c>
      <c r="B119" s="99">
        <f t="shared" si="3"/>
        <v>118</v>
      </c>
      <c r="C119" s="16">
        <v>72.5</v>
      </c>
      <c r="D119" s="56">
        <v>985</v>
      </c>
      <c r="E119" s="57">
        <v>1927.96</v>
      </c>
      <c r="G119" s="100">
        <f t="shared" si="0"/>
        <v>889173.56160000002</v>
      </c>
      <c r="H119" s="58">
        <f t="shared" si="1"/>
        <v>0.95731979695431479</v>
      </c>
      <c r="I119" s="17">
        <f t="shared" si="2"/>
        <v>-942.96</v>
      </c>
    </row>
    <row r="120" spans="1:9" ht="14.25" customHeight="1" x14ac:dyDescent="0.25">
      <c r="A120" s="54">
        <v>44136</v>
      </c>
      <c r="B120" s="99">
        <f t="shared" si="3"/>
        <v>119</v>
      </c>
      <c r="C120" s="16">
        <v>166.5</v>
      </c>
      <c r="D120" s="56">
        <v>1948</v>
      </c>
      <c r="E120" s="57">
        <v>2377.4</v>
      </c>
      <c r="G120" s="100">
        <f t="shared" si="0"/>
        <v>184384.36000000007</v>
      </c>
      <c r="H120" s="58">
        <f t="shared" si="1"/>
        <v>0.22043121149897335</v>
      </c>
      <c r="I120" s="17">
        <f t="shared" si="2"/>
        <v>-429.40000000000009</v>
      </c>
    </row>
    <row r="121" spans="1:9" ht="14.25" customHeight="1" x14ac:dyDescent="0.25">
      <c r="A121" s="54">
        <v>44166</v>
      </c>
      <c r="B121" s="99">
        <f t="shared" si="3"/>
        <v>120</v>
      </c>
      <c r="C121" s="16">
        <v>378</v>
      </c>
      <c r="D121" s="56">
        <v>4880</v>
      </c>
      <c r="E121" s="57">
        <v>5215.74</v>
      </c>
      <c r="G121" s="100">
        <f t="shared" si="0"/>
        <v>112721.34759999985</v>
      </c>
      <c r="H121" s="58">
        <f t="shared" si="1"/>
        <v>6.8799180327868803E-2</v>
      </c>
      <c r="I121" s="17">
        <f t="shared" si="2"/>
        <v>-335.73999999999978</v>
      </c>
    </row>
    <row r="122" spans="1:9" ht="14.25" customHeight="1" x14ac:dyDescent="0.25">
      <c r="A122" s="54">
        <v>44197</v>
      </c>
      <c r="B122" s="99">
        <f t="shared" si="3"/>
        <v>121</v>
      </c>
      <c r="C122" s="16">
        <v>451</v>
      </c>
      <c r="D122" s="56">
        <v>6198</v>
      </c>
      <c r="E122" s="57">
        <v>7138.52</v>
      </c>
      <c r="G122" s="100">
        <f t="shared" si="0"/>
        <v>884577.87040000083</v>
      </c>
      <c r="H122" s="58">
        <f t="shared" si="1"/>
        <v>0.15174572442723466</v>
      </c>
      <c r="I122" s="17">
        <f t="shared" si="2"/>
        <v>-940.52000000000044</v>
      </c>
    </row>
    <row r="123" spans="1:9" ht="14.25" customHeight="1" x14ac:dyDescent="0.25">
      <c r="A123" s="54">
        <v>44228</v>
      </c>
      <c r="B123" s="99">
        <f t="shared" si="3"/>
        <v>122</v>
      </c>
      <c r="C123" s="16">
        <v>369</v>
      </c>
      <c r="D123" s="56">
        <v>4770</v>
      </c>
      <c r="E123" s="57">
        <v>5011.49</v>
      </c>
      <c r="G123" s="100">
        <f t="shared" si="0"/>
        <v>58317.420099999894</v>
      </c>
      <c r="H123" s="58">
        <f t="shared" si="1"/>
        <v>5.0626834381551314E-2</v>
      </c>
      <c r="I123" s="17">
        <f t="shared" si="2"/>
        <v>-241.48999999999978</v>
      </c>
    </row>
    <row r="124" spans="1:9" ht="14.25" customHeight="1" x14ac:dyDescent="0.25">
      <c r="A124" s="54">
        <v>44256</v>
      </c>
      <c r="B124" s="99">
        <f t="shared" si="3"/>
        <v>123</v>
      </c>
      <c r="C124" s="16">
        <v>286</v>
      </c>
      <c r="D124" s="56">
        <v>4338</v>
      </c>
      <c r="E124" s="57">
        <v>3525.48</v>
      </c>
      <c r="G124" s="100">
        <f t="shared" si="0"/>
        <v>660188.75040000002</v>
      </c>
      <c r="H124" s="58">
        <f t="shared" si="1"/>
        <v>0.18730290456431534</v>
      </c>
      <c r="I124" s="17">
        <f t="shared" si="2"/>
        <v>812.52</v>
      </c>
    </row>
    <row r="125" spans="1:9" ht="14.25" customHeight="1" x14ac:dyDescent="0.25">
      <c r="A125" s="54">
        <v>44287</v>
      </c>
      <c r="B125" s="99">
        <f t="shared" si="3"/>
        <v>124</v>
      </c>
      <c r="C125" s="16">
        <v>116</v>
      </c>
      <c r="D125" s="56">
        <v>2131</v>
      </c>
      <c r="E125" s="57">
        <v>2104.02</v>
      </c>
      <c r="G125" s="100">
        <f t="shared" si="0"/>
        <v>727.920400000001</v>
      </c>
      <c r="H125" s="58">
        <f t="shared" si="1"/>
        <v>1.2660722665415307E-2</v>
      </c>
      <c r="I125" s="17">
        <f t="shared" si="2"/>
        <v>26.980000000000018</v>
      </c>
    </row>
    <row r="126" spans="1:9" ht="14.25" customHeight="1" x14ac:dyDescent="0.25">
      <c r="A126" s="54">
        <v>44317</v>
      </c>
      <c r="B126" s="99">
        <f t="shared" si="3"/>
        <v>125</v>
      </c>
      <c r="C126" s="16">
        <v>32</v>
      </c>
      <c r="D126" s="56">
        <v>1589</v>
      </c>
      <c r="E126" s="57">
        <v>1799.82</v>
      </c>
      <c r="G126" s="100">
        <f t="shared" si="0"/>
        <v>44445.072399999975</v>
      </c>
      <c r="H126" s="58">
        <f t="shared" si="1"/>
        <v>0.13267463813719316</v>
      </c>
      <c r="I126" s="17">
        <f t="shared" si="2"/>
        <v>-210.81999999999994</v>
      </c>
    </row>
    <row r="127" spans="1:9" ht="14.25" customHeight="1" x14ac:dyDescent="0.25">
      <c r="A127" s="54">
        <v>44348</v>
      </c>
      <c r="B127" s="99">
        <f t="shared" si="3"/>
        <v>126</v>
      </c>
      <c r="C127" s="16">
        <v>31.5</v>
      </c>
      <c r="D127" s="56">
        <v>1692</v>
      </c>
      <c r="E127" s="57">
        <v>1798.42</v>
      </c>
      <c r="G127" s="100">
        <f t="shared" si="0"/>
        <v>11325.216400000016</v>
      </c>
      <c r="H127" s="58">
        <f t="shared" si="1"/>
        <v>6.2895981087470493E-2</v>
      </c>
      <c r="I127" s="17">
        <f t="shared" si="2"/>
        <v>-106.42000000000007</v>
      </c>
    </row>
    <row r="128" spans="1:9" ht="14.25" customHeight="1" x14ac:dyDescent="0.25">
      <c r="A128" s="54">
        <v>44378</v>
      </c>
      <c r="B128" s="99">
        <f t="shared" si="3"/>
        <v>127</v>
      </c>
      <c r="C128" s="16">
        <v>25</v>
      </c>
      <c r="D128" s="56">
        <v>1256</v>
      </c>
      <c r="E128" s="57">
        <v>1780.49</v>
      </c>
      <c r="G128" s="100">
        <f t="shared" si="0"/>
        <v>275089.76010000001</v>
      </c>
      <c r="H128" s="58">
        <f t="shared" si="1"/>
        <v>0.41758757961783438</v>
      </c>
      <c r="I128" s="17">
        <f t="shared" si="2"/>
        <v>-524.49</v>
      </c>
    </row>
    <row r="129" spans="1:9" ht="14.25" customHeight="1" x14ac:dyDescent="0.25">
      <c r="A129" s="54">
        <v>44409</v>
      </c>
      <c r="B129" s="99">
        <f t="shared" si="3"/>
        <v>128</v>
      </c>
      <c r="C129" s="16">
        <v>8</v>
      </c>
      <c r="D129" s="56">
        <v>1119</v>
      </c>
      <c r="E129" s="57">
        <v>1736.5</v>
      </c>
      <c r="G129" s="100">
        <f t="shared" si="0"/>
        <v>381306.25</v>
      </c>
      <c r="H129" s="58">
        <f t="shared" si="1"/>
        <v>0.55183199285075957</v>
      </c>
      <c r="I129" s="17">
        <f t="shared" si="2"/>
        <v>-617.5</v>
      </c>
    </row>
    <row r="130" spans="1:9" ht="14.25" customHeight="1" x14ac:dyDescent="0.25">
      <c r="A130" s="54">
        <v>44440</v>
      </c>
      <c r="B130" s="99">
        <f t="shared" si="3"/>
        <v>129</v>
      </c>
      <c r="C130" s="16">
        <v>18</v>
      </c>
      <c r="D130" s="56">
        <v>923</v>
      </c>
      <c r="E130" s="57">
        <v>1761.88</v>
      </c>
      <c r="G130" s="100">
        <f t="shared" si="0"/>
        <v>703719.65440000023</v>
      </c>
      <c r="H130" s="58">
        <f t="shared" si="1"/>
        <v>0.90886240520043349</v>
      </c>
      <c r="I130" s="17">
        <f t="shared" si="2"/>
        <v>-838.88000000000011</v>
      </c>
    </row>
    <row r="131" spans="1:9" ht="14.25" customHeight="1" x14ac:dyDescent="0.25">
      <c r="A131" s="54">
        <v>44470</v>
      </c>
      <c r="B131" s="99">
        <f t="shared" si="3"/>
        <v>130</v>
      </c>
      <c r="C131" s="16">
        <v>227.5</v>
      </c>
      <c r="D131" s="56">
        <v>2983</v>
      </c>
      <c r="E131" s="57">
        <v>2851.74</v>
      </c>
      <c r="G131" s="100">
        <f t="shared" si="0"/>
        <v>17229.187600000056</v>
      </c>
      <c r="H131" s="58">
        <f t="shared" si="1"/>
        <v>4.4002681863895478E-2</v>
      </c>
      <c r="I131" s="17">
        <f t="shared" si="2"/>
        <v>131.26000000000022</v>
      </c>
    </row>
    <row r="132" spans="1:9" ht="14.25" customHeight="1" x14ac:dyDescent="0.25">
      <c r="A132" s="54">
        <v>44501</v>
      </c>
      <c r="B132" s="99">
        <f t="shared" si="3"/>
        <v>131</v>
      </c>
      <c r="C132" s="16">
        <v>373</v>
      </c>
      <c r="D132" s="56">
        <v>3815</v>
      </c>
      <c r="E132" s="57">
        <v>5101.2299999999996</v>
      </c>
      <c r="G132" s="100">
        <f t="shared" si="0"/>
        <v>1654387.6128999989</v>
      </c>
      <c r="H132" s="58">
        <f t="shared" si="1"/>
        <v>0.3371507208387941</v>
      </c>
      <c r="I132" s="17">
        <f t="shared" si="2"/>
        <v>-1286.2299999999996</v>
      </c>
    </row>
    <row r="133" spans="1:9" ht="14.25" customHeight="1" x14ac:dyDescent="0.25">
      <c r="A133" s="54">
        <v>44531</v>
      </c>
      <c r="B133" s="99">
        <f t="shared" si="3"/>
        <v>132</v>
      </c>
      <c r="C133" s="16">
        <v>377.5</v>
      </c>
      <c r="D133" s="56">
        <v>4450</v>
      </c>
      <c r="E133" s="57">
        <v>5204.17</v>
      </c>
      <c r="G133" s="100">
        <f t="shared" si="0"/>
        <v>568772.38890000014</v>
      </c>
      <c r="H133" s="58">
        <f t="shared" si="1"/>
        <v>0.16947640449438203</v>
      </c>
      <c r="I133" s="17">
        <f t="shared" si="2"/>
        <v>-754.17000000000007</v>
      </c>
    </row>
    <row r="134" spans="1:9" ht="14.25" customHeight="1" x14ac:dyDescent="0.25">
      <c r="A134" s="54">
        <v>44562</v>
      </c>
      <c r="B134" s="99">
        <f t="shared" si="3"/>
        <v>133</v>
      </c>
      <c r="C134" s="16">
        <v>538.5</v>
      </c>
      <c r="D134" s="56">
        <v>9992</v>
      </c>
      <c r="E134" s="57">
        <v>9595.9699999999993</v>
      </c>
      <c r="G134" s="100">
        <f t="shared" si="0"/>
        <v>156839.76090000052</v>
      </c>
      <c r="H134" s="58">
        <f t="shared" si="1"/>
        <v>3.9634707766213036E-2</v>
      </c>
      <c r="I134" s="17">
        <f t="shared" si="2"/>
        <v>396.03000000000065</v>
      </c>
    </row>
    <row r="135" spans="1:9" ht="14.25" customHeight="1" x14ac:dyDescent="0.25">
      <c r="A135" s="54">
        <v>44593</v>
      </c>
      <c r="B135" s="99">
        <f t="shared" si="3"/>
        <v>134</v>
      </c>
      <c r="C135" s="16">
        <v>516</v>
      </c>
      <c r="D135" s="56">
        <v>10939</v>
      </c>
      <c r="E135" s="57">
        <v>8998.76</v>
      </c>
      <c r="G135" s="100">
        <f t="shared" si="0"/>
        <v>3764531.2575999992</v>
      </c>
      <c r="H135" s="58">
        <f t="shared" si="1"/>
        <v>0.17736904653076146</v>
      </c>
      <c r="I135" s="17">
        <f t="shared" si="2"/>
        <v>1940.2399999999998</v>
      </c>
    </row>
    <row r="136" spans="1:9" ht="14.25" customHeight="1" x14ac:dyDescent="0.25">
      <c r="A136" s="54">
        <v>44621</v>
      </c>
      <c r="B136" s="99">
        <f t="shared" si="3"/>
        <v>135</v>
      </c>
      <c r="C136" s="16">
        <v>297</v>
      </c>
      <c r="D136" s="56">
        <v>4978</v>
      </c>
      <c r="E136" s="57">
        <v>3683.16</v>
      </c>
      <c r="G136" s="100">
        <f t="shared" si="0"/>
        <v>1676610.6256000004</v>
      </c>
      <c r="H136" s="58">
        <f t="shared" si="1"/>
        <v>0.26011249497790279</v>
      </c>
      <c r="I136" s="17">
        <f t="shared" si="2"/>
        <v>1294.8400000000001</v>
      </c>
    </row>
    <row r="137" spans="1:9" ht="14.25" customHeight="1" x14ac:dyDescent="0.25">
      <c r="A137" s="54">
        <v>44652</v>
      </c>
      <c r="B137" s="99">
        <f t="shared" si="3"/>
        <v>136</v>
      </c>
      <c r="C137" s="16">
        <v>151</v>
      </c>
      <c r="D137" s="56">
        <v>3761</v>
      </c>
      <c r="E137" s="57">
        <v>2284.02</v>
      </c>
      <c r="G137" s="100">
        <f t="shared" si="0"/>
        <v>2181469.9204000002</v>
      </c>
      <c r="H137" s="58">
        <f t="shared" si="1"/>
        <v>0.39270938580164849</v>
      </c>
      <c r="I137" s="17">
        <f t="shared" si="2"/>
        <v>1476.98</v>
      </c>
    </row>
    <row r="138" spans="1:9" ht="14.25" customHeight="1" x14ac:dyDescent="0.25">
      <c r="A138" s="54">
        <v>44682</v>
      </c>
      <c r="B138" s="99">
        <f t="shared" si="3"/>
        <v>137</v>
      </c>
      <c r="C138" s="16">
        <v>76.5</v>
      </c>
      <c r="D138" s="57">
        <v>2593</v>
      </c>
      <c r="E138" s="57">
        <v>1942.32</v>
      </c>
      <c r="G138" s="100">
        <f t="shared" si="0"/>
        <v>423384.46240000008</v>
      </c>
      <c r="H138" s="58">
        <f t="shared" si="1"/>
        <v>0.25093713844967219</v>
      </c>
      <c r="I138" s="17">
        <f t="shared" si="2"/>
        <v>650.68000000000006</v>
      </c>
    </row>
    <row r="139" spans="1:9" ht="14.25" customHeight="1" x14ac:dyDescent="0.25">
      <c r="A139" s="54">
        <v>44713</v>
      </c>
      <c r="B139" s="99">
        <f t="shared" si="3"/>
        <v>138</v>
      </c>
      <c r="C139" s="16">
        <v>34</v>
      </c>
      <c r="D139" s="57">
        <v>2211</v>
      </c>
      <c r="E139" s="57">
        <v>1805.49</v>
      </c>
      <c r="G139" s="100">
        <f t="shared" si="0"/>
        <v>164438.36009999999</v>
      </c>
      <c r="H139" s="58">
        <f t="shared" si="1"/>
        <v>0.18340569877883312</v>
      </c>
      <c r="I139" s="17">
        <f t="shared" si="2"/>
        <v>405.51</v>
      </c>
    </row>
    <row r="140" spans="1:9" ht="14.25" customHeight="1" x14ac:dyDescent="0.25">
      <c r="A140" s="54">
        <v>44743</v>
      </c>
      <c r="B140" s="103">
        <f t="shared" si="3"/>
        <v>139</v>
      </c>
      <c r="C140" s="16">
        <v>12.5</v>
      </c>
      <c r="D140" s="57"/>
      <c r="E140" s="104">
        <v>1747.75</v>
      </c>
    </row>
    <row r="141" spans="1:9" ht="14.25" customHeight="1" x14ac:dyDescent="0.25">
      <c r="A141" s="54">
        <v>44774</v>
      </c>
      <c r="B141" s="103">
        <f t="shared" si="3"/>
        <v>140</v>
      </c>
      <c r="C141" s="16">
        <v>44.8</v>
      </c>
      <c r="D141" s="53"/>
      <c r="E141" s="104">
        <v>1837.18</v>
      </c>
    </row>
    <row r="142" spans="1:9" ht="14.25" customHeight="1" x14ac:dyDescent="0.25">
      <c r="A142" s="54">
        <v>44805</v>
      </c>
      <c r="B142" s="103">
        <f t="shared" si="3"/>
        <v>141</v>
      </c>
      <c r="C142" s="16">
        <v>83.8</v>
      </c>
      <c r="D142" s="53"/>
      <c r="E142" s="104">
        <v>1969.39</v>
      </c>
    </row>
    <row r="143" spans="1:9" ht="14.25" customHeight="1" x14ac:dyDescent="0.25">
      <c r="A143" s="54">
        <v>44835</v>
      </c>
      <c r="B143" s="103">
        <f t="shared" si="3"/>
        <v>142</v>
      </c>
      <c r="C143" s="16">
        <v>169</v>
      </c>
      <c r="D143" s="53"/>
      <c r="E143" s="104">
        <v>2393.35</v>
      </c>
    </row>
    <row r="144" spans="1:9" ht="14.25" customHeight="1" x14ac:dyDescent="0.25">
      <c r="A144" s="54">
        <v>44866</v>
      </c>
      <c r="B144" s="103">
        <f t="shared" si="3"/>
        <v>143</v>
      </c>
      <c r="C144" s="16">
        <v>248</v>
      </c>
      <c r="D144" s="53"/>
      <c r="E144" s="104">
        <v>3059.06</v>
      </c>
    </row>
    <row r="145" spans="1:5" ht="14.25" customHeight="1" x14ac:dyDescent="0.25">
      <c r="A145" s="54">
        <v>44896</v>
      </c>
      <c r="B145" s="103">
        <f t="shared" si="3"/>
        <v>144</v>
      </c>
      <c r="C145" s="16">
        <v>321</v>
      </c>
      <c r="D145" s="53"/>
      <c r="E145" s="104">
        <v>4066.84</v>
      </c>
    </row>
    <row r="146" spans="1:5" ht="14.25" customHeight="1" x14ac:dyDescent="0.25">
      <c r="A146" s="54">
        <v>44927</v>
      </c>
      <c r="B146" s="103">
        <f t="shared" si="3"/>
        <v>145</v>
      </c>
      <c r="C146" s="16">
        <v>418</v>
      </c>
      <c r="D146" s="53"/>
      <c r="E146" s="104">
        <v>6219.05</v>
      </c>
    </row>
    <row r="147" spans="1:5" ht="14.25" customHeight="1" x14ac:dyDescent="0.25">
      <c r="A147" s="54">
        <v>44958</v>
      </c>
      <c r="B147" s="103">
        <f t="shared" si="3"/>
        <v>146</v>
      </c>
      <c r="C147" s="16">
        <v>407</v>
      </c>
      <c r="D147" s="53"/>
      <c r="E147" s="104">
        <v>5928.77</v>
      </c>
    </row>
    <row r="148" spans="1:5" ht="14.25" customHeight="1" x14ac:dyDescent="0.25">
      <c r="A148" s="54">
        <v>44986</v>
      </c>
      <c r="B148" s="103">
        <f t="shared" si="3"/>
        <v>147</v>
      </c>
      <c r="C148" s="53">
        <v>319</v>
      </c>
      <c r="D148" s="53"/>
      <c r="E148" s="104">
        <v>4032.7</v>
      </c>
    </row>
    <row r="149" spans="1:5" ht="14.25" customHeight="1" x14ac:dyDescent="0.25"/>
    <row r="150" spans="1:5" ht="14.25" customHeight="1" x14ac:dyDescent="0.25"/>
    <row r="151" spans="1:5" ht="14.25" customHeight="1" x14ac:dyDescent="0.25"/>
    <row r="152" spans="1:5" ht="14.25" customHeight="1" x14ac:dyDescent="0.25"/>
    <row r="153" spans="1:5" ht="14.25" customHeight="1" x14ac:dyDescent="0.25"/>
    <row r="154" spans="1:5" ht="14.25" customHeight="1" x14ac:dyDescent="0.25"/>
    <row r="155" spans="1:5" ht="14.25" customHeight="1" x14ac:dyDescent="0.25"/>
    <row r="156" spans="1:5" ht="14.25" customHeight="1" x14ac:dyDescent="0.25"/>
    <row r="157" spans="1:5" ht="14.25" customHeight="1" x14ac:dyDescent="0.25"/>
    <row r="158" spans="1:5" ht="14.25" customHeight="1" x14ac:dyDescent="0.25"/>
    <row r="159" spans="1:5" ht="14.25" customHeight="1" x14ac:dyDescent="0.25"/>
    <row r="160" spans="1:5" ht="14.25" customHeight="1" x14ac:dyDescent="0.25"/>
    <row r="161" ht="14.25" customHeight="1" x14ac:dyDescent="0.25"/>
    <row r="162" ht="14.25" customHeight="1" x14ac:dyDescent="0.25"/>
    <row r="163" ht="14.25" customHeight="1" x14ac:dyDescent="0.25"/>
    <row r="164" ht="14.25" customHeight="1" x14ac:dyDescent="0.25"/>
    <row r="165" ht="14.25" customHeight="1" x14ac:dyDescent="0.25"/>
    <row r="166" ht="14.25" customHeight="1" x14ac:dyDescent="0.25"/>
    <row r="167" ht="14.25" customHeight="1" x14ac:dyDescent="0.25"/>
    <row r="168" ht="14.25" customHeight="1" x14ac:dyDescent="0.25"/>
    <row r="169" ht="14.25" customHeight="1" x14ac:dyDescent="0.25"/>
    <row r="170" ht="14.25" customHeight="1" x14ac:dyDescent="0.25"/>
    <row r="171" ht="14.25" customHeight="1" x14ac:dyDescent="0.25"/>
    <row r="172" ht="14.25" customHeight="1" x14ac:dyDescent="0.25"/>
    <row r="173" ht="14.25" customHeight="1" x14ac:dyDescent="0.25"/>
    <row r="174" ht="14.25" customHeight="1" x14ac:dyDescent="0.25"/>
    <row r="175" ht="14.25" customHeight="1" x14ac:dyDescent="0.25"/>
    <row r="176" ht="14.25" customHeight="1" x14ac:dyDescent="0.25"/>
    <row r="177" ht="14.25" customHeight="1" x14ac:dyDescent="0.25"/>
    <row r="178" ht="14.25" customHeight="1" x14ac:dyDescent="0.25"/>
    <row r="179" ht="14.25" customHeight="1" x14ac:dyDescent="0.25"/>
    <row r="180" ht="14.25" customHeight="1" x14ac:dyDescent="0.25"/>
    <row r="181" ht="14.25" customHeight="1" x14ac:dyDescent="0.25"/>
    <row r="182" ht="14.25" customHeight="1" x14ac:dyDescent="0.25"/>
    <row r="183" ht="14.25" customHeight="1" x14ac:dyDescent="0.25"/>
    <row r="184" ht="14.25" customHeight="1" x14ac:dyDescent="0.25"/>
    <row r="185" ht="14.25" customHeight="1" x14ac:dyDescent="0.25"/>
    <row r="186" ht="14.25" customHeight="1" x14ac:dyDescent="0.25"/>
    <row r="187" ht="14.25" customHeight="1" x14ac:dyDescent="0.25"/>
    <row r="188" ht="14.25" customHeight="1" x14ac:dyDescent="0.25"/>
    <row r="189" ht="14.25" customHeight="1" x14ac:dyDescent="0.25"/>
    <row r="190" ht="14.25" customHeight="1" x14ac:dyDescent="0.25"/>
    <row r="191" ht="14.25" customHeight="1" x14ac:dyDescent="0.25"/>
    <row r="192" ht="14.25" customHeight="1" x14ac:dyDescent="0.25"/>
    <row r="193" ht="14.25" customHeight="1" x14ac:dyDescent="0.25"/>
    <row r="194" ht="14.25" customHeight="1" x14ac:dyDescent="0.25"/>
    <row r="195" ht="14.25" customHeight="1" x14ac:dyDescent="0.25"/>
    <row r="196" ht="14.25" customHeight="1" x14ac:dyDescent="0.25"/>
    <row r="197" ht="14.25" customHeight="1" x14ac:dyDescent="0.25"/>
    <row r="198" ht="14.25" customHeight="1" x14ac:dyDescent="0.25"/>
    <row r="199" ht="14.25" customHeight="1" x14ac:dyDescent="0.25"/>
    <row r="200" ht="14.25" customHeight="1" x14ac:dyDescent="0.25"/>
    <row r="201" ht="14.25" customHeight="1" x14ac:dyDescent="0.25"/>
    <row r="202" ht="14.25" customHeight="1" x14ac:dyDescent="0.25"/>
    <row r="203" ht="14.25" customHeight="1" x14ac:dyDescent="0.25"/>
    <row r="204" ht="14.25" customHeight="1" x14ac:dyDescent="0.25"/>
    <row r="205" ht="14.25" customHeight="1" x14ac:dyDescent="0.25"/>
    <row r="206" ht="14.25" customHeight="1" x14ac:dyDescent="0.25"/>
    <row r="207" ht="14.25" customHeight="1" x14ac:dyDescent="0.25"/>
    <row r="208" ht="14.25" customHeight="1" x14ac:dyDescent="0.25"/>
    <row r="209" ht="14.25" customHeight="1" x14ac:dyDescent="0.25"/>
    <row r="210" ht="14.25" customHeight="1" x14ac:dyDescent="0.25"/>
    <row r="211" ht="14.25" customHeight="1" x14ac:dyDescent="0.25"/>
    <row r="212" ht="14.25" customHeight="1" x14ac:dyDescent="0.25"/>
    <row r="213" ht="14.25" customHeight="1" x14ac:dyDescent="0.25"/>
    <row r="214" ht="14.25" customHeight="1" x14ac:dyDescent="0.25"/>
    <row r="215" ht="14.25" customHeight="1" x14ac:dyDescent="0.25"/>
    <row r="216" ht="14.25" customHeight="1" x14ac:dyDescent="0.25"/>
    <row r="217" ht="14.25" customHeight="1" x14ac:dyDescent="0.25"/>
    <row r="218" ht="14.25" customHeight="1" x14ac:dyDescent="0.25"/>
    <row r="219" ht="14.25" customHeight="1" x14ac:dyDescent="0.25"/>
    <row r="220" ht="14.25" customHeight="1" x14ac:dyDescent="0.25"/>
    <row r="221" ht="14.25" customHeight="1" x14ac:dyDescent="0.25"/>
    <row r="222" ht="14.25" customHeight="1" x14ac:dyDescent="0.25"/>
    <row r="223" ht="14.25" customHeight="1" x14ac:dyDescent="0.25"/>
    <row r="224" ht="14.25" customHeight="1" x14ac:dyDescent="0.25"/>
    <row r="225" ht="14.25" customHeight="1" x14ac:dyDescent="0.25"/>
    <row r="226" ht="14.25" customHeight="1" x14ac:dyDescent="0.25"/>
    <row r="227" ht="14.25" customHeight="1" x14ac:dyDescent="0.25"/>
    <row r="228" ht="14.25" customHeight="1" x14ac:dyDescent="0.25"/>
    <row r="229" ht="14.25" customHeight="1" x14ac:dyDescent="0.25"/>
    <row r="230" ht="14.25" customHeight="1" x14ac:dyDescent="0.25"/>
    <row r="231" ht="14.25" customHeight="1" x14ac:dyDescent="0.25"/>
    <row r="232" ht="14.25" customHeight="1" x14ac:dyDescent="0.25"/>
    <row r="233" ht="14.25" customHeight="1" x14ac:dyDescent="0.25"/>
    <row r="234" ht="14.25" customHeight="1" x14ac:dyDescent="0.25"/>
    <row r="235" ht="14.25" customHeight="1" x14ac:dyDescent="0.25"/>
    <row r="236" ht="14.25" customHeight="1" x14ac:dyDescent="0.25"/>
    <row r="237" ht="14.25" customHeight="1" x14ac:dyDescent="0.25"/>
    <row r="238" ht="14.25" customHeight="1" x14ac:dyDescent="0.25"/>
    <row r="239" ht="14.25" customHeight="1" x14ac:dyDescent="0.25"/>
    <row r="240" ht="14.25" customHeight="1" x14ac:dyDescent="0.25"/>
    <row r="241" ht="14.25" customHeight="1" x14ac:dyDescent="0.25"/>
    <row r="242" ht="14.25" customHeight="1" x14ac:dyDescent="0.25"/>
    <row r="243" ht="14.25" customHeight="1" x14ac:dyDescent="0.25"/>
    <row r="244" ht="14.25" customHeight="1" x14ac:dyDescent="0.25"/>
    <row r="245" ht="14.25" customHeight="1" x14ac:dyDescent="0.25"/>
    <row r="246" ht="14.25" customHeight="1" x14ac:dyDescent="0.25"/>
    <row r="247" ht="14.25" customHeight="1" x14ac:dyDescent="0.25"/>
    <row r="248" ht="14.25" customHeight="1" x14ac:dyDescent="0.25"/>
    <row r="249" ht="14.25" customHeight="1" x14ac:dyDescent="0.25"/>
    <row r="250" ht="14.25" customHeight="1" x14ac:dyDescent="0.25"/>
    <row r="251" ht="14.25" customHeight="1" x14ac:dyDescent="0.25"/>
    <row r="252" ht="14.25" customHeight="1" x14ac:dyDescent="0.25"/>
    <row r="253" ht="14.25" customHeight="1" x14ac:dyDescent="0.25"/>
    <row r="254" ht="14.25" customHeight="1" x14ac:dyDescent="0.25"/>
    <row r="255" ht="14.25" customHeight="1" x14ac:dyDescent="0.25"/>
    <row r="256" ht="14.25" customHeight="1" x14ac:dyDescent="0.25"/>
    <row r="257" ht="14.25" customHeight="1" x14ac:dyDescent="0.25"/>
    <row r="258" ht="14.25" customHeight="1" x14ac:dyDescent="0.25"/>
    <row r="259" ht="14.25" customHeight="1" x14ac:dyDescent="0.25"/>
    <row r="260" ht="14.25" customHeight="1" x14ac:dyDescent="0.25"/>
    <row r="261" ht="14.25" customHeight="1" x14ac:dyDescent="0.25"/>
    <row r="262" ht="14.25" customHeight="1" x14ac:dyDescent="0.25"/>
    <row r="263" ht="14.25" customHeight="1" x14ac:dyDescent="0.25"/>
    <row r="264" ht="14.25" customHeight="1" x14ac:dyDescent="0.25"/>
    <row r="265" ht="14.25" customHeight="1" x14ac:dyDescent="0.25"/>
    <row r="266" ht="14.25" customHeight="1" x14ac:dyDescent="0.25"/>
    <row r="267" ht="14.25" customHeight="1" x14ac:dyDescent="0.25"/>
    <row r="268" ht="14.25" customHeight="1" x14ac:dyDescent="0.25"/>
    <row r="269" ht="14.25" customHeight="1" x14ac:dyDescent="0.25"/>
    <row r="270" ht="14.25" customHeight="1" x14ac:dyDescent="0.25"/>
    <row r="271" ht="14.25" customHeight="1" x14ac:dyDescent="0.25"/>
    <row r="272" ht="14.25" customHeight="1" x14ac:dyDescent="0.25"/>
    <row r="273" ht="14.25" customHeight="1" x14ac:dyDescent="0.25"/>
    <row r="274" ht="14.25" customHeight="1" x14ac:dyDescent="0.25"/>
    <row r="275" ht="14.25" customHeight="1" x14ac:dyDescent="0.25"/>
    <row r="276" ht="14.25" customHeight="1" x14ac:dyDescent="0.25"/>
    <row r="277" ht="14.25" customHeight="1" x14ac:dyDescent="0.25"/>
    <row r="278" ht="14.25" customHeight="1" x14ac:dyDescent="0.25"/>
    <row r="279" ht="14.25" customHeight="1" x14ac:dyDescent="0.25"/>
    <row r="280" ht="14.25" customHeight="1" x14ac:dyDescent="0.25"/>
    <row r="281" ht="14.25" customHeight="1" x14ac:dyDescent="0.25"/>
    <row r="282" ht="14.25" customHeight="1" x14ac:dyDescent="0.25"/>
    <row r="283" ht="14.25" customHeight="1" x14ac:dyDescent="0.25"/>
    <row r="284" ht="14.25" customHeight="1" x14ac:dyDescent="0.25"/>
    <row r="285" ht="14.25" customHeight="1" x14ac:dyDescent="0.25"/>
    <row r="286" ht="14.25" customHeight="1" x14ac:dyDescent="0.25"/>
    <row r="287" ht="14.25" customHeight="1" x14ac:dyDescent="0.25"/>
    <row r="288" ht="14.25" customHeight="1" x14ac:dyDescent="0.25"/>
    <row r="289" ht="14.25" customHeight="1" x14ac:dyDescent="0.25"/>
    <row r="290" ht="14.25" customHeight="1" x14ac:dyDescent="0.25"/>
    <row r="291" ht="14.25" customHeight="1" x14ac:dyDescent="0.25"/>
    <row r="292" ht="14.25" customHeight="1" x14ac:dyDescent="0.25"/>
    <row r="293" ht="14.25" customHeight="1" x14ac:dyDescent="0.25"/>
    <row r="294" ht="14.25" customHeight="1" x14ac:dyDescent="0.25"/>
    <row r="295" ht="14.25" customHeight="1" x14ac:dyDescent="0.25"/>
    <row r="296" ht="14.25" customHeight="1" x14ac:dyDescent="0.25"/>
    <row r="297" ht="14.25" customHeight="1" x14ac:dyDescent="0.25"/>
    <row r="298" ht="14.25" customHeight="1" x14ac:dyDescent="0.25"/>
    <row r="299" ht="14.25" customHeight="1" x14ac:dyDescent="0.25"/>
    <row r="300" ht="14.25" customHeight="1" x14ac:dyDescent="0.25"/>
    <row r="301" ht="14.25" customHeight="1" x14ac:dyDescent="0.25"/>
    <row r="302" ht="14.25" customHeight="1" x14ac:dyDescent="0.25"/>
    <row r="303" ht="14.25" customHeight="1" x14ac:dyDescent="0.25"/>
    <row r="304" ht="14.25" customHeight="1" x14ac:dyDescent="0.25"/>
    <row r="305" ht="14.25" customHeight="1" x14ac:dyDescent="0.25"/>
    <row r="306" ht="14.25" customHeight="1" x14ac:dyDescent="0.25"/>
    <row r="307" ht="14.25" customHeight="1" x14ac:dyDescent="0.25"/>
    <row r="308" ht="14.25" customHeight="1" x14ac:dyDescent="0.25"/>
    <row r="309" ht="14.25" customHeight="1" x14ac:dyDescent="0.25"/>
    <row r="310" ht="14.25" customHeight="1" x14ac:dyDescent="0.25"/>
    <row r="311" ht="14.25" customHeight="1" x14ac:dyDescent="0.25"/>
    <row r="312" ht="14.25" customHeight="1" x14ac:dyDescent="0.25"/>
    <row r="313" ht="14.25" customHeight="1" x14ac:dyDescent="0.25"/>
    <row r="314" ht="14.25" customHeight="1" x14ac:dyDescent="0.25"/>
    <row r="315" ht="14.25" customHeight="1" x14ac:dyDescent="0.25"/>
    <row r="316" ht="14.25" customHeight="1" x14ac:dyDescent="0.25"/>
    <row r="317" ht="14.25" customHeight="1" x14ac:dyDescent="0.25"/>
    <row r="318" ht="14.25" customHeight="1" x14ac:dyDescent="0.25"/>
    <row r="319" ht="14.25" customHeight="1" x14ac:dyDescent="0.25"/>
    <row r="320" ht="14.25" customHeight="1" x14ac:dyDescent="0.25"/>
    <row r="321" ht="14.25" customHeight="1" x14ac:dyDescent="0.25"/>
    <row r="322" ht="14.25" customHeight="1" x14ac:dyDescent="0.25"/>
    <row r="323" ht="14.25" customHeight="1" x14ac:dyDescent="0.25"/>
    <row r="324" ht="14.25" customHeight="1" x14ac:dyDescent="0.25"/>
    <row r="325" ht="14.25" customHeight="1" x14ac:dyDescent="0.25"/>
    <row r="326" ht="14.25" customHeight="1" x14ac:dyDescent="0.25"/>
    <row r="327" ht="14.25" customHeight="1" x14ac:dyDescent="0.25"/>
    <row r="328" ht="14.25" customHeight="1" x14ac:dyDescent="0.25"/>
    <row r="329" ht="14.25" customHeight="1" x14ac:dyDescent="0.25"/>
    <row r="330" ht="14.25" customHeight="1" x14ac:dyDescent="0.25"/>
    <row r="331" ht="14.25" customHeight="1" x14ac:dyDescent="0.25"/>
    <row r="332" ht="14.25" customHeight="1" x14ac:dyDescent="0.25"/>
    <row r="333" ht="14.25" customHeight="1" x14ac:dyDescent="0.25"/>
    <row r="334" ht="14.25" customHeight="1" x14ac:dyDescent="0.25"/>
    <row r="335" ht="14.25" customHeight="1" x14ac:dyDescent="0.25"/>
    <row r="336" ht="14.25" customHeight="1" x14ac:dyDescent="0.25"/>
    <row r="337" ht="14.25" customHeight="1" x14ac:dyDescent="0.25"/>
    <row r="338" ht="14.25" customHeight="1" x14ac:dyDescent="0.25"/>
    <row r="339" ht="14.25" customHeight="1" x14ac:dyDescent="0.25"/>
    <row r="340" ht="14.25" customHeight="1" x14ac:dyDescent="0.25"/>
    <row r="341" ht="14.25" customHeight="1" x14ac:dyDescent="0.25"/>
    <row r="342" ht="14.25" customHeight="1" x14ac:dyDescent="0.25"/>
    <row r="343" ht="14.25" customHeight="1" x14ac:dyDescent="0.25"/>
    <row r="344" ht="14.25" customHeight="1" x14ac:dyDescent="0.25"/>
    <row r="345" ht="14.25" customHeight="1" x14ac:dyDescent="0.25"/>
    <row r="346" ht="14.25" customHeight="1" x14ac:dyDescent="0.25"/>
    <row r="347" ht="14.25" customHeight="1" x14ac:dyDescent="0.25"/>
    <row r="348" ht="14.25" customHeight="1" x14ac:dyDescent="0.25"/>
    <row r="349" ht="14.25" customHeight="1" x14ac:dyDescent="0.25"/>
    <row r="350" ht="14.25" customHeight="1" x14ac:dyDescent="0.25"/>
    <row r="351" ht="14.25" customHeight="1" x14ac:dyDescent="0.25"/>
    <row r="352" ht="14.25" customHeight="1" x14ac:dyDescent="0.25"/>
    <row r="353" ht="14.25" customHeight="1" x14ac:dyDescent="0.25"/>
    <row r="354" ht="14.25" customHeight="1" x14ac:dyDescent="0.25"/>
    <row r="355" ht="14.25" customHeight="1" x14ac:dyDescent="0.25"/>
    <row r="356" ht="14.25" customHeight="1" x14ac:dyDescent="0.25"/>
    <row r="357" ht="14.25" customHeight="1" x14ac:dyDescent="0.25"/>
    <row r="358" ht="14.25" customHeight="1" x14ac:dyDescent="0.25"/>
    <row r="359" ht="14.25" customHeight="1" x14ac:dyDescent="0.25"/>
    <row r="360" ht="14.25" customHeight="1" x14ac:dyDescent="0.25"/>
    <row r="361" ht="14.25" customHeight="1" x14ac:dyDescent="0.25"/>
    <row r="362" ht="14.25" customHeight="1" x14ac:dyDescent="0.25"/>
    <row r="363" ht="14.25" customHeight="1" x14ac:dyDescent="0.25"/>
    <row r="364" ht="14.25" customHeight="1" x14ac:dyDescent="0.25"/>
    <row r="365" ht="14.25" customHeight="1" x14ac:dyDescent="0.25"/>
    <row r="366" ht="14.25" customHeight="1" x14ac:dyDescent="0.25"/>
    <row r="367" ht="14.25" customHeight="1" x14ac:dyDescent="0.25"/>
    <row r="368" ht="14.25" customHeight="1" x14ac:dyDescent="0.25"/>
    <row r="369" ht="14.25" customHeight="1" x14ac:dyDescent="0.25"/>
    <row r="370" ht="14.25" customHeight="1" x14ac:dyDescent="0.25"/>
    <row r="371" ht="14.25" customHeight="1" x14ac:dyDescent="0.25"/>
    <row r="372" ht="14.25" customHeight="1" x14ac:dyDescent="0.25"/>
    <row r="373" ht="14.25" customHeight="1" x14ac:dyDescent="0.25"/>
    <row r="374" ht="14.25" customHeight="1" x14ac:dyDescent="0.25"/>
    <row r="375" ht="14.25" customHeight="1" x14ac:dyDescent="0.25"/>
    <row r="376" ht="14.25" customHeight="1" x14ac:dyDescent="0.25"/>
    <row r="377" ht="14.25" customHeight="1" x14ac:dyDescent="0.25"/>
    <row r="378" ht="14.25" customHeight="1" x14ac:dyDescent="0.25"/>
    <row r="379" ht="14.25" customHeight="1" x14ac:dyDescent="0.25"/>
    <row r="380" ht="14.25" customHeight="1" x14ac:dyDescent="0.25"/>
    <row r="381" ht="14.25" customHeight="1" x14ac:dyDescent="0.25"/>
    <row r="382" ht="14.25" customHeight="1" x14ac:dyDescent="0.25"/>
    <row r="383" ht="14.25" customHeight="1" x14ac:dyDescent="0.25"/>
    <row r="384" ht="14.25" customHeight="1" x14ac:dyDescent="0.25"/>
    <row r="385" ht="14.25" customHeight="1" x14ac:dyDescent="0.25"/>
    <row r="386" ht="14.25" customHeight="1" x14ac:dyDescent="0.25"/>
    <row r="387" ht="14.25" customHeight="1" x14ac:dyDescent="0.25"/>
    <row r="388" ht="14.25" customHeight="1" x14ac:dyDescent="0.25"/>
    <row r="389" ht="14.25" customHeight="1" x14ac:dyDescent="0.25"/>
    <row r="390" ht="14.25" customHeight="1" x14ac:dyDescent="0.25"/>
    <row r="391" ht="14.25" customHeight="1" x14ac:dyDescent="0.25"/>
    <row r="392" ht="14.25" customHeight="1" x14ac:dyDescent="0.25"/>
    <row r="393" ht="14.25" customHeight="1" x14ac:dyDescent="0.25"/>
    <row r="394" ht="14.25" customHeight="1" x14ac:dyDescent="0.25"/>
    <row r="395" ht="14.25" customHeight="1" x14ac:dyDescent="0.25"/>
    <row r="396" ht="14.25" customHeight="1" x14ac:dyDescent="0.25"/>
    <row r="397" ht="14.25" customHeight="1" x14ac:dyDescent="0.25"/>
    <row r="398" ht="14.25" customHeight="1" x14ac:dyDescent="0.25"/>
    <row r="399" ht="14.25" customHeight="1" x14ac:dyDescent="0.25"/>
    <row r="400" ht="14.25" customHeight="1" x14ac:dyDescent="0.25"/>
    <row r="401" ht="14.25" customHeight="1" x14ac:dyDescent="0.25"/>
    <row r="402" ht="14.25" customHeight="1" x14ac:dyDescent="0.25"/>
    <row r="403" ht="14.25" customHeight="1" x14ac:dyDescent="0.25"/>
    <row r="404" ht="14.25" customHeight="1" x14ac:dyDescent="0.25"/>
    <row r="405" ht="14.25" customHeight="1" x14ac:dyDescent="0.25"/>
    <row r="406" ht="14.25" customHeight="1" x14ac:dyDescent="0.25"/>
    <row r="407" ht="14.25" customHeight="1" x14ac:dyDescent="0.25"/>
    <row r="408" ht="14.25" customHeight="1" x14ac:dyDescent="0.25"/>
    <row r="409" ht="14.25" customHeight="1" x14ac:dyDescent="0.25"/>
    <row r="410" ht="14.25" customHeight="1" x14ac:dyDescent="0.25"/>
    <row r="411" ht="14.25" customHeight="1" x14ac:dyDescent="0.25"/>
    <row r="412" ht="14.25" customHeight="1" x14ac:dyDescent="0.25"/>
    <row r="413" ht="14.25" customHeight="1" x14ac:dyDescent="0.25"/>
    <row r="414" ht="14.25" customHeight="1" x14ac:dyDescent="0.25"/>
    <row r="415" ht="14.25" customHeight="1" x14ac:dyDescent="0.25"/>
    <row r="416" ht="14.25" customHeight="1" x14ac:dyDescent="0.25"/>
    <row r="417" ht="14.25" customHeight="1" x14ac:dyDescent="0.25"/>
    <row r="418" ht="14.25" customHeight="1" x14ac:dyDescent="0.25"/>
    <row r="419" ht="14.25" customHeight="1" x14ac:dyDescent="0.25"/>
    <row r="420" ht="14.25" customHeight="1" x14ac:dyDescent="0.25"/>
    <row r="421" ht="14.25" customHeight="1" x14ac:dyDescent="0.25"/>
    <row r="422" ht="14.25" customHeight="1" x14ac:dyDescent="0.25"/>
    <row r="423" ht="14.25" customHeight="1" x14ac:dyDescent="0.25"/>
    <row r="424" ht="14.25" customHeight="1" x14ac:dyDescent="0.25"/>
    <row r="425" ht="14.25" customHeight="1" x14ac:dyDescent="0.25"/>
    <row r="426" ht="14.25" customHeight="1" x14ac:dyDescent="0.25"/>
    <row r="427" ht="14.25" customHeight="1" x14ac:dyDescent="0.25"/>
    <row r="428" ht="14.25" customHeight="1" x14ac:dyDescent="0.25"/>
    <row r="429" ht="14.25" customHeight="1" x14ac:dyDescent="0.25"/>
    <row r="430" ht="14.25" customHeight="1" x14ac:dyDescent="0.25"/>
    <row r="431" ht="14.25" customHeight="1" x14ac:dyDescent="0.25"/>
    <row r="432" ht="14.25" customHeight="1" x14ac:dyDescent="0.25"/>
    <row r="433" ht="14.25" customHeight="1" x14ac:dyDescent="0.25"/>
    <row r="434" ht="14.25" customHeight="1" x14ac:dyDescent="0.25"/>
    <row r="435" ht="14.25" customHeight="1" x14ac:dyDescent="0.25"/>
    <row r="436" ht="14.25" customHeight="1" x14ac:dyDescent="0.25"/>
    <row r="437" ht="14.25" customHeight="1" x14ac:dyDescent="0.25"/>
    <row r="438" ht="14.25" customHeight="1" x14ac:dyDescent="0.25"/>
    <row r="439" ht="14.25" customHeight="1" x14ac:dyDescent="0.25"/>
    <row r="440" ht="14.25" customHeight="1" x14ac:dyDescent="0.25"/>
    <row r="441" ht="14.25" customHeight="1" x14ac:dyDescent="0.25"/>
    <row r="442" ht="14.25" customHeight="1" x14ac:dyDescent="0.25"/>
    <row r="443" ht="14.25" customHeight="1" x14ac:dyDescent="0.25"/>
    <row r="444" ht="14.25" customHeight="1" x14ac:dyDescent="0.25"/>
    <row r="445" ht="14.25" customHeight="1" x14ac:dyDescent="0.25"/>
    <row r="446" ht="14.25" customHeight="1" x14ac:dyDescent="0.25"/>
    <row r="447" ht="14.25" customHeight="1" x14ac:dyDescent="0.25"/>
    <row r="448" ht="14.25" customHeight="1" x14ac:dyDescent="0.25"/>
    <row r="449" ht="14.25" customHeight="1" x14ac:dyDescent="0.25"/>
    <row r="450" ht="14.25" customHeight="1" x14ac:dyDescent="0.25"/>
    <row r="451" ht="14.25" customHeight="1" x14ac:dyDescent="0.25"/>
    <row r="452" ht="14.25" customHeight="1" x14ac:dyDescent="0.25"/>
    <row r="453" ht="14.25" customHeight="1" x14ac:dyDescent="0.25"/>
    <row r="454" ht="14.25" customHeight="1" x14ac:dyDescent="0.25"/>
    <row r="455" ht="14.25" customHeight="1" x14ac:dyDescent="0.25"/>
    <row r="456" ht="14.25" customHeight="1" x14ac:dyDescent="0.25"/>
    <row r="457" ht="14.25" customHeight="1" x14ac:dyDescent="0.25"/>
    <row r="458" ht="14.25" customHeight="1" x14ac:dyDescent="0.25"/>
    <row r="459" ht="14.25" customHeight="1" x14ac:dyDescent="0.25"/>
    <row r="460" ht="14.25" customHeight="1" x14ac:dyDescent="0.25"/>
    <row r="461" ht="14.25" customHeight="1" x14ac:dyDescent="0.25"/>
    <row r="462" ht="14.25" customHeight="1" x14ac:dyDescent="0.25"/>
    <row r="463" ht="14.25" customHeight="1" x14ac:dyDescent="0.25"/>
    <row r="464" ht="14.25" customHeight="1" x14ac:dyDescent="0.25"/>
    <row r="465" ht="14.25" customHeight="1" x14ac:dyDescent="0.25"/>
    <row r="466" ht="14.25" customHeight="1" x14ac:dyDescent="0.25"/>
    <row r="467" ht="14.25" customHeight="1" x14ac:dyDescent="0.25"/>
    <row r="468" ht="14.25" customHeight="1" x14ac:dyDescent="0.25"/>
    <row r="469" ht="14.25" customHeight="1" x14ac:dyDescent="0.25"/>
    <row r="470" ht="14.25" customHeight="1" x14ac:dyDescent="0.25"/>
    <row r="471" ht="14.25" customHeight="1" x14ac:dyDescent="0.25"/>
    <row r="472" ht="14.25" customHeight="1" x14ac:dyDescent="0.25"/>
    <row r="473" ht="14.25" customHeight="1" x14ac:dyDescent="0.25"/>
    <row r="474" ht="14.25" customHeight="1" x14ac:dyDescent="0.25"/>
    <row r="475" ht="14.25" customHeight="1" x14ac:dyDescent="0.25"/>
    <row r="476" ht="14.25" customHeight="1" x14ac:dyDescent="0.25"/>
    <row r="477" ht="14.25" customHeight="1" x14ac:dyDescent="0.25"/>
    <row r="478" ht="14.25" customHeight="1" x14ac:dyDescent="0.25"/>
    <row r="479" ht="14.25" customHeight="1" x14ac:dyDescent="0.25"/>
    <row r="480" ht="14.25" customHeight="1" x14ac:dyDescent="0.25"/>
    <row r="481" ht="14.25" customHeight="1" x14ac:dyDescent="0.25"/>
    <row r="482" ht="14.25" customHeight="1" x14ac:dyDescent="0.25"/>
    <row r="483" ht="14.25" customHeight="1" x14ac:dyDescent="0.25"/>
    <row r="484" ht="14.25" customHeight="1" x14ac:dyDescent="0.25"/>
    <row r="485" ht="14.25" customHeight="1" x14ac:dyDescent="0.25"/>
    <row r="486" ht="14.25" customHeight="1" x14ac:dyDescent="0.25"/>
    <row r="487" ht="14.25" customHeight="1" x14ac:dyDescent="0.25"/>
    <row r="488" ht="14.25" customHeight="1" x14ac:dyDescent="0.25"/>
    <row r="489" ht="14.25" customHeight="1" x14ac:dyDescent="0.25"/>
    <row r="490" ht="14.25" customHeight="1" x14ac:dyDescent="0.25"/>
    <row r="491" ht="14.25" customHeight="1" x14ac:dyDescent="0.25"/>
    <row r="492" ht="14.25" customHeight="1" x14ac:dyDescent="0.25"/>
    <row r="493" ht="14.25" customHeight="1" x14ac:dyDescent="0.25"/>
    <row r="494" ht="14.25" customHeight="1" x14ac:dyDescent="0.25"/>
    <row r="495" ht="14.25" customHeight="1" x14ac:dyDescent="0.25"/>
    <row r="496" ht="14.25" customHeight="1" x14ac:dyDescent="0.25"/>
    <row r="497" ht="14.25" customHeight="1" x14ac:dyDescent="0.25"/>
    <row r="498" ht="14.25" customHeight="1" x14ac:dyDescent="0.25"/>
    <row r="499" ht="14.25" customHeight="1" x14ac:dyDescent="0.25"/>
    <row r="500" ht="14.25" customHeight="1" x14ac:dyDescent="0.25"/>
    <row r="501" ht="14.25" customHeight="1" x14ac:dyDescent="0.25"/>
    <row r="502" ht="14.25" customHeight="1" x14ac:dyDescent="0.25"/>
    <row r="503" ht="14.25" customHeight="1" x14ac:dyDescent="0.25"/>
    <row r="504" ht="14.25" customHeight="1" x14ac:dyDescent="0.25"/>
    <row r="505" ht="14.25" customHeight="1" x14ac:dyDescent="0.25"/>
    <row r="506" ht="14.25" customHeight="1" x14ac:dyDescent="0.25"/>
    <row r="507" ht="14.25" customHeight="1" x14ac:dyDescent="0.25"/>
    <row r="508" ht="14.25" customHeight="1" x14ac:dyDescent="0.25"/>
    <row r="509" ht="14.25" customHeight="1" x14ac:dyDescent="0.25"/>
    <row r="510" ht="14.25" customHeight="1" x14ac:dyDescent="0.25"/>
    <row r="511" ht="14.25" customHeight="1" x14ac:dyDescent="0.25"/>
    <row r="512" ht="14.25" customHeight="1" x14ac:dyDescent="0.25"/>
    <row r="513" ht="14.25" customHeight="1" x14ac:dyDescent="0.25"/>
    <row r="514" ht="14.25" customHeight="1" x14ac:dyDescent="0.25"/>
    <row r="515" ht="14.25" customHeight="1" x14ac:dyDescent="0.25"/>
    <row r="516" ht="14.25" customHeight="1" x14ac:dyDescent="0.25"/>
    <row r="517" ht="14.25" customHeight="1" x14ac:dyDescent="0.25"/>
    <row r="518" ht="14.25" customHeight="1" x14ac:dyDescent="0.25"/>
    <row r="519" ht="14.25" customHeight="1" x14ac:dyDescent="0.25"/>
    <row r="520" ht="14.25" customHeight="1" x14ac:dyDescent="0.25"/>
    <row r="521" ht="14.25" customHeight="1" x14ac:dyDescent="0.25"/>
    <row r="522" ht="14.25" customHeight="1" x14ac:dyDescent="0.25"/>
    <row r="523" ht="14.25" customHeight="1" x14ac:dyDescent="0.25"/>
    <row r="524" ht="14.25" customHeight="1" x14ac:dyDescent="0.25"/>
    <row r="525" ht="14.25" customHeight="1" x14ac:dyDescent="0.25"/>
    <row r="526" ht="14.25" customHeight="1" x14ac:dyDescent="0.25"/>
    <row r="527" ht="14.25" customHeight="1" x14ac:dyDescent="0.25"/>
    <row r="528" ht="14.25" customHeight="1" x14ac:dyDescent="0.25"/>
    <row r="529" ht="14.25" customHeight="1" x14ac:dyDescent="0.25"/>
    <row r="530" ht="14.25" customHeight="1" x14ac:dyDescent="0.25"/>
    <row r="531" ht="14.25" customHeight="1" x14ac:dyDescent="0.25"/>
    <row r="532" ht="14.25" customHeight="1" x14ac:dyDescent="0.25"/>
    <row r="533" ht="14.25" customHeight="1" x14ac:dyDescent="0.25"/>
    <row r="534" ht="14.25" customHeight="1" x14ac:dyDescent="0.25"/>
    <row r="535" ht="14.25" customHeight="1" x14ac:dyDescent="0.25"/>
    <row r="536" ht="14.25" customHeight="1" x14ac:dyDescent="0.25"/>
    <row r="537" ht="14.25" customHeight="1" x14ac:dyDescent="0.25"/>
    <row r="538" ht="14.25" customHeight="1" x14ac:dyDescent="0.25"/>
    <row r="539" ht="14.25" customHeight="1" x14ac:dyDescent="0.25"/>
    <row r="540" ht="14.25" customHeight="1" x14ac:dyDescent="0.25"/>
    <row r="541" ht="14.25" customHeight="1" x14ac:dyDescent="0.25"/>
    <row r="542" ht="14.25" customHeight="1" x14ac:dyDescent="0.25"/>
    <row r="543" ht="14.25" customHeight="1" x14ac:dyDescent="0.25"/>
    <row r="544" ht="14.25" customHeight="1" x14ac:dyDescent="0.25"/>
    <row r="545" ht="14.25" customHeight="1" x14ac:dyDescent="0.25"/>
    <row r="546" ht="14.25" customHeight="1" x14ac:dyDescent="0.25"/>
    <row r="547" ht="14.25" customHeight="1" x14ac:dyDescent="0.25"/>
    <row r="548" ht="14.25" customHeight="1" x14ac:dyDescent="0.25"/>
    <row r="549" ht="14.25" customHeight="1" x14ac:dyDescent="0.25"/>
    <row r="550" ht="14.25" customHeight="1" x14ac:dyDescent="0.25"/>
    <row r="551" ht="14.25" customHeight="1" x14ac:dyDescent="0.25"/>
    <row r="552" ht="14.25" customHeight="1" x14ac:dyDescent="0.25"/>
    <row r="553" ht="14.25" customHeight="1" x14ac:dyDescent="0.25"/>
    <row r="554" ht="14.25" customHeight="1" x14ac:dyDescent="0.25"/>
    <row r="555" ht="14.25" customHeight="1" x14ac:dyDescent="0.25"/>
    <row r="556" ht="14.25" customHeight="1" x14ac:dyDescent="0.25"/>
    <row r="557" ht="14.25" customHeight="1" x14ac:dyDescent="0.25"/>
    <row r="558" ht="14.25" customHeight="1" x14ac:dyDescent="0.25"/>
    <row r="559" ht="14.25" customHeight="1" x14ac:dyDescent="0.25"/>
    <row r="560" ht="14.25" customHeight="1" x14ac:dyDescent="0.25"/>
    <row r="561" ht="14.25" customHeight="1" x14ac:dyDescent="0.25"/>
    <row r="562" ht="14.25" customHeight="1" x14ac:dyDescent="0.25"/>
    <row r="563" ht="14.25" customHeight="1" x14ac:dyDescent="0.25"/>
    <row r="564" ht="14.25" customHeight="1" x14ac:dyDescent="0.25"/>
    <row r="565" ht="14.25" customHeight="1" x14ac:dyDescent="0.25"/>
    <row r="566" ht="14.25" customHeight="1" x14ac:dyDescent="0.25"/>
    <row r="567" ht="14.25" customHeight="1" x14ac:dyDescent="0.25"/>
    <row r="568" ht="14.25" customHeight="1" x14ac:dyDescent="0.25"/>
    <row r="569" ht="14.25" customHeight="1" x14ac:dyDescent="0.25"/>
    <row r="570" ht="14.25" customHeight="1" x14ac:dyDescent="0.25"/>
    <row r="571" ht="14.25" customHeight="1" x14ac:dyDescent="0.25"/>
    <row r="572" ht="14.25" customHeight="1" x14ac:dyDescent="0.25"/>
    <row r="573" ht="14.25" customHeight="1" x14ac:dyDescent="0.25"/>
    <row r="574" ht="14.25" customHeight="1" x14ac:dyDescent="0.25"/>
    <row r="575" ht="14.25" customHeight="1" x14ac:dyDescent="0.25"/>
    <row r="576" ht="14.25" customHeight="1" x14ac:dyDescent="0.25"/>
    <row r="577" ht="14.25" customHeight="1" x14ac:dyDescent="0.25"/>
    <row r="578" ht="14.25" customHeight="1" x14ac:dyDescent="0.25"/>
    <row r="579" ht="14.25" customHeight="1" x14ac:dyDescent="0.25"/>
    <row r="580" ht="14.25" customHeight="1" x14ac:dyDescent="0.25"/>
    <row r="581" ht="14.25" customHeight="1" x14ac:dyDescent="0.25"/>
    <row r="582" ht="14.25" customHeight="1" x14ac:dyDescent="0.25"/>
    <row r="583" ht="14.25" customHeight="1" x14ac:dyDescent="0.25"/>
    <row r="584" ht="14.25" customHeight="1" x14ac:dyDescent="0.25"/>
    <row r="585" ht="14.25" customHeight="1" x14ac:dyDescent="0.25"/>
    <row r="586" ht="14.25" customHeight="1" x14ac:dyDescent="0.25"/>
    <row r="587" ht="14.25" customHeight="1" x14ac:dyDescent="0.25"/>
    <row r="588" ht="14.25" customHeight="1" x14ac:dyDescent="0.25"/>
    <row r="589" ht="14.25" customHeight="1" x14ac:dyDescent="0.25"/>
    <row r="590" ht="14.25" customHeight="1" x14ac:dyDescent="0.25"/>
    <row r="591" ht="14.25" customHeight="1" x14ac:dyDescent="0.25"/>
    <row r="592" ht="14.25" customHeight="1" x14ac:dyDescent="0.25"/>
    <row r="593" ht="14.25" customHeight="1" x14ac:dyDescent="0.25"/>
    <row r="594" ht="14.25" customHeight="1" x14ac:dyDescent="0.25"/>
    <row r="595" ht="14.25" customHeight="1" x14ac:dyDescent="0.25"/>
    <row r="596" ht="14.25" customHeight="1" x14ac:dyDescent="0.25"/>
    <row r="597" ht="14.25" customHeight="1" x14ac:dyDescent="0.25"/>
    <row r="598" ht="14.25" customHeight="1" x14ac:dyDescent="0.25"/>
    <row r="599" ht="14.25" customHeight="1" x14ac:dyDescent="0.25"/>
    <row r="600" ht="14.25" customHeight="1" x14ac:dyDescent="0.25"/>
    <row r="601" ht="14.25" customHeight="1" x14ac:dyDescent="0.25"/>
    <row r="602" ht="14.25" customHeight="1" x14ac:dyDescent="0.25"/>
    <row r="603" ht="14.25" customHeight="1" x14ac:dyDescent="0.25"/>
    <row r="604" ht="14.25" customHeight="1" x14ac:dyDescent="0.25"/>
    <row r="605" ht="14.25" customHeight="1" x14ac:dyDescent="0.25"/>
    <row r="606" ht="14.25" customHeight="1" x14ac:dyDescent="0.25"/>
    <row r="607" ht="14.25" customHeight="1" x14ac:dyDescent="0.25"/>
    <row r="608" ht="14.25" customHeight="1" x14ac:dyDescent="0.25"/>
    <row r="609" ht="14.25" customHeight="1" x14ac:dyDescent="0.25"/>
    <row r="610" ht="14.25" customHeight="1" x14ac:dyDescent="0.25"/>
    <row r="611" ht="14.25" customHeight="1" x14ac:dyDescent="0.25"/>
    <row r="612" ht="14.25" customHeight="1" x14ac:dyDescent="0.25"/>
    <row r="613" ht="14.25" customHeight="1" x14ac:dyDescent="0.25"/>
    <row r="614" ht="14.25" customHeight="1" x14ac:dyDescent="0.25"/>
    <row r="615" ht="14.25" customHeight="1" x14ac:dyDescent="0.25"/>
    <row r="616" ht="14.25" customHeight="1" x14ac:dyDescent="0.25"/>
    <row r="617" ht="14.25" customHeight="1" x14ac:dyDescent="0.25"/>
    <row r="618" ht="14.25" customHeight="1" x14ac:dyDescent="0.25"/>
    <row r="619" ht="14.25" customHeight="1" x14ac:dyDescent="0.25"/>
    <row r="620" ht="14.25" customHeight="1" x14ac:dyDescent="0.25"/>
    <row r="621" ht="14.25" customHeight="1" x14ac:dyDescent="0.25"/>
    <row r="622" ht="14.25" customHeight="1" x14ac:dyDescent="0.25"/>
    <row r="623" ht="14.25" customHeight="1" x14ac:dyDescent="0.25"/>
    <row r="624" ht="14.25" customHeight="1" x14ac:dyDescent="0.25"/>
    <row r="625" ht="14.25" customHeight="1" x14ac:dyDescent="0.25"/>
    <row r="626" ht="14.25" customHeight="1" x14ac:dyDescent="0.25"/>
    <row r="627" ht="14.25" customHeight="1" x14ac:dyDescent="0.25"/>
    <row r="628" ht="14.25" customHeight="1" x14ac:dyDescent="0.25"/>
    <row r="629" ht="14.25" customHeight="1" x14ac:dyDescent="0.25"/>
    <row r="630" ht="14.25" customHeight="1" x14ac:dyDescent="0.25"/>
    <row r="631" ht="14.25" customHeight="1" x14ac:dyDescent="0.25"/>
    <row r="632" ht="14.25" customHeight="1" x14ac:dyDescent="0.25"/>
    <row r="633" ht="14.25" customHeight="1" x14ac:dyDescent="0.25"/>
    <row r="634" ht="14.25" customHeight="1" x14ac:dyDescent="0.25"/>
    <row r="635" ht="14.25" customHeight="1" x14ac:dyDescent="0.25"/>
    <row r="636" ht="14.25" customHeight="1" x14ac:dyDescent="0.25"/>
    <row r="637" ht="14.25" customHeight="1" x14ac:dyDescent="0.25"/>
    <row r="638" ht="14.25" customHeight="1" x14ac:dyDescent="0.25"/>
    <row r="639" ht="14.25" customHeight="1" x14ac:dyDescent="0.25"/>
    <row r="640" ht="14.25" customHeight="1" x14ac:dyDescent="0.25"/>
    <row r="641" ht="14.25" customHeight="1" x14ac:dyDescent="0.25"/>
    <row r="642" ht="14.25" customHeight="1" x14ac:dyDescent="0.25"/>
    <row r="643" ht="14.25" customHeight="1" x14ac:dyDescent="0.25"/>
    <row r="644" ht="14.25" customHeight="1" x14ac:dyDescent="0.25"/>
    <row r="645" ht="14.25" customHeight="1" x14ac:dyDescent="0.25"/>
    <row r="646" ht="14.25" customHeight="1" x14ac:dyDescent="0.25"/>
    <row r="647" ht="14.25" customHeight="1" x14ac:dyDescent="0.25"/>
    <row r="648" ht="14.25" customHeight="1" x14ac:dyDescent="0.25"/>
    <row r="649" ht="14.25" customHeight="1" x14ac:dyDescent="0.25"/>
    <row r="650" ht="14.25" customHeight="1" x14ac:dyDescent="0.25"/>
    <row r="651" ht="14.25" customHeight="1" x14ac:dyDescent="0.25"/>
    <row r="652" ht="14.25" customHeight="1" x14ac:dyDescent="0.25"/>
    <row r="653" ht="14.25" customHeight="1" x14ac:dyDescent="0.25"/>
    <row r="654" ht="14.25" customHeight="1" x14ac:dyDescent="0.25"/>
    <row r="655" ht="14.25" customHeight="1" x14ac:dyDescent="0.25"/>
    <row r="656" ht="14.25" customHeight="1" x14ac:dyDescent="0.25"/>
    <row r="657" ht="14.25" customHeight="1" x14ac:dyDescent="0.25"/>
    <row r="658" ht="14.25" customHeight="1" x14ac:dyDescent="0.25"/>
    <row r="659" ht="14.25" customHeight="1" x14ac:dyDescent="0.25"/>
    <row r="660" ht="14.25" customHeight="1" x14ac:dyDescent="0.25"/>
    <row r="661" ht="14.25" customHeight="1" x14ac:dyDescent="0.25"/>
    <row r="662" ht="14.25" customHeight="1" x14ac:dyDescent="0.25"/>
    <row r="663" ht="14.25" customHeight="1" x14ac:dyDescent="0.25"/>
    <row r="664" ht="14.25" customHeight="1" x14ac:dyDescent="0.25"/>
    <row r="665" ht="14.25" customHeight="1" x14ac:dyDescent="0.25"/>
    <row r="666" ht="14.25" customHeight="1" x14ac:dyDescent="0.25"/>
    <row r="667" ht="14.25" customHeight="1" x14ac:dyDescent="0.25"/>
    <row r="668" ht="14.25" customHeight="1" x14ac:dyDescent="0.25"/>
    <row r="669" ht="14.25" customHeight="1" x14ac:dyDescent="0.25"/>
    <row r="670" ht="14.25" customHeight="1" x14ac:dyDescent="0.25"/>
    <row r="671" ht="14.25" customHeight="1" x14ac:dyDescent="0.25"/>
    <row r="672" ht="14.25" customHeight="1" x14ac:dyDescent="0.25"/>
    <row r="673" ht="14.25" customHeight="1" x14ac:dyDescent="0.25"/>
    <row r="674" ht="14.25" customHeight="1" x14ac:dyDescent="0.25"/>
    <row r="675" ht="14.25" customHeight="1" x14ac:dyDescent="0.25"/>
    <row r="676" ht="14.25" customHeight="1" x14ac:dyDescent="0.25"/>
    <row r="677" ht="14.25" customHeight="1" x14ac:dyDescent="0.25"/>
    <row r="678" ht="14.25" customHeight="1" x14ac:dyDescent="0.25"/>
    <row r="679" ht="14.25" customHeight="1" x14ac:dyDescent="0.25"/>
    <row r="680" ht="14.25" customHeight="1" x14ac:dyDescent="0.25"/>
    <row r="681" ht="14.25" customHeight="1" x14ac:dyDescent="0.25"/>
    <row r="682" ht="14.25" customHeight="1" x14ac:dyDescent="0.25"/>
    <row r="683" ht="14.25" customHeight="1" x14ac:dyDescent="0.25"/>
    <row r="684" ht="14.25" customHeight="1" x14ac:dyDescent="0.25"/>
    <row r="685" ht="14.25" customHeight="1" x14ac:dyDescent="0.25"/>
    <row r="686" ht="14.25" customHeight="1" x14ac:dyDescent="0.25"/>
    <row r="687" ht="14.25" customHeight="1" x14ac:dyDescent="0.25"/>
    <row r="688" ht="14.25" customHeight="1" x14ac:dyDescent="0.25"/>
    <row r="689" ht="14.25" customHeight="1" x14ac:dyDescent="0.25"/>
    <row r="690" ht="14.25" customHeight="1" x14ac:dyDescent="0.25"/>
    <row r="691" ht="14.25" customHeight="1" x14ac:dyDescent="0.25"/>
    <row r="692" ht="14.25" customHeight="1" x14ac:dyDescent="0.25"/>
    <row r="693" ht="14.25" customHeight="1" x14ac:dyDescent="0.25"/>
    <row r="694" ht="14.25" customHeight="1" x14ac:dyDescent="0.25"/>
    <row r="695" ht="14.25" customHeight="1" x14ac:dyDescent="0.25"/>
    <row r="696" ht="14.25" customHeight="1" x14ac:dyDescent="0.25"/>
    <row r="697" ht="14.25" customHeight="1" x14ac:dyDescent="0.25"/>
    <row r="698" ht="14.25" customHeight="1" x14ac:dyDescent="0.25"/>
    <row r="699" ht="14.25" customHeight="1" x14ac:dyDescent="0.25"/>
    <row r="700" ht="14.25" customHeight="1" x14ac:dyDescent="0.25"/>
    <row r="701" ht="14.25" customHeight="1" x14ac:dyDescent="0.25"/>
    <row r="702" ht="14.25" customHeight="1" x14ac:dyDescent="0.25"/>
    <row r="703" ht="14.25" customHeight="1" x14ac:dyDescent="0.25"/>
    <row r="704" ht="14.25" customHeight="1" x14ac:dyDescent="0.25"/>
    <row r="705" ht="14.25" customHeight="1" x14ac:dyDescent="0.25"/>
    <row r="706" ht="14.25" customHeight="1" x14ac:dyDescent="0.25"/>
    <row r="707" ht="14.25" customHeight="1" x14ac:dyDescent="0.25"/>
    <row r="708" ht="14.25" customHeight="1" x14ac:dyDescent="0.25"/>
    <row r="709" ht="14.25" customHeight="1" x14ac:dyDescent="0.25"/>
    <row r="710" ht="14.25" customHeight="1" x14ac:dyDescent="0.25"/>
    <row r="711" ht="14.25" customHeight="1" x14ac:dyDescent="0.25"/>
    <row r="712" ht="14.25" customHeight="1" x14ac:dyDescent="0.25"/>
    <row r="713" ht="14.25" customHeight="1" x14ac:dyDescent="0.25"/>
    <row r="714" ht="14.25" customHeight="1" x14ac:dyDescent="0.25"/>
    <row r="715" ht="14.25" customHeight="1" x14ac:dyDescent="0.25"/>
    <row r="716" ht="14.25" customHeight="1" x14ac:dyDescent="0.25"/>
    <row r="717" ht="14.25" customHeight="1" x14ac:dyDescent="0.25"/>
    <row r="718" ht="14.25" customHeight="1" x14ac:dyDescent="0.25"/>
    <row r="719" ht="14.25" customHeight="1" x14ac:dyDescent="0.25"/>
    <row r="720" ht="14.25" customHeight="1" x14ac:dyDescent="0.25"/>
    <row r="721" ht="14.25" customHeight="1" x14ac:dyDescent="0.25"/>
    <row r="722" ht="14.25" customHeight="1" x14ac:dyDescent="0.25"/>
    <row r="723" ht="14.25" customHeight="1" x14ac:dyDescent="0.25"/>
    <row r="724" ht="14.25" customHeight="1" x14ac:dyDescent="0.25"/>
    <row r="725" ht="14.25" customHeight="1" x14ac:dyDescent="0.25"/>
    <row r="726" ht="14.25" customHeight="1" x14ac:dyDescent="0.25"/>
    <row r="727" ht="14.25" customHeight="1" x14ac:dyDescent="0.25"/>
    <row r="728" ht="14.25" customHeight="1" x14ac:dyDescent="0.25"/>
    <row r="729" ht="14.25" customHeight="1" x14ac:dyDescent="0.25"/>
    <row r="730" ht="14.25" customHeight="1" x14ac:dyDescent="0.25"/>
    <row r="731" ht="14.25" customHeight="1" x14ac:dyDescent="0.25"/>
    <row r="732" ht="14.25" customHeight="1" x14ac:dyDescent="0.25"/>
    <row r="733" ht="14.25" customHeight="1" x14ac:dyDescent="0.25"/>
    <row r="734" ht="14.25" customHeight="1" x14ac:dyDescent="0.25"/>
    <row r="735" ht="14.25" customHeight="1" x14ac:dyDescent="0.25"/>
    <row r="736" ht="14.25" customHeight="1" x14ac:dyDescent="0.25"/>
    <row r="737" ht="14.25" customHeight="1" x14ac:dyDescent="0.25"/>
    <row r="738" ht="14.25" customHeight="1" x14ac:dyDescent="0.25"/>
    <row r="739" ht="14.25" customHeight="1" x14ac:dyDescent="0.25"/>
    <row r="740" ht="14.25" customHeight="1" x14ac:dyDescent="0.25"/>
    <row r="741" ht="14.25" customHeight="1" x14ac:dyDescent="0.25"/>
    <row r="742" ht="14.25" customHeight="1" x14ac:dyDescent="0.25"/>
    <row r="743" ht="14.25" customHeight="1" x14ac:dyDescent="0.25"/>
    <row r="744" ht="14.25" customHeight="1" x14ac:dyDescent="0.25"/>
    <row r="745" ht="14.25" customHeight="1" x14ac:dyDescent="0.25"/>
    <row r="746" ht="14.25" customHeight="1" x14ac:dyDescent="0.25"/>
    <row r="747" ht="14.25" customHeight="1" x14ac:dyDescent="0.25"/>
    <row r="748" ht="14.25" customHeight="1" x14ac:dyDescent="0.25"/>
    <row r="749" ht="14.25" customHeight="1" x14ac:dyDescent="0.25"/>
    <row r="750" ht="14.25" customHeight="1" x14ac:dyDescent="0.25"/>
    <row r="751" ht="14.25" customHeight="1" x14ac:dyDescent="0.25"/>
    <row r="752" ht="14.25" customHeight="1" x14ac:dyDescent="0.25"/>
    <row r="753" ht="14.25" customHeight="1" x14ac:dyDescent="0.25"/>
    <row r="754" ht="14.25" customHeight="1" x14ac:dyDescent="0.25"/>
    <row r="755" ht="14.25" customHeight="1" x14ac:dyDescent="0.25"/>
    <row r="756" ht="14.25" customHeight="1" x14ac:dyDescent="0.25"/>
    <row r="757" ht="14.25" customHeight="1" x14ac:dyDescent="0.25"/>
    <row r="758" ht="14.25" customHeight="1" x14ac:dyDescent="0.25"/>
    <row r="759" ht="14.25" customHeight="1" x14ac:dyDescent="0.25"/>
    <row r="760" ht="14.25" customHeight="1" x14ac:dyDescent="0.25"/>
    <row r="761" ht="14.25" customHeight="1" x14ac:dyDescent="0.25"/>
    <row r="762" ht="14.25" customHeight="1" x14ac:dyDescent="0.25"/>
    <row r="763" ht="14.25" customHeight="1" x14ac:dyDescent="0.25"/>
    <row r="764" ht="14.25" customHeight="1" x14ac:dyDescent="0.25"/>
    <row r="765" ht="14.25" customHeight="1" x14ac:dyDescent="0.25"/>
    <row r="766" ht="14.25" customHeight="1" x14ac:dyDescent="0.25"/>
    <row r="767" ht="14.25" customHeight="1" x14ac:dyDescent="0.25"/>
    <row r="768" ht="14.25" customHeight="1" x14ac:dyDescent="0.25"/>
    <row r="769" ht="14.25" customHeight="1" x14ac:dyDescent="0.25"/>
    <row r="770" ht="14.25" customHeight="1" x14ac:dyDescent="0.25"/>
    <row r="771" ht="14.25" customHeight="1" x14ac:dyDescent="0.25"/>
    <row r="772" ht="14.25" customHeight="1" x14ac:dyDescent="0.25"/>
    <row r="773" ht="14.25" customHeight="1" x14ac:dyDescent="0.25"/>
    <row r="774" ht="14.25" customHeight="1" x14ac:dyDescent="0.25"/>
    <row r="775" ht="14.25" customHeight="1" x14ac:dyDescent="0.25"/>
    <row r="776" ht="14.25" customHeight="1" x14ac:dyDescent="0.25"/>
    <row r="777" ht="14.25" customHeight="1" x14ac:dyDescent="0.25"/>
    <row r="778" ht="14.25" customHeight="1" x14ac:dyDescent="0.25"/>
    <row r="779" ht="14.25" customHeight="1" x14ac:dyDescent="0.25"/>
    <row r="780" ht="14.25" customHeight="1" x14ac:dyDescent="0.25"/>
    <row r="781" ht="14.25" customHeight="1" x14ac:dyDescent="0.25"/>
    <row r="782" ht="14.25" customHeight="1" x14ac:dyDescent="0.25"/>
    <row r="783" ht="14.25" customHeight="1" x14ac:dyDescent="0.25"/>
    <row r="784" ht="14.25" customHeight="1" x14ac:dyDescent="0.25"/>
    <row r="785" ht="14.25" customHeight="1" x14ac:dyDescent="0.25"/>
    <row r="786" ht="14.25" customHeight="1" x14ac:dyDescent="0.25"/>
    <row r="787" ht="14.25" customHeight="1" x14ac:dyDescent="0.25"/>
    <row r="788" ht="14.25" customHeight="1" x14ac:dyDescent="0.25"/>
    <row r="789" ht="14.25" customHeight="1" x14ac:dyDescent="0.25"/>
    <row r="790" ht="14.25" customHeight="1" x14ac:dyDescent="0.25"/>
    <row r="791" ht="14.25" customHeight="1" x14ac:dyDescent="0.25"/>
    <row r="792" ht="14.25" customHeight="1" x14ac:dyDescent="0.25"/>
    <row r="793" ht="14.25" customHeight="1" x14ac:dyDescent="0.25"/>
    <row r="794" ht="14.25" customHeight="1" x14ac:dyDescent="0.25"/>
    <row r="795" ht="14.25" customHeight="1" x14ac:dyDescent="0.25"/>
    <row r="796" ht="14.25" customHeight="1" x14ac:dyDescent="0.25"/>
    <row r="797" ht="14.25" customHeight="1" x14ac:dyDescent="0.25"/>
    <row r="798" ht="14.25" customHeight="1" x14ac:dyDescent="0.25"/>
    <row r="799" ht="14.25" customHeight="1" x14ac:dyDescent="0.25"/>
    <row r="800" ht="14.25" customHeight="1" x14ac:dyDescent="0.25"/>
    <row r="801" ht="14.25" customHeight="1" x14ac:dyDescent="0.25"/>
    <row r="802" ht="14.25" customHeight="1" x14ac:dyDescent="0.25"/>
    <row r="803" ht="14.25" customHeight="1" x14ac:dyDescent="0.25"/>
    <row r="804" ht="14.25" customHeight="1" x14ac:dyDescent="0.25"/>
    <row r="805" ht="14.25" customHeight="1" x14ac:dyDescent="0.25"/>
    <row r="806" ht="14.25" customHeight="1" x14ac:dyDescent="0.25"/>
    <row r="807" ht="14.25" customHeight="1" x14ac:dyDescent="0.25"/>
    <row r="808" ht="14.25" customHeight="1" x14ac:dyDescent="0.25"/>
    <row r="809" ht="14.25" customHeight="1" x14ac:dyDescent="0.25"/>
    <row r="810" ht="14.25" customHeight="1" x14ac:dyDescent="0.25"/>
    <row r="811" ht="14.25" customHeight="1" x14ac:dyDescent="0.25"/>
    <row r="812" ht="14.25" customHeight="1" x14ac:dyDescent="0.25"/>
    <row r="813" ht="14.25" customHeight="1" x14ac:dyDescent="0.25"/>
    <row r="814" ht="14.25" customHeight="1" x14ac:dyDescent="0.25"/>
    <row r="815" ht="14.25" customHeight="1" x14ac:dyDescent="0.25"/>
    <row r="816" ht="14.25" customHeight="1" x14ac:dyDescent="0.25"/>
    <row r="817" ht="14.25" customHeight="1" x14ac:dyDescent="0.25"/>
    <row r="818" ht="14.25" customHeight="1" x14ac:dyDescent="0.25"/>
    <row r="819" ht="14.25" customHeight="1" x14ac:dyDescent="0.25"/>
    <row r="820" ht="14.25" customHeight="1" x14ac:dyDescent="0.25"/>
    <row r="821" ht="14.25" customHeight="1" x14ac:dyDescent="0.25"/>
    <row r="822" ht="14.25" customHeight="1" x14ac:dyDescent="0.25"/>
    <row r="823" ht="14.25" customHeight="1" x14ac:dyDescent="0.25"/>
    <row r="824" ht="14.25" customHeight="1" x14ac:dyDescent="0.25"/>
    <row r="825" ht="14.25" customHeight="1" x14ac:dyDescent="0.25"/>
    <row r="826" ht="14.25" customHeight="1" x14ac:dyDescent="0.25"/>
    <row r="827" ht="14.25" customHeight="1" x14ac:dyDescent="0.25"/>
    <row r="828" ht="14.25" customHeight="1" x14ac:dyDescent="0.25"/>
    <row r="829" ht="14.25" customHeight="1" x14ac:dyDescent="0.25"/>
    <row r="830" ht="14.25" customHeight="1" x14ac:dyDescent="0.25"/>
    <row r="831" ht="14.25" customHeight="1" x14ac:dyDescent="0.25"/>
    <row r="832" ht="14.25" customHeight="1" x14ac:dyDescent="0.25"/>
    <row r="833" ht="14.25" customHeight="1" x14ac:dyDescent="0.25"/>
    <row r="834" ht="14.25" customHeight="1" x14ac:dyDescent="0.25"/>
    <row r="835" ht="14.25" customHeight="1" x14ac:dyDescent="0.25"/>
    <row r="836" ht="14.25" customHeight="1" x14ac:dyDescent="0.25"/>
    <row r="837" ht="14.25" customHeight="1" x14ac:dyDescent="0.25"/>
    <row r="838" ht="14.25" customHeight="1" x14ac:dyDescent="0.25"/>
    <row r="839" ht="14.25" customHeight="1" x14ac:dyDescent="0.25"/>
    <row r="840" ht="14.25" customHeight="1" x14ac:dyDescent="0.25"/>
    <row r="841" ht="14.25" customHeight="1" x14ac:dyDescent="0.25"/>
    <row r="842" ht="14.25" customHeight="1" x14ac:dyDescent="0.25"/>
    <row r="843" ht="14.25" customHeight="1" x14ac:dyDescent="0.25"/>
    <row r="844" ht="14.25" customHeight="1" x14ac:dyDescent="0.25"/>
    <row r="845" ht="14.25" customHeight="1" x14ac:dyDescent="0.25"/>
    <row r="846" ht="14.25" customHeight="1" x14ac:dyDescent="0.25"/>
    <row r="847" ht="14.25" customHeight="1" x14ac:dyDescent="0.25"/>
    <row r="848" ht="14.25" customHeight="1" x14ac:dyDescent="0.25"/>
    <row r="849" ht="14.25" customHeight="1" x14ac:dyDescent="0.25"/>
    <row r="850" ht="14.25" customHeight="1" x14ac:dyDescent="0.25"/>
    <row r="851" ht="14.25" customHeight="1" x14ac:dyDescent="0.25"/>
    <row r="852" ht="14.25" customHeight="1" x14ac:dyDescent="0.25"/>
    <row r="853" ht="14.25" customHeight="1" x14ac:dyDescent="0.25"/>
    <row r="854" ht="14.25" customHeight="1" x14ac:dyDescent="0.25"/>
    <row r="855" ht="14.25" customHeight="1" x14ac:dyDescent="0.25"/>
    <row r="856" ht="14.25" customHeight="1" x14ac:dyDescent="0.25"/>
    <row r="857" ht="14.25" customHeight="1" x14ac:dyDescent="0.25"/>
    <row r="858" ht="14.25" customHeight="1" x14ac:dyDescent="0.25"/>
    <row r="859" ht="14.25" customHeight="1" x14ac:dyDescent="0.25"/>
    <row r="860" ht="14.25" customHeight="1" x14ac:dyDescent="0.25"/>
    <row r="861" ht="14.25" customHeight="1" x14ac:dyDescent="0.25"/>
    <row r="862" ht="14.25" customHeight="1" x14ac:dyDescent="0.25"/>
    <row r="863" ht="14.25" customHeight="1" x14ac:dyDescent="0.25"/>
    <row r="864" ht="14.25" customHeight="1" x14ac:dyDescent="0.25"/>
    <row r="865" ht="14.25" customHeight="1" x14ac:dyDescent="0.25"/>
    <row r="866" ht="14.25" customHeight="1" x14ac:dyDescent="0.25"/>
    <row r="867" ht="14.25" customHeight="1" x14ac:dyDescent="0.25"/>
    <row r="868" ht="14.25" customHeight="1" x14ac:dyDescent="0.25"/>
    <row r="869" ht="14.25" customHeight="1" x14ac:dyDescent="0.25"/>
    <row r="870" ht="14.25" customHeight="1" x14ac:dyDescent="0.25"/>
    <row r="871" ht="14.25" customHeight="1" x14ac:dyDescent="0.25"/>
    <row r="872" ht="14.25" customHeight="1" x14ac:dyDescent="0.25"/>
    <row r="873" ht="14.25" customHeight="1" x14ac:dyDescent="0.25"/>
    <row r="874" ht="14.25" customHeight="1" x14ac:dyDescent="0.25"/>
    <row r="875" ht="14.25" customHeight="1" x14ac:dyDescent="0.25"/>
    <row r="876" ht="14.25" customHeight="1" x14ac:dyDescent="0.25"/>
    <row r="877" ht="14.25" customHeight="1" x14ac:dyDescent="0.25"/>
    <row r="878" ht="14.25" customHeight="1" x14ac:dyDescent="0.25"/>
    <row r="879" ht="14.25" customHeight="1" x14ac:dyDescent="0.25"/>
    <row r="880" ht="14.25" customHeight="1" x14ac:dyDescent="0.25"/>
    <row r="881" ht="14.25" customHeight="1" x14ac:dyDescent="0.25"/>
    <row r="882" ht="14.25" customHeight="1" x14ac:dyDescent="0.25"/>
    <row r="883" ht="14.25" customHeight="1" x14ac:dyDescent="0.25"/>
    <row r="884" ht="14.25" customHeight="1" x14ac:dyDescent="0.25"/>
    <row r="885" ht="14.25" customHeight="1" x14ac:dyDescent="0.25"/>
    <row r="886" ht="14.25" customHeight="1" x14ac:dyDescent="0.25"/>
    <row r="887" ht="14.25" customHeight="1" x14ac:dyDescent="0.25"/>
    <row r="888" ht="14.25" customHeight="1" x14ac:dyDescent="0.25"/>
    <row r="889" ht="14.25" customHeight="1" x14ac:dyDescent="0.25"/>
    <row r="890" ht="14.25" customHeight="1" x14ac:dyDescent="0.25"/>
    <row r="891" ht="14.25" customHeight="1" x14ac:dyDescent="0.25"/>
    <row r="892" ht="14.25" customHeight="1" x14ac:dyDescent="0.25"/>
    <row r="893" ht="14.25" customHeight="1" x14ac:dyDescent="0.25"/>
    <row r="894" ht="14.25" customHeight="1" x14ac:dyDescent="0.25"/>
    <row r="895" ht="14.25" customHeight="1" x14ac:dyDescent="0.25"/>
    <row r="896" ht="14.25" customHeight="1" x14ac:dyDescent="0.25"/>
    <row r="897" ht="14.25" customHeight="1" x14ac:dyDescent="0.25"/>
    <row r="898" ht="14.25" customHeight="1" x14ac:dyDescent="0.25"/>
    <row r="899" ht="14.25" customHeight="1" x14ac:dyDescent="0.25"/>
    <row r="900" ht="14.25" customHeight="1" x14ac:dyDescent="0.25"/>
    <row r="901" ht="14.25" customHeight="1" x14ac:dyDescent="0.25"/>
    <row r="902" ht="14.25" customHeight="1" x14ac:dyDescent="0.25"/>
    <row r="903" ht="14.25" customHeight="1" x14ac:dyDescent="0.25"/>
    <row r="904" ht="14.25" customHeight="1" x14ac:dyDescent="0.25"/>
    <row r="905" ht="14.25" customHeight="1" x14ac:dyDescent="0.25"/>
    <row r="906" ht="14.25" customHeight="1" x14ac:dyDescent="0.25"/>
    <row r="907" ht="14.25" customHeight="1" x14ac:dyDescent="0.25"/>
    <row r="908" ht="14.25" customHeight="1" x14ac:dyDescent="0.25"/>
    <row r="909" ht="14.25" customHeight="1" x14ac:dyDescent="0.25"/>
    <row r="910" ht="14.25" customHeight="1" x14ac:dyDescent="0.25"/>
    <row r="911" ht="14.25" customHeight="1" x14ac:dyDescent="0.25"/>
    <row r="912" ht="14.25" customHeight="1" x14ac:dyDescent="0.25"/>
    <row r="913" ht="14.25" customHeight="1" x14ac:dyDescent="0.25"/>
    <row r="914" ht="14.25" customHeight="1" x14ac:dyDescent="0.25"/>
    <row r="915" ht="14.25" customHeight="1" x14ac:dyDescent="0.25"/>
    <row r="916" ht="14.25" customHeight="1" x14ac:dyDescent="0.25"/>
    <row r="917" ht="14.25" customHeight="1" x14ac:dyDescent="0.25"/>
    <row r="918" ht="14.25" customHeight="1" x14ac:dyDescent="0.25"/>
    <row r="919" ht="14.25" customHeight="1" x14ac:dyDescent="0.25"/>
    <row r="920" ht="14.25" customHeight="1" x14ac:dyDescent="0.25"/>
    <row r="921" ht="14.25" customHeight="1" x14ac:dyDescent="0.25"/>
    <row r="922" ht="14.25" customHeight="1" x14ac:dyDescent="0.25"/>
    <row r="923" ht="14.25" customHeight="1" x14ac:dyDescent="0.25"/>
    <row r="924" ht="14.25" customHeight="1" x14ac:dyDescent="0.25"/>
    <row r="925" ht="14.25" customHeight="1" x14ac:dyDescent="0.25"/>
    <row r="926" ht="14.25" customHeight="1" x14ac:dyDescent="0.25"/>
    <row r="927" ht="14.25" customHeight="1" x14ac:dyDescent="0.25"/>
    <row r="928" ht="14.25" customHeight="1" x14ac:dyDescent="0.25"/>
    <row r="929" ht="14.25" customHeight="1" x14ac:dyDescent="0.25"/>
    <row r="930" ht="14.25" customHeight="1" x14ac:dyDescent="0.25"/>
    <row r="931" ht="14.25" customHeight="1" x14ac:dyDescent="0.25"/>
    <row r="932" ht="14.25" customHeight="1" x14ac:dyDescent="0.25"/>
    <row r="933" ht="14.25" customHeight="1" x14ac:dyDescent="0.25"/>
    <row r="934" ht="14.25" customHeight="1" x14ac:dyDescent="0.25"/>
    <row r="935" ht="14.25" customHeight="1" x14ac:dyDescent="0.25"/>
    <row r="936" ht="14.25" customHeight="1" x14ac:dyDescent="0.25"/>
    <row r="937" ht="14.25" customHeight="1" x14ac:dyDescent="0.25"/>
    <row r="938" ht="14.25" customHeight="1" x14ac:dyDescent="0.25"/>
    <row r="939" ht="14.25" customHeight="1" x14ac:dyDescent="0.25"/>
    <row r="940" ht="14.25" customHeight="1" x14ac:dyDescent="0.25"/>
    <row r="941" ht="14.25" customHeight="1" x14ac:dyDescent="0.25"/>
    <row r="942" ht="14.25" customHeight="1" x14ac:dyDescent="0.25"/>
    <row r="943" ht="14.25" customHeight="1" x14ac:dyDescent="0.25"/>
    <row r="944" ht="14.25" customHeight="1" x14ac:dyDescent="0.25"/>
    <row r="945" ht="14.25" customHeight="1" x14ac:dyDescent="0.25"/>
    <row r="946" ht="14.25" customHeight="1" x14ac:dyDescent="0.25"/>
    <row r="947" ht="14.25" customHeight="1" x14ac:dyDescent="0.25"/>
    <row r="948" ht="14.25" customHeight="1" x14ac:dyDescent="0.25"/>
    <row r="949" ht="14.25" customHeight="1" x14ac:dyDescent="0.25"/>
    <row r="950" ht="14.25" customHeight="1" x14ac:dyDescent="0.25"/>
    <row r="951" ht="14.25" customHeight="1" x14ac:dyDescent="0.25"/>
    <row r="952" ht="14.25" customHeight="1" x14ac:dyDescent="0.25"/>
    <row r="953" ht="14.25" customHeight="1" x14ac:dyDescent="0.25"/>
    <row r="954" ht="14.25" customHeight="1" x14ac:dyDescent="0.25"/>
    <row r="955" ht="14.25" customHeight="1" x14ac:dyDescent="0.25"/>
    <row r="956" ht="14.25" customHeight="1" x14ac:dyDescent="0.25"/>
    <row r="957" ht="14.25" customHeight="1" x14ac:dyDescent="0.25"/>
    <row r="958" ht="14.25" customHeight="1" x14ac:dyDescent="0.25"/>
    <row r="959" ht="14.25" customHeight="1" x14ac:dyDescent="0.25"/>
    <row r="960" ht="14.25" customHeight="1" x14ac:dyDescent="0.25"/>
    <row r="961" ht="14.25" customHeight="1" x14ac:dyDescent="0.25"/>
    <row r="962" ht="14.25" customHeight="1" x14ac:dyDescent="0.25"/>
    <row r="963" ht="14.25" customHeight="1" x14ac:dyDescent="0.25"/>
    <row r="964" ht="14.25" customHeight="1" x14ac:dyDescent="0.25"/>
    <row r="965" ht="14.25" customHeight="1" x14ac:dyDescent="0.25"/>
    <row r="966" ht="14.25" customHeight="1" x14ac:dyDescent="0.25"/>
    <row r="967" ht="14.25" customHeight="1" x14ac:dyDescent="0.25"/>
    <row r="968" ht="14.25" customHeight="1" x14ac:dyDescent="0.25"/>
    <row r="969" ht="14.25" customHeight="1" x14ac:dyDescent="0.25"/>
    <row r="970" ht="14.25" customHeight="1" x14ac:dyDescent="0.25"/>
    <row r="971" ht="14.25" customHeight="1" x14ac:dyDescent="0.25"/>
    <row r="972" ht="14.25" customHeight="1" x14ac:dyDescent="0.25"/>
    <row r="973" ht="14.25" customHeight="1" x14ac:dyDescent="0.25"/>
    <row r="974" ht="14.25" customHeight="1" x14ac:dyDescent="0.25"/>
    <row r="975" ht="14.25" customHeight="1" x14ac:dyDescent="0.25"/>
    <row r="976" ht="14.25" customHeight="1" x14ac:dyDescent="0.25"/>
    <row r="977" ht="14.25" customHeight="1" x14ac:dyDescent="0.25"/>
    <row r="978" ht="14.25" customHeight="1" x14ac:dyDescent="0.25"/>
    <row r="979" ht="14.25" customHeight="1" x14ac:dyDescent="0.25"/>
    <row r="980" ht="14.25" customHeight="1" x14ac:dyDescent="0.25"/>
    <row r="981" ht="14.25" customHeight="1" x14ac:dyDescent="0.25"/>
    <row r="982" ht="14.25" customHeight="1" x14ac:dyDescent="0.25"/>
    <row r="983" ht="14.25" customHeight="1" x14ac:dyDescent="0.25"/>
    <row r="984" ht="14.25" customHeight="1" x14ac:dyDescent="0.25"/>
    <row r="985" ht="14.25" customHeight="1" x14ac:dyDescent="0.25"/>
    <row r="986" ht="14.25" customHeight="1" x14ac:dyDescent="0.25"/>
    <row r="987" ht="14.25" customHeight="1" x14ac:dyDescent="0.25"/>
    <row r="988" ht="14.25" customHeight="1" x14ac:dyDescent="0.25"/>
    <row r="989" ht="14.25" customHeight="1" x14ac:dyDescent="0.25"/>
    <row r="990" ht="14.25" customHeight="1" x14ac:dyDescent="0.25"/>
    <row r="991" ht="14.25" customHeight="1" x14ac:dyDescent="0.25"/>
    <row r="992" ht="14.25" customHeight="1" x14ac:dyDescent="0.25"/>
    <row r="993" ht="14.25" customHeight="1" x14ac:dyDescent="0.25"/>
    <row r="994" ht="14.25" customHeight="1" x14ac:dyDescent="0.25"/>
    <row r="995" ht="14.25" customHeight="1" x14ac:dyDescent="0.25"/>
    <row r="996" ht="14.25" customHeight="1" x14ac:dyDescent="0.25"/>
    <row r="997" ht="14.25" customHeight="1" x14ac:dyDescent="0.25"/>
    <row r="998" ht="14.25" customHeight="1" x14ac:dyDescent="0.25"/>
    <row r="999" ht="14.25" customHeight="1" x14ac:dyDescent="0.25"/>
    <row r="1000" ht="14.25" customHeight="1" x14ac:dyDescent="0.25"/>
  </sheetData>
  <pageMargins left="0.511811024" right="0.511811024" top="0.78740157499999996" bottom="0.78740157499999996" header="0" footer="0"/>
  <pageSetup paperSize="9" orientation="portrait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O1000"/>
  <sheetViews>
    <sheetView workbookViewId="0"/>
  </sheetViews>
  <sheetFormatPr defaultColWidth="14.42578125" defaultRowHeight="15" customHeight="1" x14ac:dyDescent="0.25"/>
  <cols>
    <col min="1" max="1" width="9.5703125" customWidth="1"/>
    <col min="2" max="2" width="7.140625" customWidth="1"/>
    <col min="3" max="3" width="13" customWidth="1"/>
    <col min="4" max="5" width="15.7109375" customWidth="1"/>
    <col min="6" max="6" width="4.140625" customWidth="1"/>
    <col min="7" max="7" width="15.140625" customWidth="1"/>
    <col min="8" max="8" width="16.85546875" customWidth="1"/>
    <col min="9" max="9" width="13.28515625" customWidth="1"/>
    <col min="10" max="10" width="7.42578125" customWidth="1"/>
    <col min="11" max="11" width="30.5703125" customWidth="1"/>
    <col min="12" max="12" width="16" customWidth="1"/>
    <col min="13" max="13" width="8.7109375" customWidth="1"/>
    <col min="14" max="15" width="9.28515625" customWidth="1"/>
    <col min="16" max="31" width="8.7109375" customWidth="1"/>
  </cols>
  <sheetData>
    <row r="1" spans="1:15" ht="14.25" customHeight="1" x14ac:dyDescent="0.25">
      <c r="A1" s="49" t="s">
        <v>48</v>
      </c>
      <c r="B1" s="49" t="s">
        <v>49</v>
      </c>
      <c r="C1" s="50" t="s">
        <v>34</v>
      </c>
      <c r="D1" s="49" t="s">
        <v>50</v>
      </c>
      <c r="E1" s="49" t="s">
        <v>51</v>
      </c>
      <c r="G1" s="51" t="s">
        <v>52</v>
      </c>
      <c r="H1" s="52" t="s">
        <v>53</v>
      </c>
      <c r="I1" s="52" t="s">
        <v>54</v>
      </c>
      <c r="K1" s="53" t="s">
        <v>142</v>
      </c>
      <c r="L1" s="12" t="s">
        <v>143</v>
      </c>
      <c r="N1" s="6">
        <v>2011</v>
      </c>
      <c r="O1" s="6">
        <v>2015</v>
      </c>
    </row>
    <row r="2" spans="1:15" ht="14.25" customHeight="1" x14ac:dyDescent="0.25">
      <c r="A2" s="54">
        <v>40544</v>
      </c>
      <c r="B2" s="55">
        <v>1</v>
      </c>
      <c r="C2" s="16">
        <v>594.65</v>
      </c>
      <c r="D2" s="56">
        <v>14513.38</v>
      </c>
      <c r="E2" s="57">
        <v>11215.96</v>
      </c>
      <c r="G2" s="57">
        <f t="shared" ref="G2:G139" si="0">(D2-E2)^2</f>
        <v>10872978.656400001</v>
      </c>
      <c r="H2" s="58">
        <f t="shared" ref="H2:H139" si="1">ABS((D2-E2)/D2)</f>
        <v>0.22719862637097632</v>
      </c>
      <c r="I2" s="17">
        <f t="shared" ref="I2:I139" si="2">D2-E2</f>
        <v>3297.42</v>
      </c>
      <c r="J2" s="17"/>
      <c r="K2" s="53" t="s">
        <v>144</v>
      </c>
      <c r="L2" s="57">
        <f>(AVERAGE(G2:G139))^0.5</f>
        <v>1149.4673536705372</v>
      </c>
      <c r="N2" s="44">
        <f>(AVERAGE(G2:G49))^0.5</f>
        <v>1483.653118944643</v>
      </c>
      <c r="O2" s="44">
        <f>(AVERAGE(G50:G139))^0.5</f>
        <v>923.02101513514367</v>
      </c>
    </row>
    <row r="3" spans="1:15" ht="14.25" customHeight="1" x14ac:dyDescent="0.25">
      <c r="A3" s="54">
        <v>40575</v>
      </c>
      <c r="B3" s="55">
        <f t="shared" ref="B3:B148" si="3">B2+1</f>
        <v>2</v>
      </c>
      <c r="C3" s="16">
        <v>434</v>
      </c>
      <c r="D3" s="56">
        <v>6176.11</v>
      </c>
      <c r="E3" s="57">
        <v>6771.22</v>
      </c>
      <c r="G3" s="57">
        <f t="shared" si="0"/>
        <v>354155.91210000071</v>
      </c>
      <c r="H3" s="58">
        <f t="shared" si="1"/>
        <v>9.6356768257042147E-2</v>
      </c>
      <c r="I3" s="17">
        <f t="shared" si="2"/>
        <v>-595.11000000000058</v>
      </c>
      <c r="J3" s="17"/>
      <c r="K3" s="53" t="s">
        <v>40</v>
      </c>
      <c r="L3" s="58">
        <f>AVERAGE(H2:H139)</f>
        <v>0.31003097445215089</v>
      </c>
      <c r="N3" s="173">
        <f>AVERAGE(H2:H49)</f>
        <v>0.33704755854311891</v>
      </c>
      <c r="O3" s="173">
        <f>AVERAGE(H50:H139)</f>
        <v>0.29562212960363454</v>
      </c>
    </row>
    <row r="4" spans="1:15" ht="14.25" customHeight="1" x14ac:dyDescent="0.25">
      <c r="A4" s="54">
        <v>40603</v>
      </c>
      <c r="B4" s="55">
        <f t="shared" si="3"/>
        <v>3</v>
      </c>
      <c r="C4" s="16">
        <v>398.5</v>
      </c>
      <c r="D4" s="56">
        <v>11527.88</v>
      </c>
      <c r="E4" s="57">
        <v>5785.06</v>
      </c>
      <c r="G4" s="57">
        <f t="shared" si="0"/>
        <v>32979981.552399985</v>
      </c>
      <c r="H4" s="58">
        <f t="shared" si="1"/>
        <v>0.49816791986037323</v>
      </c>
      <c r="I4" s="17">
        <f t="shared" si="2"/>
        <v>5742.8199999999988</v>
      </c>
      <c r="J4" s="17"/>
    </row>
    <row r="5" spans="1:15" ht="14.25" customHeight="1" x14ac:dyDescent="0.25">
      <c r="A5" s="54">
        <v>40634</v>
      </c>
      <c r="B5" s="55">
        <f t="shared" si="3"/>
        <v>4</v>
      </c>
      <c r="C5" s="16">
        <v>382.5</v>
      </c>
      <c r="D5" s="56">
        <v>6808.32</v>
      </c>
      <c r="E5" s="57">
        <v>5386.83</v>
      </c>
      <c r="G5" s="57">
        <f t="shared" si="0"/>
        <v>2020633.8200999994</v>
      </c>
      <c r="H5" s="58">
        <f t="shared" si="1"/>
        <v>0.20878718979131414</v>
      </c>
      <c r="I5" s="17">
        <f t="shared" si="2"/>
        <v>1421.4899999999998</v>
      </c>
      <c r="J5" s="17"/>
    </row>
    <row r="6" spans="1:15" ht="14.25" customHeight="1" x14ac:dyDescent="0.25">
      <c r="A6" s="54">
        <v>40664</v>
      </c>
      <c r="B6" s="55">
        <f t="shared" si="3"/>
        <v>5</v>
      </c>
      <c r="C6" s="16">
        <v>100</v>
      </c>
      <c r="D6" s="56">
        <v>4452.32</v>
      </c>
      <c r="E6" s="57">
        <v>2197.75</v>
      </c>
      <c r="G6" s="57">
        <f t="shared" si="0"/>
        <v>5083085.884899999</v>
      </c>
      <c r="H6" s="58">
        <f t="shared" si="1"/>
        <v>0.50638094296905878</v>
      </c>
      <c r="I6" s="17">
        <f t="shared" si="2"/>
        <v>2254.5699999999997</v>
      </c>
      <c r="J6" s="17"/>
    </row>
    <row r="7" spans="1:15" ht="14.25" customHeight="1" x14ac:dyDescent="0.25">
      <c r="A7" s="54">
        <v>40695</v>
      </c>
      <c r="B7" s="55">
        <f t="shared" si="3"/>
        <v>6</v>
      </c>
      <c r="C7" s="16">
        <v>33.5</v>
      </c>
      <c r="D7" s="56">
        <v>3791.72</v>
      </c>
      <c r="E7" s="57">
        <v>1956.97</v>
      </c>
      <c r="G7" s="57">
        <f t="shared" si="0"/>
        <v>3366307.5624999991</v>
      </c>
      <c r="H7" s="58">
        <f t="shared" si="1"/>
        <v>0.48388330361946552</v>
      </c>
      <c r="I7" s="17">
        <f t="shared" si="2"/>
        <v>1834.7499999999998</v>
      </c>
      <c r="J7" s="17"/>
    </row>
    <row r="8" spans="1:15" ht="14.25" customHeight="1" x14ac:dyDescent="0.25">
      <c r="A8" s="54">
        <v>40725</v>
      </c>
      <c r="B8" s="55">
        <f t="shared" si="3"/>
        <v>7</v>
      </c>
      <c r="C8" s="16">
        <v>26.5</v>
      </c>
      <c r="D8" s="56">
        <v>2947.26</v>
      </c>
      <c r="E8" s="57">
        <v>1935.73</v>
      </c>
      <c r="G8" s="57">
        <f t="shared" si="0"/>
        <v>1023192.9409000004</v>
      </c>
      <c r="H8" s="58">
        <f t="shared" si="1"/>
        <v>0.34321030380760437</v>
      </c>
      <c r="I8" s="17">
        <f t="shared" si="2"/>
        <v>1011.5300000000002</v>
      </c>
      <c r="J8" s="17"/>
    </row>
    <row r="9" spans="1:15" ht="14.25" customHeight="1" x14ac:dyDescent="0.25">
      <c r="A9" s="54">
        <v>40756</v>
      </c>
      <c r="B9" s="55">
        <f t="shared" si="3"/>
        <v>8</v>
      </c>
      <c r="C9" s="16">
        <v>7.5</v>
      </c>
      <c r="D9" s="56">
        <v>2369.23</v>
      </c>
      <c r="E9" s="57">
        <v>1881.31</v>
      </c>
      <c r="G9" s="57">
        <f t="shared" si="0"/>
        <v>238065.92640000008</v>
      </c>
      <c r="H9" s="58">
        <f t="shared" si="1"/>
        <v>0.20594032660400216</v>
      </c>
      <c r="I9" s="17">
        <f t="shared" si="2"/>
        <v>487.92000000000007</v>
      </c>
      <c r="J9" s="17"/>
    </row>
    <row r="10" spans="1:15" ht="14.25" customHeight="1" x14ac:dyDescent="0.25">
      <c r="A10" s="54">
        <v>40787</v>
      </c>
      <c r="B10" s="55">
        <f t="shared" si="3"/>
        <v>9</v>
      </c>
      <c r="C10" s="16">
        <v>10.8</v>
      </c>
      <c r="D10" s="56">
        <v>1779.82</v>
      </c>
      <c r="E10" s="57">
        <v>1890.45</v>
      </c>
      <c r="G10" s="57">
        <f t="shared" si="0"/>
        <v>12238.996900000024</v>
      </c>
      <c r="H10" s="58">
        <f t="shared" si="1"/>
        <v>6.2157971030778456E-2</v>
      </c>
      <c r="I10" s="17">
        <f t="shared" si="2"/>
        <v>-110.63000000000011</v>
      </c>
      <c r="J10" s="17"/>
    </row>
    <row r="11" spans="1:15" ht="14.25" customHeight="1" x14ac:dyDescent="0.25">
      <c r="A11" s="54">
        <v>40817</v>
      </c>
      <c r="B11" s="55">
        <f t="shared" si="3"/>
        <v>10</v>
      </c>
      <c r="C11" s="16">
        <v>129.4</v>
      </c>
      <c r="D11" s="56">
        <v>2581.0300000000002</v>
      </c>
      <c r="E11" s="57">
        <v>2332.85</v>
      </c>
      <c r="G11" s="57">
        <f t="shared" si="0"/>
        <v>61593.312400000148</v>
      </c>
      <c r="H11" s="58">
        <f t="shared" si="1"/>
        <v>9.6155410824360923E-2</v>
      </c>
      <c r="I11" s="17">
        <f t="shared" si="2"/>
        <v>248.18000000000029</v>
      </c>
      <c r="J11" s="17"/>
    </row>
    <row r="12" spans="1:15" ht="14.25" customHeight="1" x14ac:dyDescent="0.25">
      <c r="A12" s="54">
        <v>40848</v>
      </c>
      <c r="B12" s="55">
        <f t="shared" si="3"/>
        <v>11</v>
      </c>
      <c r="C12" s="16">
        <v>260.60000000000002</v>
      </c>
      <c r="D12" s="56">
        <v>2930.66</v>
      </c>
      <c r="E12" s="57">
        <v>3321.1</v>
      </c>
      <c r="G12" s="57">
        <f t="shared" si="0"/>
        <v>152443.39360000004</v>
      </c>
      <c r="H12" s="58">
        <f t="shared" si="1"/>
        <v>0.13322596275241758</v>
      </c>
      <c r="I12" s="17">
        <f t="shared" si="2"/>
        <v>-390.44000000000005</v>
      </c>
      <c r="J12" s="17"/>
    </row>
    <row r="13" spans="1:15" ht="14.25" customHeight="1" x14ac:dyDescent="0.25">
      <c r="A13" s="54">
        <v>40878</v>
      </c>
      <c r="B13" s="55">
        <f t="shared" si="3"/>
        <v>12</v>
      </c>
      <c r="C13" s="16">
        <v>397</v>
      </c>
      <c r="D13" s="56">
        <v>7692.65</v>
      </c>
      <c r="E13" s="57">
        <v>5746.42</v>
      </c>
      <c r="G13" s="57">
        <f t="shared" si="0"/>
        <v>3787811.2128999983</v>
      </c>
      <c r="H13" s="58">
        <f t="shared" si="1"/>
        <v>0.25299864156045049</v>
      </c>
      <c r="I13" s="17">
        <f t="shared" si="2"/>
        <v>1946.2299999999996</v>
      </c>
      <c r="J13" s="17"/>
    </row>
    <row r="14" spans="1:15" ht="14.25" customHeight="1" x14ac:dyDescent="0.25">
      <c r="A14" s="54">
        <v>40909</v>
      </c>
      <c r="B14" s="55">
        <f t="shared" si="3"/>
        <v>13</v>
      </c>
      <c r="C14" s="16">
        <v>606</v>
      </c>
      <c r="D14" s="56">
        <v>13283.33</v>
      </c>
      <c r="E14" s="57">
        <v>11418.47</v>
      </c>
      <c r="G14" s="57">
        <f t="shared" si="0"/>
        <v>3477702.8196000024</v>
      </c>
      <c r="H14" s="58">
        <f t="shared" si="1"/>
        <v>0.14039100135282348</v>
      </c>
      <c r="I14" s="17">
        <f t="shared" si="2"/>
        <v>1864.8600000000006</v>
      </c>
      <c r="J14" s="17"/>
    </row>
    <row r="15" spans="1:15" ht="14.25" customHeight="1" x14ac:dyDescent="0.25">
      <c r="A15" s="54">
        <v>40940</v>
      </c>
      <c r="B15" s="55">
        <f t="shared" si="3"/>
        <v>14</v>
      </c>
      <c r="C15" s="16">
        <v>434</v>
      </c>
      <c r="D15" s="56">
        <v>6916.17</v>
      </c>
      <c r="E15" s="57">
        <v>6771.22</v>
      </c>
      <c r="G15" s="57">
        <f t="shared" si="0"/>
        <v>21010.502499999948</v>
      </c>
      <c r="H15" s="58">
        <f t="shared" si="1"/>
        <v>2.0958131451366841E-2</v>
      </c>
      <c r="I15" s="17">
        <f t="shared" si="2"/>
        <v>144.94999999999982</v>
      </c>
      <c r="J15" s="17"/>
    </row>
    <row r="16" spans="1:15" ht="14.25" customHeight="1" x14ac:dyDescent="0.25">
      <c r="A16" s="54">
        <v>40969</v>
      </c>
      <c r="B16" s="55">
        <f t="shared" si="3"/>
        <v>15</v>
      </c>
      <c r="C16" s="16">
        <v>209.5</v>
      </c>
      <c r="D16" s="56">
        <v>4930.82</v>
      </c>
      <c r="E16" s="57">
        <v>2838.76</v>
      </c>
      <c r="G16" s="57">
        <f t="shared" si="0"/>
        <v>4376715.0435999976</v>
      </c>
      <c r="H16" s="58">
        <f t="shared" si="1"/>
        <v>0.42428237088354465</v>
      </c>
      <c r="I16" s="17">
        <f t="shared" si="2"/>
        <v>2092.0599999999995</v>
      </c>
      <c r="J16" s="17"/>
    </row>
    <row r="17" spans="1:10" ht="14.25" customHeight="1" x14ac:dyDescent="0.25">
      <c r="A17" s="54">
        <v>41000</v>
      </c>
      <c r="B17" s="55">
        <f t="shared" si="3"/>
        <v>16</v>
      </c>
      <c r="C17" s="16">
        <v>155.5</v>
      </c>
      <c r="D17" s="56">
        <v>4090.75</v>
      </c>
      <c r="E17" s="57">
        <v>2472.41</v>
      </c>
      <c r="G17" s="57">
        <f t="shared" si="0"/>
        <v>2619024.3556000004</v>
      </c>
      <c r="H17" s="58">
        <f t="shared" si="1"/>
        <v>0.39560960704027381</v>
      </c>
      <c r="I17" s="17">
        <f t="shared" si="2"/>
        <v>1618.3400000000001</v>
      </c>
      <c r="J17" s="17"/>
    </row>
    <row r="18" spans="1:10" ht="14.25" customHeight="1" x14ac:dyDescent="0.25">
      <c r="A18" s="54">
        <v>41030</v>
      </c>
      <c r="B18" s="55">
        <f t="shared" si="3"/>
        <v>17</v>
      </c>
      <c r="C18" s="16">
        <v>81.5</v>
      </c>
      <c r="D18" s="56">
        <v>3816.29</v>
      </c>
      <c r="E18" s="57">
        <v>2122.7399999999998</v>
      </c>
      <c r="G18" s="57">
        <f t="shared" si="0"/>
        <v>2868111.6025000005</v>
      </c>
      <c r="H18" s="58">
        <f t="shared" si="1"/>
        <v>0.44376868634197092</v>
      </c>
      <c r="I18" s="17">
        <f t="shared" si="2"/>
        <v>1693.5500000000002</v>
      </c>
      <c r="J18" s="17"/>
    </row>
    <row r="19" spans="1:10" ht="14.25" customHeight="1" x14ac:dyDescent="0.25">
      <c r="A19" s="54">
        <v>41061</v>
      </c>
      <c r="B19" s="55">
        <f t="shared" si="3"/>
        <v>18</v>
      </c>
      <c r="C19" s="16">
        <v>132.5</v>
      </c>
      <c r="D19" s="56">
        <v>4132.4399999999996</v>
      </c>
      <c r="E19" s="57">
        <v>2348.38</v>
      </c>
      <c r="G19" s="57">
        <f t="shared" si="0"/>
        <v>3182870.0835999982</v>
      </c>
      <c r="H19" s="58">
        <f t="shared" si="1"/>
        <v>0.43172072673771422</v>
      </c>
      <c r="I19" s="17">
        <f t="shared" si="2"/>
        <v>1784.0599999999995</v>
      </c>
      <c r="J19" s="17"/>
    </row>
    <row r="20" spans="1:10" ht="14.25" customHeight="1" x14ac:dyDescent="0.25">
      <c r="A20" s="54">
        <v>41091</v>
      </c>
      <c r="B20" s="55">
        <f t="shared" si="3"/>
        <v>19</v>
      </c>
      <c r="C20" s="16">
        <v>109</v>
      </c>
      <c r="D20" s="56">
        <v>3018.84</v>
      </c>
      <c r="E20" s="57">
        <v>2236.9</v>
      </c>
      <c r="G20" s="57">
        <f t="shared" si="0"/>
        <v>611430.16360000009</v>
      </c>
      <c r="H20" s="58">
        <f t="shared" si="1"/>
        <v>0.25902002093519366</v>
      </c>
      <c r="I20" s="17">
        <f t="shared" si="2"/>
        <v>781.94</v>
      </c>
      <c r="J20" s="17"/>
    </row>
    <row r="21" spans="1:10" ht="14.25" customHeight="1" x14ac:dyDescent="0.25">
      <c r="A21" s="54">
        <v>41122</v>
      </c>
      <c r="B21" s="55">
        <f t="shared" si="3"/>
        <v>20</v>
      </c>
      <c r="C21" s="16">
        <v>21.5</v>
      </c>
      <c r="D21" s="56">
        <v>1987.82</v>
      </c>
      <c r="E21" s="57">
        <v>1920.97</v>
      </c>
      <c r="G21" s="57">
        <f t="shared" si="0"/>
        <v>4468.9224999999878</v>
      </c>
      <c r="H21" s="58">
        <f t="shared" si="1"/>
        <v>3.3629805515589896E-2</v>
      </c>
      <c r="I21" s="17">
        <f t="shared" si="2"/>
        <v>66.849999999999909</v>
      </c>
      <c r="J21" s="17"/>
    </row>
    <row r="22" spans="1:10" ht="14.25" customHeight="1" x14ac:dyDescent="0.25">
      <c r="A22" s="54">
        <v>41153</v>
      </c>
      <c r="B22" s="55">
        <f t="shared" si="3"/>
        <v>21</v>
      </c>
      <c r="C22" s="16">
        <v>35.5</v>
      </c>
      <c r="D22" s="56">
        <v>1605.63</v>
      </c>
      <c r="E22" s="57">
        <v>1963.16</v>
      </c>
      <c r="G22" s="57">
        <f t="shared" si="0"/>
        <v>127827.70089999998</v>
      </c>
      <c r="H22" s="58">
        <f t="shared" si="1"/>
        <v>0.22267272036521488</v>
      </c>
      <c r="I22" s="17">
        <f t="shared" si="2"/>
        <v>-357.53</v>
      </c>
      <c r="J22" s="17"/>
    </row>
    <row r="23" spans="1:10" ht="14.25" customHeight="1" x14ac:dyDescent="0.25">
      <c r="A23" s="54">
        <v>41183</v>
      </c>
      <c r="B23" s="55">
        <f t="shared" si="3"/>
        <v>22</v>
      </c>
      <c r="C23" s="16">
        <v>92.5</v>
      </c>
      <c r="D23" s="56">
        <v>1619.59</v>
      </c>
      <c r="E23" s="57">
        <v>2166.4899999999998</v>
      </c>
      <c r="G23" s="57">
        <f t="shared" si="0"/>
        <v>299099.60999999987</v>
      </c>
      <c r="H23" s="58">
        <f t="shared" si="1"/>
        <v>0.33767805432239018</v>
      </c>
      <c r="I23" s="17">
        <f t="shared" si="2"/>
        <v>-546.89999999999986</v>
      </c>
      <c r="J23" s="17"/>
    </row>
    <row r="24" spans="1:10" ht="14.25" customHeight="1" x14ac:dyDescent="0.25">
      <c r="A24" s="54">
        <v>41214</v>
      </c>
      <c r="B24" s="55">
        <f t="shared" si="3"/>
        <v>23</v>
      </c>
      <c r="C24" s="16">
        <v>218.5</v>
      </c>
      <c r="D24" s="56">
        <v>2531.52</v>
      </c>
      <c r="E24" s="57">
        <v>2912.57</v>
      </c>
      <c r="G24" s="57">
        <f t="shared" si="0"/>
        <v>145199.10250000012</v>
      </c>
      <c r="H24" s="58">
        <f t="shared" si="1"/>
        <v>0.15052221590190881</v>
      </c>
      <c r="I24" s="17">
        <f t="shared" si="2"/>
        <v>-381.05000000000018</v>
      </c>
      <c r="J24" s="17"/>
    </row>
    <row r="25" spans="1:10" ht="14.25" customHeight="1" x14ac:dyDescent="0.25">
      <c r="A25" s="54">
        <v>41244</v>
      </c>
      <c r="B25" s="55">
        <f t="shared" si="3"/>
        <v>24</v>
      </c>
      <c r="C25" s="16">
        <v>345</v>
      </c>
      <c r="D25" s="56">
        <v>3623.25</v>
      </c>
      <c r="E25" s="57">
        <v>4577.1000000000004</v>
      </c>
      <c r="G25" s="57">
        <f t="shared" si="0"/>
        <v>909829.82250000071</v>
      </c>
      <c r="H25" s="58">
        <f t="shared" si="1"/>
        <v>0.26325812461188169</v>
      </c>
      <c r="I25" s="17">
        <f t="shared" si="2"/>
        <v>-953.85000000000036</v>
      </c>
      <c r="J25" s="17"/>
    </row>
    <row r="26" spans="1:10" ht="14.25" customHeight="1" x14ac:dyDescent="0.25">
      <c r="A26" s="54">
        <v>41275</v>
      </c>
      <c r="B26" s="55">
        <f t="shared" si="3"/>
        <v>25</v>
      </c>
      <c r="C26" s="16">
        <v>503</v>
      </c>
      <c r="D26" s="56">
        <v>8698.94</v>
      </c>
      <c r="E26" s="57">
        <v>8897.51</v>
      </c>
      <c r="G26" s="57">
        <f t="shared" si="0"/>
        <v>39430.044899999884</v>
      </c>
      <c r="H26" s="58">
        <f t="shared" si="1"/>
        <v>2.2826919141872425E-2</v>
      </c>
      <c r="I26" s="17">
        <f t="shared" si="2"/>
        <v>-198.56999999999971</v>
      </c>
      <c r="J26" s="17"/>
    </row>
    <row r="27" spans="1:10" ht="14.25" customHeight="1" x14ac:dyDescent="0.25">
      <c r="A27" s="54">
        <v>41306</v>
      </c>
      <c r="B27" s="55">
        <f t="shared" si="3"/>
        <v>26</v>
      </c>
      <c r="C27" s="16">
        <v>583</v>
      </c>
      <c r="D27" s="56">
        <v>9053.91</v>
      </c>
      <c r="E27" s="57">
        <v>10986.02</v>
      </c>
      <c r="G27" s="57">
        <f t="shared" si="0"/>
        <v>3733049.0521000023</v>
      </c>
      <c r="H27" s="58">
        <f t="shared" si="1"/>
        <v>0.21340061918000075</v>
      </c>
      <c r="I27" s="17">
        <f t="shared" si="2"/>
        <v>-1932.1100000000006</v>
      </c>
      <c r="J27" s="17"/>
    </row>
    <row r="28" spans="1:10" ht="14.25" customHeight="1" x14ac:dyDescent="0.25">
      <c r="A28" s="54">
        <v>41334</v>
      </c>
      <c r="B28" s="55">
        <f t="shared" si="3"/>
        <v>27</v>
      </c>
      <c r="C28" s="16">
        <v>449.5</v>
      </c>
      <c r="D28" s="56">
        <v>6924.41</v>
      </c>
      <c r="E28" s="57">
        <v>7237.17</v>
      </c>
      <c r="G28" s="57">
        <f t="shared" si="0"/>
        <v>97818.81760000014</v>
      </c>
      <c r="H28" s="58">
        <f t="shared" si="1"/>
        <v>4.5167747143800008E-2</v>
      </c>
      <c r="I28" s="17">
        <f t="shared" si="2"/>
        <v>-312.76000000000022</v>
      </c>
      <c r="J28" s="17"/>
    </row>
    <row r="29" spans="1:10" ht="14.25" customHeight="1" x14ac:dyDescent="0.25">
      <c r="A29" s="54">
        <v>41365</v>
      </c>
      <c r="B29" s="55">
        <f t="shared" si="3"/>
        <v>28</v>
      </c>
      <c r="C29" s="16">
        <v>257.5</v>
      </c>
      <c r="D29" s="56">
        <v>5999.64</v>
      </c>
      <c r="E29" s="57">
        <v>3287.01</v>
      </c>
      <c r="G29" s="57">
        <f t="shared" si="0"/>
        <v>7358361.5169000002</v>
      </c>
      <c r="H29" s="58">
        <f t="shared" si="1"/>
        <v>0.45213212792767565</v>
      </c>
      <c r="I29" s="17">
        <f t="shared" si="2"/>
        <v>2712.63</v>
      </c>
      <c r="J29" s="17"/>
    </row>
    <row r="30" spans="1:10" ht="14.25" customHeight="1" x14ac:dyDescent="0.25">
      <c r="A30" s="54">
        <v>41395</v>
      </c>
      <c r="B30" s="55">
        <f t="shared" si="3"/>
        <v>29</v>
      </c>
      <c r="C30" s="16">
        <v>131.5</v>
      </c>
      <c r="D30" s="56">
        <v>3600.54</v>
      </c>
      <c r="E30" s="57">
        <v>2343.34</v>
      </c>
      <c r="G30" s="57">
        <f t="shared" si="0"/>
        <v>1580551.8399999996</v>
      </c>
      <c r="H30" s="58">
        <f t="shared" si="1"/>
        <v>0.3491698467452104</v>
      </c>
      <c r="I30" s="17">
        <f t="shared" si="2"/>
        <v>1257.1999999999998</v>
      </c>
      <c r="J30" s="17"/>
    </row>
    <row r="31" spans="1:10" ht="14.25" customHeight="1" x14ac:dyDescent="0.25">
      <c r="A31" s="54">
        <v>41426</v>
      </c>
      <c r="B31" s="55">
        <f t="shared" si="3"/>
        <v>30</v>
      </c>
      <c r="C31" s="16">
        <v>90.5</v>
      </c>
      <c r="D31" s="56">
        <v>4079.6</v>
      </c>
      <c r="E31" s="57">
        <v>2158.36</v>
      </c>
      <c r="G31" s="57">
        <f t="shared" si="0"/>
        <v>3691163.1375999991</v>
      </c>
      <c r="H31" s="58">
        <f t="shared" si="1"/>
        <v>0.47093832728698887</v>
      </c>
      <c r="I31" s="17">
        <f t="shared" si="2"/>
        <v>1921.2399999999998</v>
      </c>
      <c r="J31" s="17"/>
    </row>
    <row r="32" spans="1:10" ht="14.25" customHeight="1" x14ac:dyDescent="0.25">
      <c r="A32" s="54">
        <v>41456</v>
      </c>
      <c r="B32" s="55">
        <f t="shared" si="3"/>
        <v>31</v>
      </c>
      <c r="C32" s="16">
        <v>52</v>
      </c>
      <c r="D32" s="56">
        <v>2892.32</v>
      </c>
      <c r="E32" s="57">
        <v>2016.45</v>
      </c>
      <c r="G32" s="57">
        <f t="shared" si="0"/>
        <v>767148.25690000015</v>
      </c>
      <c r="H32" s="58">
        <f t="shared" si="1"/>
        <v>0.30282610499529794</v>
      </c>
      <c r="I32" s="17">
        <f t="shared" si="2"/>
        <v>875.87000000000012</v>
      </c>
      <c r="J32" s="17"/>
    </row>
    <row r="33" spans="1:10" ht="14.25" customHeight="1" x14ac:dyDescent="0.25">
      <c r="A33" s="54">
        <v>41487</v>
      </c>
      <c r="B33" s="55">
        <f t="shared" si="3"/>
        <v>32</v>
      </c>
      <c r="C33" s="16">
        <v>21.5</v>
      </c>
      <c r="D33" s="56">
        <v>2192.8200000000002</v>
      </c>
      <c r="E33" s="57">
        <v>1920.97</v>
      </c>
      <c r="G33" s="57">
        <f t="shared" si="0"/>
        <v>73902.422500000073</v>
      </c>
      <c r="H33" s="58">
        <f t="shared" si="1"/>
        <v>0.12397278390383165</v>
      </c>
      <c r="I33" s="17">
        <f t="shared" si="2"/>
        <v>271.85000000000014</v>
      </c>
      <c r="J33" s="17"/>
    </row>
    <row r="34" spans="1:10" ht="14.25" customHeight="1" x14ac:dyDescent="0.25">
      <c r="A34" s="54">
        <v>41518</v>
      </c>
      <c r="B34" s="55">
        <f t="shared" si="3"/>
        <v>33</v>
      </c>
      <c r="C34" s="16">
        <v>54.1</v>
      </c>
      <c r="D34" s="56">
        <v>1992.47</v>
      </c>
      <c r="E34" s="57">
        <v>2023.53</v>
      </c>
      <c r="G34" s="57">
        <f t="shared" si="0"/>
        <v>964.72359999999662</v>
      </c>
      <c r="H34" s="58">
        <f t="shared" si="1"/>
        <v>1.5588691423208352E-2</v>
      </c>
      <c r="I34" s="17">
        <f t="shared" si="2"/>
        <v>-31.059999999999945</v>
      </c>
      <c r="J34" s="17"/>
    </row>
    <row r="35" spans="1:10" ht="14.25" customHeight="1" x14ac:dyDescent="0.25">
      <c r="A35" s="54">
        <v>41548</v>
      </c>
      <c r="B35" s="55">
        <f t="shared" si="3"/>
        <v>34</v>
      </c>
      <c r="C35" s="16">
        <v>155.1</v>
      </c>
      <c r="D35" s="56">
        <v>2890</v>
      </c>
      <c r="E35" s="57">
        <v>2470.11</v>
      </c>
      <c r="G35" s="57">
        <f t="shared" si="0"/>
        <v>176307.61209999988</v>
      </c>
      <c r="H35" s="58">
        <f t="shared" si="1"/>
        <v>0.14529065743944633</v>
      </c>
      <c r="I35" s="17">
        <f t="shared" si="2"/>
        <v>419.88999999999987</v>
      </c>
      <c r="J35" s="17"/>
    </row>
    <row r="36" spans="1:10" ht="14.25" customHeight="1" x14ac:dyDescent="0.25">
      <c r="A36" s="54">
        <v>41579</v>
      </c>
      <c r="B36" s="55">
        <f t="shared" si="3"/>
        <v>35</v>
      </c>
      <c r="C36" s="16">
        <v>297.5</v>
      </c>
      <c r="D36" s="56">
        <v>2978.56</v>
      </c>
      <c r="E36" s="57">
        <v>3785.81</v>
      </c>
      <c r="G36" s="57">
        <f t="shared" si="0"/>
        <v>651652.5625</v>
      </c>
      <c r="H36" s="58">
        <f t="shared" si="1"/>
        <v>0.27102022453803182</v>
      </c>
      <c r="I36" s="17">
        <f t="shared" si="2"/>
        <v>-807.25</v>
      </c>
      <c r="J36" s="17"/>
    </row>
    <row r="37" spans="1:10" ht="14.25" customHeight="1" x14ac:dyDescent="0.25">
      <c r="A37" s="54">
        <v>41609</v>
      </c>
      <c r="B37" s="55">
        <f t="shared" si="3"/>
        <v>36</v>
      </c>
      <c r="C37" s="16">
        <v>398</v>
      </c>
      <c r="D37" s="56">
        <v>5302.28</v>
      </c>
      <c r="E37" s="57">
        <v>5772.15</v>
      </c>
      <c r="G37" s="57">
        <f t="shared" si="0"/>
        <v>220777.81689999989</v>
      </c>
      <c r="H37" s="58">
        <f t="shared" si="1"/>
        <v>8.8616595125115966E-2</v>
      </c>
      <c r="I37" s="17">
        <f t="shared" si="2"/>
        <v>-469.86999999999989</v>
      </c>
      <c r="J37" s="17"/>
    </row>
    <row r="38" spans="1:10" ht="14.25" customHeight="1" x14ac:dyDescent="0.25">
      <c r="A38" s="54">
        <v>41640</v>
      </c>
      <c r="B38" s="55">
        <f t="shared" si="3"/>
        <v>37</v>
      </c>
      <c r="C38" s="16">
        <v>291</v>
      </c>
      <c r="D38" s="56">
        <v>3079.94</v>
      </c>
      <c r="E38" s="57">
        <v>3695.43</v>
      </c>
      <c r="G38" s="57">
        <f t="shared" si="0"/>
        <v>378827.94009999972</v>
      </c>
      <c r="H38" s="58">
        <f t="shared" si="1"/>
        <v>0.19983830853847795</v>
      </c>
      <c r="I38" s="17">
        <f t="shared" si="2"/>
        <v>-615.48999999999978</v>
      </c>
      <c r="J38" s="17"/>
    </row>
    <row r="39" spans="1:10" ht="14.25" customHeight="1" x14ac:dyDescent="0.25">
      <c r="A39" s="54">
        <v>41671</v>
      </c>
      <c r="B39" s="55">
        <f t="shared" si="3"/>
        <v>38</v>
      </c>
      <c r="C39" s="16">
        <v>115</v>
      </c>
      <c r="D39" s="56">
        <v>1795.04</v>
      </c>
      <c r="E39" s="57">
        <v>2264.04</v>
      </c>
      <c r="G39" s="57">
        <f t="shared" si="0"/>
        <v>219961</v>
      </c>
      <c r="H39" s="58">
        <f t="shared" si="1"/>
        <v>0.26127551475176042</v>
      </c>
      <c r="I39" s="17">
        <f t="shared" si="2"/>
        <v>-469</v>
      </c>
      <c r="J39" s="17"/>
    </row>
    <row r="40" spans="1:10" ht="14.25" customHeight="1" x14ac:dyDescent="0.25">
      <c r="A40" s="54">
        <v>41699</v>
      </c>
      <c r="B40" s="55">
        <f t="shared" si="3"/>
        <v>39</v>
      </c>
      <c r="C40" s="16">
        <v>135.5</v>
      </c>
      <c r="D40" s="56">
        <v>2185.0100000000002</v>
      </c>
      <c r="E40" s="57">
        <v>2363.67</v>
      </c>
      <c r="G40" s="57">
        <f t="shared" si="0"/>
        <v>31919.395599999949</v>
      </c>
      <c r="H40" s="58">
        <f t="shared" si="1"/>
        <v>8.1766216172923623E-2</v>
      </c>
      <c r="I40" s="17">
        <f t="shared" si="2"/>
        <v>-178.65999999999985</v>
      </c>
      <c r="J40" s="17"/>
    </row>
    <row r="41" spans="1:10" ht="14.25" customHeight="1" x14ac:dyDescent="0.25">
      <c r="A41" s="54">
        <v>41730</v>
      </c>
      <c r="B41" s="55">
        <f t="shared" si="3"/>
        <v>40</v>
      </c>
      <c r="C41" s="16">
        <v>188.5</v>
      </c>
      <c r="D41" s="56">
        <v>2237.5700000000002</v>
      </c>
      <c r="E41" s="57">
        <v>2681.88</v>
      </c>
      <c r="G41" s="57">
        <f t="shared" si="0"/>
        <v>197411.37609999996</v>
      </c>
      <c r="H41" s="58">
        <f t="shared" si="1"/>
        <v>0.1985680894899377</v>
      </c>
      <c r="I41" s="17">
        <f t="shared" si="2"/>
        <v>-444.30999999999995</v>
      </c>
      <c r="J41" s="17"/>
    </row>
    <row r="42" spans="1:10" ht="14.25" customHeight="1" x14ac:dyDescent="0.25">
      <c r="A42" s="54">
        <v>41760</v>
      </c>
      <c r="B42" s="55">
        <f t="shared" si="3"/>
        <v>41</v>
      </c>
      <c r="C42" s="16">
        <v>94</v>
      </c>
      <c r="D42" s="56">
        <v>1527.44</v>
      </c>
      <c r="E42" s="57">
        <v>2172.65</v>
      </c>
      <c r="G42" s="57">
        <f t="shared" si="0"/>
        <v>416295.94410000002</v>
      </c>
      <c r="H42" s="58">
        <f t="shared" si="1"/>
        <v>0.42241266432724034</v>
      </c>
      <c r="I42" s="17">
        <f t="shared" si="2"/>
        <v>-645.21</v>
      </c>
      <c r="J42" s="17"/>
    </row>
    <row r="43" spans="1:10" ht="14.25" customHeight="1" x14ac:dyDescent="0.25">
      <c r="A43" s="54">
        <v>41791</v>
      </c>
      <c r="B43" s="55">
        <f t="shared" si="3"/>
        <v>42</v>
      </c>
      <c r="C43" s="16">
        <v>19.5</v>
      </c>
      <c r="D43" s="56">
        <v>1411.64</v>
      </c>
      <c r="E43" s="57">
        <v>1915.15</v>
      </c>
      <c r="G43" s="57">
        <f t="shared" si="0"/>
        <v>253522.32009999998</v>
      </c>
      <c r="H43" s="58">
        <f t="shared" si="1"/>
        <v>0.35668442379076815</v>
      </c>
      <c r="I43" s="17">
        <f t="shared" si="2"/>
        <v>-503.51</v>
      </c>
      <c r="J43" s="17"/>
    </row>
    <row r="44" spans="1:10" ht="14.25" customHeight="1" x14ac:dyDescent="0.25">
      <c r="A44" s="54">
        <v>41821</v>
      </c>
      <c r="B44" s="55">
        <f t="shared" si="3"/>
        <v>43</v>
      </c>
      <c r="C44" s="16">
        <v>43</v>
      </c>
      <c r="D44" s="56">
        <v>1285.6099999999999</v>
      </c>
      <c r="E44" s="57">
        <v>1986.88</v>
      </c>
      <c r="G44" s="57">
        <f t="shared" si="0"/>
        <v>491779.6129000003</v>
      </c>
      <c r="H44" s="58">
        <f t="shared" si="1"/>
        <v>0.5454764664244991</v>
      </c>
      <c r="I44" s="17">
        <f t="shared" si="2"/>
        <v>-701.27000000000021</v>
      </c>
      <c r="J44" s="17"/>
    </row>
    <row r="45" spans="1:10" ht="14.25" customHeight="1" x14ac:dyDescent="0.25">
      <c r="A45" s="54">
        <v>41852</v>
      </c>
      <c r="B45" s="55">
        <f t="shared" si="3"/>
        <v>44</v>
      </c>
      <c r="C45" s="16">
        <v>45</v>
      </c>
      <c r="D45" s="56">
        <v>1169.6300000000001</v>
      </c>
      <c r="E45" s="57">
        <v>1993.34</v>
      </c>
      <c r="G45" s="57">
        <f t="shared" si="0"/>
        <v>678498.1640999997</v>
      </c>
      <c r="H45" s="58">
        <f t="shared" si="1"/>
        <v>0.70424835204295355</v>
      </c>
      <c r="I45" s="17">
        <f t="shared" si="2"/>
        <v>-823.70999999999981</v>
      </c>
      <c r="J45" s="17"/>
    </row>
    <row r="46" spans="1:10" ht="14.25" customHeight="1" x14ac:dyDescent="0.25">
      <c r="A46" s="54">
        <v>41883</v>
      </c>
      <c r="B46" s="55">
        <f t="shared" si="3"/>
        <v>45</v>
      </c>
      <c r="C46" s="16">
        <v>42</v>
      </c>
      <c r="D46" s="56">
        <v>867.6</v>
      </c>
      <c r="E46" s="57">
        <v>1983.67</v>
      </c>
      <c r="G46" s="57">
        <f t="shared" si="0"/>
        <v>1245612.2449000003</v>
      </c>
      <c r="H46" s="58">
        <f t="shared" si="1"/>
        <v>1.2863877362840019</v>
      </c>
      <c r="I46" s="17">
        <f t="shared" si="2"/>
        <v>-1116.0700000000002</v>
      </c>
      <c r="J46" s="17"/>
    </row>
    <row r="47" spans="1:10" ht="14.25" customHeight="1" x14ac:dyDescent="0.25">
      <c r="A47" s="54">
        <v>41913</v>
      </c>
      <c r="B47" s="55">
        <f t="shared" si="3"/>
        <v>46</v>
      </c>
      <c r="C47" s="16">
        <v>77.5</v>
      </c>
      <c r="D47" s="56">
        <v>650.35</v>
      </c>
      <c r="E47" s="57">
        <v>2107.42</v>
      </c>
      <c r="G47" s="57">
        <f t="shared" si="0"/>
        <v>2123052.9849000005</v>
      </c>
      <c r="H47" s="58">
        <f t="shared" si="1"/>
        <v>2.2404397632044284</v>
      </c>
      <c r="I47" s="17">
        <f t="shared" si="2"/>
        <v>-1457.0700000000002</v>
      </c>
      <c r="J47" s="17"/>
    </row>
    <row r="48" spans="1:10" ht="14.25" customHeight="1" x14ac:dyDescent="0.25">
      <c r="A48" s="54">
        <v>41944</v>
      </c>
      <c r="B48" s="55">
        <f t="shared" si="3"/>
        <v>47</v>
      </c>
      <c r="C48" s="16">
        <v>200.5</v>
      </c>
      <c r="D48" s="56">
        <v>1498.22</v>
      </c>
      <c r="E48" s="57">
        <v>2769.01</v>
      </c>
      <c r="G48" s="57">
        <f t="shared" si="0"/>
        <v>1614907.2241000005</v>
      </c>
      <c r="H48" s="58">
        <f t="shared" si="1"/>
        <v>0.84819986383842172</v>
      </c>
      <c r="I48" s="17">
        <f t="shared" si="2"/>
        <v>-1270.7900000000002</v>
      </c>
      <c r="J48" s="17"/>
    </row>
    <row r="49" spans="1:10" ht="14.25" customHeight="1" x14ac:dyDescent="0.25">
      <c r="A49" s="54">
        <v>41974</v>
      </c>
      <c r="B49" s="55">
        <f t="shared" si="3"/>
        <v>48</v>
      </c>
      <c r="C49" s="16">
        <v>338</v>
      </c>
      <c r="D49" s="56">
        <v>3434.81</v>
      </c>
      <c r="E49" s="57">
        <v>4444.8500000000004</v>
      </c>
      <c r="G49" s="57">
        <f t="shared" si="0"/>
        <v>1020180.8016000008</v>
      </c>
      <c r="H49" s="58">
        <f t="shared" si="1"/>
        <v>0.29405993344610049</v>
      </c>
      <c r="I49" s="17">
        <f t="shared" si="2"/>
        <v>-1010.0400000000004</v>
      </c>
      <c r="J49" s="17"/>
    </row>
    <row r="50" spans="1:10" ht="14.25" customHeight="1" x14ac:dyDescent="0.25">
      <c r="A50" s="54">
        <v>42005</v>
      </c>
      <c r="B50" s="55">
        <f t="shared" si="3"/>
        <v>49</v>
      </c>
      <c r="C50" s="16">
        <v>269.5</v>
      </c>
      <c r="D50" s="56">
        <v>1988.21</v>
      </c>
      <c r="E50" s="57">
        <v>3422.95</v>
      </c>
      <c r="G50" s="57">
        <f t="shared" si="0"/>
        <v>2058478.8675999993</v>
      </c>
      <c r="H50" s="58">
        <f t="shared" si="1"/>
        <v>0.72162397332273742</v>
      </c>
      <c r="I50" s="17">
        <f t="shared" si="2"/>
        <v>-1434.7399999999998</v>
      </c>
      <c r="J50" s="17"/>
    </row>
    <row r="51" spans="1:10" ht="14.25" customHeight="1" x14ac:dyDescent="0.25">
      <c r="A51" s="54">
        <v>42036</v>
      </c>
      <c r="B51" s="55">
        <f t="shared" si="3"/>
        <v>50</v>
      </c>
      <c r="C51" s="16">
        <v>281.5</v>
      </c>
      <c r="D51" s="56">
        <v>3530.23</v>
      </c>
      <c r="E51" s="57">
        <v>3570.2</v>
      </c>
      <c r="G51" s="57">
        <f t="shared" si="0"/>
        <v>1597.600899999984</v>
      </c>
      <c r="H51" s="58">
        <f t="shared" si="1"/>
        <v>1.1322208468003445E-2</v>
      </c>
      <c r="I51" s="17">
        <f t="shared" si="2"/>
        <v>-39.9699999999998</v>
      </c>
      <c r="J51" s="17"/>
    </row>
    <row r="52" spans="1:10" ht="14.25" customHeight="1" x14ac:dyDescent="0.25">
      <c r="A52" s="54">
        <v>42064</v>
      </c>
      <c r="B52" s="55">
        <f t="shared" si="3"/>
        <v>51</v>
      </c>
      <c r="C52" s="16">
        <v>390</v>
      </c>
      <c r="D52" s="56">
        <v>4682.33</v>
      </c>
      <c r="E52" s="57">
        <v>5569.63</v>
      </c>
      <c r="G52" s="57">
        <f t="shared" si="0"/>
        <v>787301.29000000027</v>
      </c>
      <c r="H52" s="58">
        <f t="shared" si="1"/>
        <v>0.18949967217176067</v>
      </c>
      <c r="I52" s="17">
        <f t="shared" si="2"/>
        <v>-887.30000000000018</v>
      </c>
      <c r="J52" s="17"/>
    </row>
    <row r="53" spans="1:10" ht="14.25" customHeight="1" x14ac:dyDescent="0.25">
      <c r="A53" s="54">
        <v>42095</v>
      </c>
      <c r="B53" s="55">
        <f t="shared" si="3"/>
        <v>52</v>
      </c>
      <c r="C53" s="16">
        <v>200</v>
      </c>
      <c r="D53" s="56">
        <v>3532.87</v>
      </c>
      <c r="E53" s="57">
        <v>2765.25</v>
      </c>
      <c r="G53" s="57">
        <f t="shared" si="0"/>
        <v>589240.46439999982</v>
      </c>
      <c r="H53" s="58">
        <f t="shared" si="1"/>
        <v>0.21727943569958699</v>
      </c>
      <c r="I53" s="17">
        <f t="shared" si="2"/>
        <v>767.61999999999989</v>
      </c>
      <c r="J53" s="17"/>
    </row>
    <row r="54" spans="1:10" ht="14.25" customHeight="1" x14ac:dyDescent="0.25">
      <c r="A54" s="54">
        <v>42125</v>
      </c>
      <c r="B54" s="55">
        <f t="shared" si="3"/>
        <v>53</v>
      </c>
      <c r="C54" s="16">
        <v>60.5</v>
      </c>
      <c r="D54" s="56">
        <v>2507.6799999999998</v>
      </c>
      <c r="E54" s="57">
        <v>2045.55</v>
      </c>
      <c r="G54" s="57">
        <f t="shared" si="0"/>
        <v>213564.1368999999</v>
      </c>
      <c r="H54" s="58">
        <f t="shared" si="1"/>
        <v>0.18428587379569958</v>
      </c>
      <c r="I54" s="17">
        <f t="shared" si="2"/>
        <v>462.12999999999988</v>
      </c>
      <c r="J54" s="17"/>
    </row>
    <row r="55" spans="1:10" ht="14.25" customHeight="1" x14ac:dyDescent="0.25">
      <c r="A55" s="54">
        <v>42156</v>
      </c>
      <c r="B55" s="55">
        <f t="shared" si="3"/>
        <v>54</v>
      </c>
      <c r="C55" s="16">
        <v>81.5</v>
      </c>
      <c r="D55" s="56">
        <v>2030.09</v>
      </c>
      <c r="E55" s="57">
        <v>2122.7399999999998</v>
      </c>
      <c r="G55" s="57">
        <f t="shared" si="0"/>
        <v>8584.0224999999755</v>
      </c>
      <c r="H55" s="58">
        <f t="shared" si="1"/>
        <v>4.563837071262844E-2</v>
      </c>
      <c r="I55" s="17">
        <f t="shared" si="2"/>
        <v>-92.649999999999864</v>
      </c>
      <c r="J55" s="17"/>
    </row>
    <row r="56" spans="1:10" ht="14.25" customHeight="1" x14ac:dyDescent="0.25">
      <c r="A56" s="54">
        <v>42186</v>
      </c>
      <c r="B56" s="55">
        <f t="shared" si="3"/>
        <v>55</v>
      </c>
      <c r="C56" s="16">
        <v>31.5</v>
      </c>
      <c r="D56" s="56">
        <v>1567.76</v>
      </c>
      <c r="E56" s="57">
        <v>1950.83</v>
      </c>
      <c r="G56" s="57">
        <f t="shared" si="0"/>
        <v>146742.62489999994</v>
      </c>
      <c r="H56" s="58">
        <f t="shared" si="1"/>
        <v>0.24434224626218295</v>
      </c>
      <c r="I56" s="17">
        <f t="shared" si="2"/>
        <v>-383.06999999999994</v>
      </c>
      <c r="J56" s="17"/>
    </row>
    <row r="57" spans="1:10" ht="14.25" customHeight="1" x14ac:dyDescent="0.25">
      <c r="A57" s="54">
        <v>42217</v>
      </c>
      <c r="B57" s="55">
        <f t="shared" si="3"/>
        <v>56</v>
      </c>
      <c r="C57" s="16">
        <v>18.5</v>
      </c>
      <c r="D57" s="56">
        <v>1132.05</v>
      </c>
      <c r="E57" s="57">
        <v>1912.27</v>
      </c>
      <c r="G57" s="57">
        <f t="shared" si="0"/>
        <v>608743.24840000004</v>
      </c>
      <c r="H57" s="58">
        <f t="shared" si="1"/>
        <v>0.68920984055474588</v>
      </c>
      <c r="I57" s="17">
        <f t="shared" si="2"/>
        <v>-780.22</v>
      </c>
      <c r="J57" s="17"/>
    </row>
    <row r="58" spans="1:10" ht="14.25" customHeight="1" x14ac:dyDescent="0.25">
      <c r="A58" s="54">
        <v>42248</v>
      </c>
      <c r="B58" s="55">
        <f t="shared" si="3"/>
        <v>57</v>
      </c>
      <c r="C58" s="16">
        <v>137.5</v>
      </c>
      <c r="D58" s="56">
        <v>2159.4699999999998</v>
      </c>
      <c r="E58" s="57">
        <v>2374</v>
      </c>
      <c r="G58" s="57">
        <f t="shared" si="0"/>
        <v>46023.120900000089</v>
      </c>
      <c r="H58" s="58">
        <f t="shared" si="1"/>
        <v>9.9343820474468381E-2</v>
      </c>
      <c r="I58" s="17">
        <f t="shared" si="2"/>
        <v>-214.5300000000002</v>
      </c>
      <c r="J58" s="17"/>
    </row>
    <row r="59" spans="1:10" ht="14.25" customHeight="1" x14ac:dyDescent="0.25">
      <c r="A59" s="54">
        <v>42278</v>
      </c>
      <c r="B59" s="55">
        <f t="shared" si="3"/>
        <v>58</v>
      </c>
      <c r="C59" s="16">
        <v>187.5</v>
      </c>
      <c r="D59" s="56">
        <v>1044.47</v>
      </c>
      <c r="E59" s="57">
        <v>2674.91</v>
      </c>
      <c r="G59" s="57">
        <f t="shared" si="0"/>
        <v>2658334.5935999993</v>
      </c>
      <c r="H59" s="58">
        <f t="shared" si="1"/>
        <v>1.5610213792641241</v>
      </c>
      <c r="I59" s="17">
        <f t="shared" si="2"/>
        <v>-1630.4399999999998</v>
      </c>
      <c r="J59" s="17"/>
    </row>
    <row r="60" spans="1:10" ht="14.25" customHeight="1" x14ac:dyDescent="0.25">
      <c r="A60" s="54">
        <v>42309</v>
      </c>
      <c r="B60" s="55">
        <f t="shared" si="3"/>
        <v>59</v>
      </c>
      <c r="C60" s="16">
        <v>292</v>
      </c>
      <c r="D60" s="56">
        <v>2849.53</v>
      </c>
      <c r="E60" s="57">
        <v>3709.08</v>
      </c>
      <c r="G60" s="57">
        <f t="shared" si="0"/>
        <v>738826.20249999955</v>
      </c>
      <c r="H60" s="58">
        <f t="shared" si="1"/>
        <v>0.30164623639687937</v>
      </c>
      <c r="I60" s="17">
        <f t="shared" si="2"/>
        <v>-859.54999999999973</v>
      </c>
      <c r="J60" s="17"/>
    </row>
    <row r="61" spans="1:10" ht="14.25" customHeight="1" x14ac:dyDescent="0.25">
      <c r="A61" s="54">
        <v>42339</v>
      </c>
      <c r="B61" s="55">
        <f t="shared" si="3"/>
        <v>60</v>
      </c>
      <c r="C61" s="16">
        <v>433</v>
      </c>
      <c r="D61" s="56">
        <v>5019.74</v>
      </c>
      <c r="E61" s="57">
        <v>6741.77</v>
      </c>
      <c r="G61" s="57">
        <f t="shared" si="0"/>
        <v>2965387.320900002</v>
      </c>
      <c r="H61" s="58">
        <f t="shared" si="1"/>
        <v>0.34305163215624729</v>
      </c>
      <c r="I61" s="17">
        <f t="shared" si="2"/>
        <v>-1722.0300000000007</v>
      </c>
      <c r="J61" s="17"/>
    </row>
    <row r="62" spans="1:10" ht="14.25" customHeight="1" x14ac:dyDescent="0.25">
      <c r="A62" s="54">
        <v>42370</v>
      </c>
      <c r="B62" s="55">
        <f t="shared" si="3"/>
        <v>61</v>
      </c>
      <c r="C62" s="16">
        <v>521</v>
      </c>
      <c r="D62" s="56">
        <v>9529.39</v>
      </c>
      <c r="E62" s="57">
        <v>9433.2900000000009</v>
      </c>
      <c r="G62" s="57">
        <f t="shared" si="0"/>
        <v>9235.2099999997208</v>
      </c>
      <c r="H62" s="58">
        <f t="shared" si="1"/>
        <v>1.0084590933942105E-2</v>
      </c>
      <c r="I62" s="17">
        <f t="shared" si="2"/>
        <v>96.099999999998545</v>
      </c>
      <c r="J62" s="17"/>
    </row>
    <row r="63" spans="1:10" ht="14.25" customHeight="1" x14ac:dyDescent="0.25">
      <c r="A63" s="54">
        <v>42401</v>
      </c>
      <c r="B63" s="55">
        <f t="shared" si="3"/>
        <v>62</v>
      </c>
      <c r="C63" s="16">
        <v>471</v>
      </c>
      <c r="D63" s="56">
        <v>6756.82</v>
      </c>
      <c r="E63" s="57">
        <v>7903.7</v>
      </c>
      <c r="G63" s="57">
        <f t="shared" si="0"/>
        <v>1315333.7344000002</v>
      </c>
      <c r="H63" s="58">
        <f t="shared" si="1"/>
        <v>0.16973665126494419</v>
      </c>
      <c r="I63" s="17">
        <f t="shared" si="2"/>
        <v>-1146.8800000000001</v>
      </c>
      <c r="J63" s="17"/>
    </row>
    <row r="64" spans="1:10" ht="14.25" customHeight="1" x14ac:dyDescent="0.25">
      <c r="A64" s="54">
        <v>42430</v>
      </c>
      <c r="B64" s="55">
        <f t="shared" si="3"/>
        <v>63</v>
      </c>
      <c r="C64" s="16">
        <v>364</v>
      </c>
      <c r="D64" s="56">
        <v>7590.49</v>
      </c>
      <c r="E64" s="57">
        <v>4965.6899999999996</v>
      </c>
      <c r="G64" s="57">
        <f t="shared" si="0"/>
        <v>6889575.040000001</v>
      </c>
      <c r="H64" s="58">
        <f t="shared" si="1"/>
        <v>0.34580112746344444</v>
      </c>
      <c r="I64" s="17">
        <f t="shared" si="2"/>
        <v>2624.8</v>
      </c>
      <c r="J64" s="17"/>
    </row>
    <row r="65" spans="1:10" ht="14.25" customHeight="1" x14ac:dyDescent="0.25">
      <c r="A65" s="54">
        <v>42461</v>
      </c>
      <c r="B65" s="55">
        <f t="shared" si="3"/>
        <v>64</v>
      </c>
      <c r="C65" s="16">
        <v>232.5</v>
      </c>
      <c r="D65" s="56">
        <v>3941.46</v>
      </c>
      <c r="E65" s="57">
        <v>3036.19</v>
      </c>
      <c r="G65" s="57">
        <f t="shared" si="0"/>
        <v>819513.77289999998</v>
      </c>
      <c r="H65" s="58">
        <f t="shared" si="1"/>
        <v>0.22967884996930071</v>
      </c>
      <c r="I65" s="17">
        <f t="shared" si="2"/>
        <v>905.27</v>
      </c>
      <c r="J65" s="17"/>
    </row>
    <row r="66" spans="1:10" ht="14.25" customHeight="1" x14ac:dyDescent="0.25">
      <c r="A66" s="54">
        <v>42491</v>
      </c>
      <c r="B66" s="55">
        <f t="shared" si="3"/>
        <v>65</v>
      </c>
      <c r="C66" s="16">
        <v>61.5</v>
      </c>
      <c r="D66" s="56">
        <v>2899.89</v>
      </c>
      <c r="E66" s="57">
        <v>2049.0500000000002</v>
      </c>
      <c r="G66" s="57">
        <f t="shared" si="0"/>
        <v>723928.70559999952</v>
      </c>
      <c r="H66" s="58">
        <f t="shared" si="1"/>
        <v>0.29340423257433895</v>
      </c>
      <c r="I66" s="17">
        <f t="shared" si="2"/>
        <v>850.83999999999969</v>
      </c>
      <c r="J66" s="17"/>
    </row>
    <row r="67" spans="1:10" ht="14.25" customHeight="1" x14ac:dyDescent="0.25">
      <c r="A67" s="54">
        <v>42522</v>
      </c>
      <c r="B67" s="55">
        <f t="shared" si="3"/>
        <v>66</v>
      </c>
      <c r="C67" s="16">
        <v>120</v>
      </c>
      <c r="D67" s="56">
        <v>3847.41</v>
      </c>
      <c r="E67" s="57">
        <v>2287.33</v>
      </c>
      <c r="G67" s="57">
        <f t="shared" si="0"/>
        <v>2433849.6063999999</v>
      </c>
      <c r="H67" s="58">
        <f t="shared" si="1"/>
        <v>0.40548836749917477</v>
      </c>
      <c r="I67" s="17">
        <f t="shared" si="2"/>
        <v>1560.08</v>
      </c>
      <c r="J67" s="17"/>
    </row>
    <row r="68" spans="1:10" ht="14.25" customHeight="1" x14ac:dyDescent="0.25">
      <c r="A68" s="54">
        <v>42552</v>
      </c>
      <c r="B68" s="55">
        <f t="shared" si="3"/>
        <v>67</v>
      </c>
      <c r="C68" s="16">
        <v>77.5</v>
      </c>
      <c r="D68" s="56">
        <v>2155.12</v>
      </c>
      <c r="E68" s="57">
        <v>2107.42</v>
      </c>
      <c r="G68" s="57">
        <f t="shared" si="0"/>
        <v>2275.2899999999827</v>
      </c>
      <c r="H68" s="58">
        <f t="shared" si="1"/>
        <v>2.2133338282786953E-2</v>
      </c>
      <c r="I68" s="17">
        <f t="shared" si="2"/>
        <v>47.699999999999818</v>
      </c>
      <c r="J68" s="17"/>
    </row>
    <row r="69" spans="1:10" ht="14.25" customHeight="1" x14ac:dyDescent="0.25">
      <c r="A69" s="54">
        <v>42583</v>
      </c>
      <c r="B69" s="55">
        <f t="shared" si="3"/>
        <v>68</v>
      </c>
      <c r="C69" s="16">
        <v>33</v>
      </c>
      <c r="D69" s="56">
        <v>1799.97</v>
      </c>
      <c r="E69" s="57">
        <v>1955.43</v>
      </c>
      <c r="G69" s="57">
        <f t="shared" si="0"/>
        <v>24167.811600000012</v>
      </c>
      <c r="H69" s="58">
        <f t="shared" si="1"/>
        <v>8.6368106135102277E-2</v>
      </c>
      <c r="I69" s="17">
        <f t="shared" si="2"/>
        <v>-155.46000000000004</v>
      </c>
      <c r="J69" s="17"/>
    </row>
    <row r="70" spans="1:10" ht="14.25" customHeight="1" x14ac:dyDescent="0.25">
      <c r="A70" s="54">
        <v>42614</v>
      </c>
      <c r="B70" s="55">
        <f t="shared" si="3"/>
        <v>69</v>
      </c>
      <c r="C70" s="16">
        <v>48</v>
      </c>
      <c r="D70" s="56">
        <v>1456.41</v>
      </c>
      <c r="E70" s="57">
        <v>2003.15</v>
      </c>
      <c r="G70" s="57">
        <f t="shared" si="0"/>
        <v>298924.62760000001</v>
      </c>
      <c r="H70" s="58">
        <f t="shared" si="1"/>
        <v>0.37540253088072723</v>
      </c>
      <c r="I70" s="17">
        <f t="shared" si="2"/>
        <v>-546.74</v>
      </c>
      <c r="J70" s="17"/>
    </row>
    <row r="71" spans="1:10" ht="14.25" customHeight="1" x14ac:dyDescent="0.25">
      <c r="A71" s="54">
        <v>42644</v>
      </c>
      <c r="B71" s="55">
        <f t="shared" si="3"/>
        <v>70</v>
      </c>
      <c r="C71" s="16">
        <v>142.5</v>
      </c>
      <c r="D71" s="56">
        <v>1987.42</v>
      </c>
      <c r="E71" s="57">
        <v>2400.34</v>
      </c>
      <c r="G71" s="57">
        <f t="shared" si="0"/>
        <v>170502.92640000005</v>
      </c>
      <c r="H71" s="58">
        <f t="shared" si="1"/>
        <v>0.20776685350856894</v>
      </c>
      <c r="I71" s="17">
        <f t="shared" si="2"/>
        <v>-412.92000000000007</v>
      </c>
      <c r="J71" s="17"/>
    </row>
    <row r="72" spans="1:10" ht="14.25" customHeight="1" x14ac:dyDescent="0.25">
      <c r="A72" s="54">
        <v>42675</v>
      </c>
      <c r="B72" s="55">
        <f t="shared" si="3"/>
        <v>71</v>
      </c>
      <c r="C72" s="16">
        <v>340</v>
      </c>
      <c r="D72" s="56">
        <v>3675.37</v>
      </c>
      <c r="E72" s="57">
        <v>4482.05</v>
      </c>
      <c r="G72" s="57">
        <f t="shared" si="0"/>
        <v>650732.62240000046</v>
      </c>
      <c r="H72" s="58">
        <f t="shared" si="1"/>
        <v>0.21948266433039404</v>
      </c>
      <c r="I72" s="17">
        <f t="shared" si="2"/>
        <v>-806.68000000000029</v>
      </c>
      <c r="J72" s="17"/>
    </row>
    <row r="73" spans="1:10" ht="14.25" customHeight="1" x14ac:dyDescent="0.25">
      <c r="A73" s="54">
        <v>42705</v>
      </c>
      <c r="B73" s="55">
        <f t="shared" si="3"/>
        <v>72</v>
      </c>
      <c r="C73" s="16">
        <v>380.5</v>
      </c>
      <c r="D73" s="56">
        <v>4016.23</v>
      </c>
      <c r="E73" s="57">
        <v>5339.25</v>
      </c>
      <c r="G73" s="57">
        <f t="shared" si="0"/>
        <v>1750381.9203999999</v>
      </c>
      <c r="H73" s="58">
        <f t="shared" si="1"/>
        <v>0.32941838490325503</v>
      </c>
      <c r="I73" s="17">
        <f t="shared" si="2"/>
        <v>-1323.02</v>
      </c>
      <c r="J73" s="17"/>
    </row>
    <row r="74" spans="1:10" ht="14.25" customHeight="1" x14ac:dyDescent="0.25">
      <c r="A74" s="54">
        <v>42736</v>
      </c>
      <c r="B74" s="55">
        <f t="shared" si="3"/>
        <v>73</v>
      </c>
      <c r="C74" s="16">
        <v>392</v>
      </c>
      <c r="D74" s="56">
        <v>4905.8500000000004</v>
      </c>
      <c r="E74" s="57">
        <v>5619.54</v>
      </c>
      <c r="G74" s="57">
        <f t="shared" si="0"/>
        <v>509353.41609999945</v>
      </c>
      <c r="H74" s="58">
        <f t="shared" si="1"/>
        <v>0.14547733827980872</v>
      </c>
      <c r="I74" s="17">
        <f t="shared" si="2"/>
        <v>-713.6899999999996</v>
      </c>
      <c r="J74" s="17"/>
    </row>
    <row r="75" spans="1:10" ht="14.25" customHeight="1" x14ac:dyDescent="0.25">
      <c r="A75" s="54">
        <v>42767</v>
      </c>
      <c r="B75" s="55">
        <f t="shared" si="3"/>
        <v>74</v>
      </c>
      <c r="C75" s="16">
        <v>323.5</v>
      </c>
      <c r="D75" s="56">
        <v>4144.17</v>
      </c>
      <c r="E75" s="57">
        <v>4188.7700000000004</v>
      </c>
      <c r="G75" s="57">
        <f t="shared" si="0"/>
        <v>1989.1600000000324</v>
      </c>
      <c r="H75" s="58">
        <f t="shared" si="1"/>
        <v>1.0762106766855694E-2</v>
      </c>
      <c r="I75" s="17">
        <f t="shared" si="2"/>
        <v>-44.600000000000364</v>
      </c>
      <c r="J75" s="17"/>
    </row>
    <row r="76" spans="1:10" ht="14.25" customHeight="1" x14ac:dyDescent="0.25">
      <c r="A76" s="54">
        <v>42795</v>
      </c>
      <c r="B76" s="55">
        <f t="shared" si="3"/>
        <v>75</v>
      </c>
      <c r="C76" s="16">
        <v>222.5</v>
      </c>
      <c r="D76" s="56">
        <v>3748.76</v>
      </c>
      <c r="E76" s="57">
        <v>2946.76</v>
      </c>
      <c r="G76" s="57">
        <f t="shared" si="0"/>
        <v>643204</v>
      </c>
      <c r="H76" s="58">
        <f t="shared" si="1"/>
        <v>0.21393740863645577</v>
      </c>
      <c r="I76" s="17">
        <f t="shared" si="2"/>
        <v>802</v>
      </c>
      <c r="J76" s="17"/>
    </row>
    <row r="77" spans="1:10" ht="14.25" customHeight="1" x14ac:dyDescent="0.25">
      <c r="A77" s="54">
        <v>42826</v>
      </c>
      <c r="B77" s="55">
        <f t="shared" si="3"/>
        <v>76</v>
      </c>
      <c r="C77" s="16">
        <v>189</v>
      </c>
      <c r="D77" s="56">
        <v>2449.84</v>
      </c>
      <c r="E77" s="57">
        <v>2685.39</v>
      </c>
      <c r="G77" s="57">
        <f t="shared" si="0"/>
        <v>55483.802499999874</v>
      </c>
      <c r="H77" s="58">
        <f t="shared" si="1"/>
        <v>9.6149136270123642E-2</v>
      </c>
      <c r="I77" s="17">
        <f t="shared" si="2"/>
        <v>-235.54999999999973</v>
      </c>
      <c r="J77" s="17"/>
    </row>
    <row r="78" spans="1:10" ht="14.25" customHeight="1" x14ac:dyDescent="0.25">
      <c r="A78" s="54">
        <v>42856</v>
      </c>
      <c r="B78" s="55">
        <f t="shared" si="3"/>
        <v>77</v>
      </c>
      <c r="C78" s="16">
        <v>143.5</v>
      </c>
      <c r="D78" s="56">
        <v>2677.39</v>
      </c>
      <c r="E78" s="57">
        <v>2405.69</v>
      </c>
      <c r="G78" s="57">
        <f t="shared" si="0"/>
        <v>73820.889999999898</v>
      </c>
      <c r="H78" s="58">
        <f t="shared" si="1"/>
        <v>0.10147942585876538</v>
      </c>
      <c r="I78" s="17">
        <f t="shared" si="2"/>
        <v>271.69999999999982</v>
      </c>
      <c r="J78" s="17"/>
    </row>
    <row r="79" spans="1:10" ht="14.25" customHeight="1" x14ac:dyDescent="0.25">
      <c r="A79" s="54">
        <v>42887</v>
      </c>
      <c r="B79" s="55">
        <f t="shared" si="3"/>
        <v>78</v>
      </c>
      <c r="C79" s="16">
        <v>110</v>
      </c>
      <c r="D79" s="56">
        <v>2134.23</v>
      </c>
      <c r="E79" s="57">
        <v>2241.36</v>
      </c>
      <c r="G79" s="57">
        <f t="shared" si="0"/>
        <v>11476.836900000024</v>
      </c>
      <c r="H79" s="58">
        <f t="shared" si="1"/>
        <v>5.0196089456150512E-2</v>
      </c>
      <c r="I79" s="17">
        <f t="shared" si="2"/>
        <v>-107.13000000000011</v>
      </c>
      <c r="J79" s="17"/>
    </row>
    <row r="80" spans="1:10" ht="14.25" customHeight="1" x14ac:dyDescent="0.25">
      <c r="A80" s="54">
        <v>42917</v>
      </c>
      <c r="B80" s="99">
        <f t="shared" si="3"/>
        <v>79</v>
      </c>
      <c r="C80" s="16">
        <v>32</v>
      </c>
      <c r="D80" s="56">
        <v>1537.76</v>
      </c>
      <c r="E80" s="57">
        <v>1952.36</v>
      </c>
      <c r="G80" s="100">
        <f t="shared" si="0"/>
        <v>171893.15999999992</v>
      </c>
      <c r="H80" s="58">
        <f t="shared" si="1"/>
        <v>0.26961294350223697</v>
      </c>
      <c r="I80" s="17">
        <f t="shared" si="2"/>
        <v>-414.59999999999991</v>
      </c>
      <c r="J80" s="17"/>
    </row>
    <row r="81" spans="1:10" ht="14.25" customHeight="1" x14ac:dyDescent="0.25">
      <c r="A81" s="54">
        <v>42948</v>
      </c>
      <c r="B81" s="99">
        <f t="shared" si="3"/>
        <v>80</v>
      </c>
      <c r="C81" s="16">
        <v>10</v>
      </c>
      <c r="D81" s="56">
        <v>1207.69</v>
      </c>
      <c r="E81" s="57">
        <v>1888.22</v>
      </c>
      <c r="G81" s="100">
        <f t="shared" si="0"/>
        <v>463121.08089999994</v>
      </c>
      <c r="H81" s="58">
        <f t="shared" si="1"/>
        <v>0.56349725509029636</v>
      </c>
      <c r="I81" s="17">
        <f t="shared" si="2"/>
        <v>-680.53</v>
      </c>
      <c r="J81" s="17"/>
    </row>
    <row r="82" spans="1:10" ht="14.25" customHeight="1" x14ac:dyDescent="0.25">
      <c r="A82" s="54">
        <v>42979</v>
      </c>
      <c r="B82" s="99">
        <f t="shared" si="3"/>
        <v>81</v>
      </c>
      <c r="C82" s="16">
        <v>30</v>
      </c>
      <c r="D82" s="56">
        <v>895.95</v>
      </c>
      <c r="E82" s="57">
        <v>1946.27</v>
      </c>
      <c r="G82" s="100">
        <f t="shared" si="0"/>
        <v>1103172.1024</v>
      </c>
      <c r="H82" s="58">
        <f t="shared" si="1"/>
        <v>1.1722975612478375</v>
      </c>
      <c r="I82" s="17">
        <f t="shared" si="2"/>
        <v>-1050.32</v>
      </c>
      <c r="J82" s="17"/>
    </row>
    <row r="83" spans="1:10" ht="14.25" customHeight="1" x14ac:dyDescent="0.25">
      <c r="A83" s="54">
        <v>43009</v>
      </c>
      <c r="B83" s="99">
        <f t="shared" si="3"/>
        <v>82</v>
      </c>
      <c r="C83" s="16">
        <v>127</v>
      </c>
      <c r="D83" s="56">
        <v>1226.24</v>
      </c>
      <c r="E83" s="57">
        <v>2321.0100000000002</v>
      </c>
      <c r="G83" s="100">
        <f t="shared" si="0"/>
        <v>1198521.3529000005</v>
      </c>
      <c r="H83" s="58">
        <f t="shared" si="1"/>
        <v>0.89278607776617969</v>
      </c>
      <c r="I83" s="17">
        <f t="shared" si="2"/>
        <v>-1094.7700000000002</v>
      </c>
      <c r="J83" s="17"/>
    </row>
    <row r="84" spans="1:10" ht="14.25" customHeight="1" x14ac:dyDescent="0.25">
      <c r="A84" s="54">
        <v>43040</v>
      </c>
      <c r="B84" s="99">
        <f t="shared" si="3"/>
        <v>83</v>
      </c>
      <c r="C84" s="16">
        <v>270</v>
      </c>
      <c r="D84" s="56">
        <v>2325.86</v>
      </c>
      <c r="E84" s="57">
        <v>3428.85</v>
      </c>
      <c r="G84" s="100">
        <f t="shared" si="0"/>
        <v>1216586.9400999995</v>
      </c>
      <c r="H84" s="58">
        <f t="shared" si="1"/>
        <v>0.47422888737929186</v>
      </c>
      <c r="I84" s="17">
        <f t="shared" si="2"/>
        <v>-1102.9899999999998</v>
      </c>
      <c r="J84" s="17"/>
    </row>
    <row r="85" spans="1:10" ht="14.25" customHeight="1" x14ac:dyDescent="0.25">
      <c r="A85" s="54">
        <v>43070</v>
      </c>
      <c r="B85" s="99">
        <f t="shared" si="3"/>
        <v>84</v>
      </c>
      <c r="C85" s="16">
        <v>372.5</v>
      </c>
      <c r="D85" s="56">
        <v>3600.39</v>
      </c>
      <c r="E85" s="57">
        <v>5153.8999999999996</v>
      </c>
      <c r="G85" s="100">
        <f t="shared" si="0"/>
        <v>2413393.3200999992</v>
      </c>
      <c r="H85" s="58">
        <f t="shared" si="1"/>
        <v>0.43148381147597892</v>
      </c>
      <c r="I85" s="17">
        <f t="shared" si="2"/>
        <v>-1553.5099999999998</v>
      </c>
      <c r="J85" s="17"/>
    </row>
    <row r="86" spans="1:10" ht="14.25" customHeight="1" x14ac:dyDescent="0.25">
      <c r="A86" s="54">
        <v>43101</v>
      </c>
      <c r="B86" s="99">
        <f t="shared" si="3"/>
        <v>85</v>
      </c>
      <c r="C86" s="16">
        <v>435.5</v>
      </c>
      <c r="D86" s="56">
        <v>6103.76</v>
      </c>
      <c r="E86" s="57">
        <v>6815.55</v>
      </c>
      <c r="G86" s="100">
        <f t="shared" si="0"/>
        <v>506645.00409999996</v>
      </c>
      <c r="H86" s="58">
        <f t="shared" si="1"/>
        <v>0.11661500452180294</v>
      </c>
      <c r="I86" s="17">
        <f t="shared" si="2"/>
        <v>-711.79</v>
      </c>
      <c r="J86" s="17"/>
    </row>
    <row r="87" spans="1:10" ht="14.25" customHeight="1" x14ac:dyDescent="0.25">
      <c r="A87" s="54">
        <v>43132</v>
      </c>
      <c r="B87" s="99">
        <f t="shared" si="3"/>
        <v>86</v>
      </c>
      <c r="C87" s="16">
        <v>357.5</v>
      </c>
      <c r="D87" s="56">
        <v>4157.79</v>
      </c>
      <c r="E87" s="57">
        <v>4827.8</v>
      </c>
      <c r="G87" s="100">
        <f t="shared" si="0"/>
        <v>448913.40010000032</v>
      </c>
      <c r="H87" s="58">
        <f t="shared" si="1"/>
        <v>0.16114570480952628</v>
      </c>
      <c r="I87" s="17">
        <f t="shared" si="2"/>
        <v>-670.01000000000022</v>
      </c>
      <c r="J87" s="17"/>
    </row>
    <row r="88" spans="1:10" ht="14.25" customHeight="1" x14ac:dyDescent="0.25">
      <c r="A88" s="54">
        <v>43160</v>
      </c>
      <c r="B88" s="99">
        <f t="shared" si="3"/>
        <v>87</v>
      </c>
      <c r="C88" s="16">
        <v>243</v>
      </c>
      <c r="D88" s="56">
        <v>4910.4399999999996</v>
      </c>
      <c r="E88" s="57">
        <v>3136.55</v>
      </c>
      <c r="G88" s="100">
        <f t="shared" si="0"/>
        <v>3146685.7320999978</v>
      </c>
      <c r="H88" s="58">
        <f t="shared" si="1"/>
        <v>0.36124868647208797</v>
      </c>
      <c r="I88" s="17">
        <f t="shared" si="2"/>
        <v>1773.8899999999994</v>
      </c>
      <c r="J88" s="17"/>
    </row>
    <row r="89" spans="1:10" ht="14.25" customHeight="1" x14ac:dyDescent="0.25">
      <c r="A89" s="54">
        <v>43191</v>
      </c>
      <c r="B89" s="99">
        <f t="shared" si="3"/>
        <v>88</v>
      </c>
      <c r="C89" s="16">
        <v>142.5</v>
      </c>
      <c r="D89" s="56">
        <v>2497.4699999999998</v>
      </c>
      <c r="E89" s="57">
        <v>2400.34</v>
      </c>
      <c r="G89" s="100">
        <f t="shared" si="0"/>
        <v>9434.2368999999326</v>
      </c>
      <c r="H89" s="58">
        <f t="shared" si="1"/>
        <v>3.8891358054350865E-2</v>
      </c>
      <c r="I89" s="17">
        <f t="shared" si="2"/>
        <v>97.129999999999654</v>
      </c>
      <c r="J89" s="17"/>
    </row>
    <row r="90" spans="1:10" ht="14.25" customHeight="1" x14ac:dyDescent="0.25">
      <c r="A90" s="54">
        <v>43221</v>
      </c>
      <c r="B90" s="99">
        <f t="shared" si="3"/>
        <v>89</v>
      </c>
      <c r="C90" s="16">
        <v>31</v>
      </c>
      <c r="D90" s="56">
        <v>1729.43</v>
      </c>
      <c r="E90" s="57">
        <v>1949.31</v>
      </c>
      <c r="G90" s="100">
        <f t="shared" si="0"/>
        <v>48347.214399999946</v>
      </c>
      <c r="H90" s="58">
        <f t="shared" si="1"/>
        <v>0.12714015600515768</v>
      </c>
      <c r="I90" s="17">
        <f t="shared" si="2"/>
        <v>-219.87999999999988</v>
      </c>
      <c r="J90" s="17"/>
    </row>
    <row r="91" spans="1:10" ht="14.25" customHeight="1" x14ac:dyDescent="0.25">
      <c r="A91" s="54">
        <v>43252</v>
      </c>
      <c r="B91" s="99">
        <f t="shared" si="3"/>
        <v>90</v>
      </c>
      <c r="C91" s="16">
        <v>12.5</v>
      </c>
      <c r="D91" s="56">
        <v>1610.43</v>
      </c>
      <c r="E91" s="57">
        <v>1895.2</v>
      </c>
      <c r="G91" s="100">
        <f t="shared" si="0"/>
        <v>81093.952899999989</v>
      </c>
      <c r="H91" s="58">
        <f t="shared" si="1"/>
        <v>0.17682854889687846</v>
      </c>
      <c r="I91" s="17">
        <f t="shared" si="2"/>
        <v>-284.77</v>
      </c>
      <c r="J91" s="17"/>
    </row>
    <row r="92" spans="1:10" ht="14.25" customHeight="1" x14ac:dyDescent="0.25">
      <c r="A92" s="54">
        <v>43282</v>
      </c>
      <c r="B92" s="99">
        <f t="shared" si="3"/>
        <v>91</v>
      </c>
      <c r="C92" s="16">
        <v>15.5</v>
      </c>
      <c r="D92" s="56">
        <v>1239.4100000000001</v>
      </c>
      <c r="E92" s="57">
        <v>1903.68</v>
      </c>
      <c r="G92" s="100">
        <f t="shared" si="0"/>
        <v>441254.63289999997</v>
      </c>
      <c r="H92" s="58">
        <f t="shared" si="1"/>
        <v>0.53595662452295845</v>
      </c>
      <c r="I92" s="17">
        <f t="shared" si="2"/>
        <v>-664.27</v>
      </c>
      <c r="J92" s="17"/>
    </row>
    <row r="93" spans="1:10" ht="14.25" customHeight="1" x14ac:dyDescent="0.25">
      <c r="A93" s="54">
        <v>43313</v>
      </c>
      <c r="B93" s="99">
        <f t="shared" si="3"/>
        <v>92</v>
      </c>
      <c r="C93" s="16">
        <v>50</v>
      </c>
      <c r="D93" s="56">
        <v>1448.11</v>
      </c>
      <c r="E93" s="57">
        <v>2009.77</v>
      </c>
      <c r="G93" s="100">
        <f t="shared" si="0"/>
        <v>315461.9556000001</v>
      </c>
      <c r="H93" s="58">
        <f t="shared" si="1"/>
        <v>0.38785727603566034</v>
      </c>
      <c r="I93" s="17">
        <f t="shared" si="2"/>
        <v>-561.66000000000008</v>
      </c>
      <c r="J93" s="17"/>
    </row>
    <row r="94" spans="1:10" ht="14.25" customHeight="1" x14ac:dyDescent="0.25">
      <c r="A94" s="54">
        <v>43344</v>
      </c>
      <c r="B94" s="99">
        <f t="shared" si="3"/>
        <v>93</v>
      </c>
      <c r="C94" s="16">
        <v>120.5</v>
      </c>
      <c r="D94" s="56">
        <v>1302.3</v>
      </c>
      <c r="E94" s="57">
        <v>2289.69</v>
      </c>
      <c r="G94" s="100">
        <f t="shared" si="0"/>
        <v>974939.01210000017</v>
      </c>
      <c r="H94" s="58">
        <f t="shared" si="1"/>
        <v>0.75818935729094694</v>
      </c>
      <c r="I94" s="17">
        <f t="shared" si="2"/>
        <v>-987.3900000000001</v>
      </c>
      <c r="J94" s="17"/>
    </row>
    <row r="95" spans="1:10" ht="14.25" customHeight="1" x14ac:dyDescent="0.25">
      <c r="A95" s="54">
        <v>43374</v>
      </c>
      <c r="B95" s="99">
        <f t="shared" si="3"/>
        <v>94</v>
      </c>
      <c r="C95" s="16">
        <v>244</v>
      </c>
      <c r="D95" s="56">
        <v>2481.7399999999998</v>
      </c>
      <c r="E95" s="57">
        <v>3146.47</v>
      </c>
      <c r="G95" s="100">
        <f t="shared" si="0"/>
        <v>441865.97290000005</v>
      </c>
      <c r="H95" s="58">
        <f t="shared" si="1"/>
        <v>0.26784836445397187</v>
      </c>
      <c r="I95" s="17">
        <f t="shared" si="2"/>
        <v>-664.73</v>
      </c>
      <c r="J95" s="17"/>
    </row>
    <row r="96" spans="1:10" ht="14.25" customHeight="1" x14ac:dyDescent="0.25">
      <c r="A96" s="54">
        <v>43405</v>
      </c>
      <c r="B96" s="99">
        <f t="shared" si="3"/>
        <v>95</v>
      </c>
      <c r="C96" s="16">
        <v>411</v>
      </c>
      <c r="D96" s="56">
        <v>4334.28</v>
      </c>
      <c r="E96" s="57">
        <v>6117.21</v>
      </c>
      <c r="G96" s="100">
        <f t="shared" si="0"/>
        <v>3178839.3849000009</v>
      </c>
      <c r="H96" s="58">
        <f t="shared" si="1"/>
        <v>0.41135551925579344</v>
      </c>
      <c r="I96" s="17">
        <f t="shared" si="2"/>
        <v>-1782.9300000000003</v>
      </c>
      <c r="J96" s="17"/>
    </row>
    <row r="97" spans="1:10" ht="14.25" customHeight="1" x14ac:dyDescent="0.25">
      <c r="A97" s="54">
        <v>43435</v>
      </c>
      <c r="B97" s="99">
        <f t="shared" si="3"/>
        <v>96</v>
      </c>
      <c r="C97" s="16">
        <v>431</v>
      </c>
      <c r="D97" s="56">
        <v>5010.95</v>
      </c>
      <c r="E97" s="57">
        <v>6683.12</v>
      </c>
      <c r="G97" s="100">
        <f t="shared" si="0"/>
        <v>2796152.5089000002</v>
      </c>
      <c r="H97" s="58">
        <f t="shared" si="1"/>
        <v>0.33370319001386967</v>
      </c>
      <c r="I97" s="17">
        <f t="shared" si="2"/>
        <v>-1672.17</v>
      </c>
      <c r="J97" s="17"/>
    </row>
    <row r="98" spans="1:10" ht="14.25" customHeight="1" x14ac:dyDescent="0.25">
      <c r="A98" s="54">
        <v>43466</v>
      </c>
      <c r="B98" s="99">
        <f t="shared" si="3"/>
        <v>97</v>
      </c>
      <c r="C98" s="16">
        <v>294</v>
      </c>
      <c r="D98" s="56">
        <v>3984</v>
      </c>
      <c r="E98" s="57">
        <v>3736.66</v>
      </c>
      <c r="G98" s="100">
        <f t="shared" si="0"/>
        <v>61177.075600000069</v>
      </c>
      <c r="H98" s="58">
        <f t="shared" si="1"/>
        <v>6.2083333333333372E-2</v>
      </c>
      <c r="I98" s="17">
        <f t="shared" si="2"/>
        <v>247.34000000000015</v>
      </c>
      <c r="J98" s="17"/>
    </row>
    <row r="99" spans="1:10" ht="14.25" customHeight="1" x14ac:dyDescent="0.25">
      <c r="A99" s="54">
        <v>43497</v>
      </c>
      <c r="B99" s="99">
        <f t="shared" si="3"/>
        <v>98</v>
      </c>
      <c r="C99" s="16">
        <v>316</v>
      </c>
      <c r="D99" s="56">
        <v>4380</v>
      </c>
      <c r="E99" s="57">
        <v>4065.4</v>
      </c>
      <c r="G99" s="100">
        <f t="shared" si="0"/>
        <v>98973.159999999945</v>
      </c>
      <c r="H99" s="58">
        <f t="shared" si="1"/>
        <v>7.1826484018264816E-2</v>
      </c>
      <c r="I99" s="17">
        <f t="shared" si="2"/>
        <v>314.59999999999991</v>
      </c>
      <c r="J99" s="17"/>
    </row>
    <row r="100" spans="1:10" ht="14.25" customHeight="1" x14ac:dyDescent="0.25">
      <c r="A100" s="54">
        <v>43525</v>
      </c>
      <c r="B100" s="99">
        <f t="shared" si="3"/>
        <v>99</v>
      </c>
      <c r="C100" s="16">
        <v>384.5</v>
      </c>
      <c r="D100" s="56">
        <v>7549</v>
      </c>
      <c r="E100" s="57">
        <v>5434.9</v>
      </c>
      <c r="G100" s="100">
        <f t="shared" si="0"/>
        <v>4469418.8100000015</v>
      </c>
      <c r="H100" s="58">
        <f t="shared" si="1"/>
        <v>0.28005033779308525</v>
      </c>
      <c r="I100" s="17">
        <f t="shared" si="2"/>
        <v>2114.1000000000004</v>
      </c>
      <c r="J100" s="17"/>
    </row>
    <row r="101" spans="1:10" ht="14.25" customHeight="1" x14ac:dyDescent="0.25">
      <c r="A101" s="54">
        <v>43556</v>
      </c>
      <c r="B101" s="99">
        <f t="shared" si="3"/>
        <v>100</v>
      </c>
      <c r="C101" s="16">
        <v>286</v>
      </c>
      <c r="D101" s="56">
        <v>5025</v>
      </c>
      <c r="E101" s="57">
        <v>3628.53</v>
      </c>
      <c r="G101" s="100">
        <f t="shared" si="0"/>
        <v>1950128.4608999994</v>
      </c>
      <c r="H101" s="58">
        <f t="shared" si="1"/>
        <v>0.27790447761194026</v>
      </c>
      <c r="I101" s="17">
        <f t="shared" si="2"/>
        <v>1396.4699999999998</v>
      </c>
      <c r="J101" s="17"/>
    </row>
    <row r="102" spans="1:10" ht="14.25" customHeight="1" x14ac:dyDescent="0.25">
      <c r="A102" s="54">
        <v>43586</v>
      </c>
      <c r="B102" s="99">
        <f t="shared" si="3"/>
        <v>101</v>
      </c>
      <c r="C102" s="16">
        <v>156</v>
      </c>
      <c r="D102" s="56">
        <v>3380</v>
      </c>
      <c r="E102" s="57">
        <v>2475.29</v>
      </c>
      <c r="G102" s="100">
        <f t="shared" si="0"/>
        <v>818500.18410000007</v>
      </c>
      <c r="H102" s="58">
        <f t="shared" si="1"/>
        <v>0.2676656804733728</v>
      </c>
      <c r="I102" s="17">
        <f t="shared" si="2"/>
        <v>904.71</v>
      </c>
      <c r="J102" s="17"/>
    </row>
    <row r="103" spans="1:10" ht="14.25" customHeight="1" x14ac:dyDescent="0.25">
      <c r="A103" s="54">
        <v>43617</v>
      </c>
      <c r="B103" s="99">
        <f t="shared" si="3"/>
        <v>102</v>
      </c>
      <c r="C103" s="16">
        <v>49.5</v>
      </c>
      <c r="D103" s="56">
        <v>2399</v>
      </c>
      <c r="E103" s="57">
        <v>2008.11</v>
      </c>
      <c r="G103" s="100">
        <f t="shared" si="0"/>
        <v>152794.99210000009</v>
      </c>
      <c r="H103" s="58">
        <f t="shared" si="1"/>
        <v>0.16293872446852858</v>
      </c>
      <c r="I103" s="17">
        <f t="shared" si="2"/>
        <v>390.8900000000001</v>
      </c>
      <c r="J103" s="17"/>
    </row>
    <row r="104" spans="1:10" ht="14.25" customHeight="1" x14ac:dyDescent="0.25">
      <c r="A104" s="54">
        <v>43647</v>
      </c>
      <c r="B104" s="99">
        <f t="shared" si="3"/>
        <v>103</v>
      </c>
      <c r="C104" s="16">
        <v>21.5</v>
      </c>
      <c r="D104" s="56">
        <v>1947</v>
      </c>
      <c r="E104" s="57">
        <v>1920.97</v>
      </c>
      <c r="G104" s="100">
        <f t="shared" si="0"/>
        <v>677.56089999999858</v>
      </c>
      <c r="H104" s="58">
        <f t="shared" si="1"/>
        <v>1.3369286081150475E-2</v>
      </c>
      <c r="I104" s="17">
        <f t="shared" si="2"/>
        <v>26.029999999999973</v>
      </c>
      <c r="J104" s="17"/>
    </row>
    <row r="105" spans="1:10" ht="14.25" customHeight="1" x14ac:dyDescent="0.25">
      <c r="A105" s="54">
        <v>43678</v>
      </c>
      <c r="B105" s="99">
        <f t="shared" si="3"/>
        <v>104</v>
      </c>
      <c r="C105" s="16">
        <v>30.5</v>
      </c>
      <c r="D105" s="56">
        <v>1607</v>
      </c>
      <c r="E105" s="57">
        <v>1947.78</v>
      </c>
      <c r="G105" s="100">
        <f t="shared" si="0"/>
        <v>116131.00839999998</v>
      </c>
      <c r="H105" s="58">
        <f t="shared" si="1"/>
        <v>0.21205973864343494</v>
      </c>
      <c r="I105" s="17">
        <f t="shared" si="2"/>
        <v>-340.78</v>
      </c>
      <c r="J105" s="17"/>
    </row>
    <row r="106" spans="1:10" ht="14.25" customHeight="1" x14ac:dyDescent="0.25">
      <c r="A106" s="54">
        <v>43709</v>
      </c>
      <c r="B106" s="99">
        <f t="shared" si="3"/>
        <v>105</v>
      </c>
      <c r="C106" s="16">
        <v>81</v>
      </c>
      <c r="D106" s="56">
        <v>1379</v>
      </c>
      <c r="E106" s="57">
        <v>2120.81</v>
      </c>
      <c r="G106" s="100">
        <f t="shared" si="0"/>
        <v>550282.07609999995</v>
      </c>
      <c r="H106" s="58">
        <f t="shared" si="1"/>
        <v>0.53793328498912252</v>
      </c>
      <c r="I106" s="17">
        <f t="shared" si="2"/>
        <v>-741.81</v>
      </c>
      <c r="J106" s="17"/>
    </row>
    <row r="107" spans="1:10" ht="14.25" customHeight="1" x14ac:dyDescent="0.25">
      <c r="A107" s="54">
        <v>43739</v>
      </c>
      <c r="B107" s="99">
        <f t="shared" si="3"/>
        <v>106</v>
      </c>
      <c r="C107" s="101">
        <v>129.5</v>
      </c>
      <c r="D107" s="56">
        <v>1426</v>
      </c>
      <c r="E107" s="57">
        <v>2333.35</v>
      </c>
      <c r="G107" s="100">
        <f t="shared" si="0"/>
        <v>823284.02249999985</v>
      </c>
      <c r="H107" s="58">
        <f t="shared" si="1"/>
        <v>0.63629032258064511</v>
      </c>
      <c r="I107" s="17">
        <f t="shared" si="2"/>
        <v>-907.34999999999991</v>
      </c>
      <c r="J107" s="17"/>
    </row>
    <row r="108" spans="1:10" ht="14.25" customHeight="1" x14ac:dyDescent="0.25">
      <c r="A108" s="54">
        <v>43770</v>
      </c>
      <c r="B108" s="99">
        <f t="shared" si="3"/>
        <v>107</v>
      </c>
      <c r="C108" s="101">
        <v>233.5</v>
      </c>
      <c r="D108" s="56">
        <v>2419</v>
      </c>
      <c r="E108" s="57">
        <v>3045.45</v>
      </c>
      <c r="G108" s="100">
        <f t="shared" si="0"/>
        <v>392439.60249999975</v>
      </c>
      <c r="H108" s="58">
        <f t="shared" si="1"/>
        <v>0.25897064902852412</v>
      </c>
      <c r="I108" s="17">
        <f t="shared" si="2"/>
        <v>-626.44999999999982</v>
      </c>
      <c r="J108" s="17"/>
    </row>
    <row r="109" spans="1:10" ht="14.25" customHeight="1" x14ac:dyDescent="0.25">
      <c r="A109" s="54">
        <v>43800</v>
      </c>
      <c r="B109" s="99">
        <f t="shared" si="3"/>
        <v>108</v>
      </c>
      <c r="C109" s="101">
        <v>351.5</v>
      </c>
      <c r="D109" s="56">
        <v>4238</v>
      </c>
      <c r="E109" s="57">
        <v>4705.1099999999997</v>
      </c>
      <c r="G109" s="100">
        <f t="shared" si="0"/>
        <v>218191.75209999969</v>
      </c>
      <c r="H109" s="58">
        <f t="shared" si="1"/>
        <v>0.11021944313355349</v>
      </c>
      <c r="I109" s="17">
        <f t="shared" si="2"/>
        <v>-467.10999999999967</v>
      </c>
      <c r="J109" s="17"/>
    </row>
    <row r="110" spans="1:10" ht="14.25" customHeight="1" x14ac:dyDescent="0.25">
      <c r="A110" s="54">
        <v>43831</v>
      </c>
      <c r="B110" s="99">
        <f t="shared" si="3"/>
        <v>109</v>
      </c>
      <c r="C110" s="101">
        <v>440</v>
      </c>
      <c r="D110" s="56">
        <v>5672</v>
      </c>
      <c r="E110" s="57">
        <v>6949.59</v>
      </c>
      <c r="G110" s="100">
        <f t="shared" si="0"/>
        <v>1632236.2081000004</v>
      </c>
      <c r="H110" s="58">
        <f t="shared" si="1"/>
        <v>0.22524506346967563</v>
      </c>
      <c r="I110" s="17">
        <f t="shared" si="2"/>
        <v>-1277.5900000000001</v>
      </c>
      <c r="J110" s="17"/>
    </row>
    <row r="111" spans="1:10" ht="14.25" customHeight="1" x14ac:dyDescent="0.25">
      <c r="A111" s="54">
        <v>43862</v>
      </c>
      <c r="B111" s="99">
        <f t="shared" si="3"/>
        <v>110</v>
      </c>
      <c r="C111" s="101">
        <v>622.5</v>
      </c>
      <c r="D111" s="56">
        <v>11933</v>
      </c>
      <c r="E111" s="57">
        <v>11681</v>
      </c>
      <c r="G111" s="100">
        <f t="shared" si="0"/>
        <v>63504</v>
      </c>
      <c r="H111" s="58">
        <f t="shared" si="1"/>
        <v>2.1117908321461494E-2</v>
      </c>
      <c r="I111" s="17">
        <f t="shared" si="2"/>
        <v>252</v>
      </c>
      <c r="J111" s="17"/>
    </row>
    <row r="112" spans="1:10" ht="14.25" customHeight="1" x14ac:dyDescent="0.25">
      <c r="A112" s="54">
        <v>43891</v>
      </c>
      <c r="B112" s="99">
        <f t="shared" si="3"/>
        <v>111</v>
      </c>
      <c r="C112" s="101">
        <v>485.5</v>
      </c>
      <c r="D112" s="56">
        <v>8252</v>
      </c>
      <c r="E112" s="57">
        <v>8357.2099999999991</v>
      </c>
      <c r="G112" s="100">
        <f t="shared" si="0"/>
        <v>11069.144099999816</v>
      </c>
      <c r="H112" s="58">
        <f t="shared" si="1"/>
        <v>1.2749636451769162E-2</v>
      </c>
      <c r="I112" s="17">
        <f t="shared" si="2"/>
        <v>-105.20999999999913</v>
      </c>
      <c r="J112" s="17"/>
    </row>
    <row r="113" spans="1:10" ht="14.25" customHeight="1" x14ac:dyDescent="0.25">
      <c r="A113" s="54">
        <v>43922</v>
      </c>
      <c r="B113" s="99">
        <f t="shared" si="3"/>
        <v>112</v>
      </c>
      <c r="C113" s="101">
        <v>146</v>
      </c>
      <c r="D113" s="56">
        <v>4239</v>
      </c>
      <c r="E113" s="57">
        <v>2419.2199999999998</v>
      </c>
      <c r="G113" s="100">
        <f t="shared" si="0"/>
        <v>3311599.2484000009</v>
      </c>
      <c r="H113" s="58">
        <f t="shared" si="1"/>
        <v>0.42929464496343483</v>
      </c>
      <c r="I113" s="17">
        <f t="shared" si="2"/>
        <v>1819.7800000000002</v>
      </c>
      <c r="J113" s="17"/>
    </row>
    <row r="114" spans="1:10" ht="14.25" customHeight="1" x14ac:dyDescent="0.25">
      <c r="A114" s="54">
        <v>43952</v>
      </c>
      <c r="B114" s="99">
        <f t="shared" si="3"/>
        <v>113</v>
      </c>
      <c r="C114" s="16">
        <v>80</v>
      </c>
      <c r="D114" s="56">
        <v>2803</v>
      </c>
      <c r="E114" s="57">
        <v>2116.96</v>
      </c>
      <c r="G114" s="100">
        <f t="shared" si="0"/>
        <v>470650.88159999996</v>
      </c>
      <c r="H114" s="58">
        <f t="shared" si="1"/>
        <v>0.24475205137352835</v>
      </c>
      <c r="I114" s="17">
        <f t="shared" si="2"/>
        <v>686.04</v>
      </c>
      <c r="J114" s="17"/>
    </row>
    <row r="115" spans="1:10" ht="14.25" customHeight="1" x14ac:dyDescent="0.25">
      <c r="A115" s="54">
        <v>43983</v>
      </c>
      <c r="B115" s="99">
        <f t="shared" si="3"/>
        <v>114</v>
      </c>
      <c r="C115" s="16">
        <v>63.5</v>
      </c>
      <c r="D115" s="56">
        <v>2449</v>
      </c>
      <c r="E115" s="57">
        <v>2056.1</v>
      </c>
      <c r="G115" s="100">
        <f t="shared" si="0"/>
        <v>154370.41000000006</v>
      </c>
      <c r="H115" s="58">
        <f t="shared" si="1"/>
        <v>0.16043282972641898</v>
      </c>
      <c r="I115" s="17">
        <f t="shared" si="2"/>
        <v>392.90000000000009</v>
      </c>
      <c r="J115" s="17"/>
    </row>
    <row r="116" spans="1:10" ht="14.25" customHeight="1" x14ac:dyDescent="0.25">
      <c r="A116" s="54">
        <v>44013</v>
      </c>
      <c r="B116" s="99">
        <f t="shared" si="3"/>
        <v>115</v>
      </c>
      <c r="C116" s="16">
        <v>10</v>
      </c>
      <c r="D116" s="56">
        <v>1873</v>
      </c>
      <c r="E116" s="57">
        <v>1888.22</v>
      </c>
      <c r="G116" s="100">
        <f t="shared" si="0"/>
        <v>231.64840000000083</v>
      </c>
      <c r="H116" s="58">
        <f t="shared" si="1"/>
        <v>8.1260010678056733E-3</v>
      </c>
      <c r="I116" s="17">
        <f t="shared" si="2"/>
        <v>-15.220000000000027</v>
      </c>
      <c r="J116" s="17"/>
    </row>
    <row r="117" spans="1:10" ht="14.25" customHeight="1" x14ac:dyDescent="0.25">
      <c r="A117" s="54">
        <v>44044</v>
      </c>
      <c r="B117" s="99">
        <f t="shared" si="3"/>
        <v>116</v>
      </c>
      <c r="C117" s="16">
        <v>10</v>
      </c>
      <c r="D117" s="56">
        <v>1462</v>
      </c>
      <c r="E117" s="57">
        <v>1888.22</v>
      </c>
      <c r="G117" s="100">
        <f t="shared" si="0"/>
        <v>181663.48840000003</v>
      </c>
      <c r="H117" s="58">
        <f t="shared" si="1"/>
        <v>0.29153214774281805</v>
      </c>
      <c r="I117" s="17">
        <f t="shared" si="2"/>
        <v>-426.22</v>
      </c>
      <c r="J117" s="17"/>
    </row>
    <row r="118" spans="1:10" ht="14.25" customHeight="1" x14ac:dyDescent="0.25">
      <c r="A118" s="54">
        <v>44075</v>
      </c>
      <c r="B118" s="99">
        <f t="shared" si="3"/>
        <v>117</v>
      </c>
      <c r="C118" s="16">
        <v>21.5</v>
      </c>
      <c r="D118" s="56">
        <v>1141</v>
      </c>
      <c r="E118" s="57">
        <v>1920.97</v>
      </c>
      <c r="G118" s="100">
        <f t="shared" si="0"/>
        <v>608353.20090000005</v>
      </c>
      <c r="H118" s="58">
        <f t="shared" si="1"/>
        <v>0.68358457493426816</v>
      </c>
      <c r="I118" s="17">
        <f t="shared" si="2"/>
        <v>-779.97</v>
      </c>
      <c r="J118" s="17"/>
    </row>
    <row r="119" spans="1:10" ht="14.25" customHeight="1" x14ac:dyDescent="0.25">
      <c r="A119" s="54">
        <v>44105</v>
      </c>
      <c r="B119" s="99">
        <f t="shared" si="3"/>
        <v>118</v>
      </c>
      <c r="C119" s="16">
        <v>72.5</v>
      </c>
      <c r="D119" s="56">
        <v>985</v>
      </c>
      <c r="E119" s="57">
        <v>2088.69</v>
      </c>
      <c r="G119" s="100">
        <f t="shared" si="0"/>
        <v>1218131.6161000002</v>
      </c>
      <c r="H119" s="58">
        <f t="shared" si="1"/>
        <v>1.1204974619289341</v>
      </c>
      <c r="I119" s="17">
        <f t="shared" si="2"/>
        <v>-1103.69</v>
      </c>
      <c r="J119" s="17"/>
    </row>
    <row r="120" spans="1:10" ht="14.25" customHeight="1" x14ac:dyDescent="0.25">
      <c r="A120" s="54">
        <v>44136</v>
      </c>
      <c r="B120" s="99">
        <f t="shared" si="3"/>
        <v>119</v>
      </c>
      <c r="C120" s="16">
        <v>166.5</v>
      </c>
      <c r="D120" s="56">
        <v>1948</v>
      </c>
      <c r="E120" s="57">
        <v>2537.7399999999998</v>
      </c>
      <c r="G120" s="100">
        <f t="shared" si="0"/>
        <v>347793.26759999973</v>
      </c>
      <c r="H120" s="58">
        <f t="shared" si="1"/>
        <v>0.30274127310061588</v>
      </c>
      <c r="I120" s="17">
        <f t="shared" si="2"/>
        <v>-589.73999999999978</v>
      </c>
      <c r="J120" s="17"/>
    </row>
    <row r="121" spans="1:10" ht="14.25" customHeight="1" x14ac:dyDescent="0.25">
      <c r="A121" s="54">
        <v>44166</v>
      </c>
      <c r="B121" s="99">
        <f t="shared" si="3"/>
        <v>120</v>
      </c>
      <c r="C121" s="16">
        <v>378</v>
      </c>
      <c r="D121" s="56">
        <v>4880</v>
      </c>
      <c r="E121" s="57">
        <v>5280.47</v>
      </c>
      <c r="G121" s="100">
        <f t="shared" si="0"/>
        <v>160376.22090000019</v>
      </c>
      <c r="H121" s="58">
        <f t="shared" si="1"/>
        <v>8.2063524590163986E-2</v>
      </c>
      <c r="I121" s="17">
        <f t="shared" si="2"/>
        <v>-400.47000000000025</v>
      </c>
      <c r="J121" s="17"/>
    </row>
    <row r="122" spans="1:10" ht="14.25" customHeight="1" x14ac:dyDescent="0.25">
      <c r="A122" s="54">
        <v>44197</v>
      </c>
      <c r="B122" s="99">
        <f t="shared" si="3"/>
        <v>121</v>
      </c>
      <c r="C122" s="16">
        <v>451</v>
      </c>
      <c r="D122" s="56">
        <v>6198</v>
      </c>
      <c r="E122" s="57">
        <v>7283.07</v>
      </c>
      <c r="G122" s="100">
        <f t="shared" si="0"/>
        <v>1177376.9048999993</v>
      </c>
      <c r="H122" s="58">
        <f t="shared" si="1"/>
        <v>0.17506776379477246</v>
      </c>
      <c r="I122" s="17">
        <f t="shared" si="2"/>
        <v>-1085.0699999999997</v>
      </c>
      <c r="J122" s="17"/>
    </row>
    <row r="123" spans="1:10" ht="14.25" customHeight="1" x14ac:dyDescent="0.25">
      <c r="A123" s="54">
        <v>44228</v>
      </c>
      <c r="B123" s="99">
        <f t="shared" si="3"/>
        <v>122</v>
      </c>
      <c r="C123" s="16">
        <v>369</v>
      </c>
      <c r="D123" s="56">
        <v>4770</v>
      </c>
      <c r="E123" s="57">
        <v>5075.3100000000004</v>
      </c>
      <c r="G123" s="100">
        <f t="shared" si="0"/>
        <v>93214.196100000248</v>
      </c>
      <c r="H123" s="58">
        <f t="shared" si="1"/>
        <v>6.4006289308176187E-2</v>
      </c>
      <c r="I123" s="17">
        <f t="shared" si="2"/>
        <v>-305.3100000000004</v>
      </c>
      <c r="J123" s="17"/>
    </row>
    <row r="124" spans="1:10" ht="14.25" customHeight="1" x14ac:dyDescent="0.25">
      <c r="A124" s="54">
        <v>44256</v>
      </c>
      <c r="B124" s="99">
        <f t="shared" si="3"/>
        <v>123</v>
      </c>
      <c r="C124" s="16">
        <v>286</v>
      </c>
      <c r="D124" s="56">
        <v>4338</v>
      </c>
      <c r="E124" s="57">
        <v>3628.53</v>
      </c>
      <c r="G124" s="100">
        <f t="shared" si="0"/>
        <v>503347.68089999974</v>
      </c>
      <c r="H124" s="58">
        <f t="shared" si="1"/>
        <v>0.16354771784232361</v>
      </c>
      <c r="I124" s="17">
        <f t="shared" si="2"/>
        <v>709.4699999999998</v>
      </c>
      <c r="J124" s="17"/>
    </row>
    <row r="125" spans="1:10" ht="14.25" customHeight="1" x14ac:dyDescent="0.25">
      <c r="A125" s="54">
        <v>44287</v>
      </c>
      <c r="B125" s="99">
        <f t="shared" si="3"/>
        <v>124</v>
      </c>
      <c r="C125" s="16">
        <v>116</v>
      </c>
      <c r="D125" s="56">
        <v>2131</v>
      </c>
      <c r="E125" s="57">
        <v>2268.65</v>
      </c>
      <c r="G125" s="100">
        <f t="shared" si="0"/>
        <v>18947.522500000025</v>
      </c>
      <c r="H125" s="58">
        <f t="shared" si="1"/>
        <v>6.4594087282965784E-2</v>
      </c>
      <c r="I125" s="17">
        <f t="shared" si="2"/>
        <v>-137.65000000000009</v>
      </c>
      <c r="J125" s="17"/>
    </row>
    <row r="126" spans="1:10" ht="14.25" customHeight="1" x14ac:dyDescent="0.25">
      <c r="A126" s="54">
        <v>44317</v>
      </c>
      <c r="B126" s="99">
        <f t="shared" si="3"/>
        <v>125</v>
      </c>
      <c r="C126" s="16">
        <v>32</v>
      </c>
      <c r="D126" s="56">
        <v>1589</v>
      </c>
      <c r="E126" s="57">
        <v>1952.36</v>
      </c>
      <c r="G126" s="100">
        <f t="shared" si="0"/>
        <v>132030.48959999991</v>
      </c>
      <c r="H126" s="58">
        <f t="shared" si="1"/>
        <v>0.22867212083071109</v>
      </c>
      <c r="I126" s="17">
        <f t="shared" si="2"/>
        <v>-363.3599999999999</v>
      </c>
      <c r="J126" s="17"/>
    </row>
    <row r="127" spans="1:10" ht="14.25" customHeight="1" x14ac:dyDescent="0.25">
      <c r="A127" s="54">
        <v>44348</v>
      </c>
      <c r="B127" s="99">
        <f t="shared" si="3"/>
        <v>126</v>
      </c>
      <c r="C127" s="16">
        <v>31.5</v>
      </c>
      <c r="D127" s="56">
        <v>1692</v>
      </c>
      <c r="E127" s="57">
        <v>1950.83</v>
      </c>
      <c r="G127" s="100">
        <f t="shared" si="0"/>
        <v>66992.968899999963</v>
      </c>
      <c r="H127" s="58">
        <f t="shared" si="1"/>
        <v>0.15297281323877066</v>
      </c>
      <c r="I127" s="17">
        <f t="shared" si="2"/>
        <v>-258.82999999999993</v>
      </c>
      <c r="J127" s="17"/>
    </row>
    <row r="128" spans="1:10" ht="14.25" customHeight="1" x14ac:dyDescent="0.25">
      <c r="A128" s="54">
        <v>44378</v>
      </c>
      <c r="B128" s="99">
        <f t="shared" si="3"/>
        <v>127</v>
      </c>
      <c r="C128" s="16">
        <v>25</v>
      </c>
      <c r="D128" s="56">
        <v>1256</v>
      </c>
      <c r="E128" s="57">
        <v>1931.27</v>
      </c>
      <c r="G128" s="100">
        <f t="shared" si="0"/>
        <v>455989.57289999997</v>
      </c>
      <c r="H128" s="58">
        <f t="shared" si="1"/>
        <v>0.53763535031847132</v>
      </c>
      <c r="I128" s="17">
        <f t="shared" si="2"/>
        <v>-675.27</v>
      </c>
      <c r="J128" s="17"/>
    </row>
    <row r="129" spans="1:10" ht="14.25" customHeight="1" x14ac:dyDescent="0.25">
      <c r="A129" s="54">
        <v>44409</v>
      </c>
      <c r="B129" s="99">
        <f t="shared" si="3"/>
        <v>128</v>
      </c>
      <c r="C129" s="16">
        <v>8</v>
      </c>
      <c r="D129" s="56">
        <v>1119</v>
      </c>
      <c r="E129" s="57">
        <v>1882.69</v>
      </c>
      <c r="G129" s="100">
        <f t="shared" si="0"/>
        <v>583222.41610000003</v>
      </c>
      <c r="H129" s="58">
        <f t="shared" si="1"/>
        <v>0.6824754244861484</v>
      </c>
      <c r="I129" s="17">
        <f t="shared" si="2"/>
        <v>-763.69</v>
      </c>
      <c r="J129" s="17"/>
    </row>
    <row r="130" spans="1:10" ht="14.25" customHeight="1" x14ac:dyDescent="0.25">
      <c r="A130" s="54">
        <v>44440</v>
      </c>
      <c r="B130" s="99">
        <f t="shared" si="3"/>
        <v>129</v>
      </c>
      <c r="C130" s="16">
        <v>18</v>
      </c>
      <c r="D130" s="56">
        <v>923</v>
      </c>
      <c r="E130" s="57">
        <v>1910.83</v>
      </c>
      <c r="G130" s="100">
        <f t="shared" si="0"/>
        <v>975808.10889999988</v>
      </c>
      <c r="H130" s="58">
        <f t="shared" si="1"/>
        <v>1.0702383531960995</v>
      </c>
      <c r="I130" s="17">
        <f t="shared" si="2"/>
        <v>-987.82999999999993</v>
      </c>
      <c r="J130" s="17"/>
    </row>
    <row r="131" spans="1:10" ht="14.25" customHeight="1" x14ac:dyDescent="0.25">
      <c r="A131" s="54">
        <v>44470</v>
      </c>
      <c r="B131" s="99">
        <f t="shared" si="3"/>
        <v>130</v>
      </c>
      <c r="C131" s="16">
        <v>227.5</v>
      </c>
      <c r="D131" s="56">
        <v>2983</v>
      </c>
      <c r="E131" s="57">
        <v>2990.76</v>
      </c>
      <c r="G131" s="100">
        <f t="shared" si="0"/>
        <v>60.217600000003387</v>
      </c>
      <c r="H131" s="58">
        <f t="shared" si="1"/>
        <v>2.601407978545162E-3</v>
      </c>
      <c r="I131" s="17">
        <f t="shared" si="2"/>
        <v>-7.7600000000002183</v>
      </c>
      <c r="J131" s="17"/>
    </row>
    <row r="132" spans="1:10" ht="14.25" customHeight="1" x14ac:dyDescent="0.25">
      <c r="A132" s="54">
        <v>44501</v>
      </c>
      <c r="B132" s="99">
        <f t="shared" si="3"/>
        <v>131</v>
      </c>
      <c r="C132" s="16">
        <v>373</v>
      </c>
      <c r="D132" s="56">
        <v>3815</v>
      </c>
      <c r="E132" s="57">
        <v>5165.25</v>
      </c>
      <c r="G132" s="100">
        <f t="shared" si="0"/>
        <v>1823175.0625</v>
      </c>
      <c r="H132" s="58">
        <f t="shared" si="1"/>
        <v>0.35393184796854521</v>
      </c>
      <c r="I132" s="17">
        <f t="shared" si="2"/>
        <v>-1350.25</v>
      </c>
      <c r="J132" s="17"/>
    </row>
    <row r="133" spans="1:10" ht="14.25" customHeight="1" x14ac:dyDescent="0.25">
      <c r="A133" s="54">
        <v>44531</v>
      </c>
      <c r="B133" s="99">
        <f t="shared" si="3"/>
        <v>132</v>
      </c>
      <c r="C133" s="16">
        <v>377.5</v>
      </c>
      <c r="D133" s="56">
        <v>4450</v>
      </c>
      <c r="E133" s="57">
        <v>5268.81</v>
      </c>
      <c r="G133" s="100">
        <f t="shared" si="0"/>
        <v>670449.81610000064</v>
      </c>
      <c r="H133" s="58">
        <f t="shared" si="1"/>
        <v>0.18400224719101133</v>
      </c>
      <c r="I133" s="17">
        <f t="shared" si="2"/>
        <v>-818.8100000000004</v>
      </c>
      <c r="J133" s="17"/>
    </row>
    <row r="134" spans="1:10" ht="14.25" customHeight="1" x14ac:dyDescent="0.25">
      <c r="A134" s="54">
        <v>44562</v>
      </c>
      <c r="B134" s="99">
        <f t="shared" si="3"/>
        <v>133</v>
      </c>
      <c r="C134" s="16">
        <v>538.5</v>
      </c>
      <c r="D134" s="56">
        <v>9992</v>
      </c>
      <c r="E134" s="57">
        <v>9923.7999999999993</v>
      </c>
      <c r="G134" s="100">
        <f t="shared" si="0"/>
        <v>4651.2400000000989</v>
      </c>
      <c r="H134" s="58">
        <f t="shared" si="1"/>
        <v>6.8254603682947083E-3</v>
      </c>
      <c r="I134" s="17">
        <f t="shared" si="2"/>
        <v>68.200000000000728</v>
      </c>
      <c r="J134" s="17"/>
    </row>
    <row r="135" spans="1:10" ht="14.25" customHeight="1" x14ac:dyDescent="0.25">
      <c r="A135" s="54">
        <v>44593</v>
      </c>
      <c r="B135" s="99">
        <f t="shared" si="3"/>
        <v>134</v>
      </c>
      <c r="C135" s="16">
        <v>516</v>
      </c>
      <c r="D135" s="56">
        <v>10939</v>
      </c>
      <c r="E135" s="57">
        <v>9287.19</v>
      </c>
      <c r="G135" s="100">
        <f t="shared" si="0"/>
        <v>2728476.2760999985</v>
      </c>
      <c r="H135" s="58">
        <f t="shared" si="1"/>
        <v>0.15100191973672178</v>
      </c>
      <c r="I135" s="17">
        <f t="shared" si="2"/>
        <v>1651.8099999999995</v>
      </c>
      <c r="J135" s="17"/>
    </row>
    <row r="136" spans="1:10" ht="14.25" customHeight="1" x14ac:dyDescent="0.25">
      <c r="A136" s="54">
        <v>44621</v>
      </c>
      <c r="B136" s="99">
        <f t="shared" si="3"/>
        <v>135</v>
      </c>
      <c r="C136" s="16">
        <v>297</v>
      </c>
      <c r="D136" s="56">
        <v>4978</v>
      </c>
      <c r="E136" s="57">
        <v>3778.72</v>
      </c>
      <c r="G136" s="100">
        <f t="shared" si="0"/>
        <v>1438272.5184000004</v>
      </c>
      <c r="H136" s="58">
        <f t="shared" si="1"/>
        <v>0.24091603053435118</v>
      </c>
      <c r="I136" s="17">
        <f t="shared" si="2"/>
        <v>1199.2800000000002</v>
      </c>
      <c r="J136" s="17"/>
    </row>
    <row r="137" spans="1:10" ht="14.25" customHeight="1" x14ac:dyDescent="0.25">
      <c r="A137" s="54">
        <v>44652</v>
      </c>
      <c r="B137" s="99">
        <f t="shared" si="3"/>
        <v>136</v>
      </c>
      <c r="C137" s="16">
        <v>151</v>
      </c>
      <c r="D137" s="56">
        <v>3761</v>
      </c>
      <c r="E137" s="57">
        <v>2446.85</v>
      </c>
      <c r="G137" s="100">
        <f t="shared" si="0"/>
        <v>1726990.2225000001</v>
      </c>
      <c r="H137" s="58">
        <f t="shared" si="1"/>
        <v>0.34941504918904548</v>
      </c>
      <c r="I137" s="17">
        <f t="shared" si="2"/>
        <v>1314.15</v>
      </c>
      <c r="J137" s="17"/>
    </row>
    <row r="138" spans="1:10" ht="14.25" customHeight="1" x14ac:dyDescent="0.25">
      <c r="A138" s="54">
        <v>44682</v>
      </c>
      <c r="B138" s="99">
        <f t="shared" si="3"/>
        <v>137</v>
      </c>
      <c r="C138" s="16">
        <v>76.5</v>
      </c>
      <c r="D138" s="57">
        <v>2593</v>
      </c>
      <c r="E138" s="57">
        <v>2103.64</v>
      </c>
      <c r="G138" s="100">
        <f t="shared" si="0"/>
        <v>239473.20960000012</v>
      </c>
      <c r="H138" s="58">
        <f t="shared" si="1"/>
        <v>0.18872348630929431</v>
      </c>
      <c r="I138" s="17">
        <f t="shared" si="2"/>
        <v>489.36000000000013</v>
      </c>
      <c r="J138" s="17"/>
    </row>
    <row r="139" spans="1:10" ht="14.25" customHeight="1" x14ac:dyDescent="0.25">
      <c r="A139" s="54">
        <v>44713</v>
      </c>
      <c r="B139" s="99">
        <f t="shared" si="3"/>
        <v>138</v>
      </c>
      <c r="C139" s="16">
        <v>34</v>
      </c>
      <c r="D139" s="57">
        <v>2211</v>
      </c>
      <c r="E139" s="57">
        <v>1958.51</v>
      </c>
      <c r="G139" s="100">
        <f t="shared" si="0"/>
        <v>63751.200100000002</v>
      </c>
      <c r="H139" s="58">
        <f t="shared" si="1"/>
        <v>0.11419719583898688</v>
      </c>
      <c r="I139" s="17">
        <f t="shared" si="2"/>
        <v>252.49</v>
      </c>
      <c r="J139" s="17"/>
    </row>
    <row r="140" spans="1:10" ht="14.25" customHeight="1" x14ac:dyDescent="0.25">
      <c r="A140" s="54">
        <v>44743</v>
      </c>
      <c r="B140" s="103">
        <f t="shared" si="3"/>
        <v>139</v>
      </c>
      <c r="C140" s="16">
        <v>12.5</v>
      </c>
      <c r="D140" s="57"/>
      <c r="E140" s="104">
        <v>1895.2</v>
      </c>
    </row>
    <row r="141" spans="1:10" ht="14.25" customHeight="1" x14ac:dyDescent="0.25">
      <c r="A141" s="54">
        <v>44774</v>
      </c>
      <c r="B141" s="103">
        <f t="shared" si="3"/>
        <v>140</v>
      </c>
      <c r="C141" s="16">
        <v>44.8</v>
      </c>
      <c r="D141" s="53"/>
      <c r="E141" s="104">
        <v>1992.69</v>
      </c>
    </row>
    <row r="142" spans="1:10" ht="14.25" customHeight="1" x14ac:dyDescent="0.25">
      <c r="A142" s="54">
        <v>44805</v>
      </c>
      <c r="B142" s="103">
        <f t="shared" si="3"/>
        <v>141</v>
      </c>
      <c r="C142" s="16">
        <v>83.8</v>
      </c>
      <c r="D142" s="53"/>
      <c r="E142" s="104">
        <v>2131.69</v>
      </c>
    </row>
    <row r="143" spans="1:10" ht="14.25" customHeight="1" x14ac:dyDescent="0.25">
      <c r="A143" s="54">
        <v>44835</v>
      </c>
      <c r="B143" s="103">
        <f t="shared" si="3"/>
        <v>142</v>
      </c>
      <c r="C143" s="16">
        <v>169</v>
      </c>
      <c r="D143" s="53"/>
      <c r="E143" s="104">
        <v>2553.1799999999998</v>
      </c>
    </row>
    <row r="144" spans="1:10" ht="14.25" customHeight="1" x14ac:dyDescent="0.25">
      <c r="A144" s="54">
        <v>44866</v>
      </c>
      <c r="B144" s="103">
        <f t="shared" si="3"/>
        <v>143</v>
      </c>
      <c r="C144" s="16">
        <v>248</v>
      </c>
      <c r="D144" s="53"/>
      <c r="E144" s="104">
        <v>3186.81</v>
      </c>
    </row>
    <row r="145" spans="1:5" ht="14.25" customHeight="1" x14ac:dyDescent="0.25">
      <c r="A145" s="54">
        <v>44896</v>
      </c>
      <c r="B145" s="103">
        <f t="shared" si="3"/>
        <v>144</v>
      </c>
      <c r="C145" s="16">
        <v>321</v>
      </c>
      <c r="D145" s="53"/>
      <c r="E145" s="104">
        <v>4146.9799999999996</v>
      </c>
    </row>
    <row r="146" spans="1:5" ht="14.25" customHeight="1" x14ac:dyDescent="0.25">
      <c r="A146" s="54">
        <v>44927</v>
      </c>
      <c r="B146" s="103">
        <f t="shared" si="3"/>
        <v>145</v>
      </c>
      <c r="C146" s="16">
        <v>418</v>
      </c>
      <c r="D146" s="53"/>
      <c r="E146" s="104">
        <v>6310.74</v>
      </c>
    </row>
    <row r="147" spans="1:5" ht="14.25" customHeight="1" x14ac:dyDescent="0.25">
      <c r="A147" s="54">
        <v>44958</v>
      </c>
      <c r="B147" s="103">
        <f t="shared" si="3"/>
        <v>146</v>
      </c>
      <c r="C147" s="16">
        <v>407</v>
      </c>
      <c r="D147" s="53"/>
      <c r="E147" s="104">
        <v>6008.99</v>
      </c>
    </row>
    <row r="148" spans="1:5" ht="14.25" customHeight="1" x14ac:dyDescent="0.25">
      <c r="A148" s="54">
        <v>44986</v>
      </c>
      <c r="B148" s="103">
        <f t="shared" si="3"/>
        <v>147</v>
      </c>
      <c r="C148" s="53">
        <v>319</v>
      </c>
      <c r="D148" s="53"/>
      <c r="E148" s="104">
        <v>4114.03</v>
      </c>
    </row>
    <row r="149" spans="1:5" ht="14.25" customHeight="1" x14ac:dyDescent="0.25"/>
    <row r="150" spans="1:5" ht="14.25" customHeight="1" x14ac:dyDescent="0.25"/>
    <row r="151" spans="1:5" ht="14.25" customHeight="1" x14ac:dyDescent="0.25"/>
    <row r="152" spans="1:5" ht="14.25" customHeight="1" x14ac:dyDescent="0.25"/>
    <row r="153" spans="1:5" ht="14.25" customHeight="1" x14ac:dyDescent="0.25"/>
    <row r="154" spans="1:5" ht="14.25" customHeight="1" x14ac:dyDescent="0.25"/>
    <row r="155" spans="1:5" ht="14.25" customHeight="1" x14ac:dyDescent="0.25"/>
    <row r="156" spans="1:5" ht="14.25" customHeight="1" x14ac:dyDescent="0.25"/>
    <row r="157" spans="1:5" ht="14.25" customHeight="1" x14ac:dyDescent="0.25"/>
    <row r="158" spans="1:5" ht="14.25" customHeight="1" x14ac:dyDescent="0.25"/>
    <row r="159" spans="1:5" ht="14.25" customHeight="1" x14ac:dyDescent="0.25"/>
    <row r="160" spans="1:5" ht="14.25" customHeight="1" x14ac:dyDescent="0.25"/>
    <row r="161" ht="14.25" customHeight="1" x14ac:dyDescent="0.25"/>
    <row r="162" ht="14.25" customHeight="1" x14ac:dyDescent="0.25"/>
    <row r="163" ht="14.25" customHeight="1" x14ac:dyDescent="0.25"/>
    <row r="164" ht="14.25" customHeight="1" x14ac:dyDescent="0.25"/>
    <row r="165" ht="14.25" customHeight="1" x14ac:dyDescent="0.25"/>
    <row r="166" ht="14.25" customHeight="1" x14ac:dyDescent="0.25"/>
    <row r="167" ht="14.25" customHeight="1" x14ac:dyDescent="0.25"/>
    <row r="168" ht="14.25" customHeight="1" x14ac:dyDescent="0.25"/>
    <row r="169" ht="14.25" customHeight="1" x14ac:dyDescent="0.25"/>
    <row r="170" ht="14.25" customHeight="1" x14ac:dyDescent="0.25"/>
    <row r="171" ht="14.25" customHeight="1" x14ac:dyDescent="0.25"/>
    <row r="172" ht="14.25" customHeight="1" x14ac:dyDescent="0.25"/>
    <row r="173" ht="14.25" customHeight="1" x14ac:dyDescent="0.25"/>
    <row r="174" ht="14.25" customHeight="1" x14ac:dyDescent="0.25"/>
    <row r="175" ht="14.25" customHeight="1" x14ac:dyDescent="0.25"/>
    <row r="176" ht="14.25" customHeight="1" x14ac:dyDescent="0.25"/>
    <row r="177" ht="14.25" customHeight="1" x14ac:dyDescent="0.25"/>
    <row r="178" ht="14.25" customHeight="1" x14ac:dyDescent="0.25"/>
    <row r="179" ht="14.25" customHeight="1" x14ac:dyDescent="0.25"/>
    <row r="180" ht="14.25" customHeight="1" x14ac:dyDescent="0.25"/>
    <row r="181" ht="14.25" customHeight="1" x14ac:dyDescent="0.25"/>
    <row r="182" ht="14.25" customHeight="1" x14ac:dyDescent="0.25"/>
    <row r="183" ht="14.25" customHeight="1" x14ac:dyDescent="0.25"/>
    <row r="184" ht="14.25" customHeight="1" x14ac:dyDescent="0.25"/>
    <row r="185" ht="14.25" customHeight="1" x14ac:dyDescent="0.25"/>
    <row r="186" ht="14.25" customHeight="1" x14ac:dyDescent="0.25"/>
    <row r="187" ht="14.25" customHeight="1" x14ac:dyDescent="0.25"/>
    <row r="188" ht="14.25" customHeight="1" x14ac:dyDescent="0.25"/>
    <row r="189" ht="14.25" customHeight="1" x14ac:dyDescent="0.25"/>
    <row r="190" ht="14.25" customHeight="1" x14ac:dyDescent="0.25"/>
    <row r="191" ht="14.25" customHeight="1" x14ac:dyDescent="0.25"/>
    <row r="192" ht="14.25" customHeight="1" x14ac:dyDescent="0.25"/>
    <row r="193" ht="14.25" customHeight="1" x14ac:dyDescent="0.25"/>
    <row r="194" ht="14.25" customHeight="1" x14ac:dyDescent="0.25"/>
    <row r="195" ht="14.25" customHeight="1" x14ac:dyDescent="0.25"/>
    <row r="196" ht="14.25" customHeight="1" x14ac:dyDescent="0.25"/>
    <row r="197" ht="14.25" customHeight="1" x14ac:dyDescent="0.25"/>
    <row r="198" ht="14.25" customHeight="1" x14ac:dyDescent="0.25"/>
    <row r="199" ht="14.25" customHeight="1" x14ac:dyDescent="0.25"/>
    <row r="200" ht="14.25" customHeight="1" x14ac:dyDescent="0.25"/>
    <row r="201" ht="14.25" customHeight="1" x14ac:dyDescent="0.25"/>
    <row r="202" ht="14.25" customHeight="1" x14ac:dyDescent="0.25"/>
    <row r="203" ht="14.25" customHeight="1" x14ac:dyDescent="0.25"/>
    <row r="204" ht="14.25" customHeight="1" x14ac:dyDescent="0.25"/>
    <row r="205" ht="14.25" customHeight="1" x14ac:dyDescent="0.25"/>
    <row r="206" ht="14.25" customHeight="1" x14ac:dyDescent="0.25"/>
    <row r="207" ht="14.25" customHeight="1" x14ac:dyDescent="0.25"/>
    <row r="208" ht="14.25" customHeight="1" x14ac:dyDescent="0.25"/>
    <row r="209" ht="14.25" customHeight="1" x14ac:dyDescent="0.25"/>
    <row r="210" ht="14.25" customHeight="1" x14ac:dyDescent="0.25"/>
    <row r="211" ht="14.25" customHeight="1" x14ac:dyDescent="0.25"/>
    <row r="212" ht="14.25" customHeight="1" x14ac:dyDescent="0.25"/>
    <row r="213" ht="14.25" customHeight="1" x14ac:dyDescent="0.25"/>
    <row r="214" ht="14.25" customHeight="1" x14ac:dyDescent="0.25"/>
    <row r="215" ht="14.25" customHeight="1" x14ac:dyDescent="0.25"/>
    <row r="216" ht="14.25" customHeight="1" x14ac:dyDescent="0.25"/>
    <row r="217" ht="14.25" customHeight="1" x14ac:dyDescent="0.25"/>
    <row r="218" ht="14.25" customHeight="1" x14ac:dyDescent="0.25"/>
    <row r="219" ht="14.25" customHeight="1" x14ac:dyDescent="0.25"/>
    <row r="220" ht="14.25" customHeight="1" x14ac:dyDescent="0.25"/>
    <row r="221" ht="14.25" customHeight="1" x14ac:dyDescent="0.25"/>
    <row r="222" ht="14.25" customHeight="1" x14ac:dyDescent="0.25"/>
    <row r="223" ht="14.25" customHeight="1" x14ac:dyDescent="0.25"/>
    <row r="224" ht="14.25" customHeight="1" x14ac:dyDescent="0.25"/>
    <row r="225" ht="14.25" customHeight="1" x14ac:dyDescent="0.25"/>
    <row r="226" ht="14.25" customHeight="1" x14ac:dyDescent="0.25"/>
    <row r="227" ht="14.25" customHeight="1" x14ac:dyDescent="0.25"/>
    <row r="228" ht="14.25" customHeight="1" x14ac:dyDescent="0.25"/>
    <row r="229" ht="14.25" customHeight="1" x14ac:dyDescent="0.25"/>
    <row r="230" ht="14.25" customHeight="1" x14ac:dyDescent="0.25"/>
    <row r="231" ht="14.25" customHeight="1" x14ac:dyDescent="0.25"/>
    <row r="232" ht="14.25" customHeight="1" x14ac:dyDescent="0.25"/>
    <row r="233" ht="14.25" customHeight="1" x14ac:dyDescent="0.25"/>
    <row r="234" ht="14.25" customHeight="1" x14ac:dyDescent="0.25"/>
    <row r="235" ht="14.25" customHeight="1" x14ac:dyDescent="0.25"/>
    <row r="236" ht="14.25" customHeight="1" x14ac:dyDescent="0.25"/>
    <row r="237" ht="14.25" customHeight="1" x14ac:dyDescent="0.25"/>
    <row r="238" ht="14.25" customHeight="1" x14ac:dyDescent="0.25"/>
    <row r="239" ht="14.25" customHeight="1" x14ac:dyDescent="0.25"/>
    <row r="240" ht="14.25" customHeight="1" x14ac:dyDescent="0.25"/>
    <row r="241" ht="14.25" customHeight="1" x14ac:dyDescent="0.25"/>
    <row r="242" ht="14.25" customHeight="1" x14ac:dyDescent="0.25"/>
    <row r="243" ht="14.25" customHeight="1" x14ac:dyDescent="0.25"/>
    <row r="244" ht="14.25" customHeight="1" x14ac:dyDescent="0.25"/>
    <row r="245" ht="14.25" customHeight="1" x14ac:dyDescent="0.25"/>
    <row r="246" ht="14.25" customHeight="1" x14ac:dyDescent="0.25"/>
    <row r="247" ht="14.25" customHeight="1" x14ac:dyDescent="0.25"/>
    <row r="248" ht="14.25" customHeight="1" x14ac:dyDescent="0.25"/>
    <row r="249" ht="14.25" customHeight="1" x14ac:dyDescent="0.25"/>
    <row r="250" ht="14.25" customHeight="1" x14ac:dyDescent="0.25"/>
    <row r="251" ht="14.25" customHeight="1" x14ac:dyDescent="0.25"/>
    <row r="252" ht="14.25" customHeight="1" x14ac:dyDescent="0.25"/>
    <row r="253" ht="14.25" customHeight="1" x14ac:dyDescent="0.25"/>
    <row r="254" ht="14.25" customHeight="1" x14ac:dyDescent="0.25"/>
    <row r="255" ht="14.25" customHeight="1" x14ac:dyDescent="0.25"/>
    <row r="256" ht="14.25" customHeight="1" x14ac:dyDescent="0.25"/>
    <row r="257" ht="14.25" customHeight="1" x14ac:dyDescent="0.25"/>
    <row r="258" ht="14.25" customHeight="1" x14ac:dyDescent="0.25"/>
    <row r="259" ht="14.25" customHeight="1" x14ac:dyDescent="0.25"/>
    <row r="260" ht="14.25" customHeight="1" x14ac:dyDescent="0.25"/>
    <row r="261" ht="14.25" customHeight="1" x14ac:dyDescent="0.25"/>
    <row r="262" ht="14.25" customHeight="1" x14ac:dyDescent="0.25"/>
    <row r="263" ht="14.25" customHeight="1" x14ac:dyDescent="0.25"/>
    <row r="264" ht="14.25" customHeight="1" x14ac:dyDescent="0.25"/>
    <row r="265" ht="14.25" customHeight="1" x14ac:dyDescent="0.25"/>
    <row r="266" ht="14.25" customHeight="1" x14ac:dyDescent="0.25"/>
    <row r="267" ht="14.25" customHeight="1" x14ac:dyDescent="0.25"/>
    <row r="268" ht="14.25" customHeight="1" x14ac:dyDescent="0.25"/>
    <row r="269" ht="14.25" customHeight="1" x14ac:dyDescent="0.25"/>
    <row r="270" ht="14.25" customHeight="1" x14ac:dyDescent="0.25"/>
    <row r="271" ht="14.25" customHeight="1" x14ac:dyDescent="0.25"/>
    <row r="272" ht="14.25" customHeight="1" x14ac:dyDescent="0.25"/>
    <row r="273" ht="14.25" customHeight="1" x14ac:dyDescent="0.25"/>
    <row r="274" ht="14.25" customHeight="1" x14ac:dyDescent="0.25"/>
    <row r="275" ht="14.25" customHeight="1" x14ac:dyDescent="0.25"/>
    <row r="276" ht="14.25" customHeight="1" x14ac:dyDescent="0.25"/>
    <row r="277" ht="14.25" customHeight="1" x14ac:dyDescent="0.25"/>
    <row r="278" ht="14.25" customHeight="1" x14ac:dyDescent="0.25"/>
    <row r="279" ht="14.25" customHeight="1" x14ac:dyDescent="0.25"/>
    <row r="280" ht="14.25" customHeight="1" x14ac:dyDescent="0.25"/>
    <row r="281" ht="14.25" customHeight="1" x14ac:dyDescent="0.25"/>
    <row r="282" ht="14.25" customHeight="1" x14ac:dyDescent="0.25"/>
    <row r="283" ht="14.25" customHeight="1" x14ac:dyDescent="0.25"/>
    <row r="284" ht="14.25" customHeight="1" x14ac:dyDescent="0.25"/>
    <row r="285" ht="14.25" customHeight="1" x14ac:dyDescent="0.25"/>
    <row r="286" ht="14.25" customHeight="1" x14ac:dyDescent="0.25"/>
    <row r="287" ht="14.25" customHeight="1" x14ac:dyDescent="0.25"/>
    <row r="288" ht="14.25" customHeight="1" x14ac:dyDescent="0.25"/>
    <row r="289" ht="14.25" customHeight="1" x14ac:dyDescent="0.25"/>
    <row r="290" ht="14.25" customHeight="1" x14ac:dyDescent="0.25"/>
    <row r="291" ht="14.25" customHeight="1" x14ac:dyDescent="0.25"/>
    <row r="292" ht="14.25" customHeight="1" x14ac:dyDescent="0.25"/>
    <row r="293" ht="14.25" customHeight="1" x14ac:dyDescent="0.25"/>
    <row r="294" ht="14.25" customHeight="1" x14ac:dyDescent="0.25"/>
    <row r="295" ht="14.25" customHeight="1" x14ac:dyDescent="0.25"/>
    <row r="296" ht="14.25" customHeight="1" x14ac:dyDescent="0.25"/>
    <row r="297" ht="14.25" customHeight="1" x14ac:dyDescent="0.25"/>
    <row r="298" ht="14.25" customHeight="1" x14ac:dyDescent="0.25"/>
    <row r="299" ht="14.25" customHeight="1" x14ac:dyDescent="0.25"/>
    <row r="300" ht="14.25" customHeight="1" x14ac:dyDescent="0.25"/>
    <row r="301" ht="14.25" customHeight="1" x14ac:dyDescent="0.25"/>
    <row r="302" ht="14.25" customHeight="1" x14ac:dyDescent="0.25"/>
    <row r="303" ht="14.25" customHeight="1" x14ac:dyDescent="0.25"/>
    <row r="304" ht="14.25" customHeight="1" x14ac:dyDescent="0.25"/>
    <row r="305" ht="14.25" customHeight="1" x14ac:dyDescent="0.25"/>
    <row r="306" ht="14.25" customHeight="1" x14ac:dyDescent="0.25"/>
    <row r="307" ht="14.25" customHeight="1" x14ac:dyDescent="0.25"/>
    <row r="308" ht="14.25" customHeight="1" x14ac:dyDescent="0.25"/>
    <row r="309" ht="14.25" customHeight="1" x14ac:dyDescent="0.25"/>
    <row r="310" ht="14.25" customHeight="1" x14ac:dyDescent="0.25"/>
    <row r="311" ht="14.25" customHeight="1" x14ac:dyDescent="0.25"/>
    <row r="312" ht="14.25" customHeight="1" x14ac:dyDescent="0.25"/>
    <row r="313" ht="14.25" customHeight="1" x14ac:dyDescent="0.25"/>
    <row r="314" ht="14.25" customHeight="1" x14ac:dyDescent="0.25"/>
    <row r="315" ht="14.25" customHeight="1" x14ac:dyDescent="0.25"/>
    <row r="316" ht="14.25" customHeight="1" x14ac:dyDescent="0.25"/>
    <row r="317" ht="14.25" customHeight="1" x14ac:dyDescent="0.25"/>
    <row r="318" ht="14.25" customHeight="1" x14ac:dyDescent="0.25"/>
    <row r="319" ht="14.25" customHeight="1" x14ac:dyDescent="0.25"/>
    <row r="320" ht="14.25" customHeight="1" x14ac:dyDescent="0.25"/>
    <row r="321" ht="14.25" customHeight="1" x14ac:dyDescent="0.25"/>
    <row r="322" ht="14.25" customHeight="1" x14ac:dyDescent="0.25"/>
    <row r="323" ht="14.25" customHeight="1" x14ac:dyDescent="0.25"/>
    <row r="324" ht="14.25" customHeight="1" x14ac:dyDescent="0.25"/>
    <row r="325" ht="14.25" customHeight="1" x14ac:dyDescent="0.25"/>
    <row r="326" ht="14.25" customHeight="1" x14ac:dyDescent="0.25"/>
    <row r="327" ht="14.25" customHeight="1" x14ac:dyDescent="0.25"/>
    <row r="328" ht="14.25" customHeight="1" x14ac:dyDescent="0.25"/>
    <row r="329" ht="14.25" customHeight="1" x14ac:dyDescent="0.25"/>
    <row r="330" ht="14.25" customHeight="1" x14ac:dyDescent="0.25"/>
    <row r="331" ht="14.25" customHeight="1" x14ac:dyDescent="0.25"/>
    <row r="332" ht="14.25" customHeight="1" x14ac:dyDescent="0.25"/>
    <row r="333" ht="14.25" customHeight="1" x14ac:dyDescent="0.25"/>
    <row r="334" ht="14.25" customHeight="1" x14ac:dyDescent="0.25"/>
    <row r="335" ht="14.25" customHeight="1" x14ac:dyDescent="0.25"/>
    <row r="336" ht="14.25" customHeight="1" x14ac:dyDescent="0.25"/>
    <row r="337" ht="14.25" customHeight="1" x14ac:dyDescent="0.25"/>
    <row r="338" ht="14.25" customHeight="1" x14ac:dyDescent="0.25"/>
    <row r="339" ht="14.25" customHeight="1" x14ac:dyDescent="0.25"/>
    <row r="340" ht="14.25" customHeight="1" x14ac:dyDescent="0.25"/>
    <row r="341" ht="14.25" customHeight="1" x14ac:dyDescent="0.25"/>
    <row r="342" ht="14.25" customHeight="1" x14ac:dyDescent="0.25"/>
    <row r="343" ht="14.25" customHeight="1" x14ac:dyDescent="0.25"/>
    <row r="344" ht="14.25" customHeight="1" x14ac:dyDescent="0.25"/>
    <row r="345" ht="14.25" customHeight="1" x14ac:dyDescent="0.25"/>
    <row r="346" ht="14.25" customHeight="1" x14ac:dyDescent="0.25"/>
    <row r="347" ht="14.25" customHeight="1" x14ac:dyDescent="0.25"/>
    <row r="348" ht="14.25" customHeight="1" x14ac:dyDescent="0.25"/>
    <row r="349" ht="14.25" customHeight="1" x14ac:dyDescent="0.25"/>
    <row r="350" ht="14.25" customHeight="1" x14ac:dyDescent="0.25"/>
    <row r="351" ht="14.25" customHeight="1" x14ac:dyDescent="0.25"/>
    <row r="352" ht="14.25" customHeight="1" x14ac:dyDescent="0.25"/>
    <row r="353" ht="14.25" customHeight="1" x14ac:dyDescent="0.25"/>
    <row r="354" ht="14.25" customHeight="1" x14ac:dyDescent="0.25"/>
    <row r="355" ht="14.25" customHeight="1" x14ac:dyDescent="0.25"/>
    <row r="356" ht="14.25" customHeight="1" x14ac:dyDescent="0.25"/>
    <row r="357" ht="14.25" customHeight="1" x14ac:dyDescent="0.25"/>
    <row r="358" ht="14.25" customHeight="1" x14ac:dyDescent="0.25"/>
    <row r="359" ht="14.25" customHeight="1" x14ac:dyDescent="0.25"/>
    <row r="360" ht="14.25" customHeight="1" x14ac:dyDescent="0.25"/>
    <row r="361" ht="14.25" customHeight="1" x14ac:dyDescent="0.25"/>
    <row r="362" ht="14.25" customHeight="1" x14ac:dyDescent="0.25"/>
    <row r="363" ht="14.25" customHeight="1" x14ac:dyDescent="0.25"/>
    <row r="364" ht="14.25" customHeight="1" x14ac:dyDescent="0.25"/>
    <row r="365" ht="14.25" customHeight="1" x14ac:dyDescent="0.25"/>
    <row r="366" ht="14.25" customHeight="1" x14ac:dyDescent="0.25"/>
    <row r="367" ht="14.25" customHeight="1" x14ac:dyDescent="0.25"/>
    <row r="368" ht="14.25" customHeight="1" x14ac:dyDescent="0.25"/>
    <row r="369" ht="14.25" customHeight="1" x14ac:dyDescent="0.25"/>
    <row r="370" ht="14.25" customHeight="1" x14ac:dyDescent="0.25"/>
    <row r="371" ht="14.25" customHeight="1" x14ac:dyDescent="0.25"/>
    <row r="372" ht="14.25" customHeight="1" x14ac:dyDescent="0.25"/>
    <row r="373" ht="14.25" customHeight="1" x14ac:dyDescent="0.25"/>
    <row r="374" ht="14.25" customHeight="1" x14ac:dyDescent="0.25"/>
    <row r="375" ht="14.25" customHeight="1" x14ac:dyDescent="0.25"/>
    <row r="376" ht="14.25" customHeight="1" x14ac:dyDescent="0.25"/>
    <row r="377" ht="14.25" customHeight="1" x14ac:dyDescent="0.25"/>
    <row r="378" ht="14.25" customHeight="1" x14ac:dyDescent="0.25"/>
    <row r="379" ht="14.25" customHeight="1" x14ac:dyDescent="0.25"/>
    <row r="380" ht="14.25" customHeight="1" x14ac:dyDescent="0.25"/>
    <row r="381" ht="14.25" customHeight="1" x14ac:dyDescent="0.25"/>
    <row r="382" ht="14.25" customHeight="1" x14ac:dyDescent="0.25"/>
    <row r="383" ht="14.25" customHeight="1" x14ac:dyDescent="0.25"/>
    <row r="384" ht="14.25" customHeight="1" x14ac:dyDescent="0.25"/>
    <row r="385" ht="14.25" customHeight="1" x14ac:dyDescent="0.25"/>
    <row r="386" ht="14.25" customHeight="1" x14ac:dyDescent="0.25"/>
    <row r="387" ht="14.25" customHeight="1" x14ac:dyDescent="0.25"/>
    <row r="388" ht="14.25" customHeight="1" x14ac:dyDescent="0.25"/>
    <row r="389" ht="14.25" customHeight="1" x14ac:dyDescent="0.25"/>
    <row r="390" ht="14.25" customHeight="1" x14ac:dyDescent="0.25"/>
    <row r="391" ht="14.25" customHeight="1" x14ac:dyDescent="0.25"/>
    <row r="392" ht="14.25" customHeight="1" x14ac:dyDescent="0.25"/>
    <row r="393" ht="14.25" customHeight="1" x14ac:dyDescent="0.25"/>
    <row r="394" ht="14.25" customHeight="1" x14ac:dyDescent="0.25"/>
    <row r="395" ht="14.25" customHeight="1" x14ac:dyDescent="0.25"/>
    <row r="396" ht="14.25" customHeight="1" x14ac:dyDescent="0.25"/>
    <row r="397" ht="14.25" customHeight="1" x14ac:dyDescent="0.25"/>
    <row r="398" ht="14.25" customHeight="1" x14ac:dyDescent="0.25"/>
    <row r="399" ht="14.25" customHeight="1" x14ac:dyDescent="0.25"/>
    <row r="400" ht="14.25" customHeight="1" x14ac:dyDescent="0.25"/>
    <row r="401" ht="14.25" customHeight="1" x14ac:dyDescent="0.25"/>
    <row r="402" ht="14.25" customHeight="1" x14ac:dyDescent="0.25"/>
    <row r="403" ht="14.25" customHeight="1" x14ac:dyDescent="0.25"/>
    <row r="404" ht="14.25" customHeight="1" x14ac:dyDescent="0.25"/>
    <row r="405" ht="14.25" customHeight="1" x14ac:dyDescent="0.25"/>
    <row r="406" ht="14.25" customHeight="1" x14ac:dyDescent="0.25"/>
    <row r="407" ht="14.25" customHeight="1" x14ac:dyDescent="0.25"/>
    <row r="408" ht="14.25" customHeight="1" x14ac:dyDescent="0.25"/>
    <row r="409" ht="14.25" customHeight="1" x14ac:dyDescent="0.25"/>
    <row r="410" ht="14.25" customHeight="1" x14ac:dyDescent="0.25"/>
    <row r="411" ht="14.25" customHeight="1" x14ac:dyDescent="0.25"/>
    <row r="412" ht="14.25" customHeight="1" x14ac:dyDescent="0.25"/>
    <row r="413" ht="14.25" customHeight="1" x14ac:dyDescent="0.25"/>
    <row r="414" ht="14.25" customHeight="1" x14ac:dyDescent="0.25"/>
    <row r="415" ht="14.25" customHeight="1" x14ac:dyDescent="0.25"/>
    <row r="416" ht="14.25" customHeight="1" x14ac:dyDescent="0.25"/>
    <row r="417" ht="14.25" customHeight="1" x14ac:dyDescent="0.25"/>
    <row r="418" ht="14.25" customHeight="1" x14ac:dyDescent="0.25"/>
    <row r="419" ht="14.25" customHeight="1" x14ac:dyDescent="0.25"/>
    <row r="420" ht="14.25" customHeight="1" x14ac:dyDescent="0.25"/>
    <row r="421" ht="14.25" customHeight="1" x14ac:dyDescent="0.25"/>
    <row r="422" ht="14.25" customHeight="1" x14ac:dyDescent="0.25"/>
    <row r="423" ht="14.25" customHeight="1" x14ac:dyDescent="0.25"/>
    <row r="424" ht="14.25" customHeight="1" x14ac:dyDescent="0.25"/>
    <row r="425" ht="14.25" customHeight="1" x14ac:dyDescent="0.25"/>
    <row r="426" ht="14.25" customHeight="1" x14ac:dyDescent="0.25"/>
    <row r="427" ht="14.25" customHeight="1" x14ac:dyDescent="0.25"/>
    <row r="428" ht="14.25" customHeight="1" x14ac:dyDescent="0.25"/>
    <row r="429" ht="14.25" customHeight="1" x14ac:dyDescent="0.25"/>
    <row r="430" ht="14.25" customHeight="1" x14ac:dyDescent="0.25"/>
    <row r="431" ht="14.25" customHeight="1" x14ac:dyDescent="0.25"/>
    <row r="432" ht="14.25" customHeight="1" x14ac:dyDescent="0.25"/>
    <row r="433" ht="14.25" customHeight="1" x14ac:dyDescent="0.25"/>
    <row r="434" ht="14.25" customHeight="1" x14ac:dyDescent="0.25"/>
    <row r="435" ht="14.25" customHeight="1" x14ac:dyDescent="0.25"/>
    <row r="436" ht="14.25" customHeight="1" x14ac:dyDescent="0.25"/>
    <row r="437" ht="14.25" customHeight="1" x14ac:dyDescent="0.25"/>
    <row r="438" ht="14.25" customHeight="1" x14ac:dyDescent="0.25"/>
    <row r="439" ht="14.25" customHeight="1" x14ac:dyDescent="0.25"/>
    <row r="440" ht="14.25" customHeight="1" x14ac:dyDescent="0.25"/>
    <row r="441" ht="14.25" customHeight="1" x14ac:dyDescent="0.25"/>
    <row r="442" ht="14.25" customHeight="1" x14ac:dyDescent="0.25"/>
    <row r="443" ht="14.25" customHeight="1" x14ac:dyDescent="0.25"/>
    <row r="444" ht="14.25" customHeight="1" x14ac:dyDescent="0.25"/>
    <row r="445" ht="14.25" customHeight="1" x14ac:dyDescent="0.25"/>
    <row r="446" ht="14.25" customHeight="1" x14ac:dyDescent="0.25"/>
    <row r="447" ht="14.25" customHeight="1" x14ac:dyDescent="0.25"/>
    <row r="448" ht="14.25" customHeight="1" x14ac:dyDescent="0.25"/>
    <row r="449" ht="14.25" customHeight="1" x14ac:dyDescent="0.25"/>
    <row r="450" ht="14.25" customHeight="1" x14ac:dyDescent="0.25"/>
    <row r="451" ht="14.25" customHeight="1" x14ac:dyDescent="0.25"/>
    <row r="452" ht="14.25" customHeight="1" x14ac:dyDescent="0.25"/>
    <row r="453" ht="14.25" customHeight="1" x14ac:dyDescent="0.25"/>
    <row r="454" ht="14.25" customHeight="1" x14ac:dyDescent="0.25"/>
    <row r="455" ht="14.25" customHeight="1" x14ac:dyDescent="0.25"/>
    <row r="456" ht="14.25" customHeight="1" x14ac:dyDescent="0.25"/>
    <row r="457" ht="14.25" customHeight="1" x14ac:dyDescent="0.25"/>
    <row r="458" ht="14.25" customHeight="1" x14ac:dyDescent="0.25"/>
    <row r="459" ht="14.25" customHeight="1" x14ac:dyDescent="0.25"/>
    <row r="460" ht="14.25" customHeight="1" x14ac:dyDescent="0.25"/>
    <row r="461" ht="14.25" customHeight="1" x14ac:dyDescent="0.25"/>
    <row r="462" ht="14.25" customHeight="1" x14ac:dyDescent="0.25"/>
    <row r="463" ht="14.25" customHeight="1" x14ac:dyDescent="0.25"/>
    <row r="464" ht="14.25" customHeight="1" x14ac:dyDescent="0.25"/>
    <row r="465" ht="14.25" customHeight="1" x14ac:dyDescent="0.25"/>
    <row r="466" ht="14.25" customHeight="1" x14ac:dyDescent="0.25"/>
    <row r="467" ht="14.25" customHeight="1" x14ac:dyDescent="0.25"/>
    <row r="468" ht="14.25" customHeight="1" x14ac:dyDescent="0.25"/>
    <row r="469" ht="14.25" customHeight="1" x14ac:dyDescent="0.25"/>
    <row r="470" ht="14.25" customHeight="1" x14ac:dyDescent="0.25"/>
    <row r="471" ht="14.25" customHeight="1" x14ac:dyDescent="0.25"/>
    <row r="472" ht="14.25" customHeight="1" x14ac:dyDescent="0.25"/>
    <row r="473" ht="14.25" customHeight="1" x14ac:dyDescent="0.25"/>
    <row r="474" ht="14.25" customHeight="1" x14ac:dyDescent="0.25"/>
    <row r="475" ht="14.25" customHeight="1" x14ac:dyDescent="0.25"/>
    <row r="476" ht="14.25" customHeight="1" x14ac:dyDescent="0.25"/>
    <row r="477" ht="14.25" customHeight="1" x14ac:dyDescent="0.25"/>
    <row r="478" ht="14.25" customHeight="1" x14ac:dyDescent="0.25"/>
    <row r="479" ht="14.25" customHeight="1" x14ac:dyDescent="0.25"/>
    <row r="480" ht="14.25" customHeight="1" x14ac:dyDescent="0.25"/>
    <row r="481" ht="14.25" customHeight="1" x14ac:dyDescent="0.25"/>
    <row r="482" ht="14.25" customHeight="1" x14ac:dyDescent="0.25"/>
    <row r="483" ht="14.25" customHeight="1" x14ac:dyDescent="0.25"/>
    <row r="484" ht="14.25" customHeight="1" x14ac:dyDescent="0.25"/>
    <row r="485" ht="14.25" customHeight="1" x14ac:dyDescent="0.25"/>
    <row r="486" ht="14.25" customHeight="1" x14ac:dyDescent="0.25"/>
    <row r="487" ht="14.25" customHeight="1" x14ac:dyDescent="0.25"/>
    <row r="488" ht="14.25" customHeight="1" x14ac:dyDescent="0.25"/>
    <row r="489" ht="14.25" customHeight="1" x14ac:dyDescent="0.25"/>
    <row r="490" ht="14.25" customHeight="1" x14ac:dyDescent="0.25"/>
    <row r="491" ht="14.25" customHeight="1" x14ac:dyDescent="0.25"/>
    <row r="492" ht="14.25" customHeight="1" x14ac:dyDescent="0.25"/>
    <row r="493" ht="14.25" customHeight="1" x14ac:dyDescent="0.25"/>
    <row r="494" ht="14.25" customHeight="1" x14ac:dyDescent="0.25"/>
    <row r="495" ht="14.25" customHeight="1" x14ac:dyDescent="0.25"/>
    <row r="496" ht="14.25" customHeight="1" x14ac:dyDescent="0.25"/>
    <row r="497" ht="14.25" customHeight="1" x14ac:dyDescent="0.25"/>
    <row r="498" ht="14.25" customHeight="1" x14ac:dyDescent="0.25"/>
    <row r="499" ht="14.25" customHeight="1" x14ac:dyDescent="0.25"/>
    <row r="500" ht="14.25" customHeight="1" x14ac:dyDescent="0.25"/>
    <row r="501" ht="14.25" customHeight="1" x14ac:dyDescent="0.25"/>
    <row r="502" ht="14.25" customHeight="1" x14ac:dyDescent="0.25"/>
    <row r="503" ht="14.25" customHeight="1" x14ac:dyDescent="0.25"/>
    <row r="504" ht="14.25" customHeight="1" x14ac:dyDescent="0.25"/>
    <row r="505" ht="14.25" customHeight="1" x14ac:dyDescent="0.25"/>
    <row r="506" ht="14.25" customHeight="1" x14ac:dyDescent="0.25"/>
    <row r="507" ht="14.25" customHeight="1" x14ac:dyDescent="0.25"/>
    <row r="508" ht="14.25" customHeight="1" x14ac:dyDescent="0.25"/>
    <row r="509" ht="14.25" customHeight="1" x14ac:dyDescent="0.25"/>
    <row r="510" ht="14.25" customHeight="1" x14ac:dyDescent="0.25"/>
    <row r="511" ht="14.25" customHeight="1" x14ac:dyDescent="0.25"/>
    <row r="512" ht="14.25" customHeight="1" x14ac:dyDescent="0.25"/>
    <row r="513" ht="14.25" customHeight="1" x14ac:dyDescent="0.25"/>
    <row r="514" ht="14.25" customHeight="1" x14ac:dyDescent="0.25"/>
    <row r="515" ht="14.25" customHeight="1" x14ac:dyDescent="0.25"/>
    <row r="516" ht="14.25" customHeight="1" x14ac:dyDescent="0.25"/>
    <row r="517" ht="14.25" customHeight="1" x14ac:dyDescent="0.25"/>
    <row r="518" ht="14.25" customHeight="1" x14ac:dyDescent="0.25"/>
    <row r="519" ht="14.25" customHeight="1" x14ac:dyDescent="0.25"/>
    <row r="520" ht="14.25" customHeight="1" x14ac:dyDescent="0.25"/>
    <row r="521" ht="14.25" customHeight="1" x14ac:dyDescent="0.25"/>
    <row r="522" ht="14.25" customHeight="1" x14ac:dyDescent="0.25"/>
    <row r="523" ht="14.25" customHeight="1" x14ac:dyDescent="0.25"/>
    <row r="524" ht="14.25" customHeight="1" x14ac:dyDescent="0.25"/>
    <row r="525" ht="14.25" customHeight="1" x14ac:dyDescent="0.25"/>
    <row r="526" ht="14.25" customHeight="1" x14ac:dyDescent="0.25"/>
    <row r="527" ht="14.25" customHeight="1" x14ac:dyDescent="0.25"/>
    <row r="528" ht="14.25" customHeight="1" x14ac:dyDescent="0.25"/>
    <row r="529" ht="14.25" customHeight="1" x14ac:dyDescent="0.25"/>
    <row r="530" ht="14.25" customHeight="1" x14ac:dyDescent="0.25"/>
    <row r="531" ht="14.25" customHeight="1" x14ac:dyDescent="0.25"/>
    <row r="532" ht="14.25" customHeight="1" x14ac:dyDescent="0.25"/>
    <row r="533" ht="14.25" customHeight="1" x14ac:dyDescent="0.25"/>
    <row r="534" ht="14.25" customHeight="1" x14ac:dyDescent="0.25"/>
    <row r="535" ht="14.25" customHeight="1" x14ac:dyDescent="0.25"/>
    <row r="536" ht="14.25" customHeight="1" x14ac:dyDescent="0.25"/>
    <row r="537" ht="14.25" customHeight="1" x14ac:dyDescent="0.25"/>
    <row r="538" ht="14.25" customHeight="1" x14ac:dyDescent="0.25"/>
    <row r="539" ht="14.25" customHeight="1" x14ac:dyDescent="0.25"/>
    <row r="540" ht="14.25" customHeight="1" x14ac:dyDescent="0.25"/>
    <row r="541" ht="14.25" customHeight="1" x14ac:dyDescent="0.25"/>
    <row r="542" ht="14.25" customHeight="1" x14ac:dyDescent="0.25"/>
    <row r="543" ht="14.25" customHeight="1" x14ac:dyDescent="0.25"/>
    <row r="544" ht="14.25" customHeight="1" x14ac:dyDescent="0.25"/>
    <row r="545" ht="14.25" customHeight="1" x14ac:dyDescent="0.25"/>
    <row r="546" ht="14.25" customHeight="1" x14ac:dyDescent="0.25"/>
    <row r="547" ht="14.25" customHeight="1" x14ac:dyDescent="0.25"/>
    <row r="548" ht="14.25" customHeight="1" x14ac:dyDescent="0.25"/>
    <row r="549" ht="14.25" customHeight="1" x14ac:dyDescent="0.25"/>
    <row r="550" ht="14.25" customHeight="1" x14ac:dyDescent="0.25"/>
    <row r="551" ht="14.25" customHeight="1" x14ac:dyDescent="0.25"/>
    <row r="552" ht="14.25" customHeight="1" x14ac:dyDescent="0.25"/>
    <row r="553" ht="14.25" customHeight="1" x14ac:dyDescent="0.25"/>
    <row r="554" ht="14.25" customHeight="1" x14ac:dyDescent="0.25"/>
    <row r="555" ht="14.25" customHeight="1" x14ac:dyDescent="0.25"/>
    <row r="556" ht="14.25" customHeight="1" x14ac:dyDescent="0.25"/>
    <row r="557" ht="14.25" customHeight="1" x14ac:dyDescent="0.25"/>
    <row r="558" ht="14.25" customHeight="1" x14ac:dyDescent="0.25"/>
    <row r="559" ht="14.25" customHeight="1" x14ac:dyDescent="0.25"/>
    <row r="560" ht="14.25" customHeight="1" x14ac:dyDescent="0.25"/>
    <row r="561" ht="14.25" customHeight="1" x14ac:dyDescent="0.25"/>
    <row r="562" ht="14.25" customHeight="1" x14ac:dyDescent="0.25"/>
    <row r="563" ht="14.25" customHeight="1" x14ac:dyDescent="0.25"/>
    <row r="564" ht="14.25" customHeight="1" x14ac:dyDescent="0.25"/>
    <row r="565" ht="14.25" customHeight="1" x14ac:dyDescent="0.25"/>
    <row r="566" ht="14.25" customHeight="1" x14ac:dyDescent="0.25"/>
    <row r="567" ht="14.25" customHeight="1" x14ac:dyDescent="0.25"/>
    <row r="568" ht="14.25" customHeight="1" x14ac:dyDescent="0.25"/>
    <row r="569" ht="14.25" customHeight="1" x14ac:dyDescent="0.25"/>
    <row r="570" ht="14.25" customHeight="1" x14ac:dyDescent="0.25"/>
    <row r="571" ht="14.25" customHeight="1" x14ac:dyDescent="0.25"/>
    <row r="572" ht="14.25" customHeight="1" x14ac:dyDescent="0.25"/>
    <row r="573" ht="14.25" customHeight="1" x14ac:dyDescent="0.25"/>
    <row r="574" ht="14.25" customHeight="1" x14ac:dyDescent="0.25"/>
    <row r="575" ht="14.25" customHeight="1" x14ac:dyDescent="0.25"/>
    <row r="576" ht="14.25" customHeight="1" x14ac:dyDescent="0.25"/>
    <row r="577" ht="14.25" customHeight="1" x14ac:dyDescent="0.25"/>
    <row r="578" ht="14.25" customHeight="1" x14ac:dyDescent="0.25"/>
    <row r="579" ht="14.25" customHeight="1" x14ac:dyDescent="0.25"/>
    <row r="580" ht="14.25" customHeight="1" x14ac:dyDescent="0.25"/>
    <row r="581" ht="14.25" customHeight="1" x14ac:dyDescent="0.25"/>
    <row r="582" ht="14.25" customHeight="1" x14ac:dyDescent="0.25"/>
    <row r="583" ht="14.25" customHeight="1" x14ac:dyDescent="0.25"/>
    <row r="584" ht="14.25" customHeight="1" x14ac:dyDescent="0.25"/>
    <row r="585" ht="14.25" customHeight="1" x14ac:dyDescent="0.25"/>
    <row r="586" ht="14.25" customHeight="1" x14ac:dyDescent="0.25"/>
    <row r="587" ht="14.25" customHeight="1" x14ac:dyDescent="0.25"/>
    <row r="588" ht="14.25" customHeight="1" x14ac:dyDescent="0.25"/>
    <row r="589" ht="14.25" customHeight="1" x14ac:dyDescent="0.25"/>
    <row r="590" ht="14.25" customHeight="1" x14ac:dyDescent="0.25"/>
    <row r="591" ht="14.25" customHeight="1" x14ac:dyDescent="0.25"/>
    <row r="592" ht="14.25" customHeight="1" x14ac:dyDescent="0.25"/>
    <row r="593" ht="14.25" customHeight="1" x14ac:dyDescent="0.25"/>
    <row r="594" ht="14.25" customHeight="1" x14ac:dyDescent="0.25"/>
    <row r="595" ht="14.25" customHeight="1" x14ac:dyDescent="0.25"/>
    <row r="596" ht="14.25" customHeight="1" x14ac:dyDescent="0.25"/>
    <row r="597" ht="14.25" customHeight="1" x14ac:dyDescent="0.25"/>
    <row r="598" ht="14.25" customHeight="1" x14ac:dyDescent="0.25"/>
    <row r="599" ht="14.25" customHeight="1" x14ac:dyDescent="0.25"/>
    <row r="600" ht="14.25" customHeight="1" x14ac:dyDescent="0.25"/>
    <row r="601" ht="14.25" customHeight="1" x14ac:dyDescent="0.25"/>
    <row r="602" ht="14.25" customHeight="1" x14ac:dyDescent="0.25"/>
    <row r="603" ht="14.25" customHeight="1" x14ac:dyDescent="0.25"/>
    <row r="604" ht="14.25" customHeight="1" x14ac:dyDescent="0.25"/>
    <row r="605" ht="14.25" customHeight="1" x14ac:dyDescent="0.25"/>
    <row r="606" ht="14.25" customHeight="1" x14ac:dyDescent="0.25"/>
    <row r="607" ht="14.25" customHeight="1" x14ac:dyDescent="0.25"/>
    <row r="608" ht="14.25" customHeight="1" x14ac:dyDescent="0.25"/>
    <row r="609" ht="14.25" customHeight="1" x14ac:dyDescent="0.25"/>
    <row r="610" ht="14.25" customHeight="1" x14ac:dyDescent="0.25"/>
    <row r="611" ht="14.25" customHeight="1" x14ac:dyDescent="0.25"/>
    <row r="612" ht="14.25" customHeight="1" x14ac:dyDescent="0.25"/>
    <row r="613" ht="14.25" customHeight="1" x14ac:dyDescent="0.25"/>
    <row r="614" ht="14.25" customHeight="1" x14ac:dyDescent="0.25"/>
    <row r="615" ht="14.25" customHeight="1" x14ac:dyDescent="0.25"/>
    <row r="616" ht="14.25" customHeight="1" x14ac:dyDescent="0.25"/>
    <row r="617" ht="14.25" customHeight="1" x14ac:dyDescent="0.25"/>
    <row r="618" ht="14.25" customHeight="1" x14ac:dyDescent="0.25"/>
    <row r="619" ht="14.25" customHeight="1" x14ac:dyDescent="0.25"/>
    <row r="620" ht="14.25" customHeight="1" x14ac:dyDescent="0.25"/>
    <row r="621" ht="14.25" customHeight="1" x14ac:dyDescent="0.25"/>
    <row r="622" ht="14.25" customHeight="1" x14ac:dyDescent="0.25"/>
    <row r="623" ht="14.25" customHeight="1" x14ac:dyDescent="0.25"/>
    <row r="624" ht="14.25" customHeight="1" x14ac:dyDescent="0.25"/>
    <row r="625" ht="14.25" customHeight="1" x14ac:dyDescent="0.25"/>
    <row r="626" ht="14.25" customHeight="1" x14ac:dyDescent="0.25"/>
    <row r="627" ht="14.25" customHeight="1" x14ac:dyDescent="0.25"/>
    <row r="628" ht="14.25" customHeight="1" x14ac:dyDescent="0.25"/>
    <row r="629" ht="14.25" customHeight="1" x14ac:dyDescent="0.25"/>
    <row r="630" ht="14.25" customHeight="1" x14ac:dyDescent="0.25"/>
    <row r="631" ht="14.25" customHeight="1" x14ac:dyDescent="0.25"/>
    <row r="632" ht="14.25" customHeight="1" x14ac:dyDescent="0.25"/>
    <row r="633" ht="14.25" customHeight="1" x14ac:dyDescent="0.25"/>
    <row r="634" ht="14.25" customHeight="1" x14ac:dyDescent="0.25"/>
    <row r="635" ht="14.25" customHeight="1" x14ac:dyDescent="0.25"/>
    <row r="636" ht="14.25" customHeight="1" x14ac:dyDescent="0.25"/>
    <row r="637" ht="14.25" customHeight="1" x14ac:dyDescent="0.25"/>
    <row r="638" ht="14.25" customHeight="1" x14ac:dyDescent="0.25"/>
    <row r="639" ht="14.25" customHeight="1" x14ac:dyDescent="0.25"/>
    <row r="640" ht="14.25" customHeight="1" x14ac:dyDescent="0.25"/>
    <row r="641" ht="14.25" customHeight="1" x14ac:dyDescent="0.25"/>
    <row r="642" ht="14.25" customHeight="1" x14ac:dyDescent="0.25"/>
    <row r="643" ht="14.25" customHeight="1" x14ac:dyDescent="0.25"/>
    <row r="644" ht="14.25" customHeight="1" x14ac:dyDescent="0.25"/>
    <row r="645" ht="14.25" customHeight="1" x14ac:dyDescent="0.25"/>
    <row r="646" ht="14.25" customHeight="1" x14ac:dyDescent="0.25"/>
    <row r="647" ht="14.25" customHeight="1" x14ac:dyDescent="0.25"/>
    <row r="648" ht="14.25" customHeight="1" x14ac:dyDescent="0.25"/>
    <row r="649" ht="14.25" customHeight="1" x14ac:dyDescent="0.25"/>
    <row r="650" ht="14.25" customHeight="1" x14ac:dyDescent="0.25"/>
    <row r="651" ht="14.25" customHeight="1" x14ac:dyDescent="0.25"/>
    <row r="652" ht="14.25" customHeight="1" x14ac:dyDescent="0.25"/>
    <row r="653" ht="14.25" customHeight="1" x14ac:dyDescent="0.25"/>
    <row r="654" ht="14.25" customHeight="1" x14ac:dyDescent="0.25"/>
    <row r="655" ht="14.25" customHeight="1" x14ac:dyDescent="0.25"/>
    <row r="656" ht="14.25" customHeight="1" x14ac:dyDescent="0.25"/>
    <row r="657" ht="14.25" customHeight="1" x14ac:dyDescent="0.25"/>
    <row r="658" ht="14.25" customHeight="1" x14ac:dyDescent="0.25"/>
    <row r="659" ht="14.25" customHeight="1" x14ac:dyDescent="0.25"/>
    <row r="660" ht="14.25" customHeight="1" x14ac:dyDescent="0.25"/>
    <row r="661" ht="14.25" customHeight="1" x14ac:dyDescent="0.25"/>
    <row r="662" ht="14.25" customHeight="1" x14ac:dyDescent="0.25"/>
    <row r="663" ht="14.25" customHeight="1" x14ac:dyDescent="0.25"/>
    <row r="664" ht="14.25" customHeight="1" x14ac:dyDescent="0.25"/>
    <row r="665" ht="14.25" customHeight="1" x14ac:dyDescent="0.25"/>
    <row r="666" ht="14.25" customHeight="1" x14ac:dyDescent="0.25"/>
    <row r="667" ht="14.25" customHeight="1" x14ac:dyDescent="0.25"/>
    <row r="668" ht="14.25" customHeight="1" x14ac:dyDescent="0.25"/>
    <row r="669" ht="14.25" customHeight="1" x14ac:dyDescent="0.25"/>
    <row r="670" ht="14.25" customHeight="1" x14ac:dyDescent="0.25"/>
    <row r="671" ht="14.25" customHeight="1" x14ac:dyDescent="0.25"/>
    <row r="672" ht="14.25" customHeight="1" x14ac:dyDescent="0.25"/>
    <row r="673" ht="14.25" customHeight="1" x14ac:dyDescent="0.25"/>
    <row r="674" ht="14.25" customHeight="1" x14ac:dyDescent="0.25"/>
    <row r="675" ht="14.25" customHeight="1" x14ac:dyDescent="0.25"/>
    <row r="676" ht="14.25" customHeight="1" x14ac:dyDescent="0.25"/>
    <row r="677" ht="14.25" customHeight="1" x14ac:dyDescent="0.25"/>
    <row r="678" ht="14.25" customHeight="1" x14ac:dyDescent="0.25"/>
    <row r="679" ht="14.25" customHeight="1" x14ac:dyDescent="0.25"/>
    <row r="680" ht="14.25" customHeight="1" x14ac:dyDescent="0.25"/>
    <row r="681" ht="14.25" customHeight="1" x14ac:dyDescent="0.25"/>
    <row r="682" ht="14.25" customHeight="1" x14ac:dyDescent="0.25"/>
    <row r="683" ht="14.25" customHeight="1" x14ac:dyDescent="0.25"/>
    <row r="684" ht="14.25" customHeight="1" x14ac:dyDescent="0.25"/>
    <row r="685" ht="14.25" customHeight="1" x14ac:dyDescent="0.25"/>
    <row r="686" ht="14.25" customHeight="1" x14ac:dyDescent="0.25"/>
    <row r="687" ht="14.25" customHeight="1" x14ac:dyDescent="0.25"/>
    <row r="688" ht="14.25" customHeight="1" x14ac:dyDescent="0.25"/>
    <row r="689" ht="14.25" customHeight="1" x14ac:dyDescent="0.25"/>
    <row r="690" ht="14.25" customHeight="1" x14ac:dyDescent="0.25"/>
    <row r="691" ht="14.25" customHeight="1" x14ac:dyDescent="0.25"/>
    <row r="692" ht="14.25" customHeight="1" x14ac:dyDescent="0.25"/>
    <row r="693" ht="14.25" customHeight="1" x14ac:dyDescent="0.25"/>
    <row r="694" ht="14.25" customHeight="1" x14ac:dyDescent="0.25"/>
    <row r="695" ht="14.25" customHeight="1" x14ac:dyDescent="0.25"/>
    <row r="696" ht="14.25" customHeight="1" x14ac:dyDescent="0.25"/>
    <row r="697" ht="14.25" customHeight="1" x14ac:dyDescent="0.25"/>
    <row r="698" ht="14.25" customHeight="1" x14ac:dyDescent="0.25"/>
    <row r="699" ht="14.25" customHeight="1" x14ac:dyDescent="0.25"/>
    <row r="700" ht="14.25" customHeight="1" x14ac:dyDescent="0.25"/>
    <row r="701" ht="14.25" customHeight="1" x14ac:dyDescent="0.25"/>
    <row r="702" ht="14.25" customHeight="1" x14ac:dyDescent="0.25"/>
    <row r="703" ht="14.25" customHeight="1" x14ac:dyDescent="0.25"/>
    <row r="704" ht="14.25" customHeight="1" x14ac:dyDescent="0.25"/>
    <row r="705" ht="14.25" customHeight="1" x14ac:dyDescent="0.25"/>
    <row r="706" ht="14.25" customHeight="1" x14ac:dyDescent="0.25"/>
    <row r="707" ht="14.25" customHeight="1" x14ac:dyDescent="0.25"/>
    <row r="708" ht="14.25" customHeight="1" x14ac:dyDescent="0.25"/>
    <row r="709" ht="14.25" customHeight="1" x14ac:dyDescent="0.25"/>
    <row r="710" ht="14.25" customHeight="1" x14ac:dyDescent="0.25"/>
    <row r="711" ht="14.25" customHeight="1" x14ac:dyDescent="0.25"/>
    <row r="712" ht="14.25" customHeight="1" x14ac:dyDescent="0.25"/>
    <row r="713" ht="14.25" customHeight="1" x14ac:dyDescent="0.25"/>
    <row r="714" ht="14.25" customHeight="1" x14ac:dyDescent="0.25"/>
    <row r="715" ht="14.25" customHeight="1" x14ac:dyDescent="0.25"/>
    <row r="716" ht="14.25" customHeight="1" x14ac:dyDescent="0.25"/>
    <row r="717" ht="14.25" customHeight="1" x14ac:dyDescent="0.25"/>
    <row r="718" ht="14.25" customHeight="1" x14ac:dyDescent="0.25"/>
    <row r="719" ht="14.25" customHeight="1" x14ac:dyDescent="0.25"/>
    <row r="720" ht="14.25" customHeight="1" x14ac:dyDescent="0.25"/>
    <row r="721" ht="14.25" customHeight="1" x14ac:dyDescent="0.25"/>
    <row r="722" ht="14.25" customHeight="1" x14ac:dyDescent="0.25"/>
    <row r="723" ht="14.25" customHeight="1" x14ac:dyDescent="0.25"/>
    <row r="724" ht="14.25" customHeight="1" x14ac:dyDescent="0.25"/>
    <row r="725" ht="14.25" customHeight="1" x14ac:dyDescent="0.25"/>
    <row r="726" ht="14.25" customHeight="1" x14ac:dyDescent="0.25"/>
    <row r="727" ht="14.25" customHeight="1" x14ac:dyDescent="0.25"/>
    <row r="728" ht="14.25" customHeight="1" x14ac:dyDescent="0.25"/>
    <row r="729" ht="14.25" customHeight="1" x14ac:dyDescent="0.25"/>
    <row r="730" ht="14.25" customHeight="1" x14ac:dyDescent="0.25"/>
    <row r="731" ht="14.25" customHeight="1" x14ac:dyDescent="0.25"/>
    <row r="732" ht="14.25" customHeight="1" x14ac:dyDescent="0.25"/>
    <row r="733" ht="14.25" customHeight="1" x14ac:dyDescent="0.25"/>
    <row r="734" ht="14.25" customHeight="1" x14ac:dyDescent="0.25"/>
    <row r="735" ht="14.25" customHeight="1" x14ac:dyDescent="0.25"/>
    <row r="736" ht="14.25" customHeight="1" x14ac:dyDescent="0.25"/>
    <row r="737" ht="14.25" customHeight="1" x14ac:dyDescent="0.25"/>
    <row r="738" ht="14.25" customHeight="1" x14ac:dyDescent="0.25"/>
    <row r="739" ht="14.25" customHeight="1" x14ac:dyDescent="0.25"/>
    <row r="740" ht="14.25" customHeight="1" x14ac:dyDescent="0.25"/>
    <row r="741" ht="14.25" customHeight="1" x14ac:dyDescent="0.25"/>
    <row r="742" ht="14.25" customHeight="1" x14ac:dyDescent="0.25"/>
    <row r="743" ht="14.25" customHeight="1" x14ac:dyDescent="0.25"/>
    <row r="744" ht="14.25" customHeight="1" x14ac:dyDescent="0.25"/>
    <row r="745" ht="14.25" customHeight="1" x14ac:dyDescent="0.25"/>
    <row r="746" ht="14.25" customHeight="1" x14ac:dyDescent="0.25"/>
    <row r="747" ht="14.25" customHeight="1" x14ac:dyDescent="0.25"/>
    <row r="748" ht="14.25" customHeight="1" x14ac:dyDescent="0.25"/>
    <row r="749" ht="14.25" customHeight="1" x14ac:dyDescent="0.25"/>
    <row r="750" ht="14.25" customHeight="1" x14ac:dyDescent="0.25"/>
    <row r="751" ht="14.25" customHeight="1" x14ac:dyDescent="0.25"/>
    <row r="752" ht="14.25" customHeight="1" x14ac:dyDescent="0.25"/>
    <row r="753" ht="14.25" customHeight="1" x14ac:dyDescent="0.25"/>
    <row r="754" ht="14.25" customHeight="1" x14ac:dyDescent="0.25"/>
    <row r="755" ht="14.25" customHeight="1" x14ac:dyDescent="0.25"/>
    <row r="756" ht="14.25" customHeight="1" x14ac:dyDescent="0.25"/>
    <row r="757" ht="14.25" customHeight="1" x14ac:dyDescent="0.25"/>
    <row r="758" ht="14.25" customHeight="1" x14ac:dyDescent="0.25"/>
    <row r="759" ht="14.25" customHeight="1" x14ac:dyDescent="0.25"/>
    <row r="760" ht="14.25" customHeight="1" x14ac:dyDescent="0.25"/>
    <row r="761" ht="14.25" customHeight="1" x14ac:dyDescent="0.25"/>
    <row r="762" ht="14.25" customHeight="1" x14ac:dyDescent="0.25"/>
    <row r="763" ht="14.25" customHeight="1" x14ac:dyDescent="0.25"/>
    <row r="764" ht="14.25" customHeight="1" x14ac:dyDescent="0.25"/>
    <row r="765" ht="14.25" customHeight="1" x14ac:dyDescent="0.25"/>
    <row r="766" ht="14.25" customHeight="1" x14ac:dyDescent="0.25"/>
    <row r="767" ht="14.25" customHeight="1" x14ac:dyDescent="0.25"/>
    <row r="768" ht="14.25" customHeight="1" x14ac:dyDescent="0.25"/>
    <row r="769" ht="14.25" customHeight="1" x14ac:dyDescent="0.25"/>
    <row r="770" ht="14.25" customHeight="1" x14ac:dyDescent="0.25"/>
    <row r="771" ht="14.25" customHeight="1" x14ac:dyDescent="0.25"/>
    <row r="772" ht="14.25" customHeight="1" x14ac:dyDescent="0.25"/>
    <row r="773" ht="14.25" customHeight="1" x14ac:dyDescent="0.25"/>
    <row r="774" ht="14.25" customHeight="1" x14ac:dyDescent="0.25"/>
    <row r="775" ht="14.25" customHeight="1" x14ac:dyDescent="0.25"/>
    <row r="776" ht="14.25" customHeight="1" x14ac:dyDescent="0.25"/>
    <row r="777" ht="14.25" customHeight="1" x14ac:dyDescent="0.25"/>
    <row r="778" ht="14.25" customHeight="1" x14ac:dyDescent="0.25"/>
    <row r="779" ht="14.25" customHeight="1" x14ac:dyDescent="0.25"/>
    <row r="780" ht="14.25" customHeight="1" x14ac:dyDescent="0.25"/>
    <row r="781" ht="14.25" customHeight="1" x14ac:dyDescent="0.25"/>
    <row r="782" ht="14.25" customHeight="1" x14ac:dyDescent="0.25"/>
    <row r="783" ht="14.25" customHeight="1" x14ac:dyDescent="0.25"/>
    <row r="784" ht="14.25" customHeight="1" x14ac:dyDescent="0.25"/>
    <row r="785" ht="14.25" customHeight="1" x14ac:dyDescent="0.25"/>
    <row r="786" ht="14.25" customHeight="1" x14ac:dyDescent="0.25"/>
    <row r="787" ht="14.25" customHeight="1" x14ac:dyDescent="0.25"/>
    <row r="788" ht="14.25" customHeight="1" x14ac:dyDescent="0.25"/>
    <row r="789" ht="14.25" customHeight="1" x14ac:dyDescent="0.25"/>
    <row r="790" ht="14.25" customHeight="1" x14ac:dyDescent="0.25"/>
    <row r="791" ht="14.25" customHeight="1" x14ac:dyDescent="0.25"/>
    <row r="792" ht="14.25" customHeight="1" x14ac:dyDescent="0.25"/>
    <row r="793" ht="14.25" customHeight="1" x14ac:dyDescent="0.25"/>
    <row r="794" ht="14.25" customHeight="1" x14ac:dyDescent="0.25"/>
    <row r="795" ht="14.25" customHeight="1" x14ac:dyDescent="0.25"/>
    <row r="796" ht="14.25" customHeight="1" x14ac:dyDescent="0.25"/>
    <row r="797" ht="14.25" customHeight="1" x14ac:dyDescent="0.25"/>
    <row r="798" ht="14.25" customHeight="1" x14ac:dyDescent="0.25"/>
    <row r="799" ht="14.25" customHeight="1" x14ac:dyDescent="0.25"/>
    <row r="800" ht="14.25" customHeight="1" x14ac:dyDescent="0.25"/>
    <row r="801" ht="14.25" customHeight="1" x14ac:dyDescent="0.25"/>
    <row r="802" ht="14.25" customHeight="1" x14ac:dyDescent="0.25"/>
    <row r="803" ht="14.25" customHeight="1" x14ac:dyDescent="0.25"/>
    <row r="804" ht="14.25" customHeight="1" x14ac:dyDescent="0.25"/>
    <row r="805" ht="14.25" customHeight="1" x14ac:dyDescent="0.25"/>
    <row r="806" ht="14.25" customHeight="1" x14ac:dyDescent="0.25"/>
    <row r="807" ht="14.25" customHeight="1" x14ac:dyDescent="0.25"/>
    <row r="808" ht="14.25" customHeight="1" x14ac:dyDescent="0.25"/>
    <row r="809" ht="14.25" customHeight="1" x14ac:dyDescent="0.25"/>
    <row r="810" ht="14.25" customHeight="1" x14ac:dyDescent="0.25"/>
    <row r="811" ht="14.25" customHeight="1" x14ac:dyDescent="0.25"/>
    <row r="812" ht="14.25" customHeight="1" x14ac:dyDescent="0.25"/>
    <row r="813" ht="14.25" customHeight="1" x14ac:dyDescent="0.25"/>
    <row r="814" ht="14.25" customHeight="1" x14ac:dyDescent="0.25"/>
    <row r="815" ht="14.25" customHeight="1" x14ac:dyDescent="0.25"/>
    <row r="816" ht="14.25" customHeight="1" x14ac:dyDescent="0.25"/>
    <row r="817" ht="14.25" customHeight="1" x14ac:dyDescent="0.25"/>
    <row r="818" ht="14.25" customHeight="1" x14ac:dyDescent="0.25"/>
    <row r="819" ht="14.25" customHeight="1" x14ac:dyDescent="0.25"/>
    <row r="820" ht="14.25" customHeight="1" x14ac:dyDescent="0.25"/>
    <row r="821" ht="14.25" customHeight="1" x14ac:dyDescent="0.25"/>
    <row r="822" ht="14.25" customHeight="1" x14ac:dyDescent="0.25"/>
    <row r="823" ht="14.25" customHeight="1" x14ac:dyDescent="0.25"/>
    <row r="824" ht="14.25" customHeight="1" x14ac:dyDescent="0.25"/>
    <row r="825" ht="14.25" customHeight="1" x14ac:dyDescent="0.25"/>
    <row r="826" ht="14.25" customHeight="1" x14ac:dyDescent="0.25"/>
    <row r="827" ht="14.25" customHeight="1" x14ac:dyDescent="0.25"/>
    <row r="828" ht="14.25" customHeight="1" x14ac:dyDescent="0.25"/>
    <row r="829" ht="14.25" customHeight="1" x14ac:dyDescent="0.25"/>
    <row r="830" ht="14.25" customHeight="1" x14ac:dyDescent="0.25"/>
    <row r="831" ht="14.25" customHeight="1" x14ac:dyDescent="0.25"/>
    <row r="832" ht="14.25" customHeight="1" x14ac:dyDescent="0.25"/>
    <row r="833" ht="14.25" customHeight="1" x14ac:dyDescent="0.25"/>
    <row r="834" ht="14.25" customHeight="1" x14ac:dyDescent="0.25"/>
    <row r="835" ht="14.25" customHeight="1" x14ac:dyDescent="0.25"/>
    <row r="836" ht="14.25" customHeight="1" x14ac:dyDescent="0.25"/>
    <row r="837" ht="14.25" customHeight="1" x14ac:dyDescent="0.25"/>
    <row r="838" ht="14.25" customHeight="1" x14ac:dyDescent="0.25"/>
    <row r="839" ht="14.25" customHeight="1" x14ac:dyDescent="0.25"/>
    <row r="840" ht="14.25" customHeight="1" x14ac:dyDescent="0.25"/>
    <row r="841" ht="14.25" customHeight="1" x14ac:dyDescent="0.25"/>
    <row r="842" ht="14.25" customHeight="1" x14ac:dyDescent="0.25"/>
    <row r="843" ht="14.25" customHeight="1" x14ac:dyDescent="0.25"/>
    <row r="844" ht="14.25" customHeight="1" x14ac:dyDescent="0.25"/>
    <row r="845" ht="14.25" customHeight="1" x14ac:dyDescent="0.25"/>
    <row r="846" ht="14.25" customHeight="1" x14ac:dyDescent="0.25"/>
    <row r="847" ht="14.25" customHeight="1" x14ac:dyDescent="0.25"/>
    <row r="848" ht="14.25" customHeight="1" x14ac:dyDescent="0.25"/>
    <row r="849" ht="14.25" customHeight="1" x14ac:dyDescent="0.25"/>
    <row r="850" ht="14.25" customHeight="1" x14ac:dyDescent="0.25"/>
    <row r="851" ht="14.25" customHeight="1" x14ac:dyDescent="0.25"/>
    <row r="852" ht="14.25" customHeight="1" x14ac:dyDescent="0.25"/>
    <row r="853" ht="14.25" customHeight="1" x14ac:dyDescent="0.25"/>
    <row r="854" ht="14.25" customHeight="1" x14ac:dyDescent="0.25"/>
    <row r="855" ht="14.25" customHeight="1" x14ac:dyDescent="0.25"/>
    <row r="856" ht="14.25" customHeight="1" x14ac:dyDescent="0.25"/>
    <row r="857" ht="14.25" customHeight="1" x14ac:dyDescent="0.25"/>
    <row r="858" ht="14.25" customHeight="1" x14ac:dyDescent="0.25"/>
    <row r="859" ht="14.25" customHeight="1" x14ac:dyDescent="0.25"/>
    <row r="860" ht="14.25" customHeight="1" x14ac:dyDescent="0.25"/>
    <row r="861" ht="14.25" customHeight="1" x14ac:dyDescent="0.25"/>
    <row r="862" ht="14.25" customHeight="1" x14ac:dyDescent="0.25"/>
    <row r="863" ht="14.25" customHeight="1" x14ac:dyDescent="0.25"/>
    <row r="864" ht="14.25" customHeight="1" x14ac:dyDescent="0.25"/>
    <row r="865" ht="14.25" customHeight="1" x14ac:dyDescent="0.25"/>
    <row r="866" ht="14.25" customHeight="1" x14ac:dyDescent="0.25"/>
    <row r="867" ht="14.25" customHeight="1" x14ac:dyDescent="0.25"/>
    <row r="868" ht="14.25" customHeight="1" x14ac:dyDescent="0.25"/>
    <row r="869" ht="14.25" customHeight="1" x14ac:dyDescent="0.25"/>
    <row r="870" ht="14.25" customHeight="1" x14ac:dyDescent="0.25"/>
    <row r="871" ht="14.25" customHeight="1" x14ac:dyDescent="0.25"/>
    <row r="872" ht="14.25" customHeight="1" x14ac:dyDescent="0.25"/>
    <row r="873" ht="14.25" customHeight="1" x14ac:dyDescent="0.25"/>
    <row r="874" ht="14.25" customHeight="1" x14ac:dyDescent="0.25"/>
    <row r="875" ht="14.25" customHeight="1" x14ac:dyDescent="0.25"/>
    <row r="876" ht="14.25" customHeight="1" x14ac:dyDescent="0.25"/>
    <row r="877" ht="14.25" customHeight="1" x14ac:dyDescent="0.25"/>
    <row r="878" ht="14.25" customHeight="1" x14ac:dyDescent="0.25"/>
    <row r="879" ht="14.25" customHeight="1" x14ac:dyDescent="0.25"/>
    <row r="880" ht="14.25" customHeight="1" x14ac:dyDescent="0.25"/>
    <row r="881" ht="14.25" customHeight="1" x14ac:dyDescent="0.25"/>
    <row r="882" ht="14.25" customHeight="1" x14ac:dyDescent="0.25"/>
    <row r="883" ht="14.25" customHeight="1" x14ac:dyDescent="0.25"/>
    <row r="884" ht="14.25" customHeight="1" x14ac:dyDescent="0.25"/>
    <row r="885" ht="14.25" customHeight="1" x14ac:dyDescent="0.25"/>
    <row r="886" ht="14.25" customHeight="1" x14ac:dyDescent="0.25"/>
    <row r="887" ht="14.25" customHeight="1" x14ac:dyDescent="0.25"/>
    <row r="888" ht="14.25" customHeight="1" x14ac:dyDescent="0.25"/>
    <row r="889" ht="14.25" customHeight="1" x14ac:dyDescent="0.25"/>
    <row r="890" ht="14.25" customHeight="1" x14ac:dyDescent="0.25"/>
    <row r="891" ht="14.25" customHeight="1" x14ac:dyDescent="0.25"/>
    <row r="892" ht="14.25" customHeight="1" x14ac:dyDescent="0.25"/>
    <row r="893" ht="14.25" customHeight="1" x14ac:dyDescent="0.25"/>
    <row r="894" ht="14.25" customHeight="1" x14ac:dyDescent="0.25"/>
    <row r="895" ht="14.25" customHeight="1" x14ac:dyDescent="0.25"/>
    <row r="896" ht="14.25" customHeight="1" x14ac:dyDescent="0.25"/>
    <row r="897" ht="14.25" customHeight="1" x14ac:dyDescent="0.25"/>
    <row r="898" ht="14.25" customHeight="1" x14ac:dyDescent="0.25"/>
    <row r="899" ht="14.25" customHeight="1" x14ac:dyDescent="0.25"/>
    <row r="900" ht="14.25" customHeight="1" x14ac:dyDescent="0.25"/>
    <row r="901" ht="14.25" customHeight="1" x14ac:dyDescent="0.25"/>
    <row r="902" ht="14.25" customHeight="1" x14ac:dyDescent="0.25"/>
    <row r="903" ht="14.25" customHeight="1" x14ac:dyDescent="0.25"/>
    <row r="904" ht="14.25" customHeight="1" x14ac:dyDescent="0.25"/>
    <row r="905" ht="14.25" customHeight="1" x14ac:dyDescent="0.25"/>
    <row r="906" ht="14.25" customHeight="1" x14ac:dyDescent="0.25"/>
    <row r="907" ht="14.25" customHeight="1" x14ac:dyDescent="0.25"/>
    <row r="908" ht="14.25" customHeight="1" x14ac:dyDescent="0.25"/>
    <row r="909" ht="14.25" customHeight="1" x14ac:dyDescent="0.25"/>
    <row r="910" ht="14.25" customHeight="1" x14ac:dyDescent="0.25"/>
    <row r="911" ht="14.25" customHeight="1" x14ac:dyDescent="0.25"/>
    <row r="912" ht="14.25" customHeight="1" x14ac:dyDescent="0.25"/>
    <row r="913" ht="14.25" customHeight="1" x14ac:dyDescent="0.25"/>
    <row r="914" ht="14.25" customHeight="1" x14ac:dyDescent="0.25"/>
    <row r="915" ht="14.25" customHeight="1" x14ac:dyDescent="0.25"/>
    <row r="916" ht="14.25" customHeight="1" x14ac:dyDescent="0.25"/>
    <row r="917" ht="14.25" customHeight="1" x14ac:dyDescent="0.25"/>
    <row r="918" ht="14.25" customHeight="1" x14ac:dyDescent="0.25"/>
    <row r="919" ht="14.25" customHeight="1" x14ac:dyDescent="0.25"/>
    <row r="920" ht="14.25" customHeight="1" x14ac:dyDescent="0.25"/>
    <row r="921" ht="14.25" customHeight="1" x14ac:dyDescent="0.25"/>
    <row r="922" ht="14.25" customHeight="1" x14ac:dyDescent="0.25"/>
    <row r="923" ht="14.25" customHeight="1" x14ac:dyDescent="0.25"/>
    <row r="924" ht="14.25" customHeight="1" x14ac:dyDescent="0.25"/>
    <row r="925" ht="14.25" customHeight="1" x14ac:dyDescent="0.25"/>
    <row r="926" ht="14.25" customHeight="1" x14ac:dyDescent="0.25"/>
    <row r="927" ht="14.25" customHeight="1" x14ac:dyDescent="0.25"/>
    <row r="928" ht="14.25" customHeight="1" x14ac:dyDescent="0.25"/>
    <row r="929" ht="14.25" customHeight="1" x14ac:dyDescent="0.25"/>
    <row r="930" ht="14.25" customHeight="1" x14ac:dyDescent="0.25"/>
    <row r="931" ht="14.25" customHeight="1" x14ac:dyDescent="0.25"/>
    <row r="932" ht="14.25" customHeight="1" x14ac:dyDescent="0.25"/>
    <row r="933" ht="14.25" customHeight="1" x14ac:dyDescent="0.25"/>
    <row r="934" ht="14.25" customHeight="1" x14ac:dyDescent="0.25"/>
    <row r="935" ht="14.25" customHeight="1" x14ac:dyDescent="0.25"/>
    <row r="936" ht="14.25" customHeight="1" x14ac:dyDescent="0.25"/>
    <row r="937" ht="14.25" customHeight="1" x14ac:dyDescent="0.25"/>
    <row r="938" ht="14.25" customHeight="1" x14ac:dyDescent="0.25"/>
    <row r="939" ht="14.25" customHeight="1" x14ac:dyDescent="0.25"/>
    <row r="940" ht="14.25" customHeight="1" x14ac:dyDescent="0.25"/>
    <row r="941" ht="14.25" customHeight="1" x14ac:dyDescent="0.25"/>
    <row r="942" ht="14.25" customHeight="1" x14ac:dyDescent="0.25"/>
    <row r="943" ht="14.25" customHeight="1" x14ac:dyDescent="0.25"/>
    <row r="944" ht="14.25" customHeight="1" x14ac:dyDescent="0.25"/>
    <row r="945" ht="14.25" customHeight="1" x14ac:dyDescent="0.25"/>
    <row r="946" ht="14.25" customHeight="1" x14ac:dyDescent="0.25"/>
    <row r="947" ht="14.25" customHeight="1" x14ac:dyDescent="0.25"/>
    <row r="948" ht="14.25" customHeight="1" x14ac:dyDescent="0.25"/>
    <row r="949" ht="14.25" customHeight="1" x14ac:dyDescent="0.25"/>
    <row r="950" ht="14.25" customHeight="1" x14ac:dyDescent="0.25"/>
    <row r="951" ht="14.25" customHeight="1" x14ac:dyDescent="0.25"/>
    <row r="952" ht="14.25" customHeight="1" x14ac:dyDescent="0.25"/>
    <row r="953" ht="14.25" customHeight="1" x14ac:dyDescent="0.25"/>
    <row r="954" ht="14.25" customHeight="1" x14ac:dyDescent="0.25"/>
    <row r="955" ht="14.25" customHeight="1" x14ac:dyDescent="0.25"/>
    <row r="956" ht="14.25" customHeight="1" x14ac:dyDescent="0.25"/>
    <row r="957" ht="14.25" customHeight="1" x14ac:dyDescent="0.25"/>
    <row r="958" ht="14.25" customHeight="1" x14ac:dyDescent="0.25"/>
    <row r="959" ht="14.25" customHeight="1" x14ac:dyDescent="0.25"/>
    <row r="960" ht="14.25" customHeight="1" x14ac:dyDescent="0.25"/>
    <row r="961" ht="14.25" customHeight="1" x14ac:dyDescent="0.25"/>
    <row r="962" ht="14.25" customHeight="1" x14ac:dyDescent="0.25"/>
    <row r="963" ht="14.25" customHeight="1" x14ac:dyDescent="0.25"/>
    <row r="964" ht="14.25" customHeight="1" x14ac:dyDescent="0.25"/>
    <row r="965" ht="14.25" customHeight="1" x14ac:dyDescent="0.25"/>
    <row r="966" ht="14.25" customHeight="1" x14ac:dyDescent="0.25"/>
    <row r="967" ht="14.25" customHeight="1" x14ac:dyDescent="0.25"/>
    <row r="968" ht="14.25" customHeight="1" x14ac:dyDescent="0.25"/>
    <row r="969" ht="14.25" customHeight="1" x14ac:dyDescent="0.25"/>
    <row r="970" ht="14.25" customHeight="1" x14ac:dyDescent="0.25"/>
    <row r="971" ht="14.25" customHeight="1" x14ac:dyDescent="0.25"/>
    <row r="972" ht="14.25" customHeight="1" x14ac:dyDescent="0.25"/>
    <row r="973" ht="14.25" customHeight="1" x14ac:dyDescent="0.25"/>
    <row r="974" ht="14.25" customHeight="1" x14ac:dyDescent="0.25"/>
    <row r="975" ht="14.25" customHeight="1" x14ac:dyDescent="0.25"/>
    <row r="976" ht="14.25" customHeight="1" x14ac:dyDescent="0.25"/>
    <row r="977" ht="14.25" customHeight="1" x14ac:dyDescent="0.25"/>
    <row r="978" ht="14.25" customHeight="1" x14ac:dyDescent="0.25"/>
    <row r="979" ht="14.25" customHeight="1" x14ac:dyDescent="0.25"/>
    <row r="980" ht="14.25" customHeight="1" x14ac:dyDescent="0.25"/>
    <row r="981" ht="14.25" customHeight="1" x14ac:dyDescent="0.25"/>
    <row r="982" ht="14.25" customHeight="1" x14ac:dyDescent="0.25"/>
    <row r="983" ht="14.25" customHeight="1" x14ac:dyDescent="0.25"/>
    <row r="984" ht="14.25" customHeight="1" x14ac:dyDescent="0.25"/>
    <row r="985" ht="14.25" customHeight="1" x14ac:dyDescent="0.25"/>
    <row r="986" ht="14.25" customHeight="1" x14ac:dyDescent="0.25"/>
    <row r="987" ht="14.25" customHeight="1" x14ac:dyDescent="0.25"/>
    <row r="988" ht="14.25" customHeight="1" x14ac:dyDescent="0.25"/>
    <row r="989" ht="14.25" customHeight="1" x14ac:dyDescent="0.25"/>
    <row r="990" ht="14.25" customHeight="1" x14ac:dyDescent="0.25"/>
    <row r="991" ht="14.25" customHeight="1" x14ac:dyDescent="0.25"/>
    <row r="992" ht="14.25" customHeight="1" x14ac:dyDescent="0.25"/>
    <row r="993" ht="14.25" customHeight="1" x14ac:dyDescent="0.25"/>
    <row r="994" ht="14.25" customHeight="1" x14ac:dyDescent="0.25"/>
    <row r="995" ht="14.25" customHeight="1" x14ac:dyDescent="0.25"/>
    <row r="996" ht="14.25" customHeight="1" x14ac:dyDescent="0.25"/>
    <row r="997" ht="14.25" customHeight="1" x14ac:dyDescent="0.25"/>
    <row r="998" ht="14.25" customHeight="1" x14ac:dyDescent="0.25"/>
    <row r="999" ht="14.25" customHeight="1" x14ac:dyDescent="0.25"/>
    <row r="1000" ht="14.25" customHeight="1" x14ac:dyDescent="0.25"/>
  </sheetData>
  <pageMargins left="0.511811024" right="0.511811024" top="0.78740157499999996" bottom="0.78740157499999996" header="0" footer="0"/>
  <pageSetup paperSize="9"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P1000"/>
  <sheetViews>
    <sheetView workbookViewId="0"/>
  </sheetViews>
  <sheetFormatPr defaultColWidth="14.42578125" defaultRowHeight="15" customHeight="1" x14ac:dyDescent="0.25"/>
  <cols>
    <col min="1" max="1" width="9.5703125" customWidth="1"/>
    <col min="2" max="2" width="7.140625" customWidth="1"/>
    <col min="3" max="3" width="13" customWidth="1"/>
    <col min="4" max="5" width="15.7109375" customWidth="1"/>
    <col min="6" max="6" width="4.140625" customWidth="1"/>
    <col min="7" max="7" width="15.140625" customWidth="1"/>
    <col min="8" max="8" width="16.85546875" customWidth="1"/>
    <col min="9" max="9" width="13.28515625" customWidth="1"/>
    <col min="10" max="10" width="7.42578125" customWidth="1"/>
    <col min="11" max="11" width="30.5703125" customWidth="1"/>
    <col min="12" max="12" width="16" customWidth="1"/>
    <col min="13" max="13" width="8.7109375" customWidth="1"/>
    <col min="14" max="14" width="9.85546875" customWidth="1"/>
    <col min="15" max="15" width="9.28515625" customWidth="1"/>
    <col min="16" max="31" width="8.7109375" customWidth="1"/>
  </cols>
  <sheetData>
    <row r="1" spans="1:16" ht="14.25" customHeight="1" x14ac:dyDescent="0.25">
      <c r="A1" s="49" t="s">
        <v>48</v>
      </c>
      <c r="B1" s="49" t="s">
        <v>49</v>
      </c>
      <c r="C1" s="50" t="s">
        <v>34</v>
      </c>
      <c r="D1" s="49" t="s">
        <v>50</v>
      </c>
      <c r="E1" s="49" t="s">
        <v>51</v>
      </c>
      <c r="G1" s="51" t="s">
        <v>52</v>
      </c>
      <c r="H1" s="52" t="s">
        <v>53</v>
      </c>
      <c r="I1" s="52" t="s">
        <v>54</v>
      </c>
      <c r="K1" s="53" t="s">
        <v>142</v>
      </c>
      <c r="L1" s="12" t="s">
        <v>143</v>
      </c>
      <c r="N1" s="6">
        <v>2011</v>
      </c>
      <c r="O1" s="6">
        <v>2015</v>
      </c>
      <c r="P1" s="6" t="s">
        <v>145</v>
      </c>
    </row>
    <row r="2" spans="1:16" ht="14.25" customHeight="1" x14ac:dyDescent="0.25">
      <c r="A2" s="54">
        <v>40544</v>
      </c>
      <c r="B2" s="55">
        <v>1</v>
      </c>
      <c r="C2" s="16">
        <v>594.65</v>
      </c>
      <c r="D2" s="56">
        <v>14513.38</v>
      </c>
      <c r="E2" s="57">
        <v>11446.16</v>
      </c>
      <c r="G2" s="57">
        <f t="shared" ref="G2:G139" si="0">(D2-E2)^2</f>
        <v>9407838.5283999965</v>
      </c>
      <c r="H2" s="58">
        <f t="shared" ref="H2:H139" si="1">ABS((D2-E2)/D2)</f>
        <v>0.21133740038502399</v>
      </c>
      <c r="I2" s="17">
        <f t="shared" ref="I2:I139" si="2">D2-E2</f>
        <v>3067.2199999999993</v>
      </c>
      <c r="J2" s="17"/>
      <c r="K2" s="53" t="s">
        <v>144</v>
      </c>
      <c r="L2" s="57">
        <f>(AVERAGE(G2:G139))^0.5</f>
        <v>1137.8295550129069</v>
      </c>
      <c r="N2" s="44">
        <f>(AVERAGE(G2:G49))^0.5</f>
        <v>1478.6251996688793</v>
      </c>
      <c r="O2" s="44">
        <f>(AVERAGE(G50:G139))^0.5</f>
        <v>905.03887081286291</v>
      </c>
    </row>
    <row r="3" spans="1:16" ht="14.25" customHeight="1" x14ac:dyDescent="0.25">
      <c r="A3" s="54">
        <v>40575</v>
      </c>
      <c r="B3" s="55">
        <f t="shared" ref="B3:B148" si="3">B2+1</f>
        <v>2</v>
      </c>
      <c r="C3" s="16">
        <v>434</v>
      </c>
      <c r="D3" s="56">
        <v>6176.11</v>
      </c>
      <c r="E3" s="57">
        <v>6628.74</v>
      </c>
      <c r="G3" s="57">
        <f t="shared" si="0"/>
        <v>204873.9169000001</v>
      </c>
      <c r="H3" s="58">
        <f t="shared" si="1"/>
        <v>7.3287230959293168E-2</v>
      </c>
      <c r="I3" s="17">
        <f t="shared" si="2"/>
        <v>-452.63000000000011</v>
      </c>
      <c r="J3" s="17"/>
      <c r="K3" s="53" t="s">
        <v>40</v>
      </c>
      <c r="L3" s="58">
        <f>AVERAGE(H2:H139)</f>
        <v>0.30892666930343304</v>
      </c>
      <c r="N3" s="173">
        <f>AVERAGE(H2:H49)</f>
        <v>0.33762431668740728</v>
      </c>
      <c r="O3" s="173">
        <f>AVERAGE(H50:H139)</f>
        <v>0.29362125736531386</v>
      </c>
    </row>
    <row r="4" spans="1:16" ht="14.25" customHeight="1" x14ac:dyDescent="0.25">
      <c r="A4" s="54">
        <v>40603</v>
      </c>
      <c r="B4" s="55">
        <f t="shared" si="3"/>
        <v>3</v>
      </c>
      <c r="C4" s="16">
        <v>398.5</v>
      </c>
      <c r="D4" s="56">
        <v>11527.88</v>
      </c>
      <c r="E4" s="57">
        <v>5675.38</v>
      </c>
      <c r="G4" s="57">
        <f t="shared" si="0"/>
        <v>34251756.249999993</v>
      </c>
      <c r="H4" s="58">
        <f t="shared" si="1"/>
        <v>0.50768224513093474</v>
      </c>
      <c r="I4" s="17">
        <f t="shared" si="2"/>
        <v>5852.4999999999991</v>
      </c>
      <c r="J4" s="17"/>
    </row>
    <row r="5" spans="1:16" ht="14.25" customHeight="1" x14ac:dyDescent="0.25">
      <c r="A5" s="54">
        <v>40634</v>
      </c>
      <c r="B5" s="55">
        <f t="shared" si="3"/>
        <v>4</v>
      </c>
      <c r="C5" s="16">
        <v>382.5</v>
      </c>
      <c r="D5" s="56">
        <v>6808.32</v>
      </c>
      <c r="E5" s="57">
        <v>5296.48</v>
      </c>
      <c r="G5" s="57">
        <f t="shared" si="0"/>
        <v>2285660.1856000004</v>
      </c>
      <c r="H5" s="58">
        <f t="shared" si="1"/>
        <v>0.22205771761609328</v>
      </c>
      <c r="I5" s="17">
        <f t="shared" si="2"/>
        <v>1511.8400000000001</v>
      </c>
      <c r="J5" s="17"/>
    </row>
    <row r="6" spans="1:16" ht="14.25" customHeight="1" x14ac:dyDescent="0.25">
      <c r="A6" s="54">
        <v>40664</v>
      </c>
      <c r="B6" s="55">
        <f t="shared" si="3"/>
        <v>5</v>
      </c>
      <c r="C6" s="16">
        <v>100</v>
      </c>
      <c r="D6" s="56">
        <v>4452.32</v>
      </c>
      <c r="E6" s="57">
        <v>2219.9899999999998</v>
      </c>
      <c r="G6" s="57">
        <f t="shared" si="0"/>
        <v>4983297.2288999995</v>
      </c>
      <c r="H6" s="58">
        <f t="shared" si="1"/>
        <v>0.50138579437237218</v>
      </c>
      <c r="I6" s="17">
        <f t="shared" si="2"/>
        <v>2232.33</v>
      </c>
      <c r="J6" s="17"/>
    </row>
    <row r="7" spans="1:16" ht="14.25" customHeight="1" x14ac:dyDescent="0.25">
      <c r="A7" s="54">
        <v>40695</v>
      </c>
      <c r="B7" s="55">
        <f t="shared" si="3"/>
        <v>6</v>
      </c>
      <c r="C7" s="16">
        <v>33.5</v>
      </c>
      <c r="D7" s="56">
        <v>3791.72</v>
      </c>
      <c r="E7" s="57">
        <v>1962.77</v>
      </c>
      <c r="G7" s="57">
        <f t="shared" si="0"/>
        <v>3345058.1024999991</v>
      </c>
      <c r="H7" s="58">
        <f t="shared" si="1"/>
        <v>0.48235365480573456</v>
      </c>
      <c r="I7" s="17">
        <f t="shared" si="2"/>
        <v>1828.9499999999998</v>
      </c>
      <c r="J7" s="17"/>
    </row>
    <row r="8" spans="1:16" ht="14.25" customHeight="1" x14ac:dyDescent="0.25">
      <c r="A8" s="54">
        <v>40725</v>
      </c>
      <c r="B8" s="55">
        <f t="shared" si="3"/>
        <v>7</v>
      </c>
      <c r="C8" s="16">
        <v>26.5</v>
      </c>
      <c r="D8" s="56">
        <v>2947.26</v>
      </c>
      <c r="E8" s="57">
        <v>1939.71</v>
      </c>
      <c r="G8" s="57">
        <f t="shared" si="0"/>
        <v>1015157.0025000004</v>
      </c>
      <c r="H8" s="58">
        <f t="shared" si="1"/>
        <v>0.34185989698906782</v>
      </c>
      <c r="I8" s="17">
        <f t="shared" si="2"/>
        <v>1007.5500000000002</v>
      </c>
      <c r="J8" s="17"/>
    </row>
    <row r="9" spans="1:16" ht="14.25" customHeight="1" x14ac:dyDescent="0.25">
      <c r="A9" s="54">
        <v>40756</v>
      </c>
      <c r="B9" s="55">
        <f t="shared" si="3"/>
        <v>8</v>
      </c>
      <c r="C9" s="16">
        <v>7.5</v>
      </c>
      <c r="D9" s="56">
        <v>2369.23</v>
      </c>
      <c r="E9" s="57">
        <v>1880.32</v>
      </c>
      <c r="G9" s="57">
        <f t="shared" si="0"/>
        <v>239032.98810000008</v>
      </c>
      <c r="H9" s="58">
        <f t="shared" si="1"/>
        <v>0.20635818388252727</v>
      </c>
      <c r="I9" s="17">
        <f t="shared" si="2"/>
        <v>488.91000000000008</v>
      </c>
      <c r="J9" s="17"/>
    </row>
    <row r="10" spans="1:16" ht="14.25" customHeight="1" x14ac:dyDescent="0.25">
      <c r="A10" s="54">
        <v>40787</v>
      </c>
      <c r="B10" s="55">
        <f t="shared" si="3"/>
        <v>9</v>
      </c>
      <c r="C10" s="16">
        <v>10.8</v>
      </c>
      <c r="D10" s="56">
        <v>1779.82</v>
      </c>
      <c r="E10" s="57">
        <v>1890.31</v>
      </c>
      <c r="G10" s="57">
        <f t="shared" si="0"/>
        <v>12208.040100000002</v>
      </c>
      <c r="H10" s="58">
        <f t="shared" si="1"/>
        <v>6.2079311391039553E-2</v>
      </c>
      <c r="I10" s="17">
        <f t="shared" si="2"/>
        <v>-110.49000000000001</v>
      </c>
      <c r="J10" s="17"/>
    </row>
    <row r="11" spans="1:16" ht="14.25" customHeight="1" x14ac:dyDescent="0.25">
      <c r="A11" s="54">
        <v>40817</v>
      </c>
      <c r="B11" s="55">
        <f t="shared" si="3"/>
        <v>10</v>
      </c>
      <c r="C11" s="16">
        <v>129.4</v>
      </c>
      <c r="D11" s="56">
        <v>2581.0300000000002</v>
      </c>
      <c r="E11" s="57">
        <v>2361.0300000000002</v>
      </c>
      <c r="G11" s="57">
        <f t="shared" si="0"/>
        <v>48400</v>
      </c>
      <c r="H11" s="58">
        <f t="shared" si="1"/>
        <v>8.5237288989279472E-2</v>
      </c>
      <c r="I11" s="17">
        <f t="shared" si="2"/>
        <v>220</v>
      </c>
      <c r="J11" s="17"/>
    </row>
    <row r="12" spans="1:16" ht="14.25" customHeight="1" x14ac:dyDescent="0.25">
      <c r="A12" s="54">
        <v>40848</v>
      </c>
      <c r="B12" s="55">
        <f t="shared" si="3"/>
        <v>11</v>
      </c>
      <c r="C12" s="16">
        <v>260.60000000000002</v>
      </c>
      <c r="D12" s="56">
        <v>2930.66</v>
      </c>
      <c r="E12" s="57">
        <v>3342.12</v>
      </c>
      <c r="G12" s="57">
        <f t="shared" si="0"/>
        <v>169299.33160000003</v>
      </c>
      <c r="H12" s="58">
        <f t="shared" si="1"/>
        <v>0.14039840854961</v>
      </c>
      <c r="I12" s="17">
        <f t="shared" si="2"/>
        <v>-411.46000000000004</v>
      </c>
      <c r="J12" s="17"/>
    </row>
    <row r="13" spans="1:16" ht="14.25" customHeight="1" x14ac:dyDescent="0.25">
      <c r="A13" s="54">
        <v>40878</v>
      </c>
      <c r="B13" s="55">
        <f t="shared" si="3"/>
        <v>12</v>
      </c>
      <c r="C13" s="16">
        <v>397</v>
      </c>
      <c r="D13" s="56">
        <v>7692.65</v>
      </c>
      <c r="E13" s="57">
        <v>5638.49</v>
      </c>
      <c r="G13" s="57">
        <f t="shared" si="0"/>
        <v>4219573.3055999996</v>
      </c>
      <c r="H13" s="58">
        <f t="shared" si="1"/>
        <v>0.267028917213184</v>
      </c>
      <c r="I13" s="17">
        <f t="shared" si="2"/>
        <v>2054.16</v>
      </c>
      <c r="J13" s="17"/>
    </row>
    <row r="14" spans="1:16" ht="14.25" customHeight="1" x14ac:dyDescent="0.25">
      <c r="A14" s="54">
        <v>40909</v>
      </c>
      <c r="B14" s="55">
        <f t="shared" si="3"/>
        <v>13</v>
      </c>
      <c r="C14" s="16">
        <v>606</v>
      </c>
      <c r="D14" s="56">
        <v>13283.33</v>
      </c>
      <c r="E14" s="57">
        <v>11698.06</v>
      </c>
      <c r="G14" s="57">
        <f t="shared" si="0"/>
        <v>2513080.9729000013</v>
      </c>
      <c r="H14" s="58">
        <f t="shared" si="1"/>
        <v>0.11934281539342924</v>
      </c>
      <c r="I14" s="17">
        <f t="shared" si="2"/>
        <v>1585.2700000000004</v>
      </c>
      <c r="J14" s="17"/>
    </row>
    <row r="15" spans="1:16" ht="14.25" customHeight="1" x14ac:dyDescent="0.25">
      <c r="A15" s="54">
        <v>40940</v>
      </c>
      <c r="B15" s="55">
        <f t="shared" si="3"/>
        <v>14</v>
      </c>
      <c r="C15" s="16">
        <v>434</v>
      </c>
      <c r="D15" s="56">
        <v>6916.17</v>
      </c>
      <c r="E15" s="57">
        <v>6628.74</v>
      </c>
      <c r="G15" s="57">
        <f t="shared" si="0"/>
        <v>82616.004900000175</v>
      </c>
      <c r="H15" s="58">
        <f t="shared" si="1"/>
        <v>4.1559128824190307E-2</v>
      </c>
      <c r="I15" s="17">
        <f t="shared" si="2"/>
        <v>287.43000000000029</v>
      </c>
      <c r="J15" s="17"/>
    </row>
    <row r="16" spans="1:16" ht="14.25" customHeight="1" x14ac:dyDescent="0.25">
      <c r="A16" s="54">
        <v>40969</v>
      </c>
      <c r="B16" s="55">
        <f t="shared" si="3"/>
        <v>15</v>
      </c>
      <c r="C16" s="16">
        <v>209.5</v>
      </c>
      <c r="D16" s="56">
        <v>4930.82</v>
      </c>
      <c r="E16" s="57">
        <v>2872.22</v>
      </c>
      <c r="G16" s="57">
        <f t="shared" si="0"/>
        <v>4237833.96</v>
      </c>
      <c r="H16" s="58">
        <f t="shared" si="1"/>
        <v>0.41749648131548101</v>
      </c>
      <c r="I16" s="17">
        <f t="shared" si="2"/>
        <v>2058.6</v>
      </c>
      <c r="J16" s="17"/>
    </row>
    <row r="17" spans="1:10" ht="14.25" customHeight="1" x14ac:dyDescent="0.25">
      <c r="A17" s="54">
        <v>41000</v>
      </c>
      <c r="B17" s="55">
        <f t="shared" si="3"/>
        <v>16</v>
      </c>
      <c r="C17" s="16">
        <v>155.5</v>
      </c>
      <c r="D17" s="56">
        <v>4090.75</v>
      </c>
      <c r="E17" s="57">
        <v>2504.5100000000002</v>
      </c>
      <c r="G17" s="57">
        <f t="shared" si="0"/>
        <v>2516157.3375999993</v>
      </c>
      <c r="H17" s="58">
        <f t="shared" si="1"/>
        <v>0.38776263521359161</v>
      </c>
      <c r="I17" s="17">
        <f t="shared" si="2"/>
        <v>1586.2399999999998</v>
      </c>
      <c r="J17" s="17"/>
    </row>
    <row r="18" spans="1:10" ht="14.25" customHeight="1" x14ac:dyDescent="0.25">
      <c r="A18" s="54">
        <v>41030</v>
      </c>
      <c r="B18" s="55">
        <f t="shared" si="3"/>
        <v>17</v>
      </c>
      <c r="C18" s="16">
        <v>81.5</v>
      </c>
      <c r="D18" s="56">
        <v>3816.29</v>
      </c>
      <c r="E18" s="57">
        <v>2140.69</v>
      </c>
      <c r="G18" s="57">
        <f t="shared" si="0"/>
        <v>2807635.36</v>
      </c>
      <c r="H18" s="58">
        <f t="shared" si="1"/>
        <v>0.43906516538313384</v>
      </c>
      <c r="I18" s="17">
        <f t="shared" si="2"/>
        <v>1675.6</v>
      </c>
      <c r="J18" s="17"/>
    </row>
    <row r="19" spans="1:10" ht="14.25" customHeight="1" x14ac:dyDescent="0.25">
      <c r="A19" s="54">
        <v>41061</v>
      </c>
      <c r="B19" s="55">
        <f t="shared" si="3"/>
        <v>18</v>
      </c>
      <c r="C19" s="16">
        <v>132.5</v>
      </c>
      <c r="D19" s="56">
        <v>4132.4399999999996</v>
      </c>
      <c r="E19" s="57">
        <v>2377.11</v>
      </c>
      <c r="G19" s="57">
        <f t="shared" si="0"/>
        <v>3081183.4088999983</v>
      </c>
      <c r="H19" s="58">
        <f t="shared" si="1"/>
        <v>0.4247684176902749</v>
      </c>
      <c r="I19" s="17">
        <f t="shared" si="2"/>
        <v>1755.3299999999995</v>
      </c>
      <c r="J19" s="17"/>
    </row>
    <row r="20" spans="1:10" ht="14.25" customHeight="1" x14ac:dyDescent="0.25">
      <c r="A20" s="54">
        <v>41091</v>
      </c>
      <c r="B20" s="55">
        <f t="shared" si="3"/>
        <v>19</v>
      </c>
      <c r="C20" s="16">
        <v>109</v>
      </c>
      <c r="D20" s="56">
        <v>3018.84</v>
      </c>
      <c r="E20" s="57">
        <v>2261.09</v>
      </c>
      <c r="G20" s="57">
        <f t="shared" si="0"/>
        <v>574185.0625</v>
      </c>
      <c r="H20" s="58">
        <f t="shared" si="1"/>
        <v>0.25100700931483616</v>
      </c>
      <c r="I20" s="17">
        <f t="shared" si="2"/>
        <v>757.75</v>
      </c>
      <c r="J20" s="17"/>
    </row>
    <row r="21" spans="1:10" ht="14.25" customHeight="1" x14ac:dyDescent="0.25">
      <c r="A21" s="54">
        <v>41122</v>
      </c>
      <c r="B21" s="55">
        <f t="shared" si="3"/>
        <v>20</v>
      </c>
      <c r="C21" s="16">
        <v>21.5</v>
      </c>
      <c r="D21" s="56">
        <v>1987.82</v>
      </c>
      <c r="E21" s="57">
        <v>1923.64</v>
      </c>
      <c r="G21" s="57">
        <f t="shared" si="0"/>
        <v>4119.0723999999791</v>
      </c>
      <c r="H21" s="58">
        <f t="shared" si="1"/>
        <v>3.2286625549596965E-2</v>
      </c>
      <c r="I21" s="17">
        <f t="shared" si="2"/>
        <v>64.179999999999836</v>
      </c>
      <c r="J21" s="17"/>
    </row>
    <row r="22" spans="1:10" ht="14.25" customHeight="1" x14ac:dyDescent="0.25">
      <c r="A22" s="54">
        <v>41153</v>
      </c>
      <c r="B22" s="55">
        <f t="shared" si="3"/>
        <v>21</v>
      </c>
      <c r="C22" s="16">
        <v>35.5</v>
      </c>
      <c r="D22" s="56">
        <v>1605.63</v>
      </c>
      <c r="E22" s="57">
        <v>1969.48</v>
      </c>
      <c r="G22" s="57">
        <f t="shared" si="0"/>
        <v>132386.82249999992</v>
      </c>
      <c r="H22" s="58">
        <f t="shared" si="1"/>
        <v>0.22660887003855176</v>
      </c>
      <c r="I22" s="17">
        <f t="shared" si="2"/>
        <v>-363.84999999999991</v>
      </c>
      <c r="J22" s="17"/>
    </row>
    <row r="23" spans="1:10" ht="14.25" customHeight="1" x14ac:dyDescent="0.25">
      <c r="A23" s="54">
        <v>41183</v>
      </c>
      <c r="B23" s="55">
        <f t="shared" si="3"/>
        <v>22</v>
      </c>
      <c r="C23" s="16">
        <v>92.5</v>
      </c>
      <c r="D23" s="56">
        <v>1619.59</v>
      </c>
      <c r="E23" s="57">
        <v>2187.0300000000002</v>
      </c>
      <c r="G23" s="57">
        <f t="shared" si="0"/>
        <v>321988.15360000031</v>
      </c>
      <c r="H23" s="58">
        <f t="shared" si="1"/>
        <v>0.35036027636624101</v>
      </c>
      <c r="I23" s="17">
        <f t="shared" si="2"/>
        <v>-567.44000000000028</v>
      </c>
      <c r="J23" s="17"/>
    </row>
    <row r="24" spans="1:10" ht="14.25" customHeight="1" x14ac:dyDescent="0.25">
      <c r="A24" s="54">
        <v>41214</v>
      </c>
      <c r="B24" s="55">
        <f t="shared" si="3"/>
        <v>23</v>
      </c>
      <c r="C24" s="16">
        <v>218.5</v>
      </c>
      <c r="D24" s="56">
        <v>2531.52</v>
      </c>
      <c r="E24" s="57">
        <v>2945.02</v>
      </c>
      <c r="G24" s="57">
        <f t="shared" si="0"/>
        <v>170982.25</v>
      </c>
      <c r="H24" s="58">
        <f t="shared" si="1"/>
        <v>0.16334060169384401</v>
      </c>
      <c r="I24" s="17">
        <f t="shared" si="2"/>
        <v>-413.5</v>
      </c>
      <c r="J24" s="17"/>
    </row>
    <row r="25" spans="1:10" ht="14.25" customHeight="1" x14ac:dyDescent="0.25">
      <c r="A25" s="54">
        <v>41244</v>
      </c>
      <c r="B25" s="55">
        <f t="shared" si="3"/>
        <v>24</v>
      </c>
      <c r="C25" s="16">
        <v>345</v>
      </c>
      <c r="D25" s="56">
        <v>3623.25</v>
      </c>
      <c r="E25" s="57">
        <v>4532.21</v>
      </c>
      <c r="G25" s="57">
        <f t="shared" si="0"/>
        <v>826208.2816000001</v>
      </c>
      <c r="H25" s="58">
        <f t="shared" si="1"/>
        <v>0.25086869523218108</v>
      </c>
      <c r="I25" s="17">
        <f t="shared" si="2"/>
        <v>-908.96</v>
      </c>
      <c r="J25" s="17"/>
    </row>
    <row r="26" spans="1:10" ht="14.25" customHeight="1" x14ac:dyDescent="0.25">
      <c r="A26" s="54">
        <v>41275</v>
      </c>
      <c r="B26" s="55">
        <f t="shared" si="3"/>
        <v>25</v>
      </c>
      <c r="C26" s="16">
        <v>503</v>
      </c>
      <c r="D26" s="56">
        <v>8698.94</v>
      </c>
      <c r="E26" s="57">
        <v>8798.18</v>
      </c>
      <c r="G26" s="57">
        <f t="shared" si="0"/>
        <v>9848.5775999999569</v>
      </c>
      <c r="H26" s="58">
        <f t="shared" si="1"/>
        <v>1.1408286526864167E-2</v>
      </c>
      <c r="I26" s="17">
        <f t="shared" si="2"/>
        <v>-99.239999999999782</v>
      </c>
      <c r="J26" s="17"/>
    </row>
    <row r="27" spans="1:10" ht="14.25" customHeight="1" x14ac:dyDescent="0.25">
      <c r="A27" s="54">
        <v>41306</v>
      </c>
      <c r="B27" s="55">
        <f t="shared" si="3"/>
        <v>26</v>
      </c>
      <c r="C27" s="16">
        <v>583</v>
      </c>
      <c r="D27" s="56">
        <v>9053.91</v>
      </c>
      <c r="E27" s="57">
        <v>11165.09</v>
      </c>
      <c r="G27" s="57">
        <f t="shared" si="0"/>
        <v>4457080.9924000008</v>
      </c>
      <c r="H27" s="58">
        <f t="shared" si="1"/>
        <v>0.2331788144569584</v>
      </c>
      <c r="I27" s="17">
        <f t="shared" si="2"/>
        <v>-2111.1800000000003</v>
      </c>
      <c r="J27" s="17"/>
    </row>
    <row r="28" spans="1:10" ht="14.25" customHeight="1" x14ac:dyDescent="0.25">
      <c r="A28" s="54">
        <v>41334</v>
      </c>
      <c r="B28" s="55">
        <f t="shared" si="3"/>
        <v>27</v>
      </c>
      <c r="C28" s="16">
        <v>449.5</v>
      </c>
      <c r="D28" s="56">
        <v>6924.41</v>
      </c>
      <c r="E28" s="57">
        <v>7088.95</v>
      </c>
      <c r="G28" s="57">
        <f t="shared" si="0"/>
        <v>27073.411599999989</v>
      </c>
      <c r="H28" s="58">
        <f t="shared" si="1"/>
        <v>2.3762313323445604E-2</v>
      </c>
      <c r="I28" s="17">
        <f t="shared" si="2"/>
        <v>-164.53999999999996</v>
      </c>
      <c r="J28" s="17"/>
    </row>
    <row r="29" spans="1:10" ht="14.25" customHeight="1" x14ac:dyDescent="0.25">
      <c r="A29" s="54">
        <v>41365</v>
      </c>
      <c r="B29" s="55">
        <f t="shared" si="3"/>
        <v>28</v>
      </c>
      <c r="C29" s="16">
        <v>257.5</v>
      </c>
      <c r="D29" s="56">
        <v>5999.64</v>
      </c>
      <c r="E29" s="57">
        <v>3309.3</v>
      </c>
      <c r="G29" s="57">
        <f t="shared" si="0"/>
        <v>7237929.3156000003</v>
      </c>
      <c r="H29" s="58">
        <f t="shared" si="1"/>
        <v>0.44841690501430087</v>
      </c>
      <c r="I29" s="17">
        <f t="shared" si="2"/>
        <v>2690.34</v>
      </c>
      <c r="J29" s="17"/>
    </row>
    <row r="30" spans="1:10" ht="14.25" customHeight="1" x14ac:dyDescent="0.25">
      <c r="A30" s="54">
        <v>41395</v>
      </c>
      <c r="B30" s="55">
        <f t="shared" si="3"/>
        <v>29</v>
      </c>
      <c r="C30" s="16">
        <v>131.5</v>
      </c>
      <c r="D30" s="56">
        <v>3600.54</v>
      </c>
      <c r="E30" s="57">
        <v>2371.9</v>
      </c>
      <c r="G30" s="57">
        <f t="shared" si="0"/>
        <v>1509556.2495999997</v>
      </c>
      <c r="H30" s="58">
        <f t="shared" si="1"/>
        <v>0.34123770323340386</v>
      </c>
      <c r="I30" s="17">
        <f t="shared" si="2"/>
        <v>1228.6399999999999</v>
      </c>
      <c r="J30" s="17"/>
    </row>
    <row r="31" spans="1:10" ht="14.25" customHeight="1" x14ac:dyDescent="0.25">
      <c r="A31" s="54">
        <v>41426</v>
      </c>
      <c r="B31" s="55">
        <f t="shared" si="3"/>
        <v>30</v>
      </c>
      <c r="C31" s="16">
        <v>90.5</v>
      </c>
      <c r="D31" s="56">
        <v>4079.6</v>
      </c>
      <c r="E31" s="57">
        <v>2178.4299999999998</v>
      </c>
      <c r="G31" s="57">
        <f t="shared" si="0"/>
        <v>3614447.3689000001</v>
      </c>
      <c r="H31" s="58">
        <f t="shared" si="1"/>
        <v>0.46601872732620847</v>
      </c>
      <c r="I31" s="17">
        <f t="shared" si="2"/>
        <v>1901.17</v>
      </c>
      <c r="J31" s="17"/>
    </row>
    <row r="32" spans="1:10" ht="14.25" customHeight="1" x14ac:dyDescent="0.25">
      <c r="A32" s="54">
        <v>41456</v>
      </c>
      <c r="B32" s="55">
        <f t="shared" si="3"/>
        <v>31</v>
      </c>
      <c r="C32" s="16">
        <v>52</v>
      </c>
      <c r="D32" s="56">
        <v>2892.32</v>
      </c>
      <c r="E32" s="57">
        <v>2027.04</v>
      </c>
      <c r="G32" s="57">
        <f t="shared" si="0"/>
        <v>748709.47840000037</v>
      </c>
      <c r="H32" s="58">
        <f t="shared" si="1"/>
        <v>0.29916468440559835</v>
      </c>
      <c r="I32" s="17">
        <f t="shared" si="2"/>
        <v>865.2800000000002</v>
      </c>
      <c r="J32" s="17"/>
    </row>
    <row r="33" spans="1:10" ht="14.25" customHeight="1" x14ac:dyDescent="0.25">
      <c r="A33" s="54">
        <v>41487</v>
      </c>
      <c r="B33" s="55">
        <f t="shared" si="3"/>
        <v>32</v>
      </c>
      <c r="C33" s="16">
        <v>21.5</v>
      </c>
      <c r="D33" s="56">
        <v>2192.8200000000002</v>
      </c>
      <c r="E33" s="57">
        <v>1923.64</v>
      </c>
      <c r="G33" s="57">
        <f t="shared" si="0"/>
        <v>72457.872400000037</v>
      </c>
      <c r="H33" s="58">
        <f t="shared" si="1"/>
        <v>0.12275517370326795</v>
      </c>
      <c r="I33" s="17">
        <f t="shared" si="2"/>
        <v>269.18000000000006</v>
      </c>
      <c r="J33" s="17"/>
    </row>
    <row r="34" spans="1:10" ht="14.25" customHeight="1" x14ac:dyDescent="0.25">
      <c r="A34" s="54">
        <v>41518</v>
      </c>
      <c r="B34" s="55">
        <f t="shared" si="3"/>
        <v>33</v>
      </c>
      <c r="C34" s="16">
        <v>54.1</v>
      </c>
      <c r="D34" s="56">
        <v>1992.47</v>
      </c>
      <c r="E34" s="57">
        <v>2034.66</v>
      </c>
      <c r="G34" s="57">
        <f t="shared" si="0"/>
        <v>1779.9961000000046</v>
      </c>
      <c r="H34" s="58">
        <f t="shared" si="1"/>
        <v>2.1174722831460477E-2</v>
      </c>
      <c r="I34" s="17">
        <f t="shared" si="2"/>
        <v>-42.190000000000055</v>
      </c>
      <c r="J34" s="17"/>
    </row>
    <row r="35" spans="1:10" ht="14.25" customHeight="1" x14ac:dyDescent="0.25">
      <c r="A35" s="54">
        <v>41548</v>
      </c>
      <c r="B35" s="55">
        <f t="shared" si="3"/>
        <v>34</v>
      </c>
      <c r="C35" s="16">
        <v>155.1</v>
      </c>
      <c r="D35" s="56">
        <v>2890</v>
      </c>
      <c r="E35" s="57">
        <v>2502.17</v>
      </c>
      <c r="G35" s="57">
        <f t="shared" si="0"/>
        <v>150412.10889999993</v>
      </c>
      <c r="H35" s="58">
        <f t="shared" si="1"/>
        <v>0.13419723183391</v>
      </c>
      <c r="I35" s="17">
        <f t="shared" si="2"/>
        <v>387.82999999999993</v>
      </c>
      <c r="J35" s="17"/>
    </row>
    <row r="36" spans="1:10" ht="14.25" customHeight="1" x14ac:dyDescent="0.25">
      <c r="A36" s="54">
        <v>41579</v>
      </c>
      <c r="B36" s="55">
        <f t="shared" si="3"/>
        <v>35</v>
      </c>
      <c r="C36" s="16">
        <v>297.5</v>
      </c>
      <c r="D36" s="56">
        <v>2978.56</v>
      </c>
      <c r="E36" s="57">
        <v>3785.67</v>
      </c>
      <c r="G36" s="57">
        <f t="shared" si="0"/>
        <v>651426.5521000002</v>
      </c>
      <c r="H36" s="58">
        <f t="shared" si="1"/>
        <v>0.27097322195960472</v>
      </c>
      <c r="I36" s="17">
        <f t="shared" si="2"/>
        <v>-807.11000000000013</v>
      </c>
      <c r="J36" s="17"/>
    </row>
    <row r="37" spans="1:10" ht="14.25" customHeight="1" x14ac:dyDescent="0.25">
      <c r="A37" s="54">
        <v>41609</v>
      </c>
      <c r="B37" s="55">
        <f t="shared" si="3"/>
        <v>36</v>
      </c>
      <c r="C37" s="16">
        <v>398</v>
      </c>
      <c r="D37" s="56">
        <v>5302.28</v>
      </c>
      <c r="E37" s="57">
        <v>5663.05</v>
      </c>
      <c r="G37" s="57">
        <f t="shared" si="0"/>
        <v>130154.99290000032</v>
      </c>
      <c r="H37" s="58">
        <f t="shared" si="1"/>
        <v>6.804054105026526E-2</v>
      </c>
      <c r="I37" s="17">
        <f t="shared" si="2"/>
        <v>-360.77000000000044</v>
      </c>
      <c r="J37" s="17"/>
    </row>
    <row r="38" spans="1:10" ht="14.25" customHeight="1" x14ac:dyDescent="0.25">
      <c r="A38" s="54">
        <v>41640</v>
      </c>
      <c r="B38" s="55">
        <f t="shared" si="3"/>
        <v>37</v>
      </c>
      <c r="C38" s="16">
        <v>291</v>
      </c>
      <c r="D38" s="56">
        <v>3079.94</v>
      </c>
      <c r="E38" s="57">
        <v>3699.87</v>
      </c>
      <c r="G38" s="57">
        <f t="shared" si="0"/>
        <v>384313.20489999978</v>
      </c>
      <c r="H38" s="58">
        <f t="shared" si="1"/>
        <v>0.20127989506289079</v>
      </c>
      <c r="I38" s="17">
        <f t="shared" si="2"/>
        <v>-619.92999999999984</v>
      </c>
      <c r="J38" s="17"/>
    </row>
    <row r="39" spans="1:10" ht="14.25" customHeight="1" x14ac:dyDescent="0.25">
      <c r="A39" s="54">
        <v>41671</v>
      </c>
      <c r="B39" s="55">
        <f t="shared" si="3"/>
        <v>38</v>
      </c>
      <c r="C39" s="16">
        <v>115</v>
      </c>
      <c r="D39" s="56">
        <v>1795.04</v>
      </c>
      <c r="E39" s="57">
        <v>2289.4699999999998</v>
      </c>
      <c r="G39" s="57">
        <f t="shared" si="0"/>
        <v>244461.02489999984</v>
      </c>
      <c r="H39" s="58">
        <f t="shared" si="1"/>
        <v>0.2754423299759336</v>
      </c>
      <c r="I39" s="17">
        <f t="shared" si="2"/>
        <v>-494.42999999999984</v>
      </c>
      <c r="J39" s="17"/>
    </row>
    <row r="40" spans="1:10" ht="14.25" customHeight="1" x14ac:dyDescent="0.25">
      <c r="A40" s="54">
        <v>41699</v>
      </c>
      <c r="B40" s="55">
        <f t="shared" si="3"/>
        <v>39</v>
      </c>
      <c r="C40" s="16">
        <v>135.5</v>
      </c>
      <c r="D40" s="56">
        <v>2185.0100000000002</v>
      </c>
      <c r="E40" s="57">
        <v>2392.9</v>
      </c>
      <c r="G40" s="57">
        <f t="shared" si="0"/>
        <v>43218.252099999947</v>
      </c>
      <c r="H40" s="58">
        <f t="shared" si="1"/>
        <v>9.5143729319316542E-2</v>
      </c>
      <c r="I40" s="17">
        <f t="shared" si="2"/>
        <v>-207.88999999999987</v>
      </c>
      <c r="J40" s="17"/>
    </row>
    <row r="41" spans="1:10" ht="14.25" customHeight="1" x14ac:dyDescent="0.25">
      <c r="A41" s="54">
        <v>41730</v>
      </c>
      <c r="B41" s="55">
        <f t="shared" si="3"/>
        <v>40</v>
      </c>
      <c r="C41" s="16">
        <v>188.5</v>
      </c>
      <c r="D41" s="56">
        <v>2237.5700000000002</v>
      </c>
      <c r="E41" s="57">
        <v>2716.18</v>
      </c>
      <c r="G41" s="57">
        <f t="shared" si="0"/>
        <v>229067.53209999969</v>
      </c>
      <c r="H41" s="58">
        <f t="shared" si="1"/>
        <v>0.21389721885795734</v>
      </c>
      <c r="I41" s="17">
        <f t="shared" si="2"/>
        <v>-478.60999999999967</v>
      </c>
      <c r="J41" s="17"/>
    </row>
    <row r="42" spans="1:10" ht="14.25" customHeight="1" x14ac:dyDescent="0.25">
      <c r="A42" s="54">
        <v>41760</v>
      </c>
      <c r="B42" s="55">
        <f t="shared" si="3"/>
        <v>41</v>
      </c>
      <c r="C42" s="16">
        <v>94</v>
      </c>
      <c r="D42" s="56">
        <v>1527.44</v>
      </c>
      <c r="E42" s="57">
        <v>2193.5300000000002</v>
      </c>
      <c r="G42" s="57">
        <f t="shared" si="0"/>
        <v>443675.88810000021</v>
      </c>
      <c r="H42" s="58">
        <f t="shared" si="1"/>
        <v>0.4360825957157074</v>
      </c>
      <c r="I42" s="17">
        <f t="shared" si="2"/>
        <v>-666.09000000000015</v>
      </c>
      <c r="J42" s="17"/>
    </row>
    <row r="43" spans="1:10" ht="14.25" customHeight="1" x14ac:dyDescent="0.25">
      <c r="A43" s="54">
        <v>41791</v>
      </c>
      <c r="B43" s="55">
        <f t="shared" si="3"/>
        <v>42</v>
      </c>
      <c r="C43" s="16">
        <v>19.5</v>
      </c>
      <c r="D43" s="56">
        <v>1411.64</v>
      </c>
      <c r="E43" s="57">
        <v>1917.3</v>
      </c>
      <c r="G43" s="57">
        <f t="shared" si="0"/>
        <v>255692.03559999986</v>
      </c>
      <c r="H43" s="58">
        <f t="shared" si="1"/>
        <v>0.35820747499362432</v>
      </c>
      <c r="I43" s="17">
        <f t="shared" si="2"/>
        <v>-505.65999999999985</v>
      </c>
      <c r="J43" s="17"/>
    </row>
    <row r="44" spans="1:10" ht="14.25" customHeight="1" x14ac:dyDescent="0.25">
      <c r="A44" s="54">
        <v>41821</v>
      </c>
      <c r="B44" s="55">
        <f t="shared" si="3"/>
        <v>43</v>
      </c>
      <c r="C44" s="16">
        <v>43</v>
      </c>
      <c r="D44" s="56">
        <v>1285.6099999999999</v>
      </c>
      <c r="E44" s="57">
        <v>1995.15</v>
      </c>
      <c r="G44" s="57">
        <f t="shared" si="0"/>
        <v>503447.01160000026</v>
      </c>
      <c r="H44" s="58">
        <f t="shared" si="1"/>
        <v>0.55190921041373375</v>
      </c>
      <c r="I44" s="17">
        <f t="shared" si="2"/>
        <v>-709.54000000000019</v>
      </c>
      <c r="J44" s="17"/>
    </row>
    <row r="45" spans="1:10" ht="14.25" customHeight="1" x14ac:dyDescent="0.25">
      <c r="A45" s="54">
        <v>41852</v>
      </c>
      <c r="B45" s="55">
        <f t="shared" si="3"/>
        <v>44</v>
      </c>
      <c r="C45" s="16">
        <v>45</v>
      </c>
      <c r="D45" s="56">
        <v>1169.6300000000001</v>
      </c>
      <c r="E45" s="57">
        <v>2002.14</v>
      </c>
      <c r="G45" s="57">
        <f t="shared" si="0"/>
        <v>693072.90009999997</v>
      </c>
      <c r="H45" s="58">
        <f t="shared" si="1"/>
        <v>0.71177209886887294</v>
      </c>
      <c r="I45" s="17">
        <f t="shared" si="2"/>
        <v>-832.51</v>
      </c>
      <c r="J45" s="17"/>
    </row>
    <row r="46" spans="1:10" ht="14.25" customHeight="1" x14ac:dyDescent="0.25">
      <c r="A46" s="54">
        <v>41883</v>
      </c>
      <c r="B46" s="55">
        <f t="shared" si="3"/>
        <v>45</v>
      </c>
      <c r="C46" s="16">
        <v>42</v>
      </c>
      <c r="D46" s="56">
        <v>867.6</v>
      </c>
      <c r="E46" s="57">
        <v>1991.68</v>
      </c>
      <c r="G46" s="57">
        <f t="shared" si="0"/>
        <v>1263555.8463999999</v>
      </c>
      <c r="H46" s="58">
        <f t="shared" si="1"/>
        <v>1.2956201014292299</v>
      </c>
      <c r="I46" s="17">
        <f t="shared" si="2"/>
        <v>-1124.08</v>
      </c>
      <c r="J46" s="17"/>
    </row>
    <row r="47" spans="1:10" ht="14.25" customHeight="1" x14ac:dyDescent="0.25">
      <c r="A47" s="54">
        <v>41913</v>
      </c>
      <c r="B47" s="55">
        <f t="shared" si="3"/>
        <v>46</v>
      </c>
      <c r="C47" s="16">
        <v>77.5</v>
      </c>
      <c r="D47" s="56">
        <v>650.35</v>
      </c>
      <c r="E47" s="57">
        <v>2124.41</v>
      </c>
      <c r="G47" s="57">
        <f t="shared" si="0"/>
        <v>2172852.8835999998</v>
      </c>
      <c r="H47" s="58">
        <f t="shared" si="1"/>
        <v>2.2665641577612052</v>
      </c>
      <c r="I47" s="17">
        <f t="shared" si="2"/>
        <v>-1474.06</v>
      </c>
      <c r="J47" s="17"/>
    </row>
    <row r="48" spans="1:10" ht="14.25" customHeight="1" x14ac:dyDescent="0.25">
      <c r="A48" s="54">
        <v>41944</v>
      </c>
      <c r="B48" s="55">
        <f t="shared" si="3"/>
        <v>47</v>
      </c>
      <c r="C48" s="16">
        <v>200.5</v>
      </c>
      <c r="D48" s="56">
        <v>1498.22</v>
      </c>
      <c r="E48" s="57">
        <v>2803.08</v>
      </c>
      <c r="G48" s="57">
        <f t="shared" si="0"/>
        <v>1702659.6195999996</v>
      </c>
      <c r="H48" s="58">
        <f t="shared" si="1"/>
        <v>0.87094018234972159</v>
      </c>
      <c r="I48" s="17">
        <f t="shared" si="2"/>
        <v>-1304.8599999999999</v>
      </c>
      <c r="J48" s="17"/>
    </row>
    <row r="49" spans="1:10" ht="14.25" customHeight="1" x14ac:dyDescent="0.25">
      <c r="A49" s="54">
        <v>41974</v>
      </c>
      <c r="B49" s="55">
        <f t="shared" si="3"/>
        <v>48</v>
      </c>
      <c r="C49" s="16">
        <v>338</v>
      </c>
      <c r="D49" s="56">
        <v>3434.81</v>
      </c>
      <c r="E49" s="57">
        <v>4407.71</v>
      </c>
      <c r="G49" s="57">
        <f t="shared" si="0"/>
        <v>946534.41000000015</v>
      </c>
      <c r="H49" s="58">
        <f t="shared" si="1"/>
        <v>0.28324710828255423</v>
      </c>
      <c r="I49" s="17">
        <f t="shared" si="2"/>
        <v>-972.90000000000009</v>
      </c>
      <c r="J49" s="17"/>
    </row>
    <row r="50" spans="1:10" ht="14.25" customHeight="1" x14ac:dyDescent="0.25">
      <c r="A50" s="54">
        <v>42005</v>
      </c>
      <c r="B50" s="55">
        <f t="shared" si="3"/>
        <v>49</v>
      </c>
      <c r="C50" s="16">
        <v>269.5</v>
      </c>
      <c r="D50" s="56">
        <v>1988.21</v>
      </c>
      <c r="E50" s="57">
        <v>3439.91</v>
      </c>
      <c r="G50" s="57">
        <f t="shared" si="0"/>
        <v>2107432.8899999997</v>
      </c>
      <c r="H50" s="58">
        <f t="shared" si="1"/>
        <v>0.73015425935892075</v>
      </c>
      <c r="I50" s="17">
        <f t="shared" si="2"/>
        <v>-1451.6999999999998</v>
      </c>
      <c r="J50" s="17"/>
    </row>
    <row r="51" spans="1:10" ht="14.25" customHeight="1" x14ac:dyDescent="0.25">
      <c r="A51" s="54">
        <v>42036</v>
      </c>
      <c r="B51" s="55">
        <f t="shared" si="3"/>
        <v>50</v>
      </c>
      <c r="C51" s="16">
        <v>281.5</v>
      </c>
      <c r="D51" s="56">
        <v>3530.23</v>
      </c>
      <c r="E51" s="57">
        <v>3580.66</v>
      </c>
      <c r="G51" s="57">
        <f t="shared" si="0"/>
        <v>2543.1848999999834</v>
      </c>
      <c r="H51" s="58">
        <f t="shared" si="1"/>
        <v>1.4285188217198267E-2</v>
      </c>
      <c r="I51" s="17">
        <f t="shared" si="2"/>
        <v>-50.429999999999836</v>
      </c>
      <c r="J51" s="17"/>
    </row>
    <row r="52" spans="1:10" ht="14.25" customHeight="1" x14ac:dyDescent="0.25">
      <c r="A52" s="54">
        <v>42064</v>
      </c>
      <c r="B52" s="55">
        <f t="shared" si="3"/>
        <v>51</v>
      </c>
      <c r="C52" s="16">
        <v>390</v>
      </c>
      <c r="D52" s="56">
        <v>4682.33</v>
      </c>
      <c r="E52" s="57">
        <v>5470.07</v>
      </c>
      <c r="G52" s="57">
        <f t="shared" si="0"/>
        <v>620534.30759999971</v>
      </c>
      <c r="H52" s="58">
        <f t="shared" si="1"/>
        <v>0.16823675392379431</v>
      </c>
      <c r="I52" s="17">
        <f t="shared" si="2"/>
        <v>-787.73999999999978</v>
      </c>
      <c r="J52" s="17"/>
    </row>
    <row r="53" spans="1:10" ht="14.25" customHeight="1" x14ac:dyDescent="0.25">
      <c r="A53" s="54">
        <v>42095</v>
      </c>
      <c r="B53" s="55">
        <f t="shared" si="3"/>
        <v>52</v>
      </c>
      <c r="C53" s="16">
        <v>200</v>
      </c>
      <c r="D53" s="56">
        <v>3532.87</v>
      </c>
      <c r="E53" s="57">
        <v>2799.35</v>
      </c>
      <c r="G53" s="57">
        <f t="shared" si="0"/>
        <v>538051.59039999999</v>
      </c>
      <c r="H53" s="58">
        <f t="shared" si="1"/>
        <v>0.20762722658914706</v>
      </c>
      <c r="I53" s="17">
        <f t="shared" si="2"/>
        <v>733.52</v>
      </c>
      <c r="J53" s="17"/>
    </row>
    <row r="54" spans="1:10" ht="14.25" customHeight="1" x14ac:dyDescent="0.25">
      <c r="A54" s="54">
        <v>42125</v>
      </c>
      <c r="B54" s="55">
        <f t="shared" si="3"/>
        <v>53</v>
      </c>
      <c r="C54" s="16">
        <v>60.5</v>
      </c>
      <c r="D54" s="56">
        <v>2507.6799999999998</v>
      </c>
      <c r="E54" s="57">
        <v>2058.31</v>
      </c>
      <c r="G54" s="57">
        <f t="shared" si="0"/>
        <v>201933.39689999991</v>
      </c>
      <c r="H54" s="58">
        <f t="shared" si="1"/>
        <v>0.17919750526382949</v>
      </c>
      <c r="I54" s="17">
        <f t="shared" si="2"/>
        <v>449.36999999999989</v>
      </c>
      <c r="J54" s="17"/>
    </row>
    <row r="55" spans="1:10" ht="14.25" customHeight="1" x14ac:dyDescent="0.25">
      <c r="A55" s="54">
        <v>42156</v>
      </c>
      <c r="B55" s="55">
        <f t="shared" si="3"/>
        <v>54</v>
      </c>
      <c r="C55" s="16">
        <v>81.5</v>
      </c>
      <c r="D55" s="56">
        <v>2030.09</v>
      </c>
      <c r="E55" s="57">
        <v>2140.69</v>
      </c>
      <c r="G55" s="57">
        <f t="shared" si="0"/>
        <v>12232.36000000003</v>
      </c>
      <c r="H55" s="58">
        <f t="shared" si="1"/>
        <v>5.4480343236014236E-2</v>
      </c>
      <c r="I55" s="17">
        <f t="shared" si="2"/>
        <v>-110.60000000000014</v>
      </c>
      <c r="J55" s="17"/>
    </row>
    <row r="56" spans="1:10" ht="14.25" customHeight="1" x14ac:dyDescent="0.25">
      <c r="A56" s="54">
        <v>42186</v>
      </c>
      <c r="B56" s="55">
        <f t="shared" si="3"/>
        <v>55</v>
      </c>
      <c r="C56" s="16">
        <v>31.5</v>
      </c>
      <c r="D56" s="56">
        <v>1567.76</v>
      </c>
      <c r="E56" s="57">
        <v>1956.11</v>
      </c>
      <c r="G56" s="57">
        <f t="shared" si="0"/>
        <v>150815.72249999992</v>
      </c>
      <c r="H56" s="58">
        <f t="shared" si="1"/>
        <v>0.24771010869010557</v>
      </c>
      <c r="I56" s="17">
        <f t="shared" si="2"/>
        <v>-388.34999999999991</v>
      </c>
      <c r="J56" s="17"/>
    </row>
    <row r="57" spans="1:10" ht="14.25" customHeight="1" x14ac:dyDescent="0.25">
      <c r="A57" s="54">
        <v>42217</v>
      </c>
      <c r="B57" s="55">
        <f t="shared" si="3"/>
        <v>56</v>
      </c>
      <c r="C57" s="16">
        <v>18.5</v>
      </c>
      <c r="D57" s="56">
        <v>1132.05</v>
      </c>
      <c r="E57" s="57">
        <v>1914.15</v>
      </c>
      <c r="G57" s="57">
        <f t="shared" si="0"/>
        <v>611680.41000000027</v>
      </c>
      <c r="H57" s="58">
        <f t="shared" si="1"/>
        <v>0.69087054458725339</v>
      </c>
      <c r="I57" s="17">
        <f t="shared" si="2"/>
        <v>-782.10000000000014</v>
      </c>
      <c r="J57" s="17"/>
    </row>
    <row r="58" spans="1:10" ht="14.25" customHeight="1" x14ac:dyDescent="0.25">
      <c r="A58" s="54">
        <v>42248</v>
      </c>
      <c r="B58" s="55">
        <f t="shared" si="3"/>
        <v>57</v>
      </c>
      <c r="C58" s="16">
        <v>137.5</v>
      </c>
      <c r="D58" s="56">
        <v>2159.4699999999998</v>
      </c>
      <c r="E58" s="57">
        <v>2403.56</v>
      </c>
      <c r="G58" s="57">
        <f t="shared" si="0"/>
        <v>59579.92810000007</v>
      </c>
      <c r="H58" s="58">
        <f t="shared" si="1"/>
        <v>0.11303236442275195</v>
      </c>
      <c r="I58" s="17">
        <f t="shared" si="2"/>
        <v>-244.09000000000015</v>
      </c>
      <c r="J58" s="17"/>
    </row>
    <row r="59" spans="1:10" ht="14.25" customHeight="1" x14ac:dyDescent="0.25">
      <c r="A59" s="54">
        <v>42278</v>
      </c>
      <c r="B59" s="55">
        <f t="shared" si="3"/>
        <v>58</v>
      </c>
      <c r="C59" s="16">
        <v>187.5</v>
      </c>
      <c r="D59" s="56">
        <v>1044.47</v>
      </c>
      <c r="E59" s="57">
        <v>2709.2</v>
      </c>
      <c r="G59" s="57">
        <f t="shared" si="0"/>
        <v>2771325.9728999995</v>
      </c>
      <c r="H59" s="58">
        <f t="shared" si="1"/>
        <v>1.593851427039551</v>
      </c>
      <c r="I59" s="17">
        <f t="shared" si="2"/>
        <v>-1664.7299999999998</v>
      </c>
      <c r="J59" s="17"/>
    </row>
    <row r="60" spans="1:10" ht="14.25" customHeight="1" x14ac:dyDescent="0.25">
      <c r="A60" s="54">
        <v>42309</v>
      </c>
      <c r="B60" s="55">
        <f t="shared" si="3"/>
        <v>59</v>
      </c>
      <c r="C60" s="16">
        <v>292</v>
      </c>
      <c r="D60" s="56">
        <v>2849.53</v>
      </c>
      <c r="E60" s="57">
        <v>3712.84</v>
      </c>
      <c r="G60" s="57">
        <f t="shared" si="0"/>
        <v>745304.15609999991</v>
      </c>
      <c r="H60" s="58">
        <f t="shared" si="1"/>
        <v>0.30296575224686173</v>
      </c>
      <c r="I60" s="17">
        <f t="shared" si="2"/>
        <v>-863.31</v>
      </c>
      <c r="J60" s="17"/>
    </row>
    <row r="61" spans="1:10" ht="14.25" customHeight="1" x14ac:dyDescent="0.25">
      <c r="A61" s="54">
        <v>42339</v>
      </c>
      <c r="B61" s="55">
        <f t="shared" si="3"/>
        <v>60</v>
      </c>
      <c r="C61" s="16">
        <v>433</v>
      </c>
      <c r="D61" s="56">
        <v>5019.74</v>
      </c>
      <c r="E61" s="57">
        <v>6599.88</v>
      </c>
      <c r="G61" s="57">
        <f t="shared" si="0"/>
        <v>2496842.4196000011</v>
      </c>
      <c r="H61" s="58">
        <f t="shared" si="1"/>
        <v>0.31478522792017122</v>
      </c>
      <c r="I61" s="17">
        <f t="shared" si="2"/>
        <v>-1580.1400000000003</v>
      </c>
      <c r="J61" s="17"/>
    </row>
    <row r="62" spans="1:10" ht="14.25" customHeight="1" x14ac:dyDescent="0.25">
      <c r="A62" s="54">
        <v>42370</v>
      </c>
      <c r="B62" s="55">
        <f t="shared" si="3"/>
        <v>61</v>
      </c>
      <c r="C62" s="16">
        <v>521</v>
      </c>
      <c r="D62" s="56">
        <v>9529.39</v>
      </c>
      <c r="E62" s="57">
        <v>9378.31</v>
      </c>
      <c r="G62" s="57">
        <f t="shared" si="0"/>
        <v>22825.166399999976</v>
      </c>
      <c r="H62" s="58">
        <f t="shared" si="1"/>
        <v>1.5854110284079036E-2</v>
      </c>
      <c r="I62" s="17">
        <f t="shared" si="2"/>
        <v>151.07999999999993</v>
      </c>
      <c r="J62" s="17"/>
    </row>
    <row r="63" spans="1:10" ht="14.25" customHeight="1" x14ac:dyDescent="0.25">
      <c r="A63" s="54">
        <v>42401</v>
      </c>
      <c r="B63" s="55">
        <f t="shared" si="3"/>
        <v>62</v>
      </c>
      <c r="C63" s="16">
        <v>471</v>
      </c>
      <c r="D63" s="56">
        <v>6756.82</v>
      </c>
      <c r="E63" s="57">
        <v>7760.85</v>
      </c>
      <c r="G63" s="57">
        <f t="shared" si="0"/>
        <v>1008076.2409000014</v>
      </c>
      <c r="H63" s="58">
        <f t="shared" si="1"/>
        <v>0.14859504915034005</v>
      </c>
      <c r="I63" s="17">
        <f t="shared" si="2"/>
        <v>-1004.0300000000007</v>
      </c>
      <c r="J63" s="17"/>
    </row>
    <row r="64" spans="1:10" ht="14.25" customHeight="1" x14ac:dyDescent="0.25">
      <c r="A64" s="54">
        <v>42430</v>
      </c>
      <c r="B64" s="55">
        <f t="shared" si="3"/>
        <v>63</v>
      </c>
      <c r="C64" s="16">
        <v>364</v>
      </c>
      <c r="D64" s="56">
        <v>7590.49</v>
      </c>
      <c r="E64" s="57">
        <v>4898.3</v>
      </c>
      <c r="G64" s="57">
        <f t="shared" si="0"/>
        <v>7247886.9960999982</v>
      </c>
      <c r="H64" s="58">
        <f t="shared" si="1"/>
        <v>0.35467934217685548</v>
      </c>
      <c r="I64" s="17">
        <f t="shared" si="2"/>
        <v>2692.1899999999996</v>
      </c>
      <c r="J64" s="17"/>
    </row>
    <row r="65" spans="1:10" ht="14.25" customHeight="1" x14ac:dyDescent="0.25">
      <c r="A65" s="54">
        <v>42461</v>
      </c>
      <c r="B65" s="55">
        <f t="shared" si="3"/>
        <v>64</v>
      </c>
      <c r="C65" s="16">
        <v>232.5</v>
      </c>
      <c r="D65" s="56">
        <v>3941.46</v>
      </c>
      <c r="E65" s="57">
        <v>3066.13</v>
      </c>
      <c r="G65" s="57">
        <f t="shared" si="0"/>
        <v>766202.60889999988</v>
      </c>
      <c r="H65" s="58">
        <f t="shared" si="1"/>
        <v>0.22208268002212375</v>
      </c>
      <c r="I65" s="17">
        <f t="shared" si="2"/>
        <v>875.32999999999993</v>
      </c>
      <c r="J65" s="17"/>
    </row>
    <row r="66" spans="1:10" ht="14.25" customHeight="1" x14ac:dyDescent="0.25">
      <c r="A66" s="54">
        <v>42491</v>
      </c>
      <c r="B66" s="55">
        <f t="shared" si="3"/>
        <v>65</v>
      </c>
      <c r="C66" s="16">
        <v>61.5</v>
      </c>
      <c r="D66" s="56">
        <v>2899.89</v>
      </c>
      <c r="E66" s="57">
        <v>2062.06</v>
      </c>
      <c r="G66" s="57">
        <f t="shared" si="0"/>
        <v>701959.10889999988</v>
      </c>
      <c r="H66" s="58">
        <f t="shared" si="1"/>
        <v>0.28891785550486399</v>
      </c>
      <c r="I66" s="17">
        <f t="shared" si="2"/>
        <v>837.82999999999993</v>
      </c>
      <c r="J66" s="17"/>
    </row>
    <row r="67" spans="1:10" ht="14.25" customHeight="1" x14ac:dyDescent="0.25">
      <c r="A67" s="54">
        <v>42522</v>
      </c>
      <c r="B67" s="55">
        <f t="shared" si="3"/>
        <v>66</v>
      </c>
      <c r="C67" s="16">
        <v>120</v>
      </c>
      <c r="D67" s="56">
        <v>3847.41</v>
      </c>
      <c r="E67" s="57">
        <v>2313.7600000000002</v>
      </c>
      <c r="G67" s="57">
        <f t="shared" si="0"/>
        <v>2352082.3224999988</v>
      </c>
      <c r="H67" s="58">
        <f t="shared" si="1"/>
        <v>0.39861881109629588</v>
      </c>
      <c r="I67" s="17">
        <f t="shared" si="2"/>
        <v>1533.6499999999996</v>
      </c>
      <c r="J67" s="17"/>
    </row>
    <row r="68" spans="1:10" ht="14.25" customHeight="1" x14ac:dyDescent="0.25">
      <c r="A68" s="54">
        <v>42552</v>
      </c>
      <c r="B68" s="55">
        <f t="shared" si="3"/>
        <v>67</v>
      </c>
      <c r="C68" s="16">
        <v>77.5</v>
      </c>
      <c r="D68" s="56">
        <v>2155.12</v>
      </c>
      <c r="E68" s="57">
        <v>2124.41</v>
      </c>
      <c r="G68" s="57">
        <f t="shared" si="0"/>
        <v>943.10410000000229</v>
      </c>
      <c r="H68" s="58">
        <f t="shared" si="1"/>
        <v>1.4249786554809031E-2</v>
      </c>
      <c r="I68" s="17">
        <f t="shared" si="2"/>
        <v>30.710000000000036</v>
      </c>
      <c r="J68" s="17"/>
    </row>
    <row r="69" spans="1:10" ht="14.25" customHeight="1" x14ac:dyDescent="0.25">
      <c r="A69" s="54">
        <v>42583</v>
      </c>
      <c r="B69" s="55">
        <f t="shared" si="3"/>
        <v>68</v>
      </c>
      <c r="C69" s="16">
        <v>33</v>
      </c>
      <c r="D69" s="56">
        <v>1799.97</v>
      </c>
      <c r="E69" s="57">
        <v>1961.1</v>
      </c>
      <c r="G69" s="57">
        <f t="shared" si="0"/>
        <v>25962.876899999963</v>
      </c>
      <c r="H69" s="58">
        <f t="shared" si="1"/>
        <v>8.9518158635977202E-2</v>
      </c>
      <c r="I69" s="17">
        <f t="shared" si="2"/>
        <v>-161.12999999999988</v>
      </c>
      <c r="J69" s="17"/>
    </row>
    <row r="70" spans="1:10" ht="14.25" customHeight="1" x14ac:dyDescent="0.25">
      <c r="A70" s="54">
        <v>42614</v>
      </c>
      <c r="B70" s="55">
        <f t="shared" si="3"/>
        <v>69</v>
      </c>
      <c r="C70" s="16">
        <v>48</v>
      </c>
      <c r="D70" s="56">
        <v>1456.41</v>
      </c>
      <c r="E70" s="57">
        <v>2012.72</v>
      </c>
      <c r="G70" s="57">
        <f t="shared" si="0"/>
        <v>309480.81609999994</v>
      </c>
      <c r="H70" s="58">
        <f t="shared" si="1"/>
        <v>0.38197348274181031</v>
      </c>
      <c r="I70" s="17">
        <f t="shared" si="2"/>
        <v>-556.30999999999995</v>
      </c>
      <c r="J70" s="17"/>
    </row>
    <row r="71" spans="1:10" ht="14.25" customHeight="1" x14ac:dyDescent="0.25">
      <c r="A71" s="54">
        <v>42644</v>
      </c>
      <c r="B71" s="55">
        <f t="shared" si="3"/>
        <v>70</v>
      </c>
      <c r="C71" s="16">
        <v>142.5</v>
      </c>
      <c r="D71" s="56">
        <v>1987.42</v>
      </c>
      <c r="E71" s="57">
        <v>2430.6799999999998</v>
      </c>
      <c r="G71" s="57">
        <f t="shared" si="0"/>
        <v>196479.42759999979</v>
      </c>
      <c r="H71" s="58">
        <f t="shared" si="1"/>
        <v>0.22303287679504069</v>
      </c>
      <c r="I71" s="17">
        <f t="shared" si="2"/>
        <v>-443.25999999999976</v>
      </c>
      <c r="J71" s="17"/>
    </row>
    <row r="72" spans="1:10" ht="14.25" customHeight="1" x14ac:dyDescent="0.25">
      <c r="A72" s="54">
        <v>42675</v>
      </c>
      <c r="B72" s="55">
        <f t="shared" si="3"/>
        <v>71</v>
      </c>
      <c r="C72" s="16">
        <v>340</v>
      </c>
      <c r="D72" s="56">
        <v>3675.37</v>
      </c>
      <c r="E72" s="57">
        <v>4442.7299999999996</v>
      </c>
      <c r="G72" s="57">
        <f t="shared" si="0"/>
        <v>588841.36959999951</v>
      </c>
      <c r="H72" s="58">
        <f t="shared" si="1"/>
        <v>0.20878442170448136</v>
      </c>
      <c r="I72" s="17">
        <f t="shared" si="2"/>
        <v>-767.35999999999967</v>
      </c>
      <c r="J72" s="17"/>
    </row>
    <row r="73" spans="1:10" ht="14.25" customHeight="1" x14ac:dyDescent="0.25">
      <c r="A73" s="54">
        <v>42705</v>
      </c>
      <c r="B73" s="55">
        <f t="shared" si="3"/>
        <v>72</v>
      </c>
      <c r="C73" s="16">
        <v>380.5</v>
      </c>
      <c r="D73" s="56">
        <v>4016.23</v>
      </c>
      <c r="E73" s="57">
        <v>5251.39</v>
      </c>
      <c r="G73" s="57">
        <f t="shared" si="0"/>
        <v>1525620.2256000007</v>
      </c>
      <c r="H73" s="58">
        <f t="shared" si="1"/>
        <v>0.30754214773556304</v>
      </c>
      <c r="I73" s="17">
        <f t="shared" si="2"/>
        <v>-1235.1600000000003</v>
      </c>
      <c r="J73" s="17"/>
    </row>
    <row r="74" spans="1:10" ht="14.25" customHeight="1" x14ac:dyDescent="0.25">
      <c r="A74" s="54">
        <v>42736</v>
      </c>
      <c r="B74" s="55">
        <f t="shared" si="3"/>
        <v>73</v>
      </c>
      <c r="C74" s="16">
        <v>392</v>
      </c>
      <c r="D74" s="56">
        <v>4905.8500000000004</v>
      </c>
      <c r="E74" s="57">
        <v>5517.56</v>
      </c>
      <c r="G74" s="57">
        <f t="shared" si="0"/>
        <v>374189.12410000002</v>
      </c>
      <c r="H74" s="58">
        <f t="shared" si="1"/>
        <v>0.12468991102459309</v>
      </c>
      <c r="I74" s="17">
        <f t="shared" si="2"/>
        <v>-611.71</v>
      </c>
      <c r="J74" s="17"/>
    </row>
    <row r="75" spans="1:10" ht="14.25" customHeight="1" x14ac:dyDescent="0.25">
      <c r="A75" s="54">
        <v>42767</v>
      </c>
      <c r="B75" s="55">
        <f t="shared" si="3"/>
        <v>74</v>
      </c>
      <c r="C75" s="16">
        <v>323.5</v>
      </c>
      <c r="D75" s="56">
        <v>4144.17</v>
      </c>
      <c r="E75" s="57">
        <v>4166.5</v>
      </c>
      <c r="G75" s="57">
        <f t="shared" si="0"/>
        <v>498.62889999999675</v>
      </c>
      <c r="H75" s="58">
        <f t="shared" si="1"/>
        <v>5.3882924686969712E-3</v>
      </c>
      <c r="I75" s="17">
        <f t="shared" si="2"/>
        <v>-22.329999999999927</v>
      </c>
      <c r="J75" s="17"/>
    </row>
    <row r="76" spans="1:10" ht="14.25" customHeight="1" x14ac:dyDescent="0.25">
      <c r="A76" s="54">
        <v>42795</v>
      </c>
      <c r="B76" s="55">
        <f t="shared" si="3"/>
        <v>75</v>
      </c>
      <c r="C76" s="16">
        <v>222.5</v>
      </c>
      <c r="D76" s="56">
        <v>3748.76</v>
      </c>
      <c r="E76" s="57">
        <v>2978.61</v>
      </c>
      <c r="G76" s="57">
        <f t="shared" si="0"/>
        <v>593131.0225000002</v>
      </c>
      <c r="H76" s="58">
        <f t="shared" si="1"/>
        <v>0.20544126591192821</v>
      </c>
      <c r="I76" s="17">
        <f t="shared" si="2"/>
        <v>770.15000000000009</v>
      </c>
      <c r="J76" s="17"/>
    </row>
    <row r="77" spans="1:10" ht="14.25" customHeight="1" x14ac:dyDescent="0.25">
      <c r="A77" s="54">
        <v>42826</v>
      </c>
      <c r="B77" s="55">
        <f t="shared" si="3"/>
        <v>76</v>
      </c>
      <c r="C77" s="16">
        <v>189</v>
      </c>
      <c r="D77" s="56">
        <v>2449.84</v>
      </c>
      <c r="E77" s="57">
        <v>2719.69</v>
      </c>
      <c r="G77" s="57">
        <f t="shared" si="0"/>
        <v>72819.022499999948</v>
      </c>
      <c r="H77" s="58">
        <f t="shared" si="1"/>
        <v>0.11015005061555036</v>
      </c>
      <c r="I77" s="17">
        <f t="shared" si="2"/>
        <v>-269.84999999999991</v>
      </c>
      <c r="J77" s="17"/>
    </row>
    <row r="78" spans="1:10" ht="14.25" customHeight="1" x14ac:dyDescent="0.25">
      <c r="A78" s="54">
        <v>42856</v>
      </c>
      <c r="B78" s="55">
        <f t="shared" si="3"/>
        <v>77</v>
      </c>
      <c r="C78" s="16">
        <v>143.5</v>
      </c>
      <c r="D78" s="56">
        <v>2677.39</v>
      </c>
      <c r="E78" s="57">
        <v>2436.19</v>
      </c>
      <c r="G78" s="57">
        <f t="shared" si="0"/>
        <v>58177.439999999915</v>
      </c>
      <c r="H78" s="58">
        <f t="shared" si="1"/>
        <v>9.0087734696850233E-2</v>
      </c>
      <c r="I78" s="17">
        <f t="shared" si="2"/>
        <v>241.19999999999982</v>
      </c>
      <c r="J78" s="17"/>
    </row>
    <row r="79" spans="1:10" ht="14.25" customHeight="1" x14ac:dyDescent="0.25">
      <c r="A79" s="54">
        <v>42887</v>
      </c>
      <c r="B79" s="55">
        <f t="shared" si="3"/>
        <v>78</v>
      </c>
      <c r="C79" s="16">
        <v>110</v>
      </c>
      <c r="D79" s="56">
        <v>2134.23</v>
      </c>
      <c r="E79" s="57">
        <v>2265.7600000000002</v>
      </c>
      <c r="G79" s="57">
        <f t="shared" si="0"/>
        <v>17300.140900000053</v>
      </c>
      <c r="H79" s="58">
        <f t="shared" si="1"/>
        <v>6.1628784151661349E-2</v>
      </c>
      <c r="I79" s="17">
        <f t="shared" si="2"/>
        <v>-131.5300000000002</v>
      </c>
      <c r="J79" s="17"/>
    </row>
    <row r="80" spans="1:10" ht="14.25" customHeight="1" x14ac:dyDescent="0.25">
      <c r="A80" s="54">
        <v>42917</v>
      </c>
      <c r="B80" s="99">
        <f t="shared" si="3"/>
        <v>79</v>
      </c>
      <c r="C80" s="16">
        <v>32</v>
      </c>
      <c r="D80" s="56">
        <v>1537.76</v>
      </c>
      <c r="E80" s="57">
        <v>1957.77</v>
      </c>
      <c r="G80" s="100">
        <f t="shared" si="0"/>
        <v>176408.4001</v>
      </c>
      <c r="H80" s="58">
        <f t="shared" si="1"/>
        <v>0.27313104775777752</v>
      </c>
      <c r="I80" s="17">
        <f t="shared" si="2"/>
        <v>-420.01</v>
      </c>
      <c r="J80" s="17"/>
    </row>
    <row r="81" spans="1:10" ht="14.25" customHeight="1" x14ac:dyDescent="0.25">
      <c r="A81" s="54">
        <v>42948</v>
      </c>
      <c r="B81" s="99">
        <f t="shared" si="3"/>
        <v>80</v>
      </c>
      <c r="C81" s="16">
        <v>10</v>
      </c>
      <c r="D81" s="56">
        <v>1207.69</v>
      </c>
      <c r="E81" s="57">
        <v>1887.88</v>
      </c>
      <c r="G81" s="100">
        <f t="shared" si="0"/>
        <v>462658.43610000005</v>
      </c>
      <c r="H81" s="58">
        <f t="shared" si="1"/>
        <v>0.56321572588992208</v>
      </c>
      <c r="I81" s="17">
        <f t="shared" si="2"/>
        <v>-680.19</v>
      </c>
      <c r="J81" s="17"/>
    </row>
    <row r="82" spans="1:10" ht="14.25" customHeight="1" x14ac:dyDescent="0.25">
      <c r="A82" s="54">
        <v>42979</v>
      </c>
      <c r="B82" s="99">
        <f t="shared" si="3"/>
        <v>81</v>
      </c>
      <c r="C82" s="16">
        <v>30</v>
      </c>
      <c r="D82" s="56">
        <v>895.95</v>
      </c>
      <c r="E82" s="57">
        <v>1951.16</v>
      </c>
      <c r="G82" s="100">
        <f t="shared" si="0"/>
        <v>1113468.1441000002</v>
      </c>
      <c r="H82" s="58">
        <f t="shared" si="1"/>
        <v>1.1777554551035214</v>
      </c>
      <c r="I82" s="17">
        <f t="shared" si="2"/>
        <v>-1055.21</v>
      </c>
      <c r="J82" s="17"/>
    </row>
    <row r="83" spans="1:10" ht="14.25" customHeight="1" x14ac:dyDescent="0.25">
      <c r="A83" s="54">
        <v>43009</v>
      </c>
      <c r="B83" s="99">
        <f t="shared" si="3"/>
        <v>82</v>
      </c>
      <c r="C83" s="16">
        <v>127</v>
      </c>
      <c r="D83" s="56">
        <v>1226.24</v>
      </c>
      <c r="E83" s="57">
        <v>2348.7600000000002</v>
      </c>
      <c r="G83" s="100">
        <f t="shared" si="0"/>
        <v>1260051.1504000004</v>
      </c>
      <c r="H83" s="58">
        <f t="shared" si="1"/>
        <v>0.91541623173277675</v>
      </c>
      <c r="I83" s="17">
        <f t="shared" si="2"/>
        <v>-1122.5200000000002</v>
      </c>
      <c r="J83" s="17"/>
    </row>
    <row r="84" spans="1:10" ht="14.25" customHeight="1" x14ac:dyDescent="0.25">
      <c r="A84" s="54">
        <v>43040</v>
      </c>
      <c r="B84" s="99">
        <f t="shared" si="3"/>
        <v>83</v>
      </c>
      <c r="C84" s="16">
        <v>270</v>
      </c>
      <c r="D84" s="56">
        <v>2325.86</v>
      </c>
      <c r="E84" s="57">
        <v>3445.57</v>
      </c>
      <c r="G84" s="100">
        <f t="shared" si="0"/>
        <v>1253750.4841</v>
      </c>
      <c r="H84" s="58">
        <f t="shared" si="1"/>
        <v>0.48141762616838502</v>
      </c>
      <c r="I84" s="17">
        <f t="shared" si="2"/>
        <v>-1119.71</v>
      </c>
      <c r="J84" s="17"/>
    </row>
    <row r="85" spans="1:10" ht="14.25" customHeight="1" x14ac:dyDescent="0.25">
      <c r="A85" s="54">
        <v>43070</v>
      </c>
      <c r="B85" s="99">
        <f t="shared" si="3"/>
        <v>84</v>
      </c>
      <c r="C85" s="16">
        <v>372.5</v>
      </c>
      <c r="D85" s="56">
        <v>3600.39</v>
      </c>
      <c r="E85" s="57">
        <v>5076</v>
      </c>
      <c r="G85" s="100">
        <f t="shared" si="0"/>
        <v>2177424.8721000003</v>
      </c>
      <c r="H85" s="58">
        <f t="shared" si="1"/>
        <v>0.40984726654612424</v>
      </c>
      <c r="I85" s="17">
        <f t="shared" si="2"/>
        <v>-1475.6100000000001</v>
      </c>
      <c r="J85" s="17"/>
    </row>
    <row r="86" spans="1:10" ht="14.25" customHeight="1" x14ac:dyDescent="0.25">
      <c r="A86" s="54">
        <v>43101</v>
      </c>
      <c r="B86" s="99">
        <f t="shared" si="3"/>
        <v>85</v>
      </c>
      <c r="C86" s="16">
        <v>435.5</v>
      </c>
      <c r="D86" s="56">
        <v>6103.76</v>
      </c>
      <c r="E86" s="57">
        <v>6672.22</v>
      </c>
      <c r="G86" s="100">
        <f t="shared" si="0"/>
        <v>323146.77160000004</v>
      </c>
      <c r="H86" s="58">
        <f t="shared" si="1"/>
        <v>9.3132757513401582E-2</v>
      </c>
      <c r="I86" s="17">
        <f t="shared" si="2"/>
        <v>-568.46</v>
      </c>
      <c r="J86" s="17"/>
    </row>
    <row r="87" spans="1:10" ht="14.25" customHeight="1" x14ac:dyDescent="0.25">
      <c r="A87" s="54">
        <v>43132</v>
      </c>
      <c r="B87" s="99">
        <f t="shared" si="3"/>
        <v>86</v>
      </c>
      <c r="C87" s="16">
        <v>357.5</v>
      </c>
      <c r="D87" s="56">
        <v>4157.79</v>
      </c>
      <c r="E87" s="57">
        <v>4768.3</v>
      </c>
      <c r="G87" s="100">
        <f t="shared" si="0"/>
        <v>372722.46010000026</v>
      </c>
      <c r="H87" s="58">
        <f t="shared" si="1"/>
        <v>0.14683521774789016</v>
      </c>
      <c r="I87" s="17">
        <f t="shared" si="2"/>
        <v>-610.51000000000022</v>
      </c>
      <c r="J87" s="17"/>
    </row>
    <row r="88" spans="1:10" ht="14.25" customHeight="1" x14ac:dyDescent="0.25">
      <c r="A88" s="54">
        <v>43160</v>
      </c>
      <c r="B88" s="99">
        <f t="shared" si="3"/>
        <v>87</v>
      </c>
      <c r="C88" s="16">
        <v>243</v>
      </c>
      <c r="D88" s="56">
        <v>4910.4399999999996</v>
      </c>
      <c r="E88" s="57">
        <v>3163.8</v>
      </c>
      <c r="G88" s="100">
        <f t="shared" si="0"/>
        <v>3050751.2895999979</v>
      </c>
      <c r="H88" s="58">
        <f t="shared" si="1"/>
        <v>0.35569928560373398</v>
      </c>
      <c r="I88" s="17">
        <f t="shared" si="2"/>
        <v>1746.6399999999994</v>
      </c>
      <c r="J88" s="17"/>
    </row>
    <row r="89" spans="1:10" ht="14.25" customHeight="1" x14ac:dyDescent="0.25">
      <c r="A89" s="54">
        <v>43191</v>
      </c>
      <c r="B89" s="99">
        <f t="shared" si="3"/>
        <v>88</v>
      </c>
      <c r="C89" s="16">
        <v>142.5</v>
      </c>
      <c r="D89" s="56">
        <v>2497.4699999999998</v>
      </c>
      <c r="E89" s="57">
        <v>2430.6799999999998</v>
      </c>
      <c r="G89" s="100">
        <f t="shared" si="0"/>
        <v>4460.9040999999952</v>
      </c>
      <c r="H89" s="58">
        <f t="shared" si="1"/>
        <v>2.6743063980748504E-2</v>
      </c>
      <c r="I89" s="17">
        <f t="shared" si="2"/>
        <v>66.789999999999964</v>
      </c>
      <c r="J89" s="17"/>
    </row>
    <row r="90" spans="1:10" ht="14.25" customHeight="1" x14ac:dyDescent="0.25">
      <c r="A90" s="54">
        <v>43221</v>
      </c>
      <c r="B90" s="99">
        <f t="shared" si="3"/>
        <v>89</v>
      </c>
      <c r="C90" s="16">
        <v>31</v>
      </c>
      <c r="D90" s="56">
        <v>1729.43</v>
      </c>
      <c r="E90" s="57">
        <v>1954.46</v>
      </c>
      <c r="G90" s="100">
        <f t="shared" si="0"/>
        <v>50638.500899999985</v>
      </c>
      <c r="H90" s="58">
        <f t="shared" si="1"/>
        <v>0.1301180157624188</v>
      </c>
      <c r="I90" s="17">
        <f t="shared" si="2"/>
        <v>-225.02999999999997</v>
      </c>
      <c r="J90" s="17"/>
    </row>
    <row r="91" spans="1:10" ht="14.25" customHeight="1" x14ac:dyDescent="0.25">
      <c r="A91" s="54">
        <v>43252</v>
      </c>
      <c r="B91" s="99">
        <f t="shared" si="3"/>
        <v>90</v>
      </c>
      <c r="C91" s="16">
        <v>12.5</v>
      </c>
      <c r="D91" s="56">
        <v>1610.43</v>
      </c>
      <c r="E91" s="57">
        <v>1895.51</v>
      </c>
      <c r="G91" s="100">
        <f t="shared" si="0"/>
        <v>81270.606399999961</v>
      </c>
      <c r="H91" s="58">
        <f t="shared" si="1"/>
        <v>0.17702104406897531</v>
      </c>
      <c r="I91" s="17">
        <f t="shared" si="2"/>
        <v>-285.07999999999993</v>
      </c>
      <c r="J91" s="17"/>
    </row>
    <row r="92" spans="1:10" ht="14.25" customHeight="1" x14ac:dyDescent="0.25">
      <c r="A92" s="54">
        <v>43282</v>
      </c>
      <c r="B92" s="99">
        <f t="shared" si="3"/>
        <v>91</v>
      </c>
      <c r="C92" s="16">
        <v>15.5</v>
      </c>
      <c r="D92" s="56">
        <v>1239.4100000000001</v>
      </c>
      <c r="E92" s="57">
        <v>1904.77</v>
      </c>
      <c r="G92" s="100">
        <f t="shared" si="0"/>
        <v>442703.92959999986</v>
      </c>
      <c r="H92" s="58">
        <f t="shared" si="1"/>
        <v>0.53683607522934285</v>
      </c>
      <c r="I92" s="17">
        <f t="shared" si="2"/>
        <v>-665.3599999999999</v>
      </c>
      <c r="J92" s="17"/>
    </row>
    <row r="93" spans="1:10" ht="14.25" customHeight="1" x14ac:dyDescent="0.25">
      <c r="A93" s="54">
        <v>43313</v>
      </c>
      <c r="B93" s="99">
        <f t="shared" si="3"/>
        <v>92</v>
      </c>
      <c r="C93" s="16">
        <v>50</v>
      </c>
      <c r="D93" s="56">
        <v>1448.11</v>
      </c>
      <c r="E93" s="57">
        <v>2019.85</v>
      </c>
      <c r="G93" s="100">
        <f t="shared" si="0"/>
        <v>326886.62760000001</v>
      </c>
      <c r="H93" s="58">
        <f t="shared" si="1"/>
        <v>0.39481807321267032</v>
      </c>
      <c r="I93" s="17">
        <f t="shared" si="2"/>
        <v>-571.74</v>
      </c>
      <c r="J93" s="17"/>
    </row>
    <row r="94" spans="1:10" ht="14.25" customHeight="1" x14ac:dyDescent="0.25">
      <c r="A94" s="54">
        <v>43344</v>
      </c>
      <c r="B94" s="99">
        <f t="shared" si="3"/>
        <v>93</v>
      </c>
      <c r="C94" s="16">
        <v>120.5</v>
      </c>
      <c r="D94" s="56">
        <v>1302.3</v>
      </c>
      <c r="E94" s="57">
        <v>2316.2199999999998</v>
      </c>
      <c r="G94" s="100">
        <f t="shared" si="0"/>
        <v>1028033.7663999997</v>
      </c>
      <c r="H94" s="58">
        <f t="shared" si="1"/>
        <v>0.77856100744836054</v>
      </c>
      <c r="I94" s="17">
        <f t="shared" si="2"/>
        <v>-1013.9199999999998</v>
      </c>
      <c r="J94" s="17"/>
    </row>
    <row r="95" spans="1:10" ht="14.25" customHeight="1" x14ac:dyDescent="0.25">
      <c r="A95" s="54">
        <v>43374</v>
      </c>
      <c r="B95" s="99">
        <f t="shared" si="3"/>
        <v>94</v>
      </c>
      <c r="C95" s="16">
        <v>244</v>
      </c>
      <c r="D95" s="56">
        <v>2481.7399999999998</v>
      </c>
      <c r="E95" s="57">
        <v>3173.43</v>
      </c>
      <c r="G95" s="100">
        <f t="shared" si="0"/>
        <v>478435.0561000001</v>
      </c>
      <c r="H95" s="58">
        <f t="shared" si="1"/>
        <v>0.27871171033226694</v>
      </c>
      <c r="I95" s="17">
        <f t="shared" si="2"/>
        <v>-691.69</v>
      </c>
      <c r="J95" s="17"/>
    </row>
    <row r="96" spans="1:10" ht="14.25" customHeight="1" x14ac:dyDescent="0.25">
      <c r="A96" s="54">
        <v>43405</v>
      </c>
      <c r="B96" s="99">
        <f t="shared" si="3"/>
        <v>95</v>
      </c>
      <c r="C96" s="16">
        <v>411</v>
      </c>
      <c r="D96" s="56">
        <v>4334.28</v>
      </c>
      <c r="E96" s="57">
        <v>5993.77</v>
      </c>
      <c r="G96" s="100">
        <f t="shared" si="0"/>
        <v>2753907.0601000022</v>
      </c>
      <c r="H96" s="58">
        <f t="shared" si="1"/>
        <v>0.38287558717941639</v>
      </c>
      <c r="I96" s="17">
        <f t="shared" si="2"/>
        <v>-1659.4900000000007</v>
      </c>
      <c r="J96" s="17"/>
    </row>
    <row r="97" spans="1:10" ht="14.25" customHeight="1" x14ac:dyDescent="0.25">
      <c r="A97" s="54">
        <v>43435</v>
      </c>
      <c r="B97" s="99">
        <f t="shared" si="3"/>
        <v>96</v>
      </c>
      <c r="C97" s="16">
        <v>431</v>
      </c>
      <c r="D97" s="56">
        <v>5010.95</v>
      </c>
      <c r="E97" s="57">
        <v>6542.5</v>
      </c>
      <c r="G97" s="100">
        <f t="shared" si="0"/>
        <v>2345645.4025000008</v>
      </c>
      <c r="H97" s="58">
        <f t="shared" si="1"/>
        <v>0.30564064698310706</v>
      </c>
      <c r="I97" s="17">
        <f t="shared" si="2"/>
        <v>-1531.5500000000002</v>
      </c>
      <c r="J97" s="17"/>
    </row>
    <row r="98" spans="1:10" ht="14.25" customHeight="1" x14ac:dyDescent="0.25">
      <c r="A98" s="54">
        <v>43466</v>
      </c>
      <c r="B98" s="99">
        <f t="shared" si="3"/>
        <v>97</v>
      </c>
      <c r="C98" s="16">
        <v>294</v>
      </c>
      <c r="D98" s="56">
        <v>3984</v>
      </c>
      <c r="E98" s="57">
        <v>3739.03</v>
      </c>
      <c r="G98" s="100">
        <f t="shared" si="0"/>
        <v>60010.3008999999</v>
      </c>
      <c r="H98" s="58">
        <f t="shared" si="1"/>
        <v>6.1488453815260996E-2</v>
      </c>
      <c r="I98" s="17">
        <f t="shared" si="2"/>
        <v>244.9699999999998</v>
      </c>
      <c r="J98" s="17"/>
    </row>
    <row r="99" spans="1:10" ht="14.25" customHeight="1" x14ac:dyDescent="0.25">
      <c r="A99" s="54">
        <v>43497</v>
      </c>
      <c r="B99" s="99">
        <f t="shared" si="3"/>
        <v>98</v>
      </c>
      <c r="C99" s="16">
        <v>316</v>
      </c>
      <c r="D99" s="56">
        <v>4380</v>
      </c>
      <c r="E99" s="57">
        <v>4050.13</v>
      </c>
      <c r="G99" s="100">
        <f t="shared" si="0"/>
        <v>108814.21689999993</v>
      </c>
      <c r="H99" s="58">
        <f t="shared" si="1"/>
        <v>7.5312785388127829E-2</v>
      </c>
      <c r="I99" s="17">
        <f t="shared" si="2"/>
        <v>329.86999999999989</v>
      </c>
      <c r="J99" s="17"/>
    </row>
    <row r="100" spans="1:10" ht="14.25" customHeight="1" x14ac:dyDescent="0.25">
      <c r="A100" s="54">
        <v>43525</v>
      </c>
      <c r="B100" s="99">
        <f t="shared" si="3"/>
        <v>99</v>
      </c>
      <c r="C100" s="16">
        <v>384.5</v>
      </c>
      <c r="D100" s="56">
        <v>7549</v>
      </c>
      <c r="E100" s="57">
        <v>5342.08</v>
      </c>
      <c r="G100" s="100">
        <f t="shared" si="0"/>
        <v>4870495.8864000002</v>
      </c>
      <c r="H100" s="58">
        <f t="shared" si="1"/>
        <v>0.29234600609352235</v>
      </c>
      <c r="I100" s="17">
        <f t="shared" si="2"/>
        <v>2206.92</v>
      </c>
      <c r="J100" s="17"/>
    </row>
    <row r="101" spans="1:10" ht="14.25" customHeight="1" x14ac:dyDescent="0.25">
      <c r="A101" s="54">
        <v>43556</v>
      </c>
      <c r="B101" s="99">
        <f t="shared" si="3"/>
        <v>100</v>
      </c>
      <c r="C101" s="16">
        <v>286</v>
      </c>
      <c r="D101" s="56">
        <v>5025</v>
      </c>
      <c r="E101" s="57">
        <v>3636.24</v>
      </c>
      <c r="G101" s="100">
        <f t="shared" si="0"/>
        <v>1928654.3376000007</v>
      </c>
      <c r="H101" s="58">
        <f t="shared" si="1"/>
        <v>0.27637014925373138</v>
      </c>
      <c r="I101" s="17">
        <f t="shared" si="2"/>
        <v>1388.7600000000002</v>
      </c>
      <c r="J101" s="17"/>
    </row>
    <row r="102" spans="1:10" ht="14.25" customHeight="1" x14ac:dyDescent="0.25">
      <c r="A102" s="54">
        <v>43586</v>
      </c>
      <c r="B102" s="99">
        <f t="shared" si="3"/>
        <v>101</v>
      </c>
      <c r="C102" s="16">
        <v>156</v>
      </c>
      <c r="D102" s="56">
        <v>3380</v>
      </c>
      <c r="E102" s="57">
        <v>2507.4499999999998</v>
      </c>
      <c r="G102" s="100">
        <f t="shared" si="0"/>
        <v>761343.50250000029</v>
      </c>
      <c r="H102" s="58">
        <f t="shared" si="1"/>
        <v>0.25815088757396454</v>
      </c>
      <c r="I102" s="17">
        <f t="shared" si="2"/>
        <v>872.55000000000018</v>
      </c>
      <c r="J102" s="17"/>
    </row>
    <row r="103" spans="1:10" ht="14.25" customHeight="1" x14ac:dyDescent="0.25">
      <c r="A103" s="54">
        <v>43617</v>
      </c>
      <c r="B103" s="99">
        <f t="shared" si="3"/>
        <v>102</v>
      </c>
      <c r="C103" s="16">
        <v>49.5</v>
      </c>
      <c r="D103" s="56">
        <v>2399</v>
      </c>
      <c r="E103" s="57">
        <v>2018.06</v>
      </c>
      <c r="G103" s="100">
        <f t="shared" si="0"/>
        <v>145115.28360000005</v>
      </c>
      <c r="H103" s="58">
        <f t="shared" si="1"/>
        <v>0.15879116298457693</v>
      </c>
      <c r="I103" s="17">
        <f t="shared" si="2"/>
        <v>380.94000000000005</v>
      </c>
      <c r="J103" s="17"/>
    </row>
    <row r="104" spans="1:10" ht="14.25" customHeight="1" x14ac:dyDescent="0.25">
      <c r="A104" s="54">
        <v>43647</v>
      </c>
      <c r="B104" s="99">
        <f t="shared" si="3"/>
        <v>103</v>
      </c>
      <c r="C104" s="16">
        <v>21.5</v>
      </c>
      <c r="D104" s="56">
        <v>1947</v>
      </c>
      <c r="E104" s="57">
        <v>1923.64</v>
      </c>
      <c r="G104" s="100">
        <f t="shared" si="0"/>
        <v>545.68959999999538</v>
      </c>
      <c r="H104" s="58">
        <f t="shared" si="1"/>
        <v>1.1997945557267541E-2</v>
      </c>
      <c r="I104" s="17">
        <f t="shared" si="2"/>
        <v>23.3599999999999</v>
      </c>
      <c r="J104" s="17"/>
    </row>
    <row r="105" spans="1:10" ht="14.25" customHeight="1" x14ac:dyDescent="0.25">
      <c r="A105" s="54">
        <v>43678</v>
      </c>
      <c r="B105" s="99">
        <f t="shared" si="3"/>
        <v>104</v>
      </c>
      <c r="C105" s="16">
        <v>30.5</v>
      </c>
      <c r="D105" s="56">
        <v>1607</v>
      </c>
      <c r="E105" s="57">
        <v>1952.81</v>
      </c>
      <c r="G105" s="100">
        <f t="shared" si="0"/>
        <v>119584.55609999996</v>
      </c>
      <c r="H105" s="58">
        <f t="shared" si="1"/>
        <v>0.21518979464841315</v>
      </c>
      <c r="I105" s="17">
        <f t="shared" si="2"/>
        <v>-345.80999999999995</v>
      </c>
      <c r="J105" s="17"/>
    </row>
    <row r="106" spans="1:10" ht="14.25" customHeight="1" x14ac:dyDescent="0.25">
      <c r="A106" s="54">
        <v>43709</v>
      </c>
      <c r="B106" s="99">
        <f t="shared" si="3"/>
        <v>105</v>
      </c>
      <c r="C106" s="16">
        <v>81</v>
      </c>
      <c r="D106" s="56">
        <v>1379</v>
      </c>
      <c r="E106" s="57">
        <v>2138.64</v>
      </c>
      <c r="G106" s="100">
        <f t="shared" si="0"/>
        <v>577052.9295999998</v>
      </c>
      <c r="H106" s="58">
        <f t="shared" si="1"/>
        <v>0.55086294416243642</v>
      </c>
      <c r="I106" s="17">
        <f t="shared" si="2"/>
        <v>-759.63999999999987</v>
      </c>
      <c r="J106" s="17"/>
    </row>
    <row r="107" spans="1:10" ht="14.25" customHeight="1" x14ac:dyDescent="0.25">
      <c r="A107" s="54">
        <v>43739</v>
      </c>
      <c r="B107" s="99">
        <f t="shared" si="3"/>
        <v>106</v>
      </c>
      <c r="C107" s="101">
        <v>129.5</v>
      </c>
      <c r="D107" s="56">
        <v>1426</v>
      </c>
      <c r="E107" s="57">
        <v>2361.5500000000002</v>
      </c>
      <c r="G107" s="100">
        <f t="shared" si="0"/>
        <v>875253.80250000034</v>
      </c>
      <c r="H107" s="58">
        <f t="shared" si="1"/>
        <v>0.65606591865357655</v>
      </c>
      <c r="I107" s="17">
        <f t="shared" si="2"/>
        <v>-935.55000000000018</v>
      </c>
      <c r="J107" s="17"/>
    </row>
    <row r="108" spans="1:10" ht="14.25" customHeight="1" x14ac:dyDescent="0.25">
      <c r="A108" s="54">
        <v>43770</v>
      </c>
      <c r="B108" s="99">
        <f t="shared" si="3"/>
        <v>107</v>
      </c>
      <c r="C108" s="101">
        <v>233.5</v>
      </c>
      <c r="D108" s="56">
        <v>2419</v>
      </c>
      <c r="E108" s="57">
        <v>3075.17</v>
      </c>
      <c r="G108" s="100">
        <f t="shared" si="0"/>
        <v>430559.06890000007</v>
      </c>
      <c r="H108" s="58">
        <f t="shared" si="1"/>
        <v>0.27125671765192233</v>
      </c>
      <c r="I108" s="17">
        <f t="shared" si="2"/>
        <v>-656.17000000000007</v>
      </c>
      <c r="J108" s="17"/>
    </row>
    <row r="109" spans="1:10" ht="14.25" customHeight="1" x14ac:dyDescent="0.25">
      <c r="A109" s="54">
        <v>43800</v>
      </c>
      <c r="B109" s="99">
        <f t="shared" si="3"/>
        <v>108</v>
      </c>
      <c r="C109" s="101">
        <v>351.5</v>
      </c>
      <c r="D109" s="56">
        <v>4238</v>
      </c>
      <c r="E109" s="57">
        <v>4652.7299999999996</v>
      </c>
      <c r="G109" s="100">
        <f t="shared" si="0"/>
        <v>172000.97289999964</v>
      </c>
      <c r="H109" s="58">
        <f t="shared" si="1"/>
        <v>9.7859839546956012E-2</v>
      </c>
      <c r="I109" s="17">
        <f t="shared" si="2"/>
        <v>-414.72999999999956</v>
      </c>
      <c r="J109" s="17"/>
    </row>
    <row r="110" spans="1:10" ht="14.25" customHeight="1" x14ac:dyDescent="0.25">
      <c r="A110" s="54">
        <v>43831</v>
      </c>
      <c r="B110" s="99">
        <f t="shared" si="3"/>
        <v>109</v>
      </c>
      <c r="C110" s="101">
        <v>440</v>
      </c>
      <c r="D110" s="56">
        <v>5672</v>
      </c>
      <c r="E110" s="57">
        <v>6804.07</v>
      </c>
      <c r="G110" s="100">
        <f t="shared" si="0"/>
        <v>1281582.4848999993</v>
      </c>
      <c r="H110" s="58">
        <f t="shared" si="1"/>
        <v>0.19958921015514805</v>
      </c>
      <c r="I110" s="17">
        <f t="shared" si="2"/>
        <v>-1132.0699999999997</v>
      </c>
      <c r="J110" s="17"/>
    </row>
    <row r="111" spans="1:10" ht="14.25" customHeight="1" x14ac:dyDescent="0.25">
      <c r="A111" s="54">
        <v>43862</v>
      </c>
      <c r="B111" s="99">
        <f t="shared" si="3"/>
        <v>110</v>
      </c>
      <c r="C111" s="101">
        <v>622.5</v>
      </c>
      <c r="D111" s="56">
        <v>11933</v>
      </c>
      <c r="E111" s="57">
        <v>12031.37</v>
      </c>
      <c r="G111" s="100">
        <f t="shared" si="0"/>
        <v>9676.6569000001582</v>
      </c>
      <c r="H111" s="58">
        <f t="shared" si="1"/>
        <v>8.2435263554848578E-3</v>
      </c>
      <c r="I111" s="17">
        <f t="shared" si="2"/>
        <v>-98.3700000000008</v>
      </c>
      <c r="J111" s="17"/>
    </row>
    <row r="112" spans="1:10" ht="14.25" customHeight="1" x14ac:dyDescent="0.25">
      <c r="A112" s="54">
        <v>43891</v>
      </c>
      <c r="B112" s="99">
        <f t="shared" si="3"/>
        <v>111</v>
      </c>
      <c r="C112" s="101">
        <v>485.5</v>
      </c>
      <c r="D112" s="56">
        <v>8252</v>
      </c>
      <c r="E112" s="57">
        <v>8228.4699999999993</v>
      </c>
      <c r="G112" s="100">
        <f t="shared" si="0"/>
        <v>553.66090000003078</v>
      </c>
      <c r="H112" s="58">
        <f t="shared" si="1"/>
        <v>2.8514299563742918E-3</v>
      </c>
      <c r="I112" s="17">
        <f t="shared" si="2"/>
        <v>23.530000000000655</v>
      </c>
      <c r="J112" s="17"/>
    </row>
    <row r="113" spans="1:10" ht="14.25" customHeight="1" x14ac:dyDescent="0.25">
      <c r="A113" s="54">
        <v>43922</v>
      </c>
      <c r="B113" s="99">
        <f t="shared" si="3"/>
        <v>112</v>
      </c>
      <c r="C113" s="101">
        <v>146</v>
      </c>
      <c r="D113" s="56">
        <v>4239</v>
      </c>
      <c r="E113" s="57">
        <v>2450.08</v>
      </c>
      <c r="G113" s="100">
        <f t="shared" si="0"/>
        <v>3200234.7664000001</v>
      </c>
      <c r="H113" s="58">
        <f t="shared" si="1"/>
        <v>0.42201462609105922</v>
      </c>
      <c r="I113" s="17">
        <f t="shared" si="2"/>
        <v>1788.92</v>
      </c>
      <c r="J113" s="17"/>
    </row>
    <row r="114" spans="1:10" ht="14.25" customHeight="1" x14ac:dyDescent="0.25">
      <c r="A114" s="54">
        <v>43952</v>
      </c>
      <c r="B114" s="99">
        <f t="shared" si="3"/>
        <v>113</v>
      </c>
      <c r="C114" s="16">
        <v>80</v>
      </c>
      <c r="D114" s="56">
        <v>2803</v>
      </c>
      <c r="E114" s="57">
        <v>2134.5500000000002</v>
      </c>
      <c r="G114" s="100">
        <f t="shared" si="0"/>
        <v>446825.40249999973</v>
      </c>
      <c r="H114" s="58">
        <f t="shared" si="1"/>
        <v>0.23847663217980727</v>
      </c>
      <c r="I114" s="17">
        <f t="shared" si="2"/>
        <v>668.44999999999982</v>
      </c>
      <c r="J114" s="17"/>
    </row>
    <row r="115" spans="1:10" ht="14.25" customHeight="1" x14ac:dyDescent="0.25">
      <c r="A115" s="54">
        <v>43983</v>
      </c>
      <c r="B115" s="99">
        <f t="shared" si="3"/>
        <v>114</v>
      </c>
      <c r="C115" s="16">
        <v>63.5</v>
      </c>
      <c r="D115" s="56">
        <v>2449</v>
      </c>
      <c r="E115" s="57">
        <v>2069.62</v>
      </c>
      <c r="G115" s="100">
        <f t="shared" si="0"/>
        <v>143929.18440000009</v>
      </c>
      <c r="H115" s="58">
        <f t="shared" si="1"/>
        <v>0.15491220906492451</v>
      </c>
      <c r="I115" s="17">
        <f t="shared" si="2"/>
        <v>379.38000000000011</v>
      </c>
      <c r="J115" s="17"/>
    </row>
    <row r="116" spans="1:10" ht="14.25" customHeight="1" x14ac:dyDescent="0.25">
      <c r="A116" s="54">
        <v>44013</v>
      </c>
      <c r="B116" s="99">
        <f t="shared" si="3"/>
        <v>115</v>
      </c>
      <c r="C116" s="16">
        <v>10</v>
      </c>
      <c r="D116" s="56">
        <v>1873</v>
      </c>
      <c r="E116" s="57">
        <v>1887.88</v>
      </c>
      <c r="G116" s="100">
        <f t="shared" si="0"/>
        <v>221.41440000000324</v>
      </c>
      <c r="H116" s="58">
        <f t="shared" si="1"/>
        <v>7.9444741057128187E-3</v>
      </c>
      <c r="I116" s="17">
        <f t="shared" si="2"/>
        <v>-14.880000000000109</v>
      </c>
      <c r="J116" s="17"/>
    </row>
    <row r="117" spans="1:10" ht="14.25" customHeight="1" x14ac:dyDescent="0.25">
      <c r="A117" s="54">
        <v>44044</v>
      </c>
      <c r="B117" s="99">
        <f t="shared" si="3"/>
        <v>116</v>
      </c>
      <c r="C117" s="16">
        <v>10</v>
      </c>
      <c r="D117" s="56">
        <v>1462</v>
      </c>
      <c r="E117" s="57">
        <v>1887.88</v>
      </c>
      <c r="G117" s="100">
        <f t="shared" si="0"/>
        <v>181373.77440000008</v>
      </c>
      <c r="H117" s="58">
        <f t="shared" si="1"/>
        <v>0.29129958960328323</v>
      </c>
      <c r="I117" s="17">
        <f t="shared" si="2"/>
        <v>-425.88000000000011</v>
      </c>
      <c r="J117" s="17"/>
    </row>
    <row r="118" spans="1:10" ht="14.25" customHeight="1" x14ac:dyDescent="0.25">
      <c r="A118" s="54">
        <v>44075</v>
      </c>
      <c r="B118" s="99">
        <f t="shared" si="3"/>
        <v>117</v>
      </c>
      <c r="C118" s="16">
        <v>21.5</v>
      </c>
      <c r="D118" s="56">
        <v>1141</v>
      </c>
      <c r="E118" s="57">
        <v>1923.64</v>
      </c>
      <c r="G118" s="100">
        <f t="shared" si="0"/>
        <v>612525.36960000021</v>
      </c>
      <c r="H118" s="58">
        <f t="shared" si="1"/>
        <v>0.68592462751971961</v>
      </c>
      <c r="I118" s="17">
        <f t="shared" si="2"/>
        <v>-782.6400000000001</v>
      </c>
      <c r="J118" s="17"/>
    </row>
    <row r="119" spans="1:10" ht="14.25" customHeight="1" x14ac:dyDescent="0.25">
      <c r="A119" s="54">
        <v>44105</v>
      </c>
      <c r="B119" s="99">
        <f t="shared" si="3"/>
        <v>118</v>
      </c>
      <c r="C119" s="16">
        <v>72.5</v>
      </c>
      <c r="D119" s="56">
        <v>985</v>
      </c>
      <c r="E119" s="57">
        <v>2104.4499999999998</v>
      </c>
      <c r="G119" s="100">
        <f t="shared" si="0"/>
        <v>1253168.3024999995</v>
      </c>
      <c r="H119" s="58">
        <f t="shared" si="1"/>
        <v>1.1364974619289339</v>
      </c>
      <c r="I119" s="17">
        <f t="shared" si="2"/>
        <v>-1119.4499999999998</v>
      </c>
      <c r="J119" s="17"/>
    </row>
    <row r="120" spans="1:10" ht="14.25" customHeight="1" x14ac:dyDescent="0.25">
      <c r="A120" s="54">
        <v>44136</v>
      </c>
      <c r="B120" s="99">
        <f t="shared" si="3"/>
        <v>119</v>
      </c>
      <c r="C120" s="16">
        <v>166.5</v>
      </c>
      <c r="D120" s="56">
        <v>1948</v>
      </c>
      <c r="E120" s="57">
        <v>2570.98</v>
      </c>
      <c r="G120" s="100">
        <f t="shared" si="0"/>
        <v>388104.08040000004</v>
      </c>
      <c r="H120" s="58">
        <f t="shared" si="1"/>
        <v>0.31980492813141687</v>
      </c>
      <c r="I120" s="17">
        <f t="shared" si="2"/>
        <v>-622.98</v>
      </c>
      <c r="J120" s="17"/>
    </row>
    <row r="121" spans="1:10" ht="14.25" customHeight="1" x14ac:dyDescent="0.25">
      <c r="A121" s="54">
        <v>44166</v>
      </c>
      <c r="B121" s="99">
        <f t="shared" si="3"/>
        <v>120</v>
      </c>
      <c r="C121" s="16">
        <v>378</v>
      </c>
      <c r="D121" s="56">
        <v>4880</v>
      </c>
      <c r="E121" s="57">
        <v>5195.7299999999996</v>
      </c>
      <c r="G121" s="100">
        <f t="shared" si="0"/>
        <v>99685.432899999723</v>
      </c>
      <c r="H121" s="58">
        <f t="shared" si="1"/>
        <v>6.4698770491803184E-2</v>
      </c>
      <c r="I121" s="17">
        <f t="shared" si="2"/>
        <v>-315.72999999999956</v>
      </c>
      <c r="J121" s="17"/>
    </row>
    <row r="122" spans="1:10" ht="14.25" customHeight="1" x14ac:dyDescent="0.25">
      <c r="A122" s="54">
        <v>44197</v>
      </c>
      <c r="B122" s="99">
        <f t="shared" si="3"/>
        <v>121</v>
      </c>
      <c r="C122" s="16">
        <v>451</v>
      </c>
      <c r="D122" s="56">
        <v>6198</v>
      </c>
      <c r="E122" s="57">
        <v>7134.68</v>
      </c>
      <c r="G122" s="100">
        <f t="shared" si="0"/>
        <v>877369.42240000051</v>
      </c>
      <c r="H122" s="58">
        <f t="shared" si="1"/>
        <v>0.15112616973217172</v>
      </c>
      <c r="I122" s="17">
        <f t="shared" si="2"/>
        <v>-936.68000000000029</v>
      </c>
      <c r="J122" s="17"/>
    </row>
    <row r="123" spans="1:10" ht="14.25" customHeight="1" x14ac:dyDescent="0.25">
      <c r="A123" s="54">
        <v>44228</v>
      </c>
      <c r="B123" s="99">
        <f t="shared" si="3"/>
        <v>122</v>
      </c>
      <c r="C123" s="16">
        <v>369</v>
      </c>
      <c r="D123" s="56">
        <v>4770</v>
      </c>
      <c r="E123" s="57">
        <v>5001.76</v>
      </c>
      <c r="G123" s="100">
        <f t="shared" si="0"/>
        <v>53712.697600000101</v>
      </c>
      <c r="H123" s="58">
        <f t="shared" si="1"/>
        <v>4.8587002096436106E-2</v>
      </c>
      <c r="I123" s="17">
        <f t="shared" si="2"/>
        <v>-231.76000000000022</v>
      </c>
      <c r="J123" s="17"/>
    </row>
    <row r="124" spans="1:10" ht="14.25" customHeight="1" x14ac:dyDescent="0.25">
      <c r="A124" s="54">
        <v>44256</v>
      </c>
      <c r="B124" s="99">
        <f t="shared" si="3"/>
        <v>123</v>
      </c>
      <c r="C124" s="16">
        <v>286</v>
      </c>
      <c r="D124" s="56">
        <v>4338</v>
      </c>
      <c r="E124" s="57">
        <v>3636.24</v>
      </c>
      <c r="G124" s="100">
        <f t="shared" si="0"/>
        <v>492467.09760000033</v>
      </c>
      <c r="H124" s="58">
        <f t="shared" si="1"/>
        <v>0.16177040110650073</v>
      </c>
      <c r="I124" s="17">
        <f t="shared" si="2"/>
        <v>701.76000000000022</v>
      </c>
      <c r="J124" s="17"/>
    </row>
    <row r="125" spans="1:10" ht="14.25" customHeight="1" x14ac:dyDescent="0.25">
      <c r="A125" s="54">
        <v>44287</v>
      </c>
      <c r="B125" s="99">
        <f t="shared" si="3"/>
        <v>124</v>
      </c>
      <c r="C125" s="16">
        <v>116</v>
      </c>
      <c r="D125" s="56">
        <v>2131</v>
      </c>
      <c r="E125" s="57">
        <v>2294.2800000000002</v>
      </c>
      <c r="G125" s="100">
        <f t="shared" si="0"/>
        <v>26660.358400000066</v>
      </c>
      <c r="H125" s="58">
        <f t="shared" si="1"/>
        <v>7.6621304551853689E-2</v>
      </c>
      <c r="I125" s="17">
        <f t="shared" si="2"/>
        <v>-163.2800000000002</v>
      </c>
      <c r="J125" s="17"/>
    </row>
    <row r="126" spans="1:10" ht="14.25" customHeight="1" x14ac:dyDescent="0.25">
      <c r="A126" s="54">
        <v>44317</v>
      </c>
      <c r="B126" s="99">
        <f t="shared" si="3"/>
        <v>125</v>
      </c>
      <c r="C126" s="16">
        <v>32</v>
      </c>
      <c r="D126" s="56">
        <v>1589</v>
      </c>
      <c r="E126" s="57">
        <v>1957.77</v>
      </c>
      <c r="G126" s="100">
        <f t="shared" si="0"/>
        <v>135991.31289999999</v>
      </c>
      <c r="H126" s="58">
        <f t="shared" si="1"/>
        <v>0.23207677784770295</v>
      </c>
      <c r="I126" s="17">
        <f t="shared" si="2"/>
        <v>-368.77</v>
      </c>
      <c r="J126" s="17"/>
    </row>
    <row r="127" spans="1:10" ht="14.25" customHeight="1" x14ac:dyDescent="0.25">
      <c r="A127" s="54">
        <v>44348</v>
      </c>
      <c r="B127" s="99">
        <f t="shared" si="3"/>
        <v>126</v>
      </c>
      <c r="C127" s="16">
        <v>31.5</v>
      </c>
      <c r="D127" s="56">
        <v>1692</v>
      </c>
      <c r="E127" s="57">
        <v>1956.11</v>
      </c>
      <c r="G127" s="100">
        <f t="shared" si="0"/>
        <v>69754.092099999951</v>
      </c>
      <c r="H127" s="58">
        <f t="shared" si="1"/>
        <v>0.15609338061465716</v>
      </c>
      <c r="I127" s="17">
        <f t="shared" si="2"/>
        <v>-264.1099999999999</v>
      </c>
      <c r="J127" s="17"/>
    </row>
    <row r="128" spans="1:10" ht="14.25" customHeight="1" x14ac:dyDescent="0.25">
      <c r="A128" s="54">
        <v>44378</v>
      </c>
      <c r="B128" s="99">
        <f t="shared" si="3"/>
        <v>127</v>
      </c>
      <c r="C128" s="16">
        <v>25</v>
      </c>
      <c r="D128" s="56">
        <v>1256</v>
      </c>
      <c r="E128" s="57">
        <v>1934.85</v>
      </c>
      <c r="G128" s="100">
        <f t="shared" si="0"/>
        <v>460837.32249999989</v>
      </c>
      <c r="H128" s="58">
        <f t="shared" si="1"/>
        <v>0.54048566878980886</v>
      </c>
      <c r="I128" s="17">
        <f t="shared" si="2"/>
        <v>-678.84999999999991</v>
      </c>
      <c r="J128" s="17"/>
    </row>
    <row r="129" spans="1:10" ht="14.25" customHeight="1" x14ac:dyDescent="0.25">
      <c r="A129" s="54">
        <v>44409</v>
      </c>
      <c r="B129" s="99">
        <f t="shared" si="3"/>
        <v>128</v>
      </c>
      <c r="C129" s="16">
        <v>8</v>
      </c>
      <c r="D129" s="56">
        <v>1119</v>
      </c>
      <c r="E129" s="57">
        <v>1881.82</v>
      </c>
      <c r="G129" s="100">
        <f t="shared" si="0"/>
        <v>581894.35239999986</v>
      </c>
      <c r="H129" s="58">
        <f t="shared" si="1"/>
        <v>0.68169794459338695</v>
      </c>
      <c r="I129" s="17">
        <f t="shared" si="2"/>
        <v>-762.81999999999994</v>
      </c>
      <c r="J129" s="17"/>
    </row>
    <row r="130" spans="1:10" ht="14.25" customHeight="1" x14ac:dyDescent="0.25">
      <c r="A130" s="54">
        <v>44440</v>
      </c>
      <c r="B130" s="99">
        <f t="shared" si="3"/>
        <v>129</v>
      </c>
      <c r="C130" s="16">
        <v>18</v>
      </c>
      <c r="D130" s="56">
        <v>923</v>
      </c>
      <c r="E130" s="57">
        <v>1912.58</v>
      </c>
      <c r="G130" s="100">
        <f t="shared" si="0"/>
        <v>979268.5763999999</v>
      </c>
      <c r="H130" s="58">
        <f t="shared" si="1"/>
        <v>1.0721343445287106</v>
      </c>
      <c r="I130" s="17">
        <f t="shared" si="2"/>
        <v>-989.57999999999993</v>
      </c>
      <c r="J130" s="17"/>
    </row>
    <row r="131" spans="1:10" ht="14.25" customHeight="1" x14ac:dyDescent="0.25">
      <c r="A131" s="54">
        <v>44470</v>
      </c>
      <c r="B131" s="99">
        <f t="shared" si="3"/>
        <v>130</v>
      </c>
      <c r="C131" s="16">
        <v>227.5</v>
      </c>
      <c r="D131" s="56">
        <v>2983</v>
      </c>
      <c r="E131" s="57">
        <v>3021.72</v>
      </c>
      <c r="G131" s="100">
        <f t="shared" si="0"/>
        <v>1499.2383999999845</v>
      </c>
      <c r="H131" s="58">
        <f t="shared" si="1"/>
        <v>1.2980221253771304E-2</v>
      </c>
      <c r="I131" s="17">
        <f t="shared" si="2"/>
        <v>-38.7199999999998</v>
      </c>
      <c r="J131" s="17"/>
    </row>
    <row r="132" spans="1:10" ht="14.25" customHeight="1" x14ac:dyDescent="0.25">
      <c r="A132" s="54">
        <v>44501</v>
      </c>
      <c r="B132" s="99">
        <f t="shared" si="3"/>
        <v>131</v>
      </c>
      <c r="C132" s="16">
        <v>373</v>
      </c>
      <c r="D132" s="56">
        <v>3815</v>
      </c>
      <c r="E132" s="57">
        <v>5086.7299999999996</v>
      </c>
      <c r="G132" s="100">
        <f t="shared" si="0"/>
        <v>1617297.192899999</v>
      </c>
      <c r="H132" s="58">
        <f t="shared" si="1"/>
        <v>0.33334993446920042</v>
      </c>
      <c r="I132" s="17">
        <f t="shared" si="2"/>
        <v>-1271.7299999999996</v>
      </c>
      <c r="J132" s="17"/>
    </row>
    <row r="133" spans="1:10" ht="14.25" customHeight="1" x14ac:dyDescent="0.25">
      <c r="A133" s="54">
        <v>44531</v>
      </c>
      <c r="B133" s="99">
        <f t="shared" si="3"/>
        <v>132</v>
      </c>
      <c r="C133" s="16">
        <v>377.5</v>
      </c>
      <c r="D133" s="56">
        <v>4450</v>
      </c>
      <c r="E133" s="57">
        <v>5184.6899999999996</v>
      </c>
      <c r="G133" s="100">
        <f t="shared" si="0"/>
        <v>539769.39609999943</v>
      </c>
      <c r="H133" s="58">
        <f t="shared" si="1"/>
        <v>0.1650988764044943</v>
      </c>
      <c r="I133" s="17">
        <f t="shared" si="2"/>
        <v>-734.6899999999996</v>
      </c>
      <c r="J133" s="17"/>
    </row>
    <row r="134" spans="1:10" ht="14.25" customHeight="1" x14ac:dyDescent="0.25">
      <c r="A134" s="54">
        <v>44562</v>
      </c>
      <c r="B134" s="99">
        <f t="shared" si="3"/>
        <v>133</v>
      </c>
      <c r="C134" s="16">
        <v>538.5</v>
      </c>
      <c r="D134" s="56">
        <v>9992</v>
      </c>
      <c r="E134" s="57">
        <v>9924.33</v>
      </c>
      <c r="G134" s="100">
        <f t="shared" si="0"/>
        <v>4579.2289000000101</v>
      </c>
      <c r="H134" s="58">
        <f t="shared" si="1"/>
        <v>6.772417934347485E-3</v>
      </c>
      <c r="I134" s="17">
        <f t="shared" si="2"/>
        <v>67.670000000000073</v>
      </c>
      <c r="J134" s="17"/>
    </row>
    <row r="135" spans="1:10" ht="14.25" customHeight="1" x14ac:dyDescent="0.25">
      <c r="A135" s="54">
        <v>44593</v>
      </c>
      <c r="B135" s="99">
        <f t="shared" si="3"/>
        <v>134</v>
      </c>
      <c r="C135" s="16">
        <v>516</v>
      </c>
      <c r="D135" s="56">
        <v>10939</v>
      </c>
      <c r="E135" s="57">
        <v>9218.51</v>
      </c>
      <c r="G135" s="100">
        <f t="shared" si="0"/>
        <v>2960085.8400999992</v>
      </c>
      <c r="H135" s="58">
        <f t="shared" si="1"/>
        <v>0.15728037297742023</v>
      </c>
      <c r="I135" s="17">
        <f t="shared" si="2"/>
        <v>1720.4899999999998</v>
      </c>
      <c r="J135" s="17"/>
    </row>
    <row r="136" spans="1:10" ht="14.25" customHeight="1" x14ac:dyDescent="0.25">
      <c r="A136" s="54">
        <v>44621</v>
      </c>
      <c r="B136" s="99">
        <f t="shared" si="3"/>
        <v>135</v>
      </c>
      <c r="C136" s="16">
        <v>297</v>
      </c>
      <c r="D136" s="56">
        <v>4978</v>
      </c>
      <c r="E136" s="57">
        <v>3778.94</v>
      </c>
      <c r="G136" s="100">
        <f t="shared" si="0"/>
        <v>1437744.8835999998</v>
      </c>
      <c r="H136" s="58">
        <f t="shared" si="1"/>
        <v>0.24087183607874649</v>
      </c>
      <c r="I136" s="17">
        <f t="shared" si="2"/>
        <v>1199.06</v>
      </c>
      <c r="J136" s="17"/>
    </row>
    <row r="137" spans="1:10" ht="14.25" customHeight="1" x14ac:dyDescent="0.25">
      <c r="A137" s="54">
        <v>44652</v>
      </c>
      <c r="B137" s="99">
        <f t="shared" si="3"/>
        <v>136</v>
      </c>
      <c r="C137" s="16">
        <v>151</v>
      </c>
      <c r="D137" s="56">
        <v>3761</v>
      </c>
      <c r="E137" s="57">
        <v>2478.4</v>
      </c>
      <c r="G137" s="100">
        <f t="shared" si="0"/>
        <v>1645062.7599999998</v>
      </c>
      <c r="H137" s="58">
        <f t="shared" si="1"/>
        <v>0.34102632278649292</v>
      </c>
      <c r="I137" s="17">
        <f t="shared" si="2"/>
        <v>1282.5999999999999</v>
      </c>
      <c r="J137" s="17"/>
    </row>
    <row r="138" spans="1:10" ht="14.25" customHeight="1" x14ac:dyDescent="0.25">
      <c r="A138" s="54">
        <v>44682</v>
      </c>
      <c r="B138" s="99">
        <f t="shared" si="3"/>
        <v>137</v>
      </c>
      <c r="C138" s="16">
        <v>76.5</v>
      </c>
      <c r="D138" s="57">
        <v>2593</v>
      </c>
      <c r="E138" s="57">
        <v>2120.38</v>
      </c>
      <c r="G138" s="100">
        <f t="shared" si="0"/>
        <v>223369.66439999989</v>
      </c>
      <c r="H138" s="58">
        <f t="shared" si="1"/>
        <v>0.18226764365599687</v>
      </c>
      <c r="I138" s="17">
        <f t="shared" si="2"/>
        <v>472.61999999999989</v>
      </c>
      <c r="J138" s="17"/>
    </row>
    <row r="139" spans="1:10" ht="14.25" customHeight="1" x14ac:dyDescent="0.25">
      <c r="A139" s="54">
        <v>44713</v>
      </c>
      <c r="B139" s="99">
        <f t="shared" si="3"/>
        <v>138</v>
      </c>
      <c r="C139" s="16">
        <v>34</v>
      </c>
      <c r="D139" s="57">
        <v>2211</v>
      </c>
      <c r="E139" s="57">
        <v>1964.44</v>
      </c>
      <c r="G139" s="100">
        <f t="shared" si="0"/>
        <v>60791.833599999976</v>
      </c>
      <c r="H139" s="58">
        <f t="shared" si="1"/>
        <v>0.11151515151515148</v>
      </c>
      <c r="I139" s="17">
        <f t="shared" si="2"/>
        <v>246.55999999999995</v>
      </c>
      <c r="J139" s="17"/>
    </row>
    <row r="140" spans="1:10" ht="14.25" customHeight="1" x14ac:dyDescent="0.25">
      <c r="A140" s="54">
        <v>44743</v>
      </c>
      <c r="B140" s="103">
        <f t="shared" si="3"/>
        <v>139</v>
      </c>
      <c r="C140" s="16">
        <v>12.5</v>
      </c>
      <c r="D140" s="57"/>
      <c r="E140" s="104">
        <v>1895.51</v>
      </c>
    </row>
    <row r="141" spans="1:10" ht="14.25" customHeight="1" x14ac:dyDescent="0.25">
      <c r="A141" s="54">
        <v>44774</v>
      </c>
      <c r="B141" s="103">
        <f t="shared" si="3"/>
        <v>140</v>
      </c>
      <c r="C141" s="16">
        <v>44.8</v>
      </c>
      <c r="D141" s="53"/>
      <c r="E141" s="104">
        <v>2001.44</v>
      </c>
    </row>
    <row r="142" spans="1:10" ht="14.25" customHeight="1" x14ac:dyDescent="0.25">
      <c r="A142" s="54">
        <v>44805</v>
      </c>
      <c r="B142" s="103">
        <f t="shared" si="3"/>
        <v>141</v>
      </c>
      <c r="C142" s="16">
        <v>83.8</v>
      </c>
      <c r="D142" s="53"/>
      <c r="E142" s="104">
        <v>2150.19</v>
      </c>
    </row>
    <row r="143" spans="1:10" ht="14.25" customHeight="1" x14ac:dyDescent="0.25">
      <c r="A143" s="54">
        <v>44835</v>
      </c>
      <c r="B143" s="103">
        <f t="shared" si="3"/>
        <v>142</v>
      </c>
      <c r="C143" s="16">
        <v>169</v>
      </c>
      <c r="D143" s="53"/>
      <c r="E143" s="104">
        <v>2586.63</v>
      </c>
    </row>
    <row r="144" spans="1:10" ht="14.25" customHeight="1" x14ac:dyDescent="0.25">
      <c r="A144" s="54">
        <v>44866</v>
      </c>
      <c r="B144" s="103">
        <f t="shared" si="3"/>
        <v>143</v>
      </c>
      <c r="C144" s="16">
        <v>248</v>
      </c>
      <c r="D144" s="53"/>
      <c r="E144" s="104">
        <v>3212.53</v>
      </c>
    </row>
    <row r="145" spans="1:5" ht="14.25" customHeight="1" x14ac:dyDescent="0.25">
      <c r="A145" s="54">
        <v>44896</v>
      </c>
      <c r="B145" s="103">
        <f t="shared" si="3"/>
        <v>144</v>
      </c>
      <c r="C145" s="16">
        <v>321</v>
      </c>
      <c r="D145" s="53"/>
      <c r="E145" s="104">
        <v>4127.09</v>
      </c>
    </row>
    <row r="146" spans="1:5" ht="14.25" customHeight="1" x14ac:dyDescent="0.25">
      <c r="A146" s="54">
        <v>44927</v>
      </c>
      <c r="B146" s="103">
        <f t="shared" si="3"/>
        <v>145</v>
      </c>
      <c r="C146" s="16">
        <v>418</v>
      </c>
      <c r="D146" s="53"/>
      <c r="E146" s="104">
        <v>6180.47</v>
      </c>
    </row>
    <row r="147" spans="1:5" ht="14.25" customHeight="1" x14ac:dyDescent="0.25">
      <c r="A147" s="54">
        <v>44958</v>
      </c>
      <c r="B147" s="103">
        <f t="shared" si="3"/>
        <v>146</v>
      </c>
      <c r="C147" s="16">
        <v>407</v>
      </c>
      <c r="D147" s="53"/>
      <c r="E147" s="104">
        <v>5889.77</v>
      </c>
    </row>
    <row r="148" spans="1:5" ht="14.25" customHeight="1" x14ac:dyDescent="0.25">
      <c r="A148" s="54">
        <v>44986</v>
      </c>
      <c r="B148" s="103">
        <f t="shared" si="3"/>
        <v>147</v>
      </c>
      <c r="C148" s="53">
        <v>319</v>
      </c>
      <c r="D148" s="53"/>
      <c r="E148" s="104">
        <v>4096.01</v>
      </c>
    </row>
    <row r="149" spans="1:5" ht="14.25" customHeight="1" x14ac:dyDescent="0.25"/>
    <row r="150" spans="1:5" ht="14.25" customHeight="1" x14ac:dyDescent="0.25"/>
    <row r="151" spans="1:5" ht="14.25" customHeight="1" x14ac:dyDescent="0.25"/>
    <row r="152" spans="1:5" ht="14.25" customHeight="1" x14ac:dyDescent="0.25"/>
    <row r="153" spans="1:5" ht="14.25" customHeight="1" x14ac:dyDescent="0.25"/>
    <row r="154" spans="1:5" ht="14.25" customHeight="1" x14ac:dyDescent="0.25"/>
    <row r="155" spans="1:5" ht="14.25" customHeight="1" x14ac:dyDescent="0.25"/>
    <row r="156" spans="1:5" ht="14.25" customHeight="1" x14ac:dyDescent="0.25"/>
    <row r="157" spans="1:5" ht="14.25" customHeight="1" x14ac:dyDescent="0.25"/>
    <row r="158" spans="1:5" ht="14.25" customHeight="1" x14ac:dyDescent="0.25"/>
    <row r="159" spans="1:5" ht="14.25" customHeight="1" x14ac:dyDescent="0.25"/>
    <row r="160" spans="1:5" ht="14.25" customHeight="1" x14ac:dyDescent="0.25"/>
    <row r="161" ht="14.25" customHeight="1" x14ac:dyDescent="0.25"/>
    <row r="162" ht="14.25" customHeight="1" x14ac:dyDescent="0.25"/>
    <row r="163" ht="14.25" customHeight="1" x14ac:dyDescent="0.25"/>
    <row r="164" ht="14.25" customHeight="1" x14ac:dyDescent="0.25"/>
    <row r="165" ht="14.25" customHeight="1" x14ac:dyDescent="0.25"/>
    <row r="166" ht="14.25" customHeight="1" x14ac:dyDescent="0.25"/>
    <row r="167" ht="14.25" customHeight="1" x14ac:dyDescent="0.25"/>
    <row r="168" ht="14.25" customHeight="1" x14ac:dyDescent="0.25"/>
    <row r="169" ht="14.25" customHeight="1" x14ac:dyDescent="0.25"/>
    <row r="170" ht="14.25" customHeight="1" x14ac:dyDescent="0.25"/>
    <row r="171" ht="14.25" customHeight="1" x14ac:dyDescent="0.25"/>
    <row r="172" ht="14.25" customHeight="1" x14ac:dyDescent="0.25"/>
    <row r="173" ht="14.25" customHeight="1" x14ac:dyDescent="0.25"/>
    <row r="174" ht="14.25" customHeight="1" x14ac:dyDescent="0.25"/>
    <row r="175" ht="14.25" customHeight="1" x14ac:dyDescent="0.25"/>
    <row r="176" ht="14.25" customHeight="1" x14ac:dyDescent="0.25"/>
    <row r="177" ht="14.25" customHeight="1" x14ac:dyDescent="0.25"/>
    <row r="178" ht="14.25" customHeight="1" x14ac:dyDescent="0.25"/>
    <row r="179" ht="14.25" customHeight="1" x14ac:dyDescent="0.25"/>
    <row r="180" ht="14.25" customHeight="1" x14ac:dyDescent="0.25"/>
    <row r="181" ht="14.25" customHeight="1" x14ac:dyDescent="0.25"/>
    <row r="182" ht="14.25" customHeight="1" x14ac:dyDescent="0.25"/>
    <row r="183" ht="14.25" customHeight="1" x14ac:dyDescent="0.25"/>
    <row r="184" ht="14.25" customHeight="1" x14ac:dyDescent="0.25"/>
    <row r="185" ht="14.25" customHeight="1" x14ac:dyDescent="0.25"/>
    <row r="186" ht="14.25" customHeight="1" x14ac:dyDescent="0.25"/>
    <row r="187" ht="14.25" customHeight="1" x14ac:dyDescent="0.25"/>
    <row r="188" ht="14.25" customHeight="1" x14ac:dyDescent="0.25"/>
    <row r="189" ht="14.25" customHeight="1" x14ac:dyDescent="0.25"/>
    <row r="190" ht="14.25" customHeight="1" x14ac:dyDescent="0.25"/>
    <row r="191" ht="14.25" customHeight="1" x14ac:dyDescent="0.25"/>
    <row r="192" ht="14.25" customHeight="1" x14ac:dyDescent="0.25"/>
    <row r="193" ht="14.25" customHeight="1" x14ac:dyDescent="0.25"/>
    <row r="194" ht="14.25" customHeight="1" x14ac:dyDescent="0.25"/>
    <row r="195" ht="14.25" customHeight="1" x14ac:dyDescent="0.25"/>
    <row r="196" ht="14.25" customHeight="1" x14ac:dyDescent="0.25"/>
    <row r="197" ht="14.25" customHeight="1" x14ac:dyDescent="0.25"/>
    <row r="198" ht="14.25" customHeight="1" x14ac:dyDescent="0.25"/>
    <row r="199" ht="14.25" customHeight="1" x14ac:dyDescent="0.25"/>
    <row r="200" ht="14.25" customHeight="1" x14ac:dyDescent="0.25"/>
    <row r="201" ht="14.25" customHeight="1" x14ac:dyDescent="0.25"/>
    <row r="202" ht="14.25" customHeight="1" x14ac:dyDescent="0.25"/>
    <row r="203" ht="14.25" customHeight="1" x14ac:dyDescent="0.25"/>
    <row r="204" ht="14.25" customHeight="1" x14ac:dyDescent="0.25"/>
    <row r="205" ht="14.25" customHeight="1" x14ac:dyDescent="0.25"/>
    <row r="206" ht="14.25" customHeight="1" x14ac:dyDescent="0.25"/>
    <row r="207" ht="14.25" customHeight="1" x14ac:dyDescent="0.25"/>
    <row r="208" ht="14.25" customHeight="1" x14ac:dyDescent="0.25"/>
    <row r="209" ht="14.25" customHeight="1" x14ac:dyDescent="0.25"/>
    <row r="210" ht="14.25" customHeight="1" x14ac:dyDescent="0.25"/>
    <row r="211" ht="14.25" customHeight="1" x14ac:dyDescent="0.25"/>
    <row r="212" ht="14.25" customHeight="1" x14ac:dyDescent="0.25"/>
    <row r="213" ht="14.25" customHeight="1" x14ac:dyDescent="0.25"/>
    <row r="214" ht="14.25" customHeight="1" x14ac:dyDescent="0.25"/>
    <row r="215" ht="14.25" customHeight="1" x14ac:dyDescent="0.25"/>
    <row r="216" ht="14.25" customHeight="1" x14ac:dyDescent="0.25"/>
    <row r="217" ht="14.25" customHeight="1" x14ac:dyDescent="0.25"/>
    <row r="218" ht="14.25" customHeight="1" x14ac:dyDescent="0.25"/>
    <row r="219" ht="14.25" customHeight="1" x14ac:dyDescent="0.25"/>
    <row r="220" ht="14.25" customHeight="1" x14ac:dyDescent="0.25"/>
    <row r="221" ht="14.25" customHeight="1" x14ac:dyDescent="0.25"/>
    <row r="222" ht="14.25" customHeight="1" x14ac:dyDescent="0.25"/>
    <row r="223" ht="14.25" customHeight="1" x14ac:dyDescent="0.25"/>
    <row r="224" ht="14.25" customHeight="1" x14ac:dyDescent="0.25"/>
    <row r="225" ht="14.25" customHeight="1" x14ac:dyDescent="0.25"/>
    <row r="226" ht="14.25" customHeight="1" x14ac:dyDescent="0.25"/>
    <row r="227" ht="14.25" customHeight="1" x14ac:dyDescent="0.25"/>
    <row r="228" ht="14.25" customHeight="1" x14ac:dyDescent="0.25"/>
    <row r="229" ht="14.25" customHeight="1" x14ac:dyDescent="0.25"/>
    <row r="230" ht="14.25" customHeight="1" x14ac:dyDescent="0.25"/>
    <row r="231" ht="14.25" customHeight="1" x14ac:dyDescent="0.25"/>
    <row r="232" ht="14.25" customHeight="1" x14ac:dyDescent="0.25"/>
    <row r="233" ht="14.25" customHeight="1" x14ac:dyDescent="0.25"/>
    <row r="234" ht="14.25" customHeight="1" x14ac:dyDescent="0.25"/>
    <row r="235" ht="14.25" customHeight="1" x14ac:dyDescent="0.25"/>
    <row r="236" ht="14.25" customHeight="1" x14ac:dyDescent="0.25"/>
    <row r="237" ht="14.25" customHeight="1" x14ac:dyDescent="0.25"/>
    <row r="238" ht="14.25" customHeight="1" x14ac:dyDescent="0.25"/>
    <row r="239" ht="14.25" customHeight="1" x14ac:dyDescent="0.25"/>
    <row r="240" ht="14.25" customHeight="1" x14ac:dyDescent="0.25"/>
    <row r="241" ht="14.25" customHeight="1" x14ac:dyDescent="0.25"/>
    <row r="242" ht="14.25" customHeight="1" x14ac:dyDescent="0.25"/>
    <row r="243" ht="14.25" customHeight="1" x14ac:dyDescent="0.25"/>
    <row r="244" ht="14.25" customHeight="1" x14ac:dyDescent="0.25"/>
    <row r="245" ht="14.25" customHeight="1" x14ac:dyDescent="0.25"/>
    <row r="246" ht="14.25" customHeight="1" x14ac:dyDescent="0.25"/>
    <row r="247" ht="14.25" customHeight="1" x14ac:dyDescent="0.25"/>
    <row r="248" ht="14.25" customHeight="1" x14ac:dyDescent="0.25"/>
    <row r="249" ht="14.25" customHeight="1" x14ac:dyDescent="0.25"/>
    <row r="250" ht="14.25" customHeight="1" x14ac:dyDescent="0.25"/>
    <row r="251" ht="14.25" customHeight="1" x14ac:dyDescent="0.25"/>
    <row r="252" ht="14.25" customHeight="1" x14ac:dyDescent="0.25"/>
    <row r="253" ht="14.25" customHeight="1" x14ac:dyDescent="0.25"/>
    <row r="254" ht="14.25" customHeight="1" x14ac:dyDescent="0.25"/>
    <row r="255" ht="14.25" customHeight="1" x14ac:dyDescent="0.25"/>
    <row r="256" ht="14.25" customHeight="1" x14ac:dyDescent="0.25"/>
    <row r="257" ht="14.25" customHeight="1" x14ac:dyDescent="0.25"/>
    <row r="258" ht="14.25" customHeight="1" x14ac:dyDescent="0.25"/>
    <row r="259" ht="14.25" customHeight="1" x14ac:dyDescent="0.25"/>
    <row r="260" ht="14.25" customHeight="1" x14ac:dyDescent="0.25"/>
    <row r="261" ht="14.25" customHeight="1" x14ac:dyDescent="0.25"/>
    <row r="262" ht="14.25" customHeight="1" x14ac:dyDescent="0.25"/>
    <row r="263" ht="14.25" customHeight="1" x14ac:dyDescent="0.25"/>
    <row r="264" ht="14.25" customHeight="1" x14ac:dyDescent="0.25"/>
    <row r="265" ht="14.25" customHeight="1" x14ac:dyDescent="0.25"/>
    <row r="266" ht="14.25" customHeight="1" x14ac:dyDescent="0.25"/>
    <row r="267" ht="14.25" customHeight="1" x14ac:dyDescent="0.25"/>
    <row r="268" ht="14.25" customHeight="1" x14ac:dyDescent="0.25"/>
    <row r="269" ht="14.25" customHeight="1" x14ac:dyDescent="0.25"/>
    <row r="270" ht="14.25" customHeight="1" x14ac:dyDescent="0.25"/>
    <row r="271" ht="14.25" customHeight="1" x14ac:dyDescent="0.25"/>
    <row r="272" ht="14.25" customHeight="1" x14ac:dyDescent="0.25"/>
    <row r="273" ht="14.25" customHeight="1" x14ac:dyDescent="0.25"/>
    <row r="274" ht="14.25" customHeight="1" x14ac:dyDescent="0.25"/>
    <row r="275" ht="14.25" customHeight="1" x14ac:dyDescent="0.25"/>
    <row r="276" ht="14.25" customHeight="1" x14ac:dyDescent="0.25"/>
    <row r="277" ht="14.25" customHeight="1" x14ac:dyDescent="0.25"/>
    <row r="278" ht="14.25" customHeight="1" x14ac:dyDescent="0.25"/>
    <row r="279" ht="14.25" customHeight="1" x14ac:dyDescent="0.25"/>
    <row r="280" ht="14.25" customHeight="1" x14ac:dyDescent="0.25"/>
    <row r="281" ht="14.25" customHeight="1" x14ac:dyDescent="0.25"/>
    <row r="282" ht="14.25" customHeight="1" x14ac:dyDescent="0.25"/>
    <row r="283" ht="14.25" customHeight="1" x14ac:dyDescent="0.25"/>
    <row r="284" ht="14.25" customHeight="1" x14ac:dyDescent="0.25"/>
    <row r="285" ht="14.25" customHeight="1" x14ac:dyDescent="0.25"/>
    <row r="286" ht="14.25" customHeight="1" x14ac:dyDescent="0.25"/>
    <row r="287" ht="14.25" customHeight="1" x14ac:dyDescent="0.25"/>
    <row r="288" ht="14.25" customHeight="1" x14ac:dyDescent="0.25"/>
    <row r="289" ht="14.25" customHeight="1" x14ac:dyDescent="0.25"/>
    <row r="290" ht="14.25" customHeight="1" x14ac:dyDescent="0.25"/>
    <row r="291" ht="14.25" customHeight="1" x14ac:dyDescent="0.25"/>
    <row r="292" ht="14.25" customHeight="1" x14ac:dyDescent="0.25"/>
    <row r="293" ht="14.25" customHeight="1" x14ac:dyDescent="0.25"/>
    <row r="294" ht="14.25" customHeight="1" x14ac:dyDescent="0.25"/>
    <row r="295" ht="14.25" customHeight="1" x14ac:dyDescent="0.25"/>
    <row r="296" ht="14.25" customHeight="1" x14ac:dyDescent="0.25"/>
    <row r="297" ht="14.25" customHeight="1" x14ac:dyDescent="0.25"/>
    <row r="298" ht="14.25" customHeight="1" x14ac:dyDescent="0.25"/>
    <row r="299" ht="14.25" customHeight="1" x14ac:dyDescent="0.25"/>
    <row r="300" ht="14.25" customHeight="1" x14ac:dyDescent="0.25"/>
    <row r="301" ht="14.25" customHeight="1" x14ac:dyDescent="0.25"/>
    <row r="302" ht="14.25" customHeight="1" x14ac:dyDescent="0.25"/>
    <row r="303" ht="14.25" customHeight="1" x14ac:dyDescent="0.25"/>
    <row r="304" ht="14.25" customHeight="1" x14ac:dyDescent="0.25"/>
    <row r="305" ht="14.25" customHeight="1" x14ac:dyDescent="0.25"/>
    <row r="306" ht="14.25" customHeight="1" x14ac:dyDescent="0.25"/>
    <row r="307" ht="14.25" customHeight="1" x14ac:dyDescent="0.25"/>
    <row r="308" ht="14.25" customHeight="1" x14ac:dyDescent="0.25"/>
    <row r="309" ht="14.25" customHeight="1" x14ac:dyDescent="0.25"/>
    <row r="310" ht="14.25" customHeight="1" x14ac:dyDescent="0.25"/>
    <row r="311" ht="14.25" customHeight="1" x14ac:dyDescent="0.25"/>
    <row r="312" ht="14.25" customHeight="1" x14ac:dyDescent="0.25"/>
    <row r="313" ht="14.25" customHeight="1" x14ac:dyDescent="0.25"/>
    <row r="314" ht="14.25" customHeight="1" x14ac:dyDescent="0.25"/>
    <row r="315" ht="14.25" customHeight="1" x14ac:dyDescent="0.25"/>
    <row r="316" ht="14.25" customHeight="1" x14ac:dyDescent="0.25"/>
    <row r="317" ht="14.25" customHeight="1" x14ac:dyDescent="0.25"/>
    <row r="318" ht="14.25" customHeight="1" x14ac:dyDescent="0.25"/>
    <row r="319" ht="14.25" customHeight="1" x14ac:dyDescent="0.25"/>
    <row r="320" ht="14.25" customHeight="1" x14ac:dyDescent="0.25"/>
    <row r="321" ht="14.25" customHeight="1" x14ac:dyDescent="0.25"/>
    <row r="322" ht="14.25" customHeight="1" x14ac:dyDescent="0.25"/>
    <row r="323" ht="14.25" customHeight="1" x14ac:dyDescent="0.25"/>
    <row r="324" ht="14.25" customHeight="1" x14ac:dyDescent="0.25"/>
    <row r="325" ht="14.25" customHeight="1" x14ac:dyDescent="0.25"/>
    <row r="326" ht="14.25" customHeight="1" x14ac:dyDescent="0.25"/>
    <row r="327" ht="14.25" customHeight="1" x14ac:dyDescent="0.25"/>
    <row r="328" ht="14.25" customHeight="1" x14ac:dyDescent="0.25"/>
    <row r="329" ht="14.25" customHeight="1" x14ac:dyDescent="0.25"/>
    <row r="330" ht="14.25" customHeight="1" x14ac:dyDescent="0.25"/>
    <row r="331" ht="14.25" customHeight="1" x14ac:dyDescent="0.25"/>
    <row r="332" ht="14.25" customHeight="1" x14ac:dyDescent="0.25"/>
    <row r="333" ht="14.25" customHeight="1" x14ac:dyDescent="0.25"/>
    <row r="334" ht="14.25" customHeight="1" x14ac:dyDescent="0.25"/>
    <row r="335" ht="14.25" customHeight="1" x14ac:dyDescent="0.25"/>
    <row r="336" ht="14.25" customHeight="1" x14ac:dyDescent="0.25"/>
    <row r="337" ht="14.25" customHeight="1" x14ac:dyDescent="0.25"/>
    <row r="338" ht="14.25" customHeight="1" x14ac:dyDescent="0.25"/>
    <row r="339" ht="14.25" customHeight="1" x14ac:dyDescent="0.25"/>
    <row r="340" ht="14.25" customHeight="1" x14ac:dyDescent="0.25"/>
    <row r="341" ht="14.25" customHeight="1" x14ac:dyDescent="0.25"/>
    <row r="342" ht="14.25" customHeight="1" x14ac:dyDescent="0.25"/>
    <row r="343" ht="14.25" customHeight="1" x14ac:dyDescent="0.25"/>
    <row r="344" ht="14.25" customHeight="1" x14ac:dyDescent="0.25"/>
    <row r="345" ht="14.25" customHeight="1" x14ac:dyDescent="0.25"/>
    <row r="346" ht="14.25" customHeight="1" x14ac:dyDescent="0.25"/>
    <row r="347" ht="14.25" customHeight="1" x14ac:dyDescent="0.25"/>
    <row r="348" ht="14.25" customHeight="1" x14ac:dyDescent="0.25"/>
    <row r="349" ht="14.25" customHeight="1" x14ac:dyDescent="0.25"/>
    <row r="350" ht="14.25" customHeight="1" x14ac:dyDescent="0.25"/>
    <row r="351" ht="14.25" customHeight="1" x14ac:dyDescent="0.25"/>
    <row r="352" ht="14.25" customHeight="1" x14ac:dyDescent="0.25"/>
    <row r="353" ht="14.25" customHeight="1" x14ac:dyDescent="0.25"/>
    <row r="354" ht="14.25" customHeight="1" x14ac:dyDescent="0.25"/>
    <row r="355" ht="14.25" customHeight="1" x14ac:dyDescent="0.25"/>
    <row r="356" ht="14.25" customHeight="1" x14ac:dyDescent="0.25"/>
    <row r="357" ht="14.25" customHeight="1" x14ac:dyDescent="0.25"/>
    <row r="358" ht="14.25" customHeight="1" x14ac:dyDescent="0.25"/>
    <row r="359" ht="14.25" customHeight="1" x14ac:dyDescent="0.25"/>
    <row r="360" ht="14.25" customHeight="1" x14ac:dyDescent="0.25"/>
    <row r="361" ht="14.25" customHeight="1" x14ac:dyDescent="0.25"/>
    <row r="362" ht="14.25" customHeight="1" x14ac:dyDescent="0.25"/>
    <row r="363" ht="14.25" customHeight="1" x14ac:dyDescent="0.25"/>
    <row r="364" ht="14.25" customHeight="1" x14ac:dyDescent="0.25"/>
    <row r="365" ht="14.25" customHeight="1" x14ac:dyDescent="0.25"/>
    <row r="366" ht="14.25" customHeight="1" x14ac:dyDescent="0.25"/>
    <row r="367" ht="14.25" customHeight="1" x14ac:dyDescent="0.25"/>
    <row r="368" ht="14.25" customHeight="1" x14ac:dyDescent="0.25"/>
    <row r="369" ht="14.25" customHeight="1" x14ac:dyDescent="0.25"/>
    <row r="370" ht="14.25" customHeight="1" x14ac:dyDescent="0.25"/>
    <row r="371" ht="14.25" customHeight="1" x14ac:dyDescent="0.25"/>
    <row r="372" ht="14.25" customHeight="1" x14ac:dyDescent="0.25"/>
    <row r="373" ht="14.25" customHeight="1" x14ac:dyDescent="0.25"/>
    <row r="374" ht="14.25" customHeight="1" x14ac:dyDescent="0.25"/>
    <row r="375" ht="14.25" customHeight="1" x14ac:dyDescent="0.25"/>
    <row r="376" ht="14.25" customHeight="1" x14ac:dyDescent="0.25"/>
    <row r="377" ht="14.25" customHeight="1" x14ac:dyDescent="0.25"/>
    <row r="378" ht="14.25" customHeight="1" x14ac:dyDescent="0.25"/>
    <row r="379" ht="14.25" customHeight="1" x14ac:dyDescent="0.25"/>
    <row r="380" ht="14.25" customHeight="1" x14ac:dyDescent="0.25"/>
    <row r="381" ht="14.25" customHeight="1" x14ac:dyDescent="0.25"/>
    <row r="382" ht="14.25" customHeight="1" x14ac:dyDescent="0.25"/>
    <row r="383" ht="14.25" customHeight="1" x14ac:dyDescent="0.25"/>
    <row r="384" ht="14.25" customHeight="1" x14ac:dyDescent="0.25"/>
    <row r="385" ht="14.25" customHeight="1" x14ac:dyDescent="0.25"/>
    <row r="386" ht="14.25" customHeight="1" x14ac:dyDescent="0.25"/>
    <row r="387" ht="14.25" customHeight="1" x14ac:dyDescent="0.25"/>
    <row r="388" ht="14.25" customHeight="1" x14ac:dyDescent="0.25"/>
    <row r="389" ht="14.25" customHeight="1" x14ac:dyDescent="0.25"/>
    <row r="390" ht="14.25" customHeight="1" x14ac:dyDescent="0.25"/>
    <row r="391" ht="14.25" customHeight="1" x14ac:dyDescent="0.25"/>
    <row r="392" ht="14.25" customHeight="1" x14ac:dyDescent="0.25"/>
    <row r="393" ht="14.25" customHeight="1" x14ac:dyDescent="0.25"/>
    <row r="394" ht="14.25" customHeight="1" x14ac:dyDescent="0.25"/>
    <row r="395" ht="14.25" customHeight="1" x14ac:dyDescent="0.25"/>
    <row r="396" ht="14.25" customHeight="1" x14ac:dyDescent="0.25"/>
    <row r="397" ht="14.25" customHeight="1" x14ac:dyDescent="0.25"/>
    <row r="398" ht="14.25" customHeight="1" x14ac:dyDescent="0.25"/>
    <row r="399" ht="14.25" customHeight="1" x14ac:dyDescent="0.25"/>
    <row r="400" ht="14.25" customHeight="1" x14ac:dyDescent="0.25"/>
    <row r="401" ht="14.25" customHeight="1" x14ac:dyDescent="0.25"/>
    <row r="402" ht="14.25" customHeight="1" x14ac:dyDescent="0.25"/>
    <row r="403" ht="14.25" customHeight="1" x14ac:dyDescent="0.25"/>
    <row r="404" ht="14.25" customHeight="1" x14ac:dyDescent="0.25"/>
    <row r="405" ht="14.25" customHeight="1" x14ac:dyDescent="0.25"/>
    <row r="406" ht="14.25" customHeight="1" x14ac:dyDescent="0.25"/>
    <row r="407" ht="14.25" customHeight="1" x14ac:dyDescent="0.25"/>
    <row r="408" ht="14.25" customHeight="1" x14ac:dyDescent="0.25"/>
    <row r="409" ht="14.25" customHeight="1" x14ac:dyDescent="0.25"/>
    <row r="410" ht="14.25" customHeight="1" x14ac:dyDescent="0.25"/>
    <row r="411" ht="14.25" customHeight="1" x14ac:dyDescent="0.25"/>
    <row r="412" ht="14.25" customHeight="1" x14ac:dyDescent="0.25"/>
    <row r="413" ht="14.25" customHeight="1" x14ac:dyDescent="0.25"/>
    <row r="414" ht="14.25" customHeight="1" x14ac:dyDescent="0.25"/>
    <row r="415" ht="14.25" customHeight="1" x14ac:dyDescent="0.25"/>
    <row r="416" ht="14.25" customHeight="1" x14ac:dyDescent="0.25"/>
    <row r="417" ht="14.25" customHeight="1" x14ac:dyDescent="0.25"/>
    <row r="418" ht="14.25" customHeight="1" x14ac:dyDescent="0.25"/>
    <row r="419" ht="14.25" customHeight="1" x14ac:dyDescent="0.25"/>
    <row r="420" ht="14.25" customHeight="1" x14ac:dyDescent="0.25"/>
    <row r="421" ht="14.25" customHeight="1" x14ac:dyDescent="0.25"/>
    <row r="422" ht="14.25" customHeight="1" x14ac:dyDescent="0.25"/>
    <row r="423" ht="14.25" customHeight="1" x14ac:dyDescent="0.25"/>
    <row r="424" ht="14.25" customHeight="1" x14ac:dyDescent="0.25"/>
    <row r="425" ht="14.25" customHeight="1" x14ac:dyDescent="0.25"/>
    <row r="426" ht="14.25" customHeight="1" x14ac:dyDescent="0.25"/>
    <row r="427" ht="14.25" customHeight="1" x14ac:dyDescent="0.25"/>
    <row r="428" ht="14.25" customHeight="1" x14ac:dyDescent="0.25"/>
    <row r="429" ht="14.25" customHeight="1" x14ac:dyDescent="0.25"/>
    <row r="430" ht="14.25" customHeight="1" x14ac:dyDescent="0.25"/>
    <row r="431" ht="14.25" customHeight="1" x14ac:dyDescent="0.25"/>
    <row r="432" ht="14.25" customHeight="1" x14ac:dyDescent="0.25"/>
    <row r="433" ht="14.25" customHeight="1" x14ac:dyDescent="0.25"/>
    <row r="434" ht="14.25" customHeight="1" x14ac:dyDescent="0.25"/>
    <row r="435" ht="14.25" customHeight="1" x14ac:dyDescent="0.25"/>
    <row r="436" ht="14.25" customHeight="1" x14ac:dyDescent="0.25"/>
    <row r="437" ht="14.25" customHeight="1" x14ac:dyDescent="0.25"/>
    <row r="438" ht="14.25" customHeight="1" x14ac:dyDescent="0.25"/>
    <row r="439" ht="14.25" customHeight="1" x14ac:dyDescent="0.25"/>
    <row r="440" ht="14.25" customHeight="1" x14ac:dyDescent="0.25"/>
    <row r="441" ht="14.25" customHeight="1" x14ac:dyDescent="0.25"/>
    <row r="442" ht="14.25" customHeight="1" x14ac:dyDescent="0.25"/>
    <row r="443" ht="14.25" customHeight="1" x14ac:dyDescent="0.25"/>
    <row r="444" ht="14.25" customHeight="1" x14ac:dyDescent="0.25"/>
    <row r="445" ht="14.25" customHeight="1" x14ac:dyDescent="0.25"/>
    <row r="446" ht="14.25" customHeight="1" x14ac:dyDescent="0.25"/>
    <row r="447" ht="14.25" customHeight="1" x14ac:dyDescent="0.25"/>
    <row r="448" ht="14.25" customHeight="1" x14ac:dyDescent="0.25"/>
    <row r="449" ht="14.25" customHeight="1" x14ac:dyDescent="0.25"/>
    <row r="450" ht="14.25" customHeight="1" x14ac:dyDescent="0.25"/>
    <row r="451" ht="14.25" customHeight="1" x14ac:dyDescent="0.25"/>
    <row r="452" ht="14.25" customHeight="1" x14ac:dyDescent="0.25"/>
    <row r="453" ht="14.25" customHeight="1" x14ac:dyDescent="0.25"/>
    <row r="454" ht="14.25" customHeight="1" x14ac:dyDescent="0.25"/>
    <row r="455" ht="14.25" customHeight="1" x14ac:dyDescent="0.25"/>
    <row r="456" ht="14.25" customHeight="1" x14ac:dyDescent="0.25"/>
    <row r="457" ht="14.25" customHeight="1" x14ac:dyDescent="0.25"/>
    <row r="458" ht="14.25" customHeight="1" x14ac:dyDescent="0.25"/>
    <row r="459" ht="14.25" customHeight="1" x14ac:dyDescent="0.25"/>
    <row r="460" ht="14.25" customHeight="1" x14ac:dyDescent="0.25"/>
    <row r="461" ht="14.25" customHeight="1" x14ac:dyDescent="0.25"/>
    <row r="462" ht="14.25" customHeight="1" x14ac:dyDescent="0.25"/>
    <row r="463" ht="14.25" customHeight="1" x14ac:dyDescent="0.25"/>
    <row r="464" ht="14.25" customHeight="1" x14ac:dyDescent="0.25"/>
    <row r="465" ht="14.25" customHeight="1" x14ac:dyDescent="0.25"/>
    <row r="466" ht="14.25" customHeight="1" x14ac:dyDescent="0.25"/>
    <row r="467" ht="14.25" customHeight="1" x14ac:dyDescent="0.25"/>
    <row r="468" ht="14.25" customHeight="1" x14ac:dyDescent="0.25"/>
    <row r="469" ht="14.25" customHeight="1" x14ac:dyDescent="0.25"/>
    <row r="470" ht="14.25" customHeight="1" x14ac:dyDescent="0.25"/>
    <row r="471" ht="14.25" customHeight="1" x14ac:dyDescent="0.25"/>
    <row r="472" ht="14.25" customHeight="1" x14ac:dyDescent="0.25"/>
    <row r="473" ht="14.25" customHeight="1" x14ac:dyDescent="0.25"/>
    <row r="474" ht="14.25" customHeight="1" x14ac:dyDescent="0.25"/>
    <row r="475" ht="14.25" customHeight="1" x14ac:dyDescent="0.25"/>
    <row r="476" ht="14.25" customHeight="1" x14ac:dyDescent="0.25"/>
    <row r="477" ht="14.25" customHeight="1" x14ac:dyDescent="0.25"/>
    <row r="478" ht="14.25" customHeight="1" x14ac:dyDescent="0.25"/>
    <row r="479" ht="14.25" customHeight="1" x14ac:dyDescent="0.25"/>
    <row r="480" ht="14.25" customHeight="1" x14ac:dyDescent="0.25"/>
    <row r="481" ht="14.25" customHeight="1" x14ac:dyDescent="0.25"/>
    <row r="482" ht="14.25" customHeight="1" x14ac:dyDescent="0.25"/>
    <row r="483" ht="14.25" customHeight="1" x14ac:dyDescent="0.25"/>
    <row r="484" ht="14.25" customHeight="1" x14ac:dyDescent="0.25"/>
    <row r="485" ht="14.25" customHeight="1" x14ac:dyDescent="0.25"/>
    <row r="486" ht="14.25" customHeight="1" x14ac:dyDescent="0.25"/>
    <row r="487" ht="14.25" customHeight="1" x14ac:dyDescent="0.25"/>
    <row r="488" ht="14.25" customHeight="1" x14ac:dyDescent="0.25"/>
    <row r="489" ht="14.25" customHeight="1" x14ac:dyDescent="0.25"/>
    <row r="490" ht="14.25" customHeight="1" x14ac:dyDescent="0.25"/>
    <row r="491" ht="14.25" customHeight="1" x14ac:dyDescent="0.25"/>
    <row r="492" ht="14.25" customHeight="1" x14ac:dyDescent="0.25"/>
    <row r="493" ht="14.25" customHeight="1" x14ac:dyDescent="0.25"/>
    <row r="494" ht="14.25" customHeight="1" x14ac:dyDescent="0.25"/>
    <row r="495" ht="14.25" customHeight="1" x14ac:dyDescent="0.25"/>
    <row r="496" ht="14.25" customHeight="1" x14ac:dyDescent="0.25"/>
    <row r="497" ht="14.25" customHeight="1" x14ac:dyDescent="0.25"/>
    <row r="498" ht="14.25" customHeight="1" x14ac:dyDescent="0.25"/>
    <row r="499" ht="14.25" customHeight="1" x14ac:dyDescent="0.25"/>
    <row r="500" ht="14.25" customHeight="1" x14ac:dyDescent="0.25"/>
    <row r="501" ht="14.25" customHeight="1" x14ac:dyDescent="0.25"/>
    <row r="502" ht="14.25" customHeight="1" x14ac:dyDescent="0.25"/>
    <row r="503" ht="14.25" customHeight="1" x14ac:dyDescent="0.25"/>
    <row r="504" ht="14.25" customHeight="1" x14ac:dyDescent="0.25"/>
    <row r="505" ht="14.25" customHeight="1" x14ac:dyDescent="0.25"/>
    <row r="506" ht="14.25" customHeight="1" x14ac:dyDescent="0.25"/>
    <row r="507" ht="14.25" customHeight="1" x14ac:dyDescent="0.25"/>
    <row r="508" ht="14.25" customHeight="1" x14ac:dyDescent="0.25"/>
    <row r="509" ht="14.25" customHeight="1" x14ac:dyDescent="0.25"/>
    <row r="510" ht="14.25" customHeight="1" x14ac:dyDescent="0.25"/>
    <row r="511" ht="14.25" customHeight="1" x14ac:dyDescent="0.25"/>
    <row r="512" ht="14.25" customHeight="1" x14ac:dyDescent="0.25"/>
    <row r="513" ht="14.25" customHeight="1" x14ac:dyDescent="0.25"/>
    <row r="514" ht="14.25" customHeight="1" x14ac:dyDescent="0.25"/>
    <row r="515" ht="14.25" customHeight="1" x14ac:dyDescent="0.25"/>
    <row r="516" ht="14.25" customHeight="1" x14ac:dyDescent="0.25"/>
    <row r="517" ht="14.25" customHeight="1" x14ac:dyDescent="0.25"/>
    <row r="518" ht="14.25" customHeight="1" x14ac:dyDescent="0.25"/>
    <row r="519" ht="14.25" customHeight="1" x14ac:dyDescent="0.25"/>
    <row r="520" ht="14.25" customHeight="1" x14ac:dyDescent="0.25"/>
    <row r="521" ht="14.25" customHeight="1" x14ac:dyDescent="0.25"/>
    <row r="522" ht="14.25" customHeight="1" x14ac:dyDescent="0.25"/>
    <row r="523" ht="14.25" customHeight="1" x14ac:dyDescent="0.25"/>
    <row r="524" ht="14.25" customHeight="1" x14ac:dyDescent="0.25"/>
    <row r="525" ht="14.25" customHeight="1" x14ac:dyDescent="0.25"/>
    <row r="526" ht="14.25" customHeight="1" x14ac:dyDescent="0.25"/>
    <row r="527" ht="14.25" customHeight="1" x14ac:dyDescent="0.25"/>
    <row r="528" ht="14.25" customHeight="1" x14ac:dyDescent="0.25"/>
    <row r="529" ht="14.25" customHeight="1" x14ac:dyDescent="0.25"/>
    <row r="530" ht="14.25" customHeight="1" x14ac:dyDescent="0.25"/>
    <row r="531" ht="14.25" customHeight="1" x14ac:dyDescent="0.25"/>
    <row r="532" ht="14.25" customHeight="1" x14ac:dyDescent="0.25"/>
    <row r="533" ht="14.25" customHeight="1" x14ac:dyDescent="0.25"/>
    <row r="534" ht="14.25" customHeight="1" x14ac:dyDescent="0.25"/>
    <row r="535" ht="14.25" customHeight="1" x14ac:dyDescent="0.25"/>
    <row r="536" ht="14.25" customHeight="1" x14ac:dyDescent="0.25"/>
    <row r="537" ht="14.25" customHeight="1" x14ac:dyDescent="0.25"/>
    <row r="538" ht="14.25" customHeight="1" x14ac:dyDescent="0.25"/>
    <row r="539" ht="14.25" customHeight="1" x14ac:dyDescent="0.25"/>
    <row r="540" ht="14.25" customHeight="1" x14ac:dyDescent="0.25"/>
    <row r="541" ht="14.25" customHeight="1" x14ac:dyDescent="0.25"/>
    <row r="542" ht="14.25" customHeight="1" x14ac:dyDescent="0.25"/>
    <row r="543" ht="14.25" customHeight="1" x14ac:dyDescent="0.25"/>
    <row r="544" ht="14.25" customHeight="1" x14ac:dyDescent="0.25"/>
    <row r="545" ht="14.25" customHeight="1" x14ac:dyDescent="0.25"/>
    <row r="546" ht="14.25" customHeight="1" x14ac:dyDescent="0.25"/>
    <row r="547" ht="14.25" customHeight="1" x14ac:dyDescent="0.25"/>
    <row r="548" ht="14.25" customHeight="1" x14ac:dyDescent="0.25"/>
    <row r="549" ht="14.25" customHeight="1" x14ac:dyDescent="0.25"/>
    <row r="550" ht="14.25" customHeight="1" x14ac:dyDescent="0.25"/>
    <row r="551" ht="14.25" customHeight="1" x14ac:dyDescent="0.25"/>
    <row r="552" ht="14.25" customHeight="1" x14ac:dyDescent="0.25"/>
    <row r="553" ht="14.25" customHeight="1" x14ac:dyDescent="0.25"/>
    <row r="554" ht="14.25" customHeight="1" x14ac:dyDescent="0.25"/>
    <row r="555" ht="14.25" customHeight="1" x14ac:dyDescent="0.25"/>
    <row r="556" ht="14.25" customHeight="1" x14ac:dyDescent="0.25"/>
    <row r="557" ht="14.25" customHeight="1" x14ac:dyDescent="0.25"/>
    <row r="558" ht="14.25" customHeight="1" x14ac:dyDescent="0.25"/>
    <row r="559" ht="14.25" customHeight="1" x14ac:dyDescent="0.25"/>
    <row r="560" ht="14.25" customHeight="1" x14ac:dyDescent="0.25"/>
    <row r="561" ht="14.25" customHeight="1" x14ac:dyDescent="0.25"/>
    <row r="562" ht="14.25" customHeight="1" x14ac:dyDescent="0.25"/>
    <row r="563" ht="14.25" customHeight="1" x14ac:dyDescent="0.25"/>
    <row r="564" ht="14.25" customHeight="1" x14ac:dyDescent="0.25"/>
    <row r="565" ht="14.25" customHeight="1" x14ac:dyDescent="0.25"/>
    <row r="566" ht="14.25" customHeight="1" x14ac:dyDescent="0.25"/>
    <row r="567" ht="14.25" customHeight="1" x14ac:dyDescent="0.25"/>
    <row r="568" ht="14.25" customHeight="1" x14ac:dyDescent="0.25"/>
    <row r="569" ht="14.25" customHeight="1" x14ac:dyDescent="0.25"/>
    <row r="570" ht="14.25" customHeight="1" x14ac:dyDescent="0.25"/>
    <row r="571" ht="14.25" customHeight="1" x14ac:dyDescent="0.25"/>
    <row r="572" ht="14.25" customHeight="1" x14ac:dyDescent="0.25"/>
    <row r="573" ht="14.25" customHeight="1" x14ac:dyDescent="0.25"/>
    <row r="574" ht="14.25" customHeight="1" x14ac:dyDescent="0.25"/>
    <row r="575" ht="14.25" customHeight="1" x14ac:dyDescent="0.25"/>
    <row r="576" ht="14.25" customHeight="1" x14ac:dyDescent="0.25"/>
    <row r="577" ht="14.25" customHeight="1" x14ac:dyDescent="0.25"/>
    <row r="578" ht="14.25" customHeight="1" x14ac:dyDescent="0.25"/>
    <row r="579" ht="14.25" customHeight="1" x14ac:dyDescent="0.25"/>
    <row r="580" ht="14.25" customHeight="1" x14ac:dyDescent="0.25"/>
    <row r="581" ht="14.25" customHeight="1" x14ac:dyDescent="0.25"/>
    <row r="582" ht="14.25" customHeight="1" x14ac:dyDescent="0.25"/>
    <row r="583" ht="14.25" customHeight="1" x14ac:dyDescent="0.25"/>
    <row r="584" ht="14.25" customHeight="1" x14ac:dyDescent="0.25"/>
    <row r="585" ht="14.25" customHeight="1" x14ac:dyDescent="0.25"/>
    <row r="586" ht="14.25" customHeight="1" x14ac:dyDescent="0.25"/>
    <row r="587" ht="14.25" customHeight="1" x14ac:dyDescent="0.25"/>
    <row r="588" ht="14.25" customHeight="1" x14ac:dyDescent="0.25"/>
    <row r="589" ht="14.25" customHeight="1" x14ac:dyDescent="0.25"/>
    <row r="590" ht="14.25" customHeight="1" x14ac:dyDescent="0.25"/>
    <row r="591" ht="14.25" customHeight="1" x14ac:dyDescent="0.25"/>
    <row r="592" ht="14.25" customHeight="1" x14ac:dyDescent="0.25"/>
    <row r="593" ht="14.25" customHeight="1" x14ac:dyDescent="0.25"/>
    <row r="594" ht="14.25" customHeight="1" x14ac:dyDescent="0.25"/>
    <row r="595" ht="14.25" customHeight="1" x14ac:dyDescent="0.25"/>
    <row r="596" ht="14.25" customHeight="1" x14ac:dyDescent="0.25"/>
    <row r="597" ht="14.25" customHeight="1" x14ac:dyDescent="0.25"/>
    <row r="598" ht="14.25" customHeight="1" x14ac:dyDescent="0.25"/>
    <row r="599" ht="14.25" customHeight="1" x14ac:dyDescent="0.25"/>
    <row r="600" ht="14.25" customHeight="1" x14ac:dyDescent="0.25"/>
    <row r="601" ht="14.25" customHeight="1" x14ac:dyDescent="0.25"/>
    <row r="602" ht="14.25" customHeight="1" x14ac:dyDescent="0.25"/>
    <row r="603" ht="14.25" customHeight="1" x14ac:dyDescent="0.25"/>
    <row r="604" ht="14.25" customHeight="1" x14ac:dyDescent="0.25"/>
    <row r="605" ht="14.25" customHeight="1" x14ac:dyDescent="0.25"/>
    <row r="606" ht="14.25" customHeight="1" x14ac:dyDescent="0.25"/>
    <row r="607" ht="14.25" customHeight="1" x14ac:dyDescent="0.25"/>
    <row r="608" ht="14.25" customHeight="1" x14ac:dyDescent="0.25"/>
    <row r="609" ht="14.25" customHeight="1" x14ac:dyDescent="0.25"/>
    <row r="610" ht="14.25" customHeight="1" x14ac:dyDescent="0.25"/>
    <row r="611" ht="14.25" customHeight="1" x14ac:dyDescent="0.25"/>
    <row r="612" ht="14.25" customHeight="1" x14ac:dyDescent="0.25"/>
    <row r="613" ht="14.25" customHeight="1" x14ac:dyDescent="0.25"/>
    <row r="614" ht="14.25" customHeight="1" x14ac:dyDescent="0.25"/>
    <row r="615" ht="14.25" customHeight="1" x14ac:dyDescent="0.25"/>
    <row r="616" ht="14.25" customHeight="1" x14ac:dyDescent="0.25"/>
    <row r="617" ht="14.25" customHeight="1" x14ac:dyDescent="0.25"/>
    <row r="618" ht="14.25" customHeight="1" x14ac:dyDescent="0.25"/>
    <row r="619" ht="14.25" customHeight="1" x14ac:dyDescent="0.25"/>
    <row r="620" ht="14.25" customHeight="1" x14ac:dyDescent="0.25"/>
    <row r="621" ht="14.25" customHeight="1" x14ac:dyDescent="0.25"/>
    <row r="622" ht="14.25" customHeight="1" x14ac:dyDescent="0.25"/>
    <row r="623" ht="14.25" customHeight="1" x14ac:dyDescent="0.25"/>
    <row r="624" ht="14.25" customHeight="1" x14ac:dyDescent="0.25"/>
    <row r="625" ht="14.25" customHeight="1" x14ac:dyDescent="0.25"/>
    <row r="626" ht="14.25" customHeight="1" x14ac:dyDescent="0.25"/>
    <row r="627" ht="14.25" customHeight="1" x14ac:dyDescent="0.25"/>
    <row r="628" ht="14.25" customHeight="1" x14ac:dyDescent="0.25"/>
    <row r="629" ht="14.25" customHeight="1" x14ac:dyDescent="0.25"/>
    <row r="630" ht="14.25" customHeight="1" x14ac:dyDescent="0.25"/>
    <row r="631" ht="14.25" customHeight="1" x14ac:dyDescent="0.25"/>
    <row r="632" ht="14.25" customHeight="1" x14ac:dyDescent="0.25"/>
    <row r="633" ht="14.25" customHeight="1" x14ac:dyDescent="0.25"/>
    <row r="634" ht="14.25" customHeight="1" x14ac:dyDescent="0.25"/>
    <row r="635" ht="14.25" customHeight="1" x14ac:dyDescent="0.25"/>
    <row r="636" ht="14.25" customHeight="1" x14ac:dyDescent="0.25"/>
    <row r="637" ht="14.25" customHeight="1" x14ac:dyDescent="0.25"/>
    <row r="638" ht="14.25" customHeight="1" x14ac:dyDescent="0.25"/>
    <row r="639" ht="14.25" customHeight="1" x14ac:dyDescent="0.25"/>
    <row r="640" ht="14.25" customHeight="1" x14ac:dyDescent="0.25"/>
    <row r="641" ht="14.25" customHeight="1" x14ac:dyDescent="0.25"/>
    <row r="642" ht="14.25" customHeight="1" x14ac:dyDescent="0.25"/>
    <row r="643" ht="14.25" customHeight="1" x14ac:dyDescent="0.25"/>
    <row r="644" ht="14.25" customHeight="1" x14ac:dyDescent="0.25"/>
    <row r="645" ht="14.25" customHeight="1" x14ac:dyDescent="0.25"/>
    <row r="646" ht="14.25" customHeight="1" x14ac:dyDescent="0.25"/>
    <row r="647" ht="14.25" customHeight="1" x14ac:dyDescent="0.25"/>
    <row r="648" ht="14.25" customHeight="1" x14ac:dyDescent="0.25"/>
    <row r="649" ht="14.25" customHeight="1" x14ac:dyDescent="0.25"/>
    <row r="650" ht="14.25" customHeight="1" x14ac:dyDescent="0.25"/>
    <row r="651" ht="14.25" customHeight="1" x14ac:dyDescent="0.25"/>
    <row r="652" ht="14.25" customHeight="1" x14ac:dyDescent="0.25"/>
    <row r="653" ht="14.25" customHeight="1" x14ac:dyDescent="0.25"/>
    <row r="654" ht="14.25" customHeight="1" x14ac:dyDescent="0.25"/>
    <row r="655" ht="14.25" customHeight="1" x14ac:dyDescent="0.25"/>
    <row r="656" ht="14.25" customHeight="1" x14ac:dyDescent="0.25"/>
    <row r="657" ht="14.25" customHeight="1" x14ac:dyDescent="0.25"/>
    <row r="658" ht="14.25" customHeight="1" x14ac:dyDescent="0.25"/>
    <row r="659" ht="14.25" customHeight="1" x14ac:dyDescent="0.25"/>
    <row r="660" ht="14.25" customHeight="1" x14ac:dyDescent="0.25"/>
    <row r="661" ht="14.25" customHeight="1" x14ac:dyDescent="0.25"/>
    <row r="662" ht="14.25" customHeight="1" x14ac:dyDescent="0.25"/>
    <row r="663" ht="14.25" customHeight="1" x14ac:dyDescent="0.25"/>
    <row r="664" ht="14.25" customHeight="1" x14ac:dyDescent="0.25"/>
    <row r="665" ht="14.25" customHeight="1" x14ac:dyDescent="0.25"/>
    <row r="666" ht="14.25" customHeight="1" x14ac:dyDescent="0.25"/>
    <row r="667" ht="14.25" customHeight="1" x14ac:dyDescent="0.25"/>
    <row r="668" ht="14.25" customHeight="1" x14ac:dyDescent="0.25"/>
    <row r="669" ht="14.25" customHeight="1" x14ac:dyDescent="0.25"/>
    <row r="670" ht="14.25" customHeight="1" x14ac:dyDescent="0.25"/>
    <row r="671" ht="14.25" customHeight="1" x14ac:dyDescent="0.25"/>
    <row r="672" ht="14.25" customHeight="1" x14ac:dyDescent="0.25"/>
    <row r="673" ht="14.25" customHeight="1" x14ac:dyDescent="0.25"/>
    <row r="674" ht="14.25" customHeight="1" x14ac:dyDescent="0.25"/>
    <row r="675" ht="14.25" customHeight="1" x14ac:dyDescent="0.25"/>
    <row r="676" ht="14.25" customHeight="1" x14ac:dyDescent="0.25"/>
    <row r="677" ht="14.25" customHeight="1" x14ac:dyDescent="0.25"/>
    <row r="678" ht="14.25" customHeight="1" x14ac:dyDescent="0.25"/>
    <row r="679" ht="14.25" customHeight="1" x14ac:dyDescent="0.25"/>
    <row r="680" ht="14.25" customHeight="1" x14ac:dyDescent="0.25"/>
    <row r="681" ht="14.25" customHeight="1" x14ac:dyDescent="0.25"/>
    <row r="682" ht="14.25" customHeight="1" x14ac:dyDescent="0.25"/>
    <row r="683" ht="14.25" customHeight="1" x14ac:dyDescent="0.25"/>
    <row r="684" ht="14.25" customHeight="1" x14ac:dyDescent="0.25"/>
    <row r="685" ht="14.25" customHeight="1" x14ac:dyDescent="0.25"/>
    <row r="686" ht="14.25" customHeight="1" x14ac:dyDescent="0.25"/>
    <row r="687" ht="14.25" customHeight="1" x14ac:dyDescent="0.25"/>
    <row r="688" ht="14.25" customHeight="1" x14ac:dyDescent="0.25"/>
    <row r="689" ht="14.25" customHeight="1" x14ac:dyDescent="0.25"/>
    <row r="690" ht="14.25" customHeight="1" x14ac:dyDescent="0.25"/>
    <row r="691" ht="14.25" customHeight="1" x14ac:dyDescent="0.25"/>
    <row r="692" ht="14.25" customHeight="1" x14ac:dyDescent="0.25"/>
    <row r="693" ht="14.25" customHeight="1" x14ac:dyDescent="0.25"/>
    <row r="694" ht="14.25" customHeight="1" x14ac:dyDescent="0.25"/>
    <row r="695" ht="14.25" customHeight="1" x14ac:dyDescent="0.25"/>
    <row r="696" ht="14.25" customHeight="1" x14ac:dyDescent="0.25"/>
    <row r="697" ht="14.25" customHeight="1" x14ac:dyDescent="0.25"/>
    <row r="698" ht="14.25" customHeight="1" x14ac:dyDescent="0.25"/>
    <row r="699" ht="14.25" customHeight="1" x14ac:dyDescent="0.25"/>
    <row r="700" ht="14.25" customHeight="1" x14ac:dyDescent="0.25"/>
    <row r="701" ht="14.25" customHeight="1" x14ac:dyDescent="0.25"/>
    <row r="702" ht="14.25" customHeight="1" x14ac:dyDescent="0.25"/>
    <row r="703" ht="14.25" customHeight="1" x14ac:dyDescent="0.25"/>
    <row r="704" ht="14.25" customHeight="1" x14ac:dyDescent="0.25"/>
    <row r="705" ht="14.25" customHeight="1" x14ac:dyDescent="0.25"/>
    <row r="706" ht="14.25" customHeight="1" x14ac:dyDescent="0.25"/>
    <row r="707" ht="14.25" customHeight="1" x14ac:dyDescent="0.25"/>
    <row r="708" ht="14.25" customHeight="1" x14ac:dyDescent="0.25"/>
    <row r="709" ht="14.25" customHeight="1" x14ac:dyDescent="0.25"/>
    <row r="710" ht="14.25" customHeight="1" x14ac:dyDescent="0.25"/>
    <row r="711" ht="14.25" customHeight="1" x14ac:dyDescent="0.25"/>
    <row r="712" ht="14.25" customHeight="1" x14ac:dyDescent="0.25"/>
    <row r="713" ht="14.25" customHeight="1" x14ac:dyDescent="0.25"/>
    <row r="714" ht="14.25" customHeight="1" x14ac:dyDescent="0.25"/>
    <row r="715" ht="14.25" customHeight="1" x14ac:dyDescent="0.25"/>
    <row r="716" ht="14.25" customHeight="1" x14ac:dyDescent="0.25"/>
    <row r="717" ht="14.25" customHeight="1" x14ac:dyDescent="0.25"/>
    <row r="718" ht="14.25" customHeight="1" x14ac:dyDescent="0.25"/>
    <row r="719" ht="14.25" customHeight="1" x14ac:dyDescent="0.25"/>
    <row r="720" ht="14.25" customHeight="1" x14ac:dyDescent="0.25"/>
    <row r="721" ht="14.25" customHeight="1" x14ac:dyDescent="0.25"/>
    <row r="722" ht="14.25" customHeight="1" x14ac:dyDescent="0.25"/>
    <row r="723" ht="14.25" customHeight="1" x14ac:dyDescent="0.25"/>
    <row r="724" ht="14.25" customHeight="1" x14ac:dyDescent="0.25"/>
    <row r="725" ht="14.25" customHeight="1" x14ac:dyDescent="0.25"/>
    <row r="726" ht="14.25" customHeight="1" x14ac:dyDescent="0.25"/>
    <row r="727" ht="14.25" customHeight="1" x14ac:dyDescent="0.25"/>
    <row r="728" ht="14.25" customHeight="1" x14ac:dyDescent="0.25"/>
    <row r="729" ht="14.25" customHeight="1" x14ac:dyDescent="0.25"/>
    <row r="730" ht="14.25" customHeight="1" x14ac:dyDescent="0.25"/>
    <row r="731" ht="14.25" customHeight="1" x14ac:dyDescent="0.25"/>
    <row r="732" ht="14.25" customHeight="1" x14ac:dyDescent="0.25"/>
    <row r="733" ht="14.25" customHeight="1" x14ac:dyDescent="0.25"/>
    <row r="734" ht="14.25" customHeight="1" x14ac:dyDescent="0.25"/>
    <row r="735" ht="14.25" customHeight="1" x14ac:dyDescent="0.25"/>
    <row r="736" ht="14.25" customHeight="1" x14ac:dyDescent="0.25"/>
    <row r="737" ht="14.25" customHeight="1" x14ac:dyDescent="0.25"/>
    <row r="738" ht="14.25" customHeight="1" x14ac:dyDescent="0.25"/>
    <row r="739" ht="14.25" customHeight="1" x14ac:dyDescent="0.25"/>
    <row r="740" ht="14.25" customHeight="1" x14ac:dyDescent="0.25"/>
    <row r="741" ht="14.25" customHeight="1" x14ac:dyDescent="0.25"/>
    <row r="742" ht="14.25" customHeight="1" x14ac:dyDescent="0.25"/>
    <row r="743" ht="14.25" customHeight="1" x14ac:dyDescent="0.25"/>
    <row r="744" ht="14.25" customHeight="1" x14ac:dyDescent="0.25"/>
    <row r="745" ht="14.25" customHeight="1" x14ac:dyDescent="0.25"/>
    <row r="746" ht="14.25" customHeight="1" x14ac:dyDescent="0.25"/>
    <row r="747" ht="14.25" customHeight="1" x14ac:dyDescent="0.25"/>
    <row r="748" ht="14.25" customHeight="1" x14ac:dyDescent="0.25"/>
    <row r="749" ht="14.25" customHeight="1" x14ac:dyDescent="0.25"/>
    <row r="750" ht="14.25" customHeight="1" x14ac:dyDescent="0.25"/>
    <row r="751" ht="14.25" customHeight="1" x14ac:dyDescent="0.25"/>
    <row r="752" ht="14.25" customHeight="1" x14ac:dyDescent="0.25"/>
    <row r="753" ht="14.25" customHeight="1" x14ac:dyDescent="0.25"/>
    <row r="754" ht="14.25" customHeight="1" x14ac:dyDescent="0.25"/>
    <row r="755" ht="14.25" customHeight="1" x14ac:dyDescent="0.25"/>
    <row r="756" ht="14.25" customHeight="1" x14ac:dyDescent="0.25"/>
    <row r="757" ht="14.25" customHeight="1" x14ac:dyDescent="0.25"/>
    <row r="758" ht="14.25" customHeight="1" x14ac:dyDescent="0.25"/>
    <row r="759" ht="14.25" customHeight="1" x14ac:dyDescent="0.25"/>
    <row r="760" ht="14.25" customHeight="1" x14ac:dyDescent="0.25"/>
    <row r="761" ht="14.25" customHeight="1" x14ac:dyDescent="0.25"/>
    <row r="762" ht="14.25" customHeight="1" x14ac:dyDescent="0.25"/>
    <row r="763" ht="14.25" customHeight="1" x14ac:dyDescent="0.25"/>
    <row r="764" ht="14.25" customHeight="1" x14ac:dyDescent="0.25"/>
    <row r="765" ht="14.25" customHeight="1" x14ac:dyDescent="0.25"/>
    <row r="766" ht="14.25" customHeight="1" x14ac:dyDescent="0.25"/>
    <row r="767" ht="14.25" customHeight="1" x14ac:dyDescent="0.25"/>
    <row r="768" ht="14.25" customHeight="1" x14ac:dyDescent="0.25"/>
    <row r="769" ht="14.25" customHeight="1" x14ac:dyDescent="0.25"/>
    <row r="770" ht="14.25" customHeight="1" x14ac:dyDescent="0.25"/>
    <row r="771" ht="14.25" customHeight="1" x14ac:dyDescent="0.25"/>
    <row r="772" ht="14.25" customHeight="1" x14ac:dyDescent="0.25"/>
    <row r="773" ht="14.25" customHeight="1" x14ac:dyDescent="0.25"/>
    <row r="774" ht="14.25" customHeight="1" x14ac:dyDescent="0.25"/>
    <row r="775" ht="14.25" customHeight="1" x14ac:dyDescent="0.25"/>
    <row r="776" ht="14.25" customHeight="1" x14ac:dyDescent="0.25"/>
    <row r="777" ht="14.25" customHeight="1" x14ac:dyDescent="0.25"/>
    <row r="778" ht="14.25" customHeight="1" x14ac:dyDescent="0.25"/>
    <row r="779" ht="14.25" customHeight="1" x14ac:dyDescent="0.25"/>
    <row r="780" ht="14.25" customHeight="1" x14ac:dyDescent="0.25"/>
    <row r="781" ht="14.25" customHeight="1" x14ac:dyDescent="0.25"/>
    <row r="782" ht="14.25" customHeight="1" x14ac:dyDescent="0.25"/>
    <row r="783" ht="14.25" customHeight="1" x14ac:dyDescent="0.25"/>
    <row r="784" ht="14.25" customHeight="1" x14ac:dyDescent="0.25"/>
    <row r="785" ht="14.25" customHeight="1" x14ac:dyDescent="0.25"/>
    <row r="786" ht="14.25" customHeight="1" x14ac:dyDescent="0.25"/>
    <row r="787" ht="14.25" customHeight="1" x14ac:dyDescent="0.25"/>
    <row r="788" ht="14.25" customHeight="1" x14ac:dyDescent="0.25"/>
    <row r="789" ht="14.25" customHeight="1" x14ac:dyDescent="0.25"/>
    <row r="790" ht="14.25" customHeight="1" x14ac:dyDescent="0.25"/>
    <row r="791" ht="14.25" customHeight="1" x14ac:dyDescent="0.25"/>
    <row r="792" ht="14.25" customHeight="1" x14ac:dyDescent="0.25"/>
    <row r="793" ht="14.25" customHeight="1" x14ac:dyDescent="0.25"/>
    <row r="794" ht="14.25" customHeight="1" x14ac:dyDescent="0.25"/>
    <row r="795" ht="14.25" customHeight="1" x14ac:dyDescent="0.25"/>
    <row r="796" ht="14.25" customHeight="1" x14ac:dyDescent="0.25"/>
    <row r="797" ht="14.25" customHeight="1" x14ac:dyDescent="0.25"/>
    <row r="798" ht="14.25" customHeight="1" x14ac:dyDescent="0.25"/>
    <row r="799" ht="14.25" customHeight="1" x14ac:dyDescent="0.25"/>
    <row r="800" ht="14.25" customHeight="1" x14ac:dyDescent="0.25"/>
    <row r="801" ht="14.25" customHeight="1" x14ac:dyDescent="0.25"/>
    <row r="802" ht="14.25" customHeight="1" x14ac:dyDescent="0.25"/>
    <row r="803" ht="14.25" customHeight="1" x14ac:dyDescent="0.25"/>
    <row r="804" ht="14.25" customHeight="1" x14ac:dyDescent="0.25"/>
    <row r="805" ht="14.25" customHeight="1" x14ac:dyDescent="0.25"/>
    <row r="806" ht="14.25" customHeight="1" x14ac:dyDescent="0.25"/>
    <row r="807" ht="14.25" customHeight="1" x14ac:dyDescent="0.25"/>
    <row r="808" ht="14.25" customHeight="1" x14ac:dyDescent="0.25"/>
    <row r="809" ht="14.25" customHeight="1" x14ac:dyDescent="0.25"/>
    <row r="810" ht="14.25" customHeight="1" x14ac:dyDescent="0.25"/>
    <row r="811" ht="14.25" customHeight="1" x14ac:dyDescent="0.25"/>
    <row r="812" ht="14.25" customHeight="1" x14ac:dyDescent="0.25"/>
    <row r="813" ht="14.25" customHeight="1" x14ac:dyDescent="0.25"/>
    <row r="814" ht="14.25" customHeight="1" x14ac:dyDescent="0.25"/>
    <row r="815" ht="14.25" customHeight="1" x14ac:dyDescent="0.25"/>
    <row r="816" ht="14.25" customHeight="1" x14ac:dyDescent="0.25"/>
    <row r="817" ht="14.25" customHeight="1" x14ac:dyDescent="0.25"/>
    <row r="818" ht="14.25" customHeight="1" x14ac:dyDescent="0.25"/>
    <row r="819" ht="14.25" customHeight="1" x14ac:dyDescent="0.25"/>
    <row r="820" ht="14.25" customHeight="1" x14ac:dyDescent="0.25"/>
    <row r="821" ht="14.25" customHeight="1" x14ac:dyDescent="0.25"/>
    <row r="822" ht="14.25" customHeight="1" x14ac:dyDescent="0.25"/>
    <row r="823" ht="14.25" customHeight="1" x14ac:dyDescent="0.25"/>
    <row r="824" ht="14.25" customHeight="1" x14ac:dyDescent="0.25"/>
    <row r="825" ht="14.25" customHeight="1" x14ac:dyDescent="0.25"/>
    <row r="826" ht="14.25" customHeight="1" x14ac:dyDescent="0.25"/>
    <row r="827" ht="14.25" customHeight="1" x14ac:dyDescent="0.25"/>
    <row r="828" ht="14.25" customHeight="1" x14ac:dyDescent="0.25"/>
    <row r="829" ht="14.25" customHeight="1" x14ac:dyDescent="0.25"/>
    <row r="830" ht="14.25" customHeight="1" x14ac:dyDescent="0.25"/>
    <row r="831" ht="14.25" customHeight="1" x14ac:dyDescent="0.25"/>
    <row r="832" ht="14.25" customHeight="1" x14ac:dyDescent="0.25"/>
    <row r="833" ht="14.25" customHeight="1" x14ac:dyDescent="0.25"/>
    <row r="834" ht="14.25" customHeight="1" x14ac:dyDescent="0.25"/>
    <row r="835" ht="14.25" customHeight="1" x14ac:dyDescent="0.25"/>
    <row r="836" ht="14.25" customHeight="1" x14ac:dyDescent="0.25"/>
    <row r="837" ht="14.25" customHeight="1" x14ac:dyDescent="0.25"/>
    <row r="838" ht="14.25" customHeight="1" x14ac:dyDescent="0.25"/>
    <row r="839" ht="14.25" customHeight="1" x14ac:dyDescent="0.25"/>
    <row r="840" ht="14.25" customHeight="1" x14ac:dyDescent="0.25"/>
    <row r="841" ht="14.25" customHeight="1" x14ac:dyDescent="0.25"/>
    <row r="842" ht="14.25" customHeight="1" x14ac:dyDescent="0.25"/>
    <row r="843" ht="14.25" customHeight="1" x14ac:dyDescent="0.25"/>
    <row r="844" ht="14.25" customHeight="1" x14ac:dyDescent="0.25"/>
    <row r="845" ht="14.25" customHeight="1" x14ac:dyDescent="0.25"/>
    <row r="846" ht="14.25" customHeight="1" x14ac:dyDescent="0.25"/>
    <row r="847" ht="14.25" customHeight="1" x14ac:dyDescent="0.25"/>
    <row r="848" ht="14.25" customHeight="1" x14ac:dyDescent="0.25"/>
    <row r="849" ht="14.25" customHeight="1" x14ac:dyDescent="0.25"/>
    <row r="850" ht="14.25" customHeight="1" x14ac:dyDescent="0.25"/>
    <row r="851" ht="14.25" customHeight="1" x14ac:dyDescent="0.25"/>
    <row r="852" ht="14.25" customHeight="1" x14ac:dyDescent="0.25"/>
    <row r="853" ht="14.25" customHeight="1" x14ac:dyDescent="0.25"/>
    <row r="854" ht="14.25" customHeight="1" x14ac:dyDescent="0.25"/>
    <row r="855" ht="14.25" customHeight="1" x14ac:dyDescent="0.25"/>
    <row r="856" ht="14.25" customHeight="1" x14ac:dyDescent="0.25"/>
    <row r="857" ht="14.25" customHeight="1" x14ac:dyDescent="0.25"/>
    <row r="858" ht="14.25" customHeight="1" x14ac:dyDescent="0.25"/>
    <row r="859" ht="14.25" customHeight="1" x14ac:dyDescent="0.25"/>
    <row r="860" ht="14.25" customHeight="1" x14ac:dyDescent="0.25"/>
    <row r="861" ht="14.25" customHeight="1" x14ac:dyDescent="0.25"/>
    <row r="862" ht="14.25" customHeight="1" x14ac:dyDescent="0.25"/>
    <row r="863" ht="14.25" customHeight="1" x14ac:dyDescent="0.25"/>
    <row r="864" ht="14.25" customHeight="1" x14ac:dyDescent="0.25"/>
    <row r="865" ht="14.25" customHeight="1" x14ac:dyDescent="0.25"/>
    <row r="866" ht="14.25" customHeight="1" x14ac:dyDescent="0.25"/>
    <row r="867" ht="14.25" customHeight="1" x14ac:dyDescent="0.25"/>
    <row r="868" ht="14.25" customHeight="1" x14ac:dyDescent="0.25"/>
    <row r="869" ht="14.25" customHeight="1" x14ac:dyDescent="0.25"/>
    <row r="870" ht="14.25" customHeight="1" x14ac:dyDescent="0.25"/>
    <row r="871" ht="14.25" customHeight="1" x14ac:dyDescent="0.25"/>
    <row r="872" ht="14.25" customHeight="1" x14ac:dyDescent="0.25"/>
    <row r="873" ht="14.25" customHeight="1" x14ac:dyDescent="0.25"/>
    <row r="874" ht="14.25" customHeight="1" x14ac:dyDescent="0.25"/>
    <row r="875" ht="14.25" customHeight="1" x14ac:dyDescent="0.25"/>
    <row r="876" ht="14.25" customHeight="1" x14ac:dyDescent="0.25"/>
    <row r="877" ht="14.25" customHeight="1" x14ac:dyDescent="0.25"/>
    <row r="878" ht="14.25" customHeight="1" x14ac:dyDescent="0.25"/>
    <row r="879" ht="14.25" customHeight="1" x14ac:dyDescent="0.25"/>
    <row r="880" ht="14.25" customHeight="1" x14ac:dyDescent="0.25"/>
    <row r="881" ht="14.25" customHeight="1" x14ac:dyDescent="0.25"/>
    <row r="882" ht="14.25" customHeight="1" x14ac:dyDescent="0.25"/>
    <row r="883" ht="14.25" customHeight="1" x14ac:dyDescent="0.25"/>
    <row r="884" ht="14.25" customHeight="1" x14ac:dyDescent="0.25"/>
    <row r="885" ht="14.25" customHeight="1" x14ac:dyDescent="0.25"/>
    <row r="886" ht="14.25" customHeight="1" x14ac:dyDescent="0.25"/>
    <row r="887" ht="14.25" customHeight="1" x14ac:dyDescent="0.25"/>
    <row r="888" ht="14.25" customHeight="1" x14ac:dyDescent="0.25"/>
    <row r="889" ht="14.25" customHeight="1" x14ac:dyDescent="0.25"/>
    <row r="890" ht="14.25" customHeight="1" x14ac:dyDescent="0.25"/>
    <row r="891" ht="14.25" customHeight="1" x14ac:dyDescent="0.25"/>
    <row r="892" ht="14.25" customHeight="1" x14ac:dyDescent="0.25"/>
    <row r="893" ht="14.25" customHeight="1" x14ac:dyDescent="0.25"/>
    <row r="894" ht="14.25" customHeight="1" x14ac:dyDescent="0.25"/>
    <row r="895" ht="14.25" customHeight="1" x14ac:dyDescent="0.25"/>
    <row r="896" ht="14.25" customHeight="1" x14ac:dyDescent="0.25"/>
    <row r="897" ht="14.25" customHeight="1" x14ac:dyDescent="0.25"/>
    <row r="898" ht="14.25" customHeight="1" x14ac:dyDescent="0.25"/>
    <row r="899" ht="14.25" customHeight="1" x14ac:dyDescent="0.25"/>
    <row r="900" ht="14.25" customHeight="1" x14ac:dyDescent="0.25"/>
    <row r="901" ht="14.25" customHeight="1" x14ac:dyDescent="0.25"/>
    <row r="902" ht="14.25" customHeight="1" x14ac:dyDescent="0.25"/>
    <row r="903" ht="14.25" customHeight="1" x14ac:dyDescent="0.25"/>
    <row r="904" ht="14.25" customHeight="1" x14ac:dyDescent="0.25"/>
    <row r="905" ht="14.25" customHeight="1" x14ac:dyDescent="0.25"/>
    <row r="906" ht="14.25" customHeight="1" x14ac:dyDescent="0.25"/>
    <row r="907" ht="14.25" customHeight="1" x14ac:dyDescent="0.25"/>
    <row r="908" ht="14.25" customHeight="1" x14ac:dyDescent="0.25"/>
    <row r="909" ht="14.25" customHeight="1" x14ac:dyDescent="0.25"/>
    <row r="910" ht="14.25" customHeight="1" x14ac:dyDescent="0.25"/>
    <row r="911" ht="14.25" customHeight="1" x14ac:dyDescent="0.25"/>
    <row r="912" ht="14.25" customHeight="1" x14ac:dyDescent="0.25"/>
    <row r="913" ht="14.25" customHeight="1" x14ac:dyDescent="0.25"/>
    <row r="914" ht="14.25" customHeight="1" x14ac:dyDescent="0.25"/>
    <row r="915" ht="14.25" customHeight="1" x14ac:dyDescent="0.25"/>
    <row r="916" ht="14.25" customHeight="1" x14ac:dyDescent="0.25"/>
    <row r="917" ht="14.25" customHeight="1" x14ac:dyDescent="0.25"/>
    <row r="918" ht="14.25" customHeight="1" x14ac:dyDescent="0.25"/>
    <row r="919" ht="14.25" customHeight="1" x14ac:dyDescent="0.25"/>
    <row r="920" ht="14.25" customHeight="1" x14ac:dyDescent="0.25"/>
    <row r="921" ht="14.25" customHeight="1" x14ac:dyDescent="0.25"/>
    <row r="922" ht="14.25" customHeight="1" x14ac:dyDescent="0.25"/>
    <row r="923" ht="14.25" customHeight="1" x14ac:dyDescent="0.25"/>
    <row r="924" ht="14.25" customHeight="1" x14ac:dyDescent="0.25"/>
    <row r="925" ht="14.25" customHeight="1" x14ac:dyDescent="0.25"/>
    <row r="926" ht="14.25" customHeight="1" x14ac:dyDescent="0.25"/>
    <row r="927" ht="14.25" customHeight="1" x14ac:dyDescent="0.25"/>
    <row r="928" ht="14.25" customHeight="1" x14ac:dyDescent="0.25"/>
    <row r="929" ht="14.25" customHeight="1" x14ac:dyDescent="0.25"/>
    <row r="930" ht="14.25" customHeight="1" x14ac:dyDescent="0.25"/>
    <row r="931" ht="14.25" customHeight="1" x14ac:dyDescent="0.25"/>
    <row r="932" ht="14.25" customHeight="1" x14ac:dyDescent="0.25"/>
    <row r="933" ht="14.25" customHeight="1" x14ac:dyDescent="0.25"/>
    <row r="934" ht="14.25" customHeight="1" x14ac:dyDescent="0.25"/>
    <row r="935" ht="14.25" customHeight="1" x14ac:dyDescent="0.25"/>
    <row r="936" ht="14.25" customHeight="1" x14ac:dyDescent="0.25"/>
    <row r="937" ht="14.25" customHeight="1" x14ac:dyDescent="0.25"/>
    <row r="938" ht="14.25" customHeight="1" x14ac:dyDescent="0.25"/>
    <row r="939" ht="14.25" customHeight="1" x14ac:dyDescent="0.25"/>
    <row r="940" ht="14.25" customHeight="1" x14ac:dyDescent="0.25"/>
    <row r="941" ht="14.25" customHeight="1" x14ac:dyDescent="0.25"/>
    <row r="942" ht="14.25" customHeight="1" x14ac:dyDescent="0.25"/>
    <row r="943" ht="14.25" customHeight="1" x14ac:dyDescent="0.25"/>
    <row r="944" ht="14.25" customHeight="1" x14ac:dyDescent="0.25"/>
    <row r="945" ht="14.25" customHeight="1" x14ac:dyDescent="0.25"/>
    <row r="946" ht="14.25" customHeight="1" x14ac:dyDescent="0.25"/>
    <row r="947" ht="14.25" customHeight="1" x14ac:dyDescent="0.25"/>
    <row r="948" ht="14.25" customHeight="1" x14ac:dyDescent="0.25"/>
    <row r="949" ht="14.25" customHeight="1" x14ac:dyDescent="0.25"/>
    <row r="950" ht="14.25" customHeight="1" x14ac:dyDescent="0.25"/>
    <row r="951" ht="14.25" customHeight="1" x14ac:dyDescent="0.25"/>
    <row r="952" ht="14.25" customHeight="1" x14ac:dyDescent="0.25"/>
    <row r="953" ht="14.25" customHeight="1" x14ac:dyDescent="0.25"/>
    <row r="954" ht="14.25" customHeight="1" x14ac:dyDescent="0.25"/>
    <row r="955" ht="14.25" customHeight="1" x14ac:dyDescent="0.25"/>
    <row r="956" ht="14.25" customHeight="1" x14ac:dyDescent="0.25"/>
    <row r="957" ht="14.25" customHeight="1" x14ac:dyDescent="0.25"/>
    <row r="958" ht="14.25" customHeight="1" x14ac:dyDescent="0.25"/>
    <row r="959" ht="14.25" customHeight="1" x14ac:dyDescent="0.25"/>
    <row r="960" ht="14.25" customHeight="1" x14ac:dyDescent="0.25"/>
    <row r="961" ht="14.25" customHeight="1" x14ac:dyDescent="0.25"/>
    <row r="962" ht="14.25" customHeight="1" x14ac:dyDescent="0.25"/>
    <row r="963" ht="14.25" customHeight="1" x14ac:dyDescent="0.25"/>
    <row r="964" ht="14.25" customHeight="1" x14ac:dyDescent="0.25"/>
    <row r="965" ht="14.25" customHeight="1" x14ac:dyDescent="0.25"/>
    <row r="966" ht="14.25" customHeight="1" x14ac:dyDescent="0.25"/>
    <row r="967" ht="14.25" customHeight="1" x14ac:dyDescent="0.25"/>
    <row r="968" ht="14.25" customHeight="1" x14ac:dyDescent="0.25"/>
    <row r="969" ht="14.25" customHeight="1" x14ac:dyDescent="0.25"/>
    <row r="970" ht="14.25" customHeight="1" x14ac:dyDescent="0.25"/>
    <row r="971" ht="14.25" customHeight="1" x14ac:dyDescent="0.25"/>
    <row r="972" ht="14.25" customHeight="1" x14ac:dyDescent="0.25"/>
    <row r="973" ht="14.25" customHeight="1" x14ac:dyDescent="0.25"/>
    <row r="974" ht="14.25" customHeight="1" x14ac:dyDescent="0.25"/>
    <row r="975" ht="14.25" customHeight="1" x14ac:dyDescent="0.25"/>
    <row r="976" ht="14.25" customHeight="1" x14ac:dyDescent="0.25"/>
    <row r="977" ht="14.25" customHeight="1" x14ac:dyDescent="0.25"/>
    <row r="978" ht="14.25" customHeight="1" x14ac:dyDescent="0.25"/>
    <row r="979" ht="14.25" customHeight="1" x14ac:dyDescent="0.25"/>
    <row r="980" ht="14.25" customHeight="1" x14ac:dyDescent="0.25"/>
    <row r="981" ht="14.25" customHeight="1" x14ac:dyDescent="0.25"/>
    <row r="982" ht="14.25" customHeight="1" x14ac:dyDescent="0.25"/>
    <row r="983" ht="14.25" customHeight="1" x14ac:dyDescent="0.25"/>
    <row r="984" ht="14.25" customHeight="1" x14ac:dyDescent="0.25"/>
    <row r="985" ht="14.25" customHeight="1" x14ac:dyDescent="0.25"/>
    <row r="986" ht="14.25" customHeight="1" x14ac:dyDescent="0.25"/>
    <row r="987" ht="14.25" customHeight="1" x14ac:dyDescent="0.25"/>
    <row r="988" ht="14.25" customHeight="1" x14ac:dyDescent="0.25"/>
    <row r="989" ht="14.25" customHeight="1" x14ac:dyDescent="0.25"/>
    <row r="990" ht="14.25" customHeight="1" x14ac:dyDescent="0.25"/>
    <row r="991" ht="14.25" customHeight="1" x14ac:dyDescent="0.25"/>
    <row r="992" ht="14.25" customHeight="1" x14ac:dyDescent="0.25"/>
    <row r="993" ht="14.25" customHeight="1" x14ac:dyDescent="0.25"/>
    <row r="994" ht="14.25" customHeight="1" x14ac:dyDescent="0.25"/>
    <row r="995" ht="14.25" customHeight="1" x14ac:dyDescent="0.25"/>
    <row r="996" ht="14.25" customHeight="1" x14ac:dyDescent="0.25"/>
    <row r="997" ht="14.25" customHeight="1" x14ac:dyDescent="0.25"/>
    <row r="998" ht="14.25" customHeight="1" x14ac:dyDescent="0.25"/>
    <row r="999" ht="14.25" customHeight="1" x14ac:dyDescent="0.25"/>
    <row r="1000" ht="14.25" customHeight="1" x14ac:dyDescent="0.25"/>
  </sheetData>
  <pageMargins left="0.511811024" right="0.511811024" top="0.78740157499999996" bottom="0.78740157499999996" header="0" footer="0"/>
  <pageSetup paperSize="9" orientation="portrait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P1000"/>
  <sheetViews>
    <sheetView workbookViewId="0"/>
  </sheetViews>
  <sheetFormatPr defaultColWidth="14.42578125" defaultRowHeight="15" customHeight="1" x14ac:dyDescent="0.25"/>
  <cols>
    <col min="1" max="1" width="9.5703125" customWidth="1"/>
    <col min="2" max="2" width="7.140625" customWidth="1"/>
    <col min="3" max="3" width="13" customWidth="1"/>
    <col min="4" max="5" width="15.7109375" customWidth="1"/>
    <col min="6" max="6" width="4.140625" customWidth="1"/>
    <col min="7" max="7" width="15.140625" customWidth="1"/>
    <col min="8" max="8" width="16.85546875" customWidth="1"/>
    <col min="9" max="9" width="13.28515625" customWidth="1"/>
    <col min="10" max="10" width="7.42578125" customWidth="1"/>
    <col min="11" max="11" width="30.5703125" customWidth="1"/>
    <col min="12" max="12" width="16" customWidth="1"/>
    <col min="13" max="13" width="8.7109375" customWidth="1"/>
    <col min="14" max="14" width="9.85546875" customWidth="1"/>
    <col min="15" max="15" width="9.28515625" customWidth="1"/>
    <col min="16" max="31" width="8.7109375" customWidth="1"/>
  </cols>
  <sheetData>
    <row r="1" spans="1:16" ht="14.25" customHeight="1" x14ac:dyDescent="0.25">
      <c r="A1" s="49" t="s">
        <v>48</v>
      </c>
      <c r="B1" s="49" t="s">
        <v>49</v>
      </c>
      <c r="C1" s="50" t="s">
        <v>34</v>
      </c>
      <c r="D1" s="49" t="s">
        <v>50</v>
      </c>
      <c r="E1" s="49" t="s">
        <v>51</v>
      </c>
      <c r="G1" s="51" t="s">
        <v>52</v>
      </c>
      <c r="H1" s="52" t="s">
        <v>53</v>
      </c>
      <c r="I1" s="52" t="s">
        <v>54</v>
      </c>
      <c r="K1" s="53" t="s">
        <v>142</v>
      </c>
      <c r="L1" s="12" t="s">
        <v>143</v>
      </c>
      <c r="N1" s="6">
        <v>2011</v>
      </c>
      <c r="O1" s="6">
        <v>2015</v>
      </c>
      <c r="P1" s="6" t="s">
        <v>145</v>
      </c>
    </row>
    <row r="2" spans="1:16" ht="14.25" customHeight="1" x14ac:dyDescent="0.25">
      <c r="A2" s="54">
        <v>40544</v>
      </c>
      <c r="B2" s="55">
        <v>1</v>
      </c>
      <c r="C2" s="16">
        <v>594.65</v>
      </c>
      <c r="D2" s="56">
        <v>14513.38</v>
      </c>
      <c r="E2" s="57">
        <v>11316.6</v>
      </c>
      <c r="G2" s="57">
        <f t="shared" ref="G2:G139" si="0">(D2-E2)^2</f>
        <v>10219402.368399993</v>
      </c>
      <c r="H2" s="58">
        <f t="shared" ref="H2:H139" si="1">ABS((D2-E2)/D2)</f>
        <v>0.2202643353925825</v>
      </c>
      <c r="I2" s="17">
        <f t="shared" ref="I2:I139" si="2">D2-E2</f>
        <v>3196.7799999999988</v>
      </c>
      <c r="J2" s="17"/>
      <c r="K2" s="53" t="s">
        <v>144</v>
      </c>
      <c r="L2" s="57">
        <f>(AVERAGE(G2:G139))^0.5</f>
        <v>1151.4191162081534</v>
      </c>
      <c r="N2" s="44">
        <f>(AVERAGE(G2:G49))^0.5</f>
        <v>1520.7316341101516</v>
      </c>
      <c r="O2" s="44">
        <f>(AVERAGE(G50:G139))^0.5</f>
        <v>894.11483017314731</v>
      </c>
    </row>
    <row r="3" spans="1:16" ht="14.25" customHeight="1" x14ac:dyDescent="0.25">
      <c r="A3" s="54">
        <v>40575</v>
      </c>
      <c r="B3" s="55">
        <f t="shared" ref="B3:B148" si="3">B2+1</f>
        <v>2</v>
      </c>
      <c r="C3" s="16">
        <v>434</v>
      </c>
      <c r="D3" s="56">
        <v>6176.11</v>
      </c>
      <c r="E3" s="57">
        <v>6481.75</v>
      </c>
      <c r="G3" s="57">
        <f t="shared" si="0"/>
        <v>93415.809600000197</v>
      </c>
      <c r="H3" s="58">
        <f t="shared" si="1"/>
        <v>4.9487460553649519E-2</v>
      </c>
      <c r="I3" s="17">
        <f t="shared" si="2"/>
        <v>-305.64000000000033</v>
      </c>
      <c r="J3" s="17"/>
      <c r="K3" s="53" t="s">
        <v>40</v>
      </c>
      <c r="L3" s="58">
        <f>AVERAGE(H2:H139)</f>
        <v>0.2883188486163209</v>
      </c>
      <c r="N3" s="173">
        <f>AVERAGE(H2:H49)</f>
        <v>0.32101019976443324</v>
      </c>
      <c r="O3" s="173">
        <f>AVERAGE(H50:H139)</f>
        <v>0.27088346133732749</v>
      </c>
    </row>
    <row r="4" spans="1:16" ht="14.25" customHeight="1" x14ac:dyDescent="0.25">
      <c r="A4" s="54">
        <v>40603</v>
      </c>
      <c r="B4" s="55">
        <f t="shared" si="3"/>
        <v>3</v>
      </c>
      <c r="C4" s="16">
        <v>398.5</v>
      </c>
      <c r="D4" s="56">
        <v>11527.88</v>
      </c>
      <c r="E4" s="57">
        <v>5531.36</v>
      </c>
      <c r="G4" s="57">
        <f t="shared" si="0"/>
        <v>35958252.110399991</v>
      </c>
      <c r="H4" s="58">
        <f t="shared" si="1"/>
        <v>0.52017543555276424</v>
      </c>
      <c r="I4" s="17">
        <f t="shared" si="2"/>
        <v>5996.5199999999995</v>
      </c>
      <c r="J4" s="17"/>
    </row>
    <row r="5" spans="1:16" ht="14.25" customHeight="1" x14ac:dyDescent="0.25">
      <c r="A5" s="54">
        <v>40634</v>
      </c>
      <c r="B5" s="55">
        <f t="shared" si="3"/>
        <v>4</v>
      </c>
      <c r="C5" s="16">
        <v>382.5</v>
      </c>
      <c r="D5" s="56">
        <v>6808.32</v>
      </c>
      <c r="E5" s="57">
        <v>5150.07</v>
      </c>
      <c r="G5" s="57">
        <f t="shared" si="0"/>
        <v>2749793.0625</v>
      </c>
      <c r="H5" s="58">
        <f t="shared" si="1"/>
        <v>0.24356228849407785</v>
      </c>
      <c r="I5" s="17">
        <f t="shared" si="2"/>
        <v>1658.25</v>
      </c>
      <c r="J5" s="17"/>
      <c r="K5" s="6" t="s">
        <v>146</v>
      </c>
    </row>
    <row r="6" spans="1:16" ht="14.25" customHeight="1" x14ac:dyDescent="0.25">
      <c r="A6" s="54">
        <v>40664</v>
      </c>
      <c r="B6" s="55">
        <f t="shared" si="3"/>
        <v>5</v>
      </c>
      <c r="C6" s="16">
        <v>100</v>
      </c>
      <c r="D6" s="56">
        <v>4452.32</v>
      </c>
      <c r="E6" s="57">
        <v>2090.91</v>
      </c>
      <c r="G6" s="57">
        <f t="shared" si="0"/>
        <v>5576257.188099999</v>
      </c>
      <c r="H6" s="58">
        <f t="shared" si="1"/>
        <v>0.53037742120961651</v>
      </c>
      <c r="I6" s="17">
        <f t="shared" si="2"/>
        <v>2361.41</v>
      </c>
      <c r="J6" s="17"/>
    </row>
    <row r="7" spans="1:16" ht="14.25" customHeight="1" x14ac:dyDescent="0.25">
      <c r="A7" s="54">
        <v>40695</v>
      </c>
      <c r="B7" s="55">
        <f t="shared" si="3"/>
        <v>6</v>
      </c>
      <c r="C7" s="16">
        <v>33.5</v>
      </c>
      <c r="D7" s="56">
        <v>3791.72</v>
      </c>
      <c r="E7" s="57">
        <v>1874.44</v>
      </c>
      <c r="G7" s="57">
        <f t="shared" si="0"/>
        <v>3675962.5983999991</v>
      </c>
      <c r="H7" s="58">
        <f t="shared" si="1"/>
        <v>0.50564915130864085</v>
      </c>
      <c r="I7" s="17">
        <f t="shared" si="2"/>
        <v>1917.2799999999997</v>
      </c>
      <c r="J7" s="17"/>
    </row>
    <row r="8" spans="1:16" ht="14.25" customHeight="1" x14ac:dyDescent="0.25">
      <c r="A8" s="54">
        <v>40725</v>
      </c>
      <c r="B8" s="55">
        <f t="shared" si="3"/>
        <v>7</v>
      </c>
      <c r="C8" s="16">
        <v>26.5</v>
      </c>
      <c r="D8" s="56">
        <v>2947.26</v>
      </c>
      <c r="E8" s="57">
        <v>1855.85</v>
      </c>
      <c r="G8" s="57">
        <f t="shared" si="0"/>
        <v>1191175.7881000007</v>
      </c>
      <c r="H8" s="58">
        <f t="shared" si="1"/>
        <v>0.37031344367310665</v>
      </c>
      <c r="I8" s="17">
        <f t="shared" si="2"/>
        <v>1091.4100000000003</v>
      </c>
      <c r="J8" s="17"/>
    </row>
    <row r="9" spans="1:16" ht="14.25" customHeight="1" x14ac:dyDescent="0.25">
      <c r="A9" s="54">
        <v>40756</v>
      </c>
      <c r="B9" s="55">
        <f t="shared" si="3"/>
        <v>8</v>
      </c>
      <c r="C9" s="16">
        <v>7.5</v>
      </c>
      <c r="D9" s="56">
        <v>2369.23</v>
      </c>
      <c r="E9" s="57">
        <v>1808.62</v>
      </c>
      <c r="G9" s="57">
        <f t="shared" si="0"/>
        <v>314283.57210000016</v>
      </c>
      <c r="H9" s="58">
        <f t="shared" si="1"/>
        <v>0.23662118072116262</v>
      </c>
      <c r="I9" s="17">
        <f t="shared" si="2"/>
        <v>560.61000000000013</v>
      </c>
      <c r="J9" s="17"/>
    </row>
    <row r="10" spans="1:16" ht="14.25" customHeight="1" x14ac:dyDescent="0.25">
      <c r="A10" s="54">
        <v>40787</v>
      </c>
      <c r="B10" s="55">
        <f t="shared" si="3"/>
        <v>9</v>
      </c>
      <c r="C10" s="16">
        <v>10.8</v>
      </c>
      <c r="D10" s="56">
        <v>1779.82</v>
      </c>
      <c r="E10" s="57">
        <v>1816.5</v>
      </c>
      <c r="G10" s="57">
        <f t="shared" si="0"/>
        <v>1345.4224000000047</v>
      </c>
      <c r="H10" s="58">
        <f t="shared" si="1"/>
        <v>2.0608825611578736E-2</v>
      </c>
      <c r="I10" s="17">
        <f t="shared" si="2"/>
        <v>-36.680000000000064</v>
      </c>
      <c r="J10" s="17"/>
    </row>
    <row r="11" spans="1:16" ht="14.25" customHeight="1" x14ac:dyDescent="0.25">
      <c r="A11" s="54">
        <v>40817</v>
      </c>
      <c r="B11" s="55">
        <f t="shared" si="3"/>
        <v>10</v>
      </c>
      <c r="C11" s="16">
        <v>129.4</v>
      </c>
      <c r="D11" s="56">
        <v>2581.0300000000002</v>
      </c>
      <c r="E11" s="57">
        <v>2215.9899999999998</v>
      </c>
      <c r="G11" s="57">
        <f t="shared" si="0"/>
        <v>133254.20160000029</v>
      </c>
      <c r="H11" s="58">
        <f t="shared" si="1"/>
        <v>0.14143190896657551</v>
      </c>
      <c r="I11" s="17">
        <f t="shared" si="2"/>
        <v>365.04000000000042</v>
      </c>
      <c r="J11" s="17"/>
    </row>
    <row r="12" spans="1:16" ht="14.25" customHeight="1" x14ac:dyDescent="0.25">
      <c r="A12" s="54">
        <v>40848</v>
      </c>
      <c r="B12" s="55">
        <f t="shared" si="3"/>
        <v>11</v>
      </c>
      <c r="C12" s="16">
        <v>260.60000000000002</v>
      </c>
      <c r="D12" s="56">
        <v>2930.66</v>
      </c>
      <c r="E12" s="57">
        <v>3163.48</v>
      </c>
      <c r="G12" s="57">
        <f t="shared" si="0"/>
        <v>54205.152400000079</v>
      </c>
      <c r="H12" s="58">
        <f t="shared" si="1"/>
        <v>7.9442855875468385E-2</v>
      </c>
      <c r="I12" s="17">
        <f t="shared" si="2"/>
        <v>-232.82000000000016</v>
      </c>
      <c r="J12" s="17"/>
    </row>
    <row r="13" spans="1:16" ht="14.25" customHeight="1" x14ac:dyDescent="0.25">
      <c r="A13" s="54">
        <v>40878</v>
      </c>
      <c r="B13" s="55">
        <f t="shared" si="3"/>
        <v>12</v>
      </c>
      <c r="C13" s="16">
        <v>397</v>
      </c>
      <c r="D13" s="56">
        <v>7692.65</v>
      </c>
      <c r="E13" s="57">
        <v>5494.33</v>
      </c>
      <c r="G13" s="57">
        <f t="shared" si="0"/>
        <v>4832610.822399999</v>
      </c>
      <c r="H13" s="58">
        <f t="shared" si="1"/>
        <v>0.2857688832846938</v>
      </c>
      <c r="I13" s="17">
        <f t="shared" si="2"/>
        <v>2198.3199999999997</v>
      </c>
      <c r="J13" s="17"/>
    </row>
    <row r="14" spans="1:16" ht="14.25" customHeight="1" x14ac:dyDescent="0.25">
      <c r="A14" s="54">
        <v>40909</v>
      </c>
      <c r="B14" s="55">
        <f t="shared" si="3"/>
        <v>13</v>
      </c>
      <c r="C14" s="16">
        <v>606</v>
      </c>
      <c r="D14" s="56">
        <v>13283.33</v>
      </c>
      <c r="E14" s="57">
        <v>11586.29</v>
      </c>
      <c r="G14" s="57">
        <f t="shared" si="0"/>
        <v>2879944.7615999966</v>
      </c>
      <c r="H14" s="58">
        <f t="shared" si="1"/>
        <v>0.1277571211435686</v>
      </c>
      <c r="I14" s="17">
        <f t="shared" si="2"/>
        <v>1697.0399999999991</v>
      </c>
      <c r="J14" s="17"/>
    </row>
    <row r="15" spans="1:16" ht="14.25" customHeight="1" x14ac:dyDescent="0.25">
      <c r="A15" s="54">
        <v>40940</v>
      </c>
      <c r="B15" s="55">
        <f t="shared" si="3"/>
        <v>14</v>
      </c>
      <c r="C15" s="16">
        <v>434</v>
      </c>
      <c r="D15" s="56">
        <v>6916.17</v>
      </c>
      <c r="E15" s="57">
        <v>6481.75</v>
      </c>
      <c r="G15" s="57">
        <f t="shared" si="0"/>
        <v>188720.73640000005</v>
      </c>
      <c r="H15" s="58">
        <f t="shared" si="1"/>
        <v>6.2812221214920985E-2</v>
      </c>
      <c r="I15" s="17">
        <f t="shared" si="2"/>
        <v>434.42000000000007</v>
      </c>
      <c r="J15" s="17"/>
    </row>
    <row r="16" spans="1:16" ht="14.25" customHeight="1" x14ac:dyDescent="0.25">
      <c r="A16" s="54">
        <v>40969</v>
      </c>
      <c r="B16" s="55">
        <f t="shared" si="3"/>
        <v>15</v>
      </c>
      <c r="C16" s="16">
        <v>209.5</v>
      </c>
      <c r="D16" s="56">
        <v>4930.82</v>
      </c>
      <c r="E16" s="57">
        <v>2697.2</v>
      </c>
      <c r="G16" s="57">
        <f t="shared" si="0"/>
        <v>4989058.3043999998</v>
      </c>
      <c r="H16" s="58">
        <f t="shared" si="1"/>
        <v>0.45299159166223874</v>
      </c>
      <c r="I16" s="17">
        <f t="shared" si="2"/>
        <v>2233.62</v>
      </c>
      <c r="J16" s="17"/>
    </row>
    <row r="17" spans="1:10" ht="14.25" customHeight="1" x14ac:dyDescent="0.25">
      <c r="A17" s="54">
        <v>41000</v>
      </c>
      <c r="B17" s="55">
        <f t="shared" si="3"/>
        <v>16</v>
      </c>
      <c r="C17" s="16">
        <v>155.5</v>
      </c>
      <c r="D17" s="56">
        <v>4090.75</v>
      </c>
      <c r="E17" s="57">
        <v>2347.12</v>
      </c>
      <c r="G17" s="57">
        <f t="shared" si="0"/>
        <v>3040245.5769000002</v>
      </c>
      <c r="H17" s="58">
        <f t="shared" si="1"/>
        <v>0.42623724255943291</v>
      </c>
      <c r="I17" s="17">
        <f t="shared" si="2"/>
        <v>1743.63</v>
      </c>
      <c r="J17" s="17"/>
    </row>
    <row r="18" spans="1:10" ht="14.25" customHeight="1" x14ac:dyDescent="0.25">
      <c r="A18" s="54">
        <v>41030</v>
      </c>
      <c r="B18" s="55">
        <f t="shared" si="3"/>
        <v>17</v>
      </c>
      <c r="C18" s="16">
        <v>81.5</v>
      </c>
      <c r="D18" s="56">
        <v>3816.29</v>
      </c>
      <c r="E18" s="57">
        <v>2022.48</v>
      </c>
      <c r="G18" s="57">
        <f t="shared" si="0"/>
        <v>3217754.3160999999</v>
      </c>
      <c r="H18" s="58">
        <f t="shared" si="1"/>
        <v>0.47004027471706816</v>
      </c>
      <c r="I18" s="17">
        <f t="shared" si="2"/>
        <v>1793.81</v>
      </c>
      <c r="J18" s="17"/>
    </row>
    <row r="19" spans="1:10" ht="14.25" customHeight="1" x14ac:dyDescent="0.25">
      <c r="A19" s="54">
        <v>41061</v>
      </c>
      <c r="B19" s="55">
        <f t="shared" si="3"/>
        <v>18</v>
      </c>
      <c r="C19" s="16">
        <v>132.5</v>
      </c>
      <c r="D19" s="56">
        <v>4132.4399999999996</v>
      </c>
      <c r="E19" s="57">
        <v>2230.4899999999998</v>
      </c>
      <c r="G19" s="57">
        <f t="shared" si="0"/>
        <v>3617413.8024999993</v>
      </c>
      <c r="H19" s="58">
        <f t="shared" si="1"/>
        <v>0.46024866664730762</v>
      </c>
      <c r="I19" s="17">
        <f t="shared" si="2"/>
        <v>1901.9499999999998</v>
      </c>
      <c r="J19" s="17"/>
    </row>
    <row r="20" spans="1:10" ht="14.25" customHeight="1" x14ac:dyDescent="0.25">
      <c r="A20" s="54">
        <v>41091</v>
      </c>
      <c r="B20" s="55">
        <f t="shared" si="3"/>
        <v>19</v>
      </c>
      <c r="C20" s="16">
        <v>109</v>
      </c>
      <c r="D20" s="56">
        <v>3018.84</v>
      </c>
      <c r="E20" s="57">
        <v>2126.9299999999998</v>
      </c>
      <c r="G20" s="57">
        <f t="shared" si="0"/>
        <v>795503.4481000005</v>
      </c>
      <c r="H20" s="58">
        <f t="shared" si="1"/>
        <v>0.29544792039326373</v>
      </c>
      <c r="I20" s="17">
        <f t="shared" si="2"/>
        <v>891.91000000000031</v>
      </c>
      <c r="J20" s="17"/>
    </row>
    <row r="21" spans="1:10" ht="14.25" customHeight="1" x14ac:dyDescent="0.25">
      <c r="A21" s="54">
        <v>41122</v>
      </c>
      <c r="B21" s="55">
        <f t="shared" si="3"/>
        <v>20</v>
      </c>
      <c r="C21" s="16">
        <v>21.5</v>
      </c>
      <c r="D21" s="56">
        <v>1987.82</v>
      </c>
      <c r="E21" s="57">
        <v>1842.97</v>
      </c>
      <c r="G21" s="57">
        <f t="shared" si="0"/>
        <v>20981.522499999974</v>
      </c>
      <c r="H21" s="58">
        <f t="shared" si="1"/>
        <v>7.2868770814258799E-2</v>
      </c>
      <c r="I21" s="17">
        <f t="shared" si="2"/>
        <v>144.84999999999991</v>
      </c>
      <c r="J21" s="17"/>
    </row>
    <row r="22" spans="1:10" ht="14.25" customHeight="1" x14ac:dyDescent="0.25">
      <c r="A22" s="54">
        <v>41153</v>
      </c>
      <c r="B22" s="55">
        <f t="shared" si="3"/>
        <v>21</v>
      </c>
      <c r="C22" s="16">
        <v>35.5</v>
      </c>
      <c r="D22" s="56">
        <v>1605.63</v>
      </c>
      <c r="E22" s="57">
        <v>1879.88</v>
      </c>
      <c r="G22" s="57">
        <f t="shared" si="0"/>
        <v>75213.0625</v>
      </c>
      <c r="H22" s="58">
        <f t="shared" si="1"/>
        <v>0.17080522910010401</v>
      </c>
      <c r="I22" s="17">
        <f t="shared" si="2"/>
        <v>-274.25</v>
      </c>
      <c r="J22" s="17"/>
    </row>
    <row r="23" spans="1:10" ht="14.25" customHeight="1" x14ac:dyDescent="0.25">
      <c r="A23" s="54">
        <v>41183</v>
      </c>
      <c r="B23" s="55">
        <f t="shared" si="3"/>
        <v>22</v>
      </c>
      <c r="C23" s="16">
        <v>92.5</v>
      </c>
      <c r="D23" s="56">
        <v>1619.59</v>
      </c>
      <c r="E23" s="57">
        <v>2062.3000000000002</v>
      </c>
      <c r="G23" s="57">
        <f t="shared" si="0"/>
        <v>195992.14410000024</v>
      </c>
      <c r="H23" s="58">
        <f t="shared" si="1"/>
        <v>0.27334695818077431</v>
      </c>
      <c r="I23" s="17">
        <f t="shared" si="2"/>
        <v>-442.71000000000026</v>
      </c>
      <c r="J23" s="17"/>
    </row>
    <row r="24" spans="1:10" ht="14.25" customHeight="1" x14ac:dyDescent="0.25">
      <c r="A24" s="54">
        <v>41214</v>
      </c>
      <c r="B24" s="55">
        <f t="shared" si="3"/>
        <v>23</v>
      </c>
      <c r="C24" s="16">
        <v>218.5</v>
      </c>
      <c r="D24" s="56">
        <v>2531.52</v>
      </c>
      <c r="E24" s="57">
        <v>2768.35</v>
      </c>
      <c r="G24" s="57">
        <f t="shared" si="0"/>
        <v>56088.448899999967</v>
      </c>
      <c r="H24" s="58">
        <f t="shared" si="1"/>
        <v>9.3552490203514069E-2</v>
      </c>
      <c r="I24" s="17">
        <f t="shared" si="2"/>
        <v>-236.82999999999993</v>
      </c>
      <c r="J24" s="17"/>
    </row>
    <row r="25" spans="1:10" ht="14.25" customHeight="1" x14ac:dyDescent="0.25">
      <c r="A25" s="54">
        <v>41244</v>
      </c>
      <c r="B25" s="55">
        <f t="shared" si="3"/>
        <v>24</v>
      </c>
      <c r="C25" s="16">
        <v>345</v>
      </c>
      <c r="D25" s="56">
        <v>3623.25</v>
      </c>
      <c r="E25" s="57">
        <v>4374.7299999999996</v>
      </c>
      <c r="G25" s="57">
        <f t="shared" si="0"/>
        <v>564722.19039999938</v>
      </c>
      <c r="H25" s="58">
        <f t="shared" si="1"/>
        <v>0.20740495411577992</v>
      </c>
      <c r="I25" s="17">
        <f t="shared" si="2"/>
        <v>-751.47999999999956</v>
      </c>
      <c r="J25" s="17"/>
    </row>
    <row r="26" spans="1:10" ht="14.25" customHeight="1" x14ac:dyDescent="0.25">
      <c r="A26" s="54">
        <v>41275</v>
      </c>
      <c r="B26" s="55">
        <f t="shared" si="3"/>
        <v>25</v>
      </c>
      <c r="C26" s="16">
        <v>503</v>
      </c>
      <c r="D26" s="56">
        <v>8698.94</v>
      </c>
      <c r="E26" s="57">
        <v>8621.4699999999993</v>
      </c>
      <c r="G26" s="57">
        <f t="shared" si="0"/>
        <v>6001.6009000001804</v>
      </c>
      <c r="H26" s="58">
        <f t="shared" si="1"/>
        <v>8.9056827613480678E-3</v>
      </c>
      <c r="I26" s="17">
        <f t="shared" si="2"/>
        <v>77.470000000001164</v>
      </c>
      <c r="J26" s="17"/>
    </row>
    <row r="27" spans="1:10" ht="14.25" customHeight="1" x14ac:dyDescent="0.25">
      <c r="A27" s="54">
        <v>41306</v>
      </c>
      <c r="B27" s="55">
        <f t="shared" si="3"/>
        <v>26</v>
      </c>
      <c r="C27" s="16">
        <v>583</v>
      </c>
      <c r="D27" s="56">
        <v>9053.91</v>
      </c>
      <c r="E27" s="57">
        <v>11019.4</v>
      </c>
      <c r="G27" s="57">
        <f t="shared" si="0"/>
        <v>3863150.9400999993</v>
      </c>
      <c r="H27" s="58">
        <f t="shared" si="1"/>
        <v>0.21708742410737458</v>
      </c>
      <c r="I27" s="17">
        <f t="shared" si="2"/>
        <v>-1965.4899999999998</v>
      </c>
      <c r="J27" s="17"/>
    </row>
    <row r="28" spans="1:10" ht="14.25" customHeight="1" x14ac:dyDescent="0.25">
      <c r="A28" s="54">
        <v>41334</v>
      </c>
      <c r="B28" s="55">
        <f t="shared" si="3"/>
        <v>27</v>
      </c>
      <c r="C28" s="16">
        <v>449.5</v>
      </c>
      <c r="D28" s="56">
        <v>6924.41</v>
      </c>
      <c r="E28" s="57">
        <v>6936.85</v>
      </c>
      <c r="G28" s="57">
        <f t="shared" si="0"/>
        <v>154.75360000001268</v>
      </c>
      <c r="H28" s="58">
        <f t="shared" si="1"/>
        <v>1.7965429545622673E-3</v>
      </c>
      <c r="I28" s="17">
        <f t="shared" si="2"/>
        <v>-12.440000000000509</v>
      </c>
      <c r="J28" s="17"/>
    </row>
    <row r="29" spans="1:10" ht="14.25" customHeight="1" x14ac:dyDescent="0.25">
      <c r="A29" s="54">
        <v>41365</v>
      </c>
      <c r="B29" s="55">
        <f t="shared" si="3"/>
        <v>28</v>
      </c>
      <c r="C29" s="16">
        <v>257.5</v>
      </c>
      <c r="D29" s="56">
        <v>5999.64</v>
      </c>
      <c r="E29" s="57">
        <v>3130.47</v>
      </c>
      <c r="G29" s="57">
        <f t="shared" si="0"/>
        <v>8232136.488900003</v>
      </c>
      <c r="H29" s="58">
        <f t="shared" si="1"/>
        <v>0.47822369342160537</v>
      </c>
      <c r="I29" s="17">
        <f t="shared" si="2"/>
        <v>2869.1700000000005</v>
      </c>
      <c r="J29" s="17"/>
    </row>
    <row r="30" spans="1:10" ht="14.25" customHeight="1" x14ac:dyDescent="0.25">
      <c r="A30" s="54">
        <v>41395</v>
      </c>
      <c r="B30" s="55">
        <f t="shared" si="3"/>
        <v>29</v>
      </c>
      <c r="C30" s="16">
        <v>131.5</v>
      </c>
      <c r="D30" s="56">
        <v>3600.54</v>
      </c>
      <c r="E30" s="57">
        <v>2225.7800000000002</v>
      </c>
      <c r="G30" s="57">
        <f t="shared" si="0"/>
        <v>1889965.0575999992</v>
      </c>
      <c r="H30" s="58">
        <f t="shared" si="1"/>
        <v>0.38182050470207241</v>
      </c>
      <c r="I30" s="17">
        <f t="shared" si="2"/>
        <v>1374.7599999999998</v>
      </c>
      <c r="J30" s="17"/>
    </row>
    <row r="31" spans="1:10" ht="14.25" customHeight="1" x14ac:dyDescent="0.25">
      <c r="A31" s="54">
        <v>41426</v>
      </c>
      <c r="B31" s="55">
        <f t="shared" si="3"/>
        <v>30</v>
      </c>
      <c r="C31" s="16">
        <v>90.5</v>
      </c>
      <c r="D31" s="56">
        <v>4079.6</v>
      </c>
      <c r="E31" s="57">
        <v>2054.87</v>
      </c>
      <c r="G31" s="57">
        <f t="shared" si="0"/>
        <v>4099531.5729</v>
      </c>
      <c r="H31" s="58">
        <f t="shared" si="1"/>
        <v>0.49630601039317579</v>
      </c>
      <c r="I31" s="17">
        <f t="shared" si="2"/>
        <v>2024.73</v>
      </c>
      <c r="J31" s="17"/>
    </row>
    <row r="32" spans="1:10" ht="14.25" customHeight="1" x14ac:dyDescent="0.25">
      <c r="A32" s="54">
        <v>41456</v>
      </c>
      <c r="B32" s="55">
        <f t="shared" si="3"/>
        <v>31</v>
      </c>
      <c r="C32" s="16">
        <v>52</v>
      </c>
      <c r="D32" s="56">
        <v>2892.32</v>
      </c>
      <c r="E32" s="57">
        <v>1927</v>
      </c>
      <c r="G32" s="57">
        <f t="shared" si="0"/>
        <v>931842.7024000003</v>
      </c>
      <c r="H32" s="58">
        <f t="shared" si="1"/>
        <v>0.3337528350943188</v>
      </c>
      <c r="I32" s="17">
        <f t="shared" si="2"/>
        <v>965.32000000000016</v>
      </c>
      <c r="J32" s="17"/>
    </row>
    <row r="33" spans="1:10" ht="14.25" customHeight="1" x14ac:dyDescent="0.25">
      <c r="A33" s="54">
        <v>41487</v>
      </c>
      <c r="B33" s="55">
        <f t="shared" si="3"/>
        <v>32</v>
      </c>
      <c r="C33" s="16">
        <v>21.5</v>
      </c>
      <c r="D33" s="56">
        <v>2192.8200000000002</v>
      </c>
      <c r="E33" s="57">
        <v>1842.97</v>
      </c>
      <c r="G33" s="57">
        <f t="shared" si="0"/>
        <v>122395.02250000009</v>
      </c>
      <c r="H33" s="58">
        <f t="shared" si="1"/>
        <v>0.15954341897647784</v>
      </c>
      <c r="I33" s="17">
        <f t="shared" si="2"/>
        <v>349.85000000000014</v>
      </c>
      <c r="J33" s="17"/>
    </row>
    <row r="34" spans="1:10" ht="14.25" customHeight="1" x14ac:dyDescent="0.25">
      <c r="A34" s="54">
        <v>41518</v>
      </c>
      <c r="B34" s="55">
        <f t="shared" si="3"/>
        <v>33</v>
      </c>
      <c r="C34" s="16">
        <v>54.1</v>
      </c>
      <c r="D34" s="56">
        <v>1992.47</v>
      </c>
      <c r="E34" s="57">
        <v>1933.3</v>
      </c>
      <c r="G34" s="57">
        <f t="shared" si="0"/>
        <v>3501.0889000000088</v>
      </c>
      <c r="H34" s="58">
        <f t="shared" si="1"/>
        <v>2.9696808483942079E-2</v>
      </c>
      <c r="I34" s="17">
        <f t="shared" si="2"/>
        <v>59.170000000000073</v>
      </c>
      <c r="J34" s="17"/>
    </row>
    <row r="35" spans="1:10" ht="14.25" customHeight="1" x14ac:dyDescent="0.25">
      <c r="A35" s="54">
        <v>41548</v>
      </c>
      <c r="B35" s="55">
        <f t="shared" si="3"/>
        <v>34</v>
      </c>
      <c r="C35" s="16">
        <v>155.1</v>
      </c>
      <c r="D35" s="56">
        <v>2890</v>
      </c>
      <c r="E35" s="57">
        <v>2344.9499999999998</v>
      </c>
      <c r="G35" s="57">
        <f t="shared" si="0"/>
        <v>297079.50250000018</v>
      </c>
      <c r="H35" s="58">
        <f t="shared" si="1"/>
        <v>0.18859861591695509</v>
      </c>
      <c r="I35" s="17">
        <f t="shared" si="2"/>
        <v>545.05000000000018</v>
      </c>
      <c r="J35" s="17"/>
    </row>
    <row r="36" spans="1:10" ht="14.25" customHeight="1" x14ac:dyDescent="0.25">
      <c r="A36" s="54">
        <v>41579</v>
      </c>
      <c r="B36" s="55">
        <f t="shared" si="3"/>
        <v>35</v>
      </c>
      <c r="C36" s="16">
        <v>297.5</v>
      </c>
      <c r="D36" s="56">
        <v>2978.56</v>
      </c>
      <c r="E36" s="57">
        <v>3613.07</v>
      </c>
      <c r="G36" s="57">
        <f t="shared" si="0"/>
        <v>402602.9401000003</v>
      </c>
      <c r="H36" s="58">
        <f t="shared" si="1"/>
        <v>0.21302575741297816</v>
      </c>
      <c r="I36" s="17">
        <f t="shared" si="2"/>
        <v>-634.51000000000022</v>
      </c>
      <c r="J36" s="17"/>
    </row>
    <row r="37" spans="1:10" ht="14.25" customHeight="1" x14ac:dyDescent="0.25">
      <c r="A37" s="54">
        <v>41609</v>
      </c>
      <c r="B37" s="55">
        <f t="shared" si="3"/>
        <v>36</v>
      </c>
      <c r="C37" s="16">
        <v>398</v>
      </c>
      <c r="D37" s="56">
        <v>5302.28</v>
      </c>
      <c r="E37" s="57">
        <v>5518.99</v>
      </c>
      <c r="G37" s="57">
        <f t="shared" si="0"/>
        <v>46963.224100000014</v>
      </c>
      <c r="H37" s="58">
        <f t="shared" si="1"/>
        <v>4.0871096962061614E-2</v>
      </c>
      <c r="I37" s="17">
        <f t="shared" si="2"/>
        <v>-216.71000000000004</v>
      </c>
      <c r="J37" s="17"/>
    </row>
    <row r="38" spans="1:10" ht="14.25" customHeight="1" x14ac:dyDescent="0.25">
      <c r="A38" s="54">
        <v>41640</v>
      </c>
      <c r="B38" s="55">
        <f t="shared" si="3"/>
        <v>37</v>
      </c>
      <c r="C38" s="16">
        <v>291</v>
      </c>
      <c r="D38" s="56">
        <v>3079.94</v>
      </c>
      <c r="E38" s="57">
        <v>3525.74</v>
      </c>
      <c r="G38" s="57">
        <f t="shared" si="0"/>
        <v>198737.63999999975</v>
      </c>
      <c r="H38" s="58">
        <f t="shared" si="1"/>
        <v>0.14474307941063777</v>
      </c>
      <c r="I38" s="17">
        <f t="shared" si="2"/>
        <v>-445.79999999999973</v>
      </c>
      <c r="J38" s="17"/>
    </row>
    <row r="39" spans="1:10" ht="14.25" customHeight="1" x14ac:dyDescent="0.25">
      <c r="A39" s="54">
        <v>41671</v>
      </c>
      <c r="B39" s="55">
        <f t="shared" si="3"/>
        <v>38</v>
      </c>
      <c r="C39" s="16">
        <v>115</v>
      </c>
      <c r="D39" s="56">
        <v>1795.04</v>
      </c>
      <c r="E39" s="57">
        <v>2152.0100000000002</v>
      </c>
      <c r="G39" s="57">
        <f t="shared" si="0"/>
        <v>127427.58090000018</v>
      </c>
      <c r="H39" s="58">
        <f t="shared" si="1"/>
        <v>0.19886464925572703</v>
      </c>
      <c r="I39" s="17">
        <f t="shared" si="2"/>
        <v>-356.97000000000025</v>
      </c>
      <c r="J39" s="17"/>
    </row>
    <row r="40" spans="1:10" ht="14.25" customHeight="1" x14ac:dyDescent="0.25">
      <c r="A40" s="54">
        <v>41699</v>
      </c>
      <c r="B40" s="55">
        <f t="shared" si="3"/>
        <v>39</v>
      </c>
      <c r="C40" s="16">
        <v>135.5</v>
      </c>
      <c r="D40" s="56">
        <v>2185.0100000000002</v>
      </c>
      <c r="E40" s="57">
        <v>2244.79</v>
      </c>
      <c r="G40" s="57">
        <f t="shared" si="0"/>
        <v>3573.6483999999696</v>
      </c>
      <c r="H40" s="58">
        <f t="shared" si="1"/>
        <v>2.7359142521086739E-2</v>
      </c>
      <c r="I40" s="17">
        <f t="shared" si="2"/>
        <v>-59.779999999999745</v>
      </c>
      <c r="J40" s="17"/>
    </row>
    <row r="41" spans="1:10" ht="14.25" customHeight="1" x14ac:dyDescent="0.25">
      <c r="A41" s="54">
        <v>41730</v>
      </c>
      <c r="B41" s="55">
        <f t="shared" si="3"/>
        <v>40</v>
      </c>
      <c r="C41" s="16">
        <v>188.5</v>
      </c>
      <c r="D41" s="56">
        <v>2237.5700000000002</v>
      </c>
      <c r="E41" s="57">
        <v>2546.54</v>
      </c>
      <c r="G41" s="57">
        <f t="shared" si="0"/>
        <v>95462.460899999875</v>
      </c>
      <c r="H41" s="58">
        <f t="shared" si="1"/>
        <v>0.13808283092819432</v>
      </c>
      <c r="I41" s="17">
        <f t="shared" si="2"/>
        <v>-308.9699999999998</v>
      </c>
      <c r="J41" s="17"/>
    </row>
    <row r="42" spans="1:10" ht="14.25" customHeight="1" x14ac:dyDescent="0.25">
      <c r="A42" s="54">
        <v>41760</v>
      </c>
      <c r="B42" s="55">
        <f t="shared" si="3"/>
        <v>41</v>
      </c>
      <c r="C42" s="16">
        <v>94</v>
      </c>
      <c r="D42" s="56">
        <v>1527.44</v>
      </c>
      <c r="E42" s="57">
        <v>2067.92</v>
      </c>
      <c r="G42" s="57">
        <f t="shared" si="0"/>
        <v>292118.63040000002</v>
      </c>
      <c r="H42" s="58">
        <f t="shared" si="1"/>
        <v>0.35384695961870843</v>
      </c>
      <c r="I42" s="17">
        <f t="shared" si="2"/>
        <v>-540.48</v>
      </c>
      <c r="J42" s="17"/>
    </row>
    <row r="43" spans="1:10" ht="14.25" customHeight="1" x14ac:dyDescent="0.25">
      <c r="A43" s="54">
        <v>41791</v>
      </c>
      <c r="B43" s="55">
        <f t="shared" si="3"/>
        <v>42</v>
      </c>
      <c r="C43" s="16">
        <v>19.5</v>
      </c>
      <c r="D43" s="56">
        <v>1411.64</v>
      </c>
      <c r="E43" s="57">
        <v>1837.91</v>
      </c>
      <c r="G43" s="57">
        <f t="shared" si="0"/>
        <v>181706.11289999998</v>
      </c>
      <c r="H43" s="58">
        <f t="shared" si="1"/>
        <v>0.30196792383327192</v>
      </c>
      <c r="I43" s="17">
        <f t="shared" si="2"/>
        <v>-426.27</v>
      </c>
      <c r="J43" s="17"/>
    </row>
    <row r="44" spans="1:10" ht="14.25" customHeight="1" x14ac:dyDescent="0.25">
      <c r="A44" s="54">
        <v>41821</v>
      </c>
      <c r="B44" s="55">
        <f t="shared" si="3"/>
        <v>43</v>
      </c>
      <c r="C44" s="16">
        <v>43</v>
      </c>
      <c r="D44" s="56">
        <v>1285.6099999999999</v>
      </c>
      <c r="E44" s="57">
        <v>1900.79</v>
      </c>
      <c r="G44" s="57">
        <f t="shared" si="0"/>
        <v>378446.43240000011</v>
      </c>
      <c r="H44" s="58">
        <f t="shared" si="1"/>
        <v>0.47851214598517444</v>
      </c>
      <c r="I44" s="17">
        <f t="shared" si="2"/>
        <v>-615.18000000000006</v>
      </c>
      <c r="J44" s="17"/>
    </row>
    <row r="45" spans="1:10" ht="14.25" customHeight="1" x14ac:dyDescent="0.25">
      <c r="A45" s="54">
        <v>41852</v>
      </c>
      <c r="B45" s="55">
        <f t="shared" si="3"/>
        <v>44</v>
      </c>
      <c r="C45" s="16">
        <v>45</v>
      </c>
      <c r="D45" s="56">
        <v>1169.6300000000001</v>
      </c>
      <c r="E45" s="57">
        <v>1906.5</v>
      </c>
      <c r="G45" s="57">
        <f t="shared" si="0"/>
        <v>542977.39689999982</v>
      </c>
      <c r="H45" s="58">
        <f t="shared" si="1"/>
        <v>0.63000265041081349</v>
      </c>
      <c r="I45" s="17">
        <f t="shared" si="2"/>
        <v>-736.86999999999989</v>
      </c>
      <c r="J45" s="17"/>
    </row>
    <row r="46" spans="1:10" ht="14.25" customHeight="1" x14ac:dyDescent="0.25">
      <c r="A46" s="54">
        <v>41883</v>
      </c>
      <c r="B46" s="55">
        <f t="shared" si="3"/>
        <v>45</v>
      </c>
      <c r="C46" s="16">
        <v>42</v>
      </c>
      <c r="D46" s="56">
        <v>867.6</v>
      </c>
      <c r="E46" s="57">
        <v>1897.95</v>
      </c>
      <c r="G46" s="57">
        <f t="shared" si="0"/>
        <v>1061621.1224999998</v>
      </c>
      <c r="H46" s="58">
        <f t="shared" si="1"/>
        <v>1.1875864453665281</v>
      </c>
      <c r="I46" s="17">
        <f t="shared" si="2"/>
        <v>-1030.3499999999999</v>
      </c>
      <c r="J46" s="17"/>
    </row>
    <row r="47" spans="1:10" ht="14.25" customHeight="1" x14ac:dyDescent="0.25">
      <c r="A47" s="54">
        <v>41913</v>
      </c>
      <c r="B47" s="55">
        <f t="shared" si="3"/>
        <v>46</v>
      </c>
      <c r="C47" s="16">
        <v>77.5</v>
      </c>
      <c r="D47" s="56">
        <v>650.35</v>
      </c>
      <c r="E47" s="57">
        <v>2008.6</v>
      </c>
      <c r="G47" s="57">
        <f t="shared" si="0"/>
        <v>1844843.0625</v>
      </c>
      <c r="H47" s="58">
        <f t="shared" si="1"/>
        <v>2.088490812639348</v>
      </c>
      <c r="I47" s="17">
        <f t="shared" si="2"/>
        <v>-1358.25</v>
      </c>
      <c r="J47" s="17"/>
    </row>
    <row r="48" spans="1:10" ht="14.25" customHeight="1" x14ac:dyDescent="0.25">
      <c r="A48" s="54">
        <v>41944</v>
      </c>
      <c r="B48" s="55">
        <f t="shared" si="3"/>
        <v>47</v>
      </c>
      <c r="C48" s="16">
        <v>200.5</v>
      </c>
      <c r="D48" s="56">
        <v>1498.22</v>
      </c>
      <c r="E48" s="57">
        <v>2630.12</v>
      </c>
      <c r="G48" s="57">
        <f t="shared" si="0"/>
        <v>1281197.6099999996</v>
      </c>
      <c r="H48" s="58">
        <f t="shared" si="1"/>
        <v>0.75549652254008082</v>
      </c>
      <c r="I48" s="17">
        <f t="shared" si="2"/>
        <v>-1131.8999999999999</v>
      </c>
      <c r="J48" s="17"/>
    </row>
    <row r="49" spans="1:10" ht="14.25" customHeight="1" x14ac:dyDescent="0.25">
      <c r="A49" s="54">
        <v>41974</v>
      </c>
      <c r="B49" s="55">
        <f t="shared" si="3"/>
        <v>48</v>
      </c>
      <c r="C49" s="16">
        <v>338</v>
      </c>
      <c r="D49" s="56">
        <v>3434.81</v>
      </c>
      <c r="E49" s="57">
        <v>4247.8</v>
      </c>
      <c r="G49" s="57">
        <f t="shared" si="0"/>
        <v>660952.7401000004</v>
      </c>
      <c r="H49" s="58">
        <f t="shared" si="1"/>
        <v>0.23669140360019922</v>
      </c>
      <c r="I49" s="17">
        <f t="shared" si="2"/>
        <v>-812.99000000000024</v>
      </c>
      <c r="J49" s="17"/>
    </row>
    <row r="50" spans="1:10" ht="14.25" customHeight="1" x14ac:dyDescent="0.25">
      <c r="A50" s="54">
        <v>42005</v>
      </c>
      <c r="B50" s="55">
        <f t="shared" si="3"/>
        <v>49</v>
      </c>
      <c r="C50" s="16">
        <v>269.5</v>
      </c>
      <c r="D50" s="56">
        <v>1988.21</v>
      </c>
      <c r="E50" s="57">
        <v>3262.09</v>
      </c>
      <c r="G50" s="57">
        <f t="shared" si="0"/>
        <v>1622770.2544000002</v>
      </c>
      <c r="H50" s="58">
        <f t="shared" si="1"/>
        <v>0.6407170268734188</v>
      </c>
      <c r="I50" s="17">
        <f t="shared" si="2"/>
        <v>-1273.8800000000001</v>
      </c>
      <c r="J50" s="17"/>
    </row>
    <row r="51" spans="1:10" ht="14.25" customHeight="1" x14ac:dyDescent="0.25">
      <c r="A51" s="54">
        <v>42036</v>
      </c>
      <c r="B51" s="55">
        <f t="shared" si="3"/>
        <v>50</v>
      </c>
      <c r="C51" s="16">
        <v>281.5</v>
      </c>
      <c r="D51" s="56">
        <v>3530.23</v>
      </c>
      <c r="E51" s="57">
        <v>3404.62</v>
      </c>
      <c r="G51" s="57">
        <f t="shared" si="0"/>
        <v>15777.872100000031</v>
      </c>
      <c r="H51" s="58">
        <f t="shared" si="1"/>
        <v>3.5581251079958E-2</v>
      </c>
      <c r="I51" s="17">
        <f t="shared" si="2"/>
        <v>125.61000000000013</v>
      </c>
      <c r="J51" s="17"/>
    </row>
    <row r="52" spans="1:10" ht="14.25" customHeight="1" x14ac:dyDescent="0.25">
      <c r="A52" s="54">
        <v>42064</v>
      </c>
      <c r="B52" s="55">
        <f t="shared" si="3"/>
        <v>51</v>
      </c>
      <c r="C52" s="16">
        <v>390</v>
      </c>
      <c r="D52" s="56">
        <v>4682.33</v>
      </c>
      <c r="E52" s="57">
        <v>5325.02</v>
      </c>
      <c r="G52" s="57">
        <f t="shared" si="0"/>
        <v>413050.43610000063</v>
      </c>
      <c r="H52" s="58">
        <f t="shared" si="1"/>
        <v>0.13725858707096691</v>
      </c>
      <c r="I52" s="17">
        <f t="shared" si="2"/>
        <v>-642.69000000000051</v>
      </c>
      <c r="J52" s="17"/>
    </row>
    <row r="53" spans="1:10" ht="14.25" customHeight="1" x14ac:dyDescent="0.25">
      <c r="A53" s="54">
        <v>42095</v>
      </c>
      <c r="B53" s="55">
        <f t="shared" si="3"/>
        <v>52</v>
      </c>
      <c r="C53" s="16">
        <v>200</v>
      </c>
      <c r="D53" s="56">
        <v>3532.87</v>
      </c>
      <c r="E53" s="57">
        <v>2626.5</v>
      </c>
      <c r="G53" s="57">
        <f t="shared" si="0"/>
        <v>821506.57689999975</v>
      </c>
      <c r="H53" s="58">
        <f t="shared" si="1"/>
        <v>0.25655345370760879</v>
      </c>
      <c r="I53" s="17">
        <f t="shared" si="2"/>
        <v>906.36999999999989</v>
      </c>
      <c r="J53" s="17"/>
    </row>
    <row r="54" spans="1:10" ht="14.25" customHeight="1" x14ac:dyDescent="0.25">
      <c r="A54" s="54">
        <v>42125</v>
      </c>
      <c r="B54" s="55">
        <f t="shared" si="3"/>
        <v>53</v>
      </c>
      <c r="C54" s="16">
        <v>60.5</v>
      </c>
      <c r="D54" s="56">
        <v>2507.6799999999998</v>
      </c>
      <c r="E54" s="57">
        <v>1952.95</v>
      </c>
      <c r="G54" s="57">
        <f t="shared" si="0"/>
        <v>307725.37289999978</v>
      </c>
      <c r="H54" s="58">
        <f t="shared" si="1"/>
        <v>0.22121243539845586</v>
      </c>
      <c r="I54" s="17">
        <f t="shared" si="2"/>
        <v>554.72999999999979</v>
      </c>
      <c r="J54" s="17"/>
    </row>
    <row r="55" spans="1:10" ht="14.25" customHeight="1" x14ac:dyDescent="0.25">
      <c r="A55" s="54">
        <v>42156</v>
      </c>
      <c r="B55" s="55">
        <f t="shared" si="3"/>
        <v>54</v>
      </c>
      <c r="C55" s="16">
        <v>81.5</v>
      </c>
      <c r="D55" s="56">
        <v>2030.09</v>
      </c>
      <c r="E55" s="57">
        <v>2022.48</v>
      </c>
      <c r="G55" s="57">
        <f t="shared" si="0"/>
        <v>57.912099999998475</v>
      </c>
      <c r="H55" s="58">
        <f t="shared" si="1"/>
        <v>3.748602278716658E-3</v>
      </c>
      <c r="I55" s="17">
        <f t="shared" si="2"/>
        <v>7.6099999999999</v>
      </c>
      <c r="J55" s="17"/>
    </row>
    <row r="56" spans="1:10" ht="14.25" customHeight="1" x14ac:dyDescent="0.25">
      <c r="A56" s="54">
        <v>42186</v>
      </c>
      <c r="B56" s="55">
        <f t="shared" si="3"/>
        <v>55</v>
      </c>
      <c r="C56" s="16">
        <v>31.5</v>
      </c>
      <c r="D56" s="56">
        <v>1567.76</v>
      </c>
      <c r="E56" s="57">
        <v>1869.06</v>
      </c>
      <c r="G56" s="57">
        <f t="shared" si="0"/>
        <v>90781.689999999973</v>
      </c>
      <c r="H56" s="58">
        <f t="shared" si="1"/>
        <v>0.19218502832066131</v>
      </c>
      <c r="I56" s="17">
        <f t="shared" si="2"/>
        <v>-301.29999999999995</v>
      </c>
      <c r="J56" s="17"/>
    </row>
    <row r="57" spans="1:10" ht="14.25" customHeight="1" x14ac:dyDescent="0.25">
      <c r="A57" s="54">
        <v>42217</v>
      </c>
      <c r="B57" s="55">
        <f t="shared" si="3"/>
        <v>56</v>
      </c>
      <c r="C57" s="16">
        <v>18.5</v>
      </c>
      <c r="D57" s="56">
        <v>1132.05</v>
      </c>
      <c r="E57" s="57">
        <v>1835.4</v>
      </c>
      <c r="G57" s="57">
        <f t="shared" si="0"/>
        <v>494701.22250000021</v>
      </c>
      <c r="H57" s="58">
        <f t="shared" si="1"/>
        <v>0.62130647939578654</v>
      </c>
      <c r="I57" s="17">
        <f t="shared" si="2"/>
        <v>-703.35000000000014</v>
      </c>
      <c r="J57" s="17"/>
    </row>
    <row r="58" spans="1:10" ht="14.25" customHeight="1" x14ac:dyDescent="0.25">
      <c r="A58" s="54">
        <v>42248</v>
      </c>
      <c r="B58" s="55">
        <f t="shared" si="3"/>
        <v>57</v>
      </c>
      <c r="C58" s="16">
        <v>137.5</v>
      </c>
      <c r="D58" s="56">
        <v>2159.4699999999998</v>
      </c>
      <c r="E58" s="57">
        <v>2254.4699999999998</v>
      </c>
      <c r="G58" s="57">
        <f t="shared" si="0"/>
        <v>9025</v>
      </c>
      <c r="H58" s="58">
        <f t="shared" si="1"/>
        <v>4.399227588250821E-2</v>
      </c>
      <c r="I58" s="17">
        <f t="shared" si="2"/>
        <v>-95</v>
      </c>
      <c r="J58" s="17"/>
    </row>
    <row r="59" spans="1:10" ht="14.25" customHeight="1" x14ac:dyDescent="0.25">
      <c r="A59" s="54">
        <v>42278</v>
      </c>
      <c r="B59" s="55">
        <f t="shared" si="3"/>
        <v>58</v>
      </c>
      <c r="C59" s="16">
        <v>187.5</v>
      </c>
      <c r="D59" s="56">
        <v>1044.47</v>
      </c>
      <c r="E59" s="57">
        <v>2539.86</v>
      </c>
      <c r="G59" s="57">
        <f t="shared" si="0"/>
        <v>2236191.2521000002</v>
      </c>
      <c r="H59" s="58">
        <f t="shared" si="1"/>
        <v>1.4317213514988463</v>
      </c>
      <c r="I59" s="17">
        <f t="shared" si="2"/>
        <v>-1495.39</v>
      </c>
      <c r="J59" s="17"/>
    </row>
    <row r="60" spans="1:10" ht="14.25" customHeight="1" x14ac:dyDescent="0.25">
      <c r="A60" s="54">
        <v>42309</v>
      </c>
      <c r="B60" s="55">
        <f t="shared" si="3"/>
        <v>59</v>
      </c>
      <c r="C60" s="16">
        <v>292</v>
      </c>
      <c r="D60" s="56">
        <v>2849.53</v>
      </c>
      <c r="E60" s="57">
        <v>3538.93</v>
      </c>
      <c r="G60" s="57">
        <f t="shared" si="0"/>
        <v>475272.35999999952</v>
      </c>
      <c r="H60" s="58">
        <f t="shared" si="1"/>
        <v>0.24193463483451644</v>
      </c>
      <c r="I60" s="17">
        <f t="shared" si="2"/>
        <v>-689.39999999999964</v>
      </c>
      <c r="J60" s="17"/>
    </row>
    <row r="61" spans="1:10" ht="14.25" customHeight="1" x14ac:dyDescent="0.25">
      <c r="A61" s="54">
        <v>42339</v>
      </c>
      <c r="B61" s="55">
        <f t="shared" si="3"/>
        <v>60</v>
      </c>
      <c r="C61" s="16">
        <v>433</v>
      </c>
      <c r="D61" s="56">
        <v>5019.74</v>
      </c>
      <c r="E61" s="57">
        <v>6453.15</v>
      </c>
      <c r="G61" s="57">
        <f t="shared" si="0"/>
        <v>2054664.2280999995</v>
      </c>
      <c r="H61" s="58">
        <f t="shared" si="1"/>
        <v>0.28555463031949863</v>
      </c>
      <c r="I61" s="17">
        <f t="shared" si="2"/>
        <v>-1433.4099999999999</v>
      </c>
      <c r="J61" s="17"/>
    </row>
    <row r="62" spans="1:10" ht="14.25" customHeight="1" x14ac:dyDescent="0.25">
      <c r="A62" s="54">
        <v>42370</v>
      </c>
      <c r="B62" s="55">
        <f t="shared" si="3"/>
        <v>61</v>
      </c>
      <c r="C62" s="16">
        <v>521</v>
      </c>
      <c r="D62" s="56">
        <v>9529.39</v>
      </c>
      <c r="E62" s="57">
        <v>9197.2900000000009</v>
      </c>
      <c r="G62" s="57">
        <f t="shared" si="0"/>
        <v>110290.40999999903</v>
      </c>
      <c r="H62" s="58">
        <f t="shared" si="1"/>
        <v>3.4850079595860652E-2</v>
      </c>
      <c r="I62" s="17">
        <f t="shared" si="2"/>
        <v>332.09999999999854</v>
      </c>
      <c r="J62" s="17"/>
    </row>
    <row r="63" spans="1:10" ht="14.25" customHeight="1" x14ac:dyDescent="0.25">
      <c r="A63" s="54">
        <v>42401</v>
      </c>
      <c r="B63" s="55">
        <f t="shared" si="3"/>
        <v>62</v>
      </c>
      <c r="C63" s="16">
        <v>471</v>
      </c>
      <c r="D63" s="56">
        <v>6756.82</v>
      </c>
      <c r="E63" s="57">
        <v>7598.93</v>
      </c>
      <c r="G63" s="57">
        <f t="shared" si="0"/>
        <v>709149.25210000097</v>
      </c>
      <c r="H63" s="58">
        <f t="shared" si="1"/>
        <v>0.12463111345277818</v>
      </c>
      <c r="I63" s="17">
        <f t="shared" si="2"/>
        <v>-842.11000000000058</v>
      </c>
      <c r="J63" s="17"/>
    </row>
    <row r="64" spans="1:10" ht="14.25" customHeight="1" x14ac:dyDescent="0.25">
      <c r="A64" s="54">
        <v>42430</v>
      </c>
      <c r="B64" s="55">
        <f t="shared" si="3"/>
        <v>63</v>
      </c>
      <c r="C64" s="16">
        <v>364</v>
      </c>
      <c r="D64" s="56">
        <v>7590.49</v>
      </c>
      <c r="E64" s="57">
        <v>4747.08</v>
      </c>
      <c r="G64" s="57">
        <f t="shared" si="0"/>
        <v>8084980.4280999992</v>
      </c>
      <c r="H64" s="58">
        <f t="shared" si="1"/>
        <v>0.37460163968334059</v>
      </c>
      <c r="I64" s="17">
        <f t="shared" si="2"/>
        <v>2843.41</v>
      </c>
      <c r="J64" s="17"/>
    </row>
    <row r="65" spans="1:10" ht="14.25" customHeight="1" x14ac:dyDescent="0.25">
      <c r="A65" s="54">
        <v>42461</v>
      </c>
      <c r="B65" s="55">
        <f t="shared" si="3"/>
        <v>64</v>
      </c>
      <c r="C65" s="16">
        <v>232.5</v>
      </c>
      <c r="D65" s="56">
        <v>3941.46</v>
      </c>
      <c r="E65" s="57">
        <v>2887.74</v>
      </c>
      <c r="G65" s="57">
        <f t="shared" si="0"/>
        <v>1110325.8384000005</v>
      </c>
      <c r="H65" s="58">
        <f t="shared" si="1"/>
        <v>0.26734255834132536</v>
      </c>
      <c r="I65" s="17">
        <f t="shared" si="2"/>
        <v>1053.7200000000003</v>
      </c>
      <c r="J65" s="17"/>
    </row>
    <row r="66" spans="1:10" ht="14.25" customHeight="1" x14ac:dyDescent="0.25">
      <c r="A66" s="54">
        <v>42491</v>
      </c>
      <c r="B66" s="55">
        <f t="shared" si="3"/>
        <v>65</v>
      </c>
      <c r="C66" s="16">
        <v>61.5</v>
      </c>
      <c r="D66" s="56">
        <v>2899.89</v>
      </c>
      <c r="E66" s="57">
        <v>1956.08</v>
      </c>
      <c r="G66" s="57">
        <f t="shared" si="0"/>
        <v>890777.31609999994</v>
      </c>
      <c r="H66" s="58">
        <f t="shared" si="1"/>
        <v>0.32546406932676758</v>
      </c>
      <c r="I66" s="17">
        <f t="shared" si="2"/>
        <v>943.81</v>
      </c>
      <c r="J66" s="17"/>
    </row>
    <row r="67" spans="1:10" ht="14.25" customHeight="1" x14ac:dyDescent="0.25">
      <c r="A67" s="54">
        <v>42522</v>
      </c>
      <c r="B67" s="55">
        <f t="shared" si="3"/>
        <v>66</v>
      </c>
      <c r="C67" s="16">
        <v>120</v>
      </c>
      <c r="D67" s="56">
        <v>3847.41</v>
      </c>
      <c r="E67" s="57">
        <v>2173.61</v>
      </c>
      <c r="G67" s="57">
        <f t="shared" si="0"/>
        <v>2801606.439999999</v>
      </c>
      <c r="H67" s="58">
        <f t="shared" si="1"/>
        <v>0.43504591400448606</v>
      </c>
      <c r="I67" s="17">
        <f t="shared" si="2"/>
        <v>1673.7999999999997</v>
      </c>
      <c r="J67" s="17"/>
    </row>
    <row r="68" spans="1:10" ht="14.25" customHeight="1" x14ac:dyDescent="0.25">
      <c r="A68" s="54">
        <v>42552</v>
      </c>
      <c r="B68" s="55">
        <f t="shared" si="3"/>
        <v>67</v>
      </c>
      <c r="C68" s="16">
        <v>77.5</v>
      </c>
      <c r="D68" s="56">
        <v>2155.12</v>
      </c>
      <c r="E68" s="57">
        <v>2008.6</v>
      </c>
      <c r="G68" s="57">
        <f t="shared" si="0"/>
        <v>21468.110399999994</v>
      </c>
      <c r="H68" s="58">
        <f t="shared" si="1"/>
        <v>6.7986933442221315E-2</v>
      </c>
      <c r="I68" s="17">
        <f t="shared" si="2"/>
        <v>146.51999999999998</v>
      </c>
      <c r="J68" s="17"/>
    </row>
    <row r="69" spans="1:10" ht="14.25" customHeight="1" x14ac:dyDescent="0.25">
      <c r="A69" s="54">
        <v>42583</v>
      </c>
      <c r="B69" s="55">
        <f t="shared" si="3"/>
        <v>68</v>
      </c>
      <c r="C69" s="16">
        <v>33</v>
      </c>
      <c r="D69" s="56">
        <v>1799.97</v>
      </c>
      <c r="E69" s="57">
        <v>1873.09</v>
      </c>
      <c r="G69" s="57">
        <f t="shared" si="0"/>
        <v>5346.5343999999841</v>
      </c>
      <c r="H69" s="58">
        <f t="shared" si="1"/>
        <v>4.0622899270543335E-2</v>
      </c>
      <c r="I69" s="17">
        <f t="shared" si="2"/>
        <v>-73.119999999999891</v>
      </c>
      <c r="J69" s="17"/>
    </row>
    <row r="70" spans="1:10" ht="14.25" customHeight="1" x14ac:dyDescent="0.25">
      <c r="A70" s="54">
        <v>42614</v>
      </c>
      <c r="B70" s="55">
        <f t="shared" si="3"/>
        <v>69</v>
      </c>
      <c r="C70" s="16">
        <v>48</v>
      </c>
      <c r="D70" s="56">
        <v>1456.41</v>
      </c>
      <c r="E70" s="57">
        <v>1915.19</v>
      </c>
      <c r="G70" s="57">
        <f t="shared" si="0"/>
        <v>210479.08839999998</v>
      </c>
      <c r="H70" s="58">
        <f t="shared" si="1"/>
        <v>0.31500744982525519</v>
      </c>
      <c r="I70" s="17">
        <f t="shared" si="2"/>
        <v>-458.78</v>
      </c>
      <c r="J70" s="17"/>
    </row>
    <row r="71" spans="1:10" ht="14.25" customHeight="1" x14ac:dyDescent="0.25">
      <c r="A71" s="54">
        <v>42644</v>
      </c>
      <c r="B71" s="55">
        <f t="shared" si="3"/>
        <v>70</v>
      </c>
      <c r="C71" s="16">
        <v>142.5</v>
      </c>
      <c r="D71" s="56">
        <v>1987.42</v>
      </c>
      <c r="E71" s="57">
        <v>2279.19</v>
      </c>
      <c r="G71" s="57">
        <f t="shared" si="0"/>
        <v>85129.732899999988</v>
      </c>
      <c r="H71" s="58">
        <f t="shared" si="1"/>
        <v>0.14680842499320726</v>
      </c>
      <c r="I71" s="17">
        <f t="shared" si="2"/>
        <v>-291.77</v>
      </c>
      <c r="J71" s="17"/>
    </row>
    <row r="72" spans="1:10" ht="14.25" customHeight="1" x14ac:dyDescent="0.25">
      <c r="A72" s="54">
        <v>42675</v>
      </c>
      <c r="B72" s="55">
        <f t="shared" si="3"/>
        <v>71</v>
      </c>
      <c r="C72" s="16">
        <v>340</v>
      </c>
      <c r="D72" s="56">
        <v>3675.37</v>
      </c>
      <c r="E72" s="57">
        <v>4283.51</v>
      </c>
      <c r="G72" s="57">
        <f t="shared" si="0"/>
        <v>369834.2596000004</v>
      </c>
      <c r="H72" s="58">
        <f t="shared" si="1"/>
        <v>0.16546361318724384</v>
      </c>
      <c r="I72" s="17">
        <f t="shared" si="2"/>
        <v>-608.14000000000033</v>
      </c>
      <c r="J72" s="17"/>
    </row>
    <row r="73" spans="1:10" ht="14.25" customHeight="1" x14ac:dyDescent="0.25">
      <c r="A73" s="54">
        <v>42705</v>
      </c>
      <c r="B73" s="55">
        <f t="shared" si="3"/>
        <v>72</v>
      </c>
      <c r="C73" s="16">
        <v>380.5</v>
      </c>
      <c r="D73" s="56">
        <v>4016.23</v>
      </c>
      <c r="E73" s="57">
        <v>5104.55</v>
      </c>
      <c r="G73" s="57">
        <f t="shared" si="0"/>
        <v>1184440.4224000003</v>
      </c>
      <c r="H73" s="58">
        <f t="shared" si="1"/>
        <v>0.27098049663490392</v>
      </c>
      <c r="I73" s="17">
        <f t="shared" si="2"/>
        <v>-1088.3200000000002</v>
      </c>
      <c r="J73" s="17"/>
    </row>
    <row r="74" spans="1:10" ht="14.25" customHeight="1" x14ac:dyDescent="0.25">
      <c r="A74" s="54">
        <v>42736</v>
      </c>
      <c r="B74" s="55">
        <f t="shared" si="3"/>
        <v>73</v>
      </c>
      <c r="C74" s="16">
        <v>392</v>
      </c>
      <c r="D74" s="56">
        <v>4905.8500000000004</v>
      </c>
      <c r="E74" s="57">
        <v>5372.81</v>
      </c>
      <c r="G74" s="57">
        <f t="shared" si="0"/>
        <v>218051.64160000003</v>
      </c>
      <c r="H74" s="58">
        <f t="shared" si="1"/>
        <v>9.5184320759909083E-2</v>
      </c>
      <c r="I74" s="17">
        <f t="shared" si="2"/>
        <v>-466.96000000000004</v>
      </c>
      <c r="J74" s="17"/>
    </row>
    <row r="75" spans="1:10" ht="14.25" customHeight="1" x14ac:dyDescent="0.25">
      <c r="A75" s="54">
        <v>42767</v>
      </c>
      <c r="B75" s="55">
        <f t="shared" si="3"/>
        <v>74</v>
      </c>
      <c r="C75" s="16">
        <v>323.5</v>
      </c>
      <c r="D75" s="56">
        <v>4144.17</v>
      </c>
      <c r="E75" s="57">
        <v>4001.62</v>
      </c>
      <c r="G75" s="57">
        <f t="shared" si="0"/>
        <v>20320.502500000053</v>
      </c>
      <c r="H75" s="58">
        <f t="shared" si="1"/>
        <v>3.4397720170745938E-2</v>
      </c>
      <c r="I75" s="17">
        <f t="shared" si="2"/>
        <v>142.55000000000018</v>
      </c>
      <c r="J75" s="17"/>
    </row>
    <row r="76" spans="1:10" ht="14.25" customHeight="1" x14ac:dyDescent="0.25">
      <c r="A76" s="54">
        <v>42795</v>
      </c>
      <c r="B76" s="55">
        <f t="shared" si="3"/>
        <v>75</v>
      </c>
      <c r="C76" s="16">
        <v>222.5</v>
      </c>
      <c r="D76" s="56">
        <v>3748.76</v>
      </c>
      <c r="E76" s="57">
        <v>2801.35</v>
      </c>
      <c r="G76" s="57">
        <f t="shared" si="0"/>
        <v>897585.70810000063</v>
      </c>
      <c r="H76" s="58">
        <f t="shared" si="1"/>
        <v>0.25272623480831002</v>
      </c>
      <c r="I76" s="17">
        <f t="shared" si="2"/>
        <v>947.41000000000031</v>
      </c>
      <c r="J76" s="17"/>
    </row>
    <row r="77" spans="1:10" ht="14.25" customHeight="1" x14ac:dyDescent="0.25">
      <c r="A77" s="54">
        <v>42826</v>
      </c>
      <c r="B77" s="55">
        <f t="shared" si="3"/>
        <v>76</v>
      </c>
      <c r="C77" s="16">
        <v>189</v>
      </c>
      <c r="D77" s="56">
        <v>2449.84</v>
      </c>
      <c r="E77" s="57">
        <v>2549.9</v>
      </c>
      <c r="G77" s="57">
        <f t="shared" si="0"/>
        <v>10012.003599999989</v>
      </c>
      <c r="H77" s="58">
        <f t="shared" si="1"/>
        <v>4.0843483656075472E-2</v>
      </c>
      <c r="I77" s="17">
        <f t="shared" si="2"/>
        <v>-100.05999999999995</v>
      </c>
      <c r="J77" s="17"/>
    </row>
    <row r="78" spans="1:10" ht="14.25" customHeight="1" x14ac:dyDescent="0.25">
      <c r="A78" s="54">
        <v>42856</v>
      </c>
      <c r="B78" s="55">
        <f t="shared" si="3"/>
        <v>77</v>
      </c>
      <c r="C78" s="16">
        <v>143.5</v>
      </c>
      <c r="D78" s="56">
        <v>2677.39</v>
      </c>
      <c r="E78" s="57">
        <v>2284.23</v>
      </c>
      <c r="G78" s="57">
        <f t="shared" si="0"/>
        <v>154574.78559999989</v>
      </c>
      <c r="H78" s="58">
        <f t="shared" si="1"/>
        <v>0.14684450154814946</v>
      </c>
      <c r="I78" s="17">
        <f t="shared" si="2"/>
        <v>393.15999999999985</v>
      </c>
      <c r="J78" s="17"/>
    </row>
    <row r="79" spans="1:10" ht="14.25" customHeight="1" x14ac:dyDescent="0.25">
      <c r="A79" s="54">
        <v>42887</v>
      </c>
      <c r="B79" s="55">
        <f t="shared" si="3"/>
        <v>78</v>
      </c>
      <c r="C79" s="16">
        <v>110</v>
      </c>
      <c r="D79" s="56">
        <v>2134.23</v>
      </c>
      <c r="E79" s="57">
        <v>2131.0500000000002</v>
      </c>
      <c r="G79" s="57">
        <f t="shared" si="0"/>
        <v>10.112399999998958</v>
      </c>
      <c r="H79" s="58">
        <f t="shared" si="1"/>
        <v>1.4899987349066579E-3</v>
      </c>
      <c r="I79" s="17">
        <f t="shared" si="2"/>
        <v>3.1799999999998363</v>
      </c>
      <c r="J79" s="17"/>
    </row>
    <row r="80" spans="1:10" ht="14.25" customHeight="1" x14ac:dyDescent="0.25">
      <c r="A80" s="54">
        <v>42917</v>
      </c>
      <c r="B80" s="99">
        <f t="shared" si="3"/>
        <v>79</v>
      </c>
      <c r="C80" s="16">
        <v>32</v>
      </c>
      <c r="D80" s="56">
        <v>1537.76</v>
      </c>
      <c r="E80" s="57">
        <v>1870.4</v>
      </c>
      <c r="G80" s="100">
        <f t="shared" si="0"/>
        <v>110649.36960000006</v>
      </c>
      <c r="H80" s="58">
        <f t="shared" si="1"/>
        <v>0.21631463947560095</v>
      </c>
      <c r="I80" s="17">
        <f t="shared" si="2"/>
        <v>-332.6400000000001</v>
      </c>
      <c r="J80" s="17"/>
    </row>
    <row r="81" spans="1:10" ht="14.25" customHeight="1" x14ac:dyDescent="0.25">
      <c r="A81" s="54">
        <v>42948</v>
      </c>
      <c r="B81" s="99">
        <f t="shared" si="3"/>
        <v>80</v>
      </c>
      <c r="C81" s="16">
        <v>10</v>
      </c>
      <c r="D81" s="56">
        <v>1207.69</v>
      </c>
      <c r="E81" s="57">
        <v>1814.58</v>
      </c>
      <c r="G81" s="100">
        <f t="shared" si="0"/>
        <v>368315.47209999984</v>
      </c>
      <c r="H81" s="58">
        <f t="shared" si="1"/>
        <v>0.50252134239746937</v>
      </c>
      <c r="I81" s="17">
        <f t="shared" si="2"/>
        <v>-606.88999999999987</v>
      </c>
      <c r="J81" s="17"/>
    </row>
    <row r="82" spans="1:10" ht="14.25" customHeight="1" x14ac:dyDescent="0.25">
      <c r="A82" s="54">
        <v>42979</v>
      </c>
      <c r="B82" s="99">
        <f t="shared" si="3"/>
        <v>81</v>
      </c>
      <c r="C82" s="16">
        <v>30</v>
      </c>
      <c r="D82" s="56">
        <v>895.95</v>
      </c>
      <c r="E82" s="57">
        <v>1865.06</v>
      </c>
      <c r="G82" s="100">
        <f t="shared" si="0"/>
        <v>939174.19209999975</v>
      </c>
      <c r="H82" s="58">
        <f t="shared" si="1"/>
        <v>1.0816563424298229</v>
      </c>
      <c r="I82" s="17">
        <f t="shared" si="2"/>
        <v>-969.1099999999999</v>
      </c>
      <c r="J82" s="17"/>
    </row>
    <row r="83" spans="1:10" ht="14.25" customHeight="1" x14ac:dyDescent="0.25">
      <c r="A83" s="54">
        <v>43009</v>
      </c>
      <c r="B83" s="99">
        <f t="shared" si="3"/>
        <v>82</v>
      </c>
      <c r="C83" s="16">
        <v>127</v>
      </c>
      <c r="D83" s="56">
        <v>1226.24</v>
      </c>
      <c r="E83" s="57">
        <v>2204.94</v>
      </c>
      <c r="G83" s="100">
        <f t="shared" si="0"/>
        <v>957853.69000000006</v>
      </c>
      <c r="H83" s="58">
        <f t="shared" si="1"/>
        <v>0.79813087160751572</v>
      </c>
      <c r="I83" s="17">
        <f t="shared" si="2"/>
        <v>-978.7</v>
      </c>
      <c r="J83" s="17"/>
    </row>
    <row r="84" spans="1:10" ht="14.25" customHeight="1" x14ac:dyDescent="0.25">
      <c r="A84" s="54">
        <v>43040</v>
      </c>
      <c r="B84" s="99">
        <f t="shared" si="3"/>
        <v>83</v>
      </c>
      <c r="C84" s="16">
        <v>270</v>
      </c>
      <c r="D84" s="56">
        <v>2325.86</v>
      </c>
      <c r="E84" s="57">
        <v>3267.81</v>
      </c>
      <c r="G84" s="100">
        <f t="shared" si="0"/>
        <v>887269.80249999964</v>
      </c>
      <c r="H84" s="58">
        <f t="shared" si="1"/>
        <v>0.40498998220013233</v>
      </c>
      <c r="I84" s="17">
        <f t="shared" si="2"/>
        <v>-941.94999999999982</v>
      </c>
      <c r="J84" s="17"/>
    </row>
    <row r="85" spans="1:10" ht="14.25" customHeight="1" x14ac:dyDescent="0.25">
      <c r="A85" s="54">
        <v>43070</v>
      </c>
      <c r="B85" s="99">
        <f t="shared" si="3"/>
        <v>84</v>
      </c>
      <c r="C85" s="16">
        <v>372.5</v>
      </c>
      <c r="D85" s="56">
        <v>3600.39</v>
      </c>
      <c r="E85" s="57">
        <v>4927.21</v>
      </c>
      <c r="G85" s="100">
        <f t="shared" si="0"/>
        <v>1760451.3124000004</v>
      </c>
      <c r="H85" s="58">
        <f t="shared" si="1"/>
        <v>0.36852118798241307</v>
      </c>
      <c r="I85" s="17">
        <f t="shared" si="2"/>
        <v>-1326.8200000000002</v>
      </c>
      <c r="J85" s="17"/>
    </row>
    <row r="86" spans="1:10" ht="14.25" customHeight="1" x14ac:dyDescent="0.25">
      <c r="A86" s="54">
        <v>43101</v>
      </c>
      <c r="B86" s="99">
        <f t="shared" si="3"/>
        <v>85</v>
      </c>
      <c r="C86" s="16">
        <v>435.5</v>
      </c>
      <c r="D86" s="56">
        <v>6103.76</v>
      </c>
      <c r="E86" s="57">
        <v>6524.83</v>
      </c>
      <c r="G86" s="100">
        <f t="shared" si="0"/>
        <v>177299.94489999977</v>
      </c>
      <c r="H86" s="58">
        <f t="shared" si="1"/>
        <v>6.8985346737093153E-2</v>
      </c>
      <c r="I86" s="17">
        <f t="shared" si="2"/>
        <v>-421.06999999999971</v>
      </c>
      <c r="J86" s="17"/>
    </row>
    <row r="87" spans="1:10" ht="14.25" customHeight="1" x14ac:dyDescent="0.25">
      <c r="A87" s="54">
        <v>43132</v>
      </c>
      <c r="B87" s="99">
        <f t="shared" si="3"/>
        <v>86</v>
      </c>
      <c r="C87" s="16">
        <v>357.5</v>
      </c>
      <c r="D87" s="56">
        <v>4157.79</v>
      </c>
      <c r="E87" s="57">
        <v>4615.04</v>
      </c>
      <c r="G87" s="100">
        <f t="shared" si="0"/>
        <v>209077.5625</v>
      </c>
      <c r="H87" s="58">
        <f t="shared" si="1"/>
        <v>0.10997428922576657</v>
      </c>
      <c r="I87" s="17">
        <f t="shared" si="2"/>
        <v>-457.25</v>
      </c>
      <c r="J87" s="17"/>
    </row>
    <row r="88" spans="1:10" ht="14.25" customHeight="1" x14ac:dyDescent="0.25">
      <c r="A88" s="54">
        <v>43160</v>
      </c>
      <c r="B88" s="99">
        <f t="shared" si="3"/>
        <v>87</v>
      </c>
      <c r="C88" s="16">
        <v>243</v>
      </c>
      <c r="D88" s="56">
        <v>4910.4399999999996</v>
      </c>
      <c r="E88" s="57">
        <v>2984.81</v>
      </c>
      <c r="G88" s="100">
        <f t="shared" si="0"/>
        <v>3708050.8968999987</v>
      </c>
      <c r="H88" s="58">
        <f t="shared" si="1"/>
        <v>0.3921501942799423</v>
      </c>
      <c r="I88" s="17">
        <f t="shared" si="2"/>
        <v>1925.6299999999997</v>
      </c>
      <c r="J88" s="17"/>
    </row>
    <row r="89" spans="1:10" ht="14.25" customHeight="1" x14ac:dyDescent="0.25">
      <c r="A89" s="54">
        <v>43191</v>
      </c>
      <c r="B89" s="99">
        <f t="shared" si="3"/>
        <v>88</v>
      </c>
      <c r="C89" s="16">
        <v>142.5</v>
      </c>
      <c r="D89" s="56">
        <v>2497.4699999999998</v>
      </c>
      <c r="E89" s="57">
        <v>2279.19</v>
      </c>
      <c r="G89" s="100">
        <f t="shared" si="0"/>
        <v>47646.158399999891</v>
      </c>
      <c r="H89" s="58">
        <f t="shared" si="1"/>
        <v>8.7400449254645601E-2</v>
      </c>
      <c r="I89" s="17">
        <f t="shared" si="2"/>
        <v>218.27999999999975</v>
      </c>
      <c r="J89" s="17"/>
    </row>
    <row r="90" spans="1:10" ht="14.25" customHeight="1" x14ac:dyDescent="0.25">
      <c r="A90" s="54">
        <v>43221</v>
      </c>
      <c r="B90" s="99">
        <f t="shared" si="3"/>
        <v>89</v>
      </c>
      <c r="C90" s="16">
        <v>31</v>
      </c>
      <c r="D90" s="56">
        <v>1729.43</v>
      </c>
      <c r="E90" s="57">
        <v>1867.72</v>
      </c>
      <c r="G90" s="100">
        <f t="shared" si="0"/>
        <v>19124.12409999999</v>
      </c>
      <c r="H90" s="58">
        <f t="shared" si="1"/>
        <v>7.9962762297404316E-2</v>
      </c>
      <c r="I90" s="17">
        <f t="shared" si="2"/>
        <v>-138.28999999999996</v>
      </c>
      <c r="J90" s="17"/>
    </row>
    <row r="91" spans="1:10" ht="14.25" customHeight="1" x14ac:dyDescent="0.25">
      <c r="A91" s="54">
        <v>43252</v>
      </c>
      <c r="B91" s="99">
        <f t="shared" si="3"/>
        <v>90</v>
      </c>
      <c r="C91" s="16">
        <v>12.5</v>
      </c>
      <c r="D91" s="56">
        <v>1610.43</v>
      </c>
      <c r="E91" s="57">
        <v>1820.61</v>
      </c>
      <c r="G91" s="100">
        <f t="shared" si="0"/>
        <v>44175.632399999929</v>
      </c>
      <c r="H91" s="58">
        <f t="shared" si="1"/>
        <v>0.13051172668169361</v>
      </c>
      <c r="I91" s="17">
        <f t="shared" si="2"/>
        <v>-210.17999999999984</v>
      </c>
      <c r="J91" s="17"/>
    </row>
    <row r="92" spans="1:10" ht="14.25" customHeight="1" x14ac:dyDescent="0.25">
      <c r="A92" s="54">
        <v>43282</v>
      </c>
      <c r="B92" s="99">
        <f t="shared" si="3"/>
        <v>91</v>
      </c>
      <c r="C92" s="16">
        <v>15.5</v>
      </c>
      <c r="D92" s="56">
        <v>1239.4100000000001</v>
      </c>
      <c r="E92" s="57">
        <v>1827.95</v>
      </c>
      <c r="G92" s="100">
        <f t="shared" si="0"/>
        <v>346379.33159999998</v>
      </c>
      <c r="H92" s="58">
        <f t="shared" si="1"/>
        <v>0.47485497131699755</v>
      </c>
      <c r="I92" s="17">
        <f t="shared" si="2"/>
        <v>-588.54</v>
      </c>
      <c r="J92" s="17"/>
    </row>
    <row r="93" spans="1:10" ht="14.25" customHeight="1" x14ac:dyDescent="0.25">
      <c r="A93" s="54">
        <v>43313</v>
      </c>
      <c r="B93" s="99">
        <f t="shared" si="3"/>
        <v>92</v>
      </c>
      <c r="C93" s="16">
        <v>50</v>
      </c>
      <c r="D93" s="56">
        <v>1448.11</v>
      </c>
      <c r="E93" s="57">
        <v>1921.07</v>
      </c>
      <c r="G93" s="100">
        <f t="shared" si="0"/>
        <v>223691.16160000002</v>
      </c>
      <c r="H93" s="58">
        <f t="shared" si="1"/>
        <v>0.32660502309907402</v>
      </c>
      <c r="I93" s="17">
        <f t="shared" si="2"/>
        <v>-472.96000000000004</v>
      </c>
      <c r="J93" s="17"/>
    </row>
    <row r="94" spans="1:10" ht="14.25" customHeight="1" x14ac:dyDescent="0.25">
      <c r="A94" s="54">
        <v>43344</v>
      </c>
      <c r="B94" s="99">
        <f t="shared" si="3"/>
        <v>93</v>
      </c>
      <c r="C94" s="16">
        <v>120.5</v>
      </c>
      <c r="D94" s="56">
        <v>1302.3</v>
      </c>
      <c r="E94" s="57">
        <v>2175.8000000000002</v>
      </c>
      <c r="G94" s="100">
        <f t="shared" si="0"/>
        <v>763002.25000000035</v>
      </c>
      <c r="H94" s="58">
        <f t="shared" si="1"/>
        <v>0.6707363894647933</v>
      </c>
      <c r="I94" s="17">
        <f t="shared" si="2"/>
        <v>-873.50000000000023</v>
      </c>
      <c r="J94" s="17"/>
    </row>
    <row r="95" spans="1:10" ht="14.25" customHeight="1" x14ac:dyDescent="0.25">
      <c r="A95" s="54">
        <v>43374</v>
      </c>
      <c r="B95" s="99">
        <f t="shared" si="3"/>
        <v>94</v>
      </c>
      <c r="C95" s="16">
        <v>244</v>
      </c>
      <c r="D95" s="56">
        <v>2481.7399999999998</v>
      </c>
      <c r="E95" s="57">
        <v>2994.41</v>
      </c>
      <c r="G95" s="100">
        <f t="shared" si="0"/>
        <v>262830.52890000009</v>
      </c>
      <c r="H95" s="58">
        <f t="shared" si="1"/>
        <v>0.20657683721904799</v>
      </c>
      <c r="I95" s="17">
        <f t="shared" si="2"/>
        <v>-512.67000000000007</v>
      </c>
      <c r="J95" s="17"/>
    </row>
    <row r="96" spans="1:10" ht="14.25" customHeight="1" x14ac:dyDescent="0.25">
      <c r="A96" s="54">
        <v>43405</v>
      </c>
      <c r="B96" s="99">
        <f t="shared" si="3"/>
        <v>95</v>
      </c>
      <c r="C96" s="16">
        <v>411</v>
      </c>
      <c r="D96" s="56">
        <v>4334.28</v>
      </c>
      <c r="E96" s="57">
        <v>5850.11</v>
      </c>
      <c r="G96" s="100">
        <f t="shared" si="0"/>
        <v>2297740.5888999999</v>
      </c>
      <c r="H96" s="58">
        <f t="shared" si="1"/>
        <v>0.34973052040938751</v>
      </c>
      <c r="I96" s="17">
        <f t="shared" si="2"/>
        <v>-1515.83</v>
      </c>
      <c r="J96" s="17"/>
    </row>
    <row r="97" spans="1:10" ht="14.25" customHeight="1" x14ac:dyDescent="0.25">
      <c r="A97" s="54">
        <v>43435</v>
      </c>
      <c r="B97" s="99">
        <f t="shared" si="3"/>
        <v>96</v>
      </c>
      <c r="C97" s="16">
        <v>431</v>
      </c>
      <c r="D97" s="56">
        <v>5010.95</v>
      </c>
      <c r="E97" s="57">
        <v>6396.24</v>
      </c>
      <c r="G97" s="100">
        <f t="shared" si="0"/>
        <v>1919028.3840999999</v>
      </c>
      <c r="H97" s="58">
        <f t="shared" si="1"/>
        <v>0.27645256887416558</v>
      </c>
      <c r="I97" s="17">
        <f t="shared" si="2"/>
        <v>-1385.29</v>
      </c>
      <c r="J97" s="17"/>
    </row>
    <row r="98" spans="1:10" ht="14.25" customHeight="1" x14ac:dyDescent="0.25">
      <c r="A98" s="54">
        <v>43466</v>
      </c>
      <c r="B98" s="99">
        <f t="shared" si="3"/>
        <v>97</v>
      </c>
      <c r="C98" s="16">
        <v>294</v>
      </c>
      <c r="D98" s="56">
        <v>3984</v>
      </c>
      <c r="E98" s="57">
        <v>3565.58</v>
      </c>
      <c r="G98" s="100">
        <f t="shared" si="0"/>
        <v>175075.29640000005</v>
      </c>
      <c r="H98" s="58">
        <f t="shared" si="1"/>
        <v>0.10502510040160644</v>
      </c>
      <c r="I98" s="17">
        <f t="shared" si="2"/>
        <v>418.42000000000007</v>
      </c>
      <c r="J98" s="17"/>
    </row>
    <row r="99" spans="1:10" ht="14.25" customHeight="1" x14ac:dyDescent="0.25">
      <c r="A99" s="54">
        <v>43497</v>
      </c>
      <c r="B99" s="99">
        <f t="shared" si="3"/>
        <v>98</v>
      </c>
      <c r="C99" s="16">
        <v>316</v>
      </c>
      <c r="D99" s="56">
        <v>4380</v>
      </c>
      <c r="E99" s="57">
        <v>3882.82</v>
      </c>
      <c r="G99" s="100">
        <f t="shared" si="0"/>
        <v>247187.95239999983</v>
      </c>
      <c r="H99" s="58">
        <f t="shared" si="1"/>
        <v>0.11351141552511412</v>
      </c>
      <c r="I99" s="17">
        <f t="shared" si="2"/>
        <v>497.17999999999984</v>
      </c>
      <c r="J99" s="17"/>
    </row>
    <row r="100" spans="1:10" ht="14.25" customHeight="1" x14ac:dyDescent="0.25">
      <c r="A100" s="54">
        <v>43525</v>
      </c>
      <c r="B100" s="99">
        <f t="shared" si="3"/>
        <v>99</v>
      </c>
      <c r="C100" s="16">
        <v>384.5</v>
      </c>
      <c r="D100" s="56">
        <v>7549</v>
      </c>
      <c r="E100" s="57">
        <v>5196.07</v>
      </c>
      <c r="G100" s="100">
        <f t="shared" si="0"/>
        <v>5536279.5849000011</v>
      </c>
      <c r="H100" s="58">
        <f t="shared" si="1"/>
        <v>0.31168764074711885</v>
      </c>
      <c r="I100" s="17">
        <f t="shared" si="2"/>
        <v>2352.9300000000003</v>
      </c>
      <c r="J100" s="17"/>
    </row>
    <row r="101" spans="1:10" ht="14.25" customHeight="1" x14ac:dyDescent="0.25">
      <c r="A101" s="54">
        <v>43556</v>
      </c>
      <c r="B101" s="99">
        <f t="shared" si="3"/>
        <v>100</v>
      </c>
      <c r="C101" s="16">
        <v>286</v>
      </c>
      <c r="D101" s="56">
        <v>5025</v>
      </c>
      <c r="E101" s="57">
        <v>3461.05</v>
      </c>
      <c r="G101" s="100">
        <f t="shared" si="0"/>
        <v>2445939.6024999996</v>
      </c>
      <c r="H101" s="58">
        <f t="shared" si="1"/>
        <v>0.31123383084577111</v>
      </c>
      <c r="I101" s="17">
        <f t="shared" si="2"/>
        <v>1563.9499999999998</v>
      </c>
      <c r="J101" s="17"/>
    </row>
    <row r="102" spans="1:10" ht="14.25" customHeight="1" x14ac:dyDescent="0.25">
      <c r="A102" s="54">
        <v>43586</v>
      </c>
      <c r="B102" s="99">
        <f t="shared" si="3"/>
        <v>101</v>
      </c>
      <c r="C102" s="16">
        <v>156</v>
      </c>
      <c r="D102" s="56">
        <v>3380</v>
      </c>
      <c r="E102" s="57">
        <v>2349.84</v>
      </c>
      <c r="G102" s="100">
        <f t="shared" si="0"/>
        <v>1061229.6255999997</v>
      </c>
      <c r="H102" s="58">
        <f t="shared" si="1"/>
        <v>0.30478106508875735</v>
      </c>
      <c r="I102" s="17">
        <f t="shared" si="2"/>
        <v>1030.1599999999999</v>
      </c>
      <c r="J102" s="17"/>
    </row>
    <row r="103" spans="1:10" ht="14.25" customHeight="1" x14ac:dyDescent="0.25">
      <c r="A103" s="54">
        <v>43617</v>
      </c>
      <c r="B103" s="99">
        <f t="shared" si="3"/>
        <v>102</v>
      </c>
      <c r="C103" s="16">
        <v>49.5</v>
      </c>
      <c r="D103" s="56">
        <v>2399</v>
      </c>
      <c r="E103" s="57">
        <v>1919.59</v>
      </c>
      <c r="G103" s="100">
        <f t="shared" si="0"/>
        <v>229833.94810000007</v>
      </c>
      <c r="H103" s="58">
        <f t="shared" si="1"/>
        <v>0.19983743226344314</v>
      </c>
      <c r="I103" s="17">
        <f t="shared" si="2"/>
        <v>479.41000000000008</v>
      </c>
      <c r="J103" s="17"/>
    </row>
    <row r="104" spans="1:10" ht="14.25" customHeight="1" x14ac:dyDescent="0.25">
      <c r="A104" s="54">
        <v>43647</v>
      </c>
      <c r="B104" s="99">
        <f t="shared" si="3"/>
        <v>103</v>
      </c>
      <c r="C104" s="16">
        <v>21.5</v>
      </c>
      <c r="D104" s="56">
        <v>1947</v>
      </c>
      <c r="E104" s="57">
        <v>1842.97</v>
      </c>
      <c r="G104" s="100">
        <f t="shared" si="0"/>
        <v>10822.240899999993</v>
      </c>
      <c r="H104" s="58">
        <f t="shared" si="1"/>
        <v>5.3430919363122741E-2</v>
      </c>
      <c r="I104" s="17">
        <f t="shared" si="2"/>
        <v>104.02999999999997</v>
      </c>
      <c r="J104" s="17"/>
    </row>
    <row r="105" spans="1:10" ht="14.25" customHeight="1" x14ac:dyDescent="0.25">
      <c r="A105" s="54">
        <v>43678</v>
      </c>
      <c r="B105" s="99">
        <f t="shared" si="3"/>
        <v>104</v>
      </c>
      <c r="C105" s="16">
        <v>30.5</v>
      </c>
      <c r="D105" s="56">
        <v>1607</v>
      </c>
      <c r="E105" s="57">
        <v>1866.39</v>
      </c>
      <c r="G105" s="100">
        <f t="shared" si="0"/>
        <v>67283.172100000054</v>
      </c>
      <c r="H105" s="58">
        <f t="shared" si="1"/>
        <v>0.16141257000622283</v>
      </c>
      <c r="I105" s="17">
        <f t="shared" si="2"/>
        <v>-259.3900000000001</v>
      </c>
      <c r="J105" s="17"/>
    </row>
    <row r="106" spans="1:10" ht="14.25" customHeight="1" x14ac:dyDescent="0.25">
      <c r="A106" s="54">
        <v>43709</v>
      </c>
      <c r="B106" s="99">
        <f t="shared" si="3"/>
        <v>105</v>
      </c>
      <c r="C106" s="16">
        <v>81</v>
      </c>
      <c r="D106" s="56">
        <v>1379</v>
      </c>
      <c r="E106" s="57">
        <v>2020.73</v>
      </c>
      <c r="G106" s="100">
        <f t="shared" si="0"/>
        <v>411817.39290000004</v>
      </c>
      <c r="H106" s="58">
        <f t="shared" si="1"/>
        <v>0.46535895576504716</v>
      </c>
      <c r="I106" s="17">
        <f t="shared" si="2"/>
        <v>-641.73</v>
      </c>
      <c r="J106" s="17"/>
    </row>
    <row r="107" spans="1:10" ht="14.25" customHeight="1" x14ac:dyDescent="0.25">
      <c r="A107" s="54">
        <v>43739</v>
      </c>
      <c r="B107" s="99">
        <f t="shared" si="3"/>
        <v>106</v>
      </c>
      <c r="C107" s="101">
        <v>129.5</v>
      </c>
      <c r="D107" s="56">
        <v>1426</v>
      </c>
      <c r="E107" s="57">
        <v>2216.4499999999998</v>
      </c>
      <c r="G107" s="100">
        <f t="shared" si="0"/>
        <v>624811.20249999966</v>
      </c>
      <c r="H107" s="58">
        <f t="shared" si="1"/>
        <v>0.55431276297335186</v>
      </c>
      <c r="I107" s="17">
        <f t="shared" si="2"/>
        <v>-790.44999999999982</v>
      </c>
      <c r="J107" s="17"/>
    </row>
    <row r="108" spans="1:10" ht="14.25" customHeight="1" x14ac:dyDescent="0.25">
      <c r="A108" s="54">
        <v>43770</v>
      </c>
      <c r="B108" s="99">
        <f t="shared" si="3"/>
        <v>107</v>
      </c>
      <c r="C108" s="101">
        <v>233.5</v>
      </c>
      <c r="D108" s="56">
        <v>2419</v>
      </c>
      <c r="E108" s="57">
        <v>2896.69</v>
      </c>
      <c r="G108" s="100">
        <f t="shared" si="0"/>
        <v>228187.73610000004</v>
      </c>
      <c r="H108" s="58">
        <f t="shared" si="1"/>
        <v>0.19747416287722203</v>
      </c>
      <c r="I108" s="17">
        <f t="shared" si="2"/>
        <v>-477.69000000000005</v>
      </c>
      <c r="J108" s="17"/>
    </row>
    <row r="109" spans="1:10" ht="14.25" customHeight="1" x14ac:dyDescent="0.25">
      <c r="A109" s="54">
        <v>43800</v>
      </c>
      <c r="B109" s="99">
        <f t="shared" si="3"/>
        <v>108</v>
      </c>
      <c r="C109" s="101">
        <v>351.5</v>
      </c>
      <c r="D109" s="56">
        <v>4238</v>
      </c>
      <c r="E109" s="57">
        <v>4497.4799999999996</v>
      </c>
      <c r="G109" s="100">
        <f t="shared" si="0"/>
        <v>67329.870399999767</v>
      </c>
      <c r="H109" s="58">
        <f t="shared" si="1"/>
        <v>6.1226993865030568E-2</v>
      </c>
      <c r="I109" s="17">
        <f t="shared" si="2"/>
        <v>-259.47999999999956</v>
      </c>
      <c r="J109" s="17"/>
    </row>
    <row r="110" spans="1:10" ht="14.25" customHeight="1" x14ac:dyDescent="0.25">
      <c r="A110" s="54">
        <v>43831</v>
      </c>
      <c r="B110" s="99">
        <f t="shared" si="3"/>
        <v>109</v>
      </c>
      <c r="C110" s="101">
        <v>440</v>
      </c>
      <c r="D110" s="56">
        <v>5672</v>
      </c>
      <c r="E110" s="57">
        <v>6655.36</v>
      </c>
      <c r="G110" s="100">
        <f t="shared" si="0"/>
        <v>966996.88959999941</v>
      </c>
      <c r="H110" s="58">
        <f t="shared" si="1"/>
        <v>0.17337094499294775</v>
      </c>
      <c r="I110" s="17">
        <f t="shared" si="2"/>
        <v>-983.35999999999967</v>
      </c>
      <c r="J110" s="17"/>
    </row>
    <row r="111" spans="1:10" ht="14.25" customHeight="1" x14ac:dyDescent="0.25">
      <c r="A111" s="54">
        <v>43862</v>
      </c>
      <c r="B111" s="99">
        <f t="shared" si="3"/>
        <v>110</v>
      </c>
      <c r="C111" s="101">
        <v>622.5</v>
      </c>
      <c r="D111" s="56">
        <v>11933</v>
      </c>
      <c r="E111" s="57">
        <v>11948.44</v>
      </c>
      <c r="G111" s="100">
        <f t="shared" si="0"/>
        <v>238.39360000001574</v>
      </c>
      <c r="H111" s="58">
        <f t="shared" si="1"/>
        <v>1.2938908908070484E-3</v>
      </c>
      <c r="I111" s="17">
        <f t="shared" si="2"/>
        <v>-15.440000000000509</v>
      </c>
      <c r="J111" s="17"/>
    </row>
    <row r="112" spans="1:10" ht="14.25" customHeight="1" x14ac:dyDescent="0.25">
      <c r="A112" s="54">
        <v>43891</v>
      </c>
      <c r="B112" s="99">
        <f t="shared" si="3"/>
        <v>111</v>
      </c>
      <c r="C112" s="101">
        <v>485.5</v>
      </c>
      <c r="D112" s="56">
        <v>8252</v>
      </c>
      <c r="E112" s="57">
        <v>8059.32</v>
      </c>
      <c r="G112" s="100">
        <f t="shared" si="0"/>
        <v>37125.582400000116</v>
      </c>
      <c r="H112" s="58">
        <f t="shared" si="1"/>
        <v>2.3349491032477011E-2</v>
      </c>
      <c r="I112" s="17">
        <f t="shared" si="2"/>
        <v>192.68000000000029</v>
      </c>
      <c r="J112" s="17"/>
    </row>
    <row r="113" spans="1:10" ht="14.25" customHeight="1" x14ac:dyDescent="0.25">
      <c r="A113" s="54">
        <v>43922</v>
      </c>
      <c r="B113" s="99">
        <f t="shared" si="3"/>
        <v>112</v>
      </c>
      <c r="C113" s="101">
        <v>146</v>
      </c>
      <c r="D113" s="56">
        <v>4239</v>
      </c>
      <c r="E113" s="57">
        <v>2296.9499999999998</v>
      </c>
      <c r="G113" s="100">
        <f t="shared" si="0"/>
        <v>3771558.2025000006</v>
      </c>
      <c r="H113" s="58">
        <f t="shared" si="1"/>
        <v>0.45813871196036804</v>
      </c>
      <c r="I113" s="17">
        <f t="shared" si="2"/>
        <v>1942.0500000000002</v>
      </c>
      <c r="J113" s="17"/>
    </row>
    <row r="114" spans="1:10" ht="14.25" customHeight="1" x14ac:dyDescent="0.25">
      <c r="A114" s="54">
        <v>43952</v>
      </c>
      <c r="B114" s="99">
        <f t="shared" si="3"/>
        <v>113</v>
      </c>
      <c r="C114" s="16">
        <v>80</v>
      </c>
      <c r="D114" s="56">
        <v>2803</v>
      </c>
      <c r="E114" s="57">
        <v>2017.24</v>
      </c>
      <c r="G114" s="100">
        <f t="shared" si="0"/>
        <v>617418.77760000003</v>
      </c>
      <c r="H114" s="58">
        <f t="shared" si="1"/>
        <v>0.28032821976453798</v>
      </c>
      <c r="I114" s="17">
        <f t="shared" si="2"/>
        <v>785.76</v>
      </c>
      <c r="J114" s="17"/>
    </row>
    <row r="115" spans="1:10" ht="14.25" customHeight="1" x14ac:dyDescent="0.25">
      <c r="A115" s="54">
        <v>43983</v>
      </c>
      <c r="B115" s="99">
        <f t="shared" si="3"/>
        <v>114</v>
      </c>
      <c r="C115" s="16">
        <v>63.5</v>
      </c>
      <c r="D115" s="56">
        <v>2449</v>
      </c>
      <c r="E115" s="57">
        <v>1962.39</v>
      </c>
      <c r="G115" s="100">
        <f t="shared" si="0"/>
        <v>236789.2920999999</v>
      </c>
      <c r="H115" s="58">
        <f t="shared" si="1"/>
        <v>0.19869742752143729</v>
      </c>
      <c r="I115" s="17">
        <f t="shared" si="2"/>
        <v>486.6099999999999</v>
      </c>
      <c r="J115" s="17"/>
    </row>
    <row r="116" spans="1:10" ht="14.25" customHeight="1" x14ac:dyDescent="0.25">
      <c r="A116" s="54">
        <v>44013</v>
      </c>
      <c r="B116" s="99">
        <f t="shared" si="3"/>
        <v>115</v>
      </c>
      <c r="C116" s="16">
        <v>10</v>
      </c>
      <c r="D116" s="56">
        <v>1873</v>
      </c>
      <c r="E116" s="57">
        <v>1814.58</v>
      </c>
      <c r="G116" s="100">
        <f t="shared" si="0"/>
        <v>3412.8964000000087</v>
      </c>
      <c r="H116" s="58">
        <f t="shared" si="1"/>
        <v>3.1190603310197584E-2</v>
      </c>
      <c r="I116" s="17">
        <f t="shared" si="2"/>
        <v>58.420000000000073</v>
      </c>
      <c r="J116" s="17"/>
    </row>
    <row r="117" spans="1:10" ht="14.25" customHeight="1" x14ac:dyDescent="0.25">
      <c r="A117" s="54">
        <v>44044</v>
      </c>
      <c r="B117" s="99">
        <f t="shared" si="3"/>
        <v>116</v>
      </c>
      <c r="C117" s="16">
        <v>10</v>
      </c>
      <c r="D117" s="56">
        <v>1462</v>
      </c>
      <c r="E117" s="57">
        <v>1814.58</v>
      </c>
      <c r="G117" s="100">
        <f t="shared" si="0"/>
        <v>124312.65639999995</v>
      </c>
      <c r="H117" s="58">
        <f t="shared" si="1"/>
        <v>0.24116279069767438</v>
      </c>
      <c r="I117" s="17">
        <f t="shared" si="2"/>
        <v>-352.57999999999993</v>
      </c>
      <c r="J117" s="17"/>
    </row>
    <row r="118" spans="1:10" ht="14.25" customHeight="1" x14ac:dyDescent="0.25">
      <c r="A118" s="54">
        <v>44075</v>
      </c>
      <c r="B118" s="99">
        <f t="shared" si="3"/>
        <v>117</v>
      </c>
      <c r="C118" s="16">
        <v>21.5</v>
      </c>
      <c r="D118" s="56">
        <v>1141</v>
      </c>
      <c r="E118" s="57">
        <v>1842.97</v>
      </c>
      <c r="G118" s="100">
        <f t="shared" si="0"/>
        <v>492761.88090000005</v>
      </c>
      <c r="H118" s="58">
        <f t="shared" si="1"/>
        <v>0.61522348816827344</v>
      </c>
      <c r="I118" s="17">
        <f t="shared" si="2"/>
        <v>-701.97</v>
      </c>
      <c r="J118" s="17"/>
    </row>
    <row r="119" spans="1:10" ht="14.25" customHeight="1" x14ac:dyDescent="0.25">
      <c r="A119" s="54">
        <v>44105</v>
      </c>
      <c r="B119" s="99">
        <f t="shared" si="3"/>
        <v>118</v>
      </c>
      <c r="C119" s="16">
        <v>72.5</v>
      </c>
      <c r="D119" s="56">
        <v>985</v>
      </c>
      <c r="E119" s="57">
        <v>1991.69</v>
      </c>
      <c r="G119" s="100">
        <f t="shared" si="0"/>
        <v>1013424.7561000001</v>
      </c>
      <c r="H119" s="58">
        <f t="shared" si="1"/>
        <v>1.0220203045685279</v>
      </c>
      <c r="I119" s="17">
        <f t="shared" si="2"/>
        <v>-1006.69</v>
      </c>
      <c r="J119" s="17"/>
    </row>
    <row r="120" spans="1:10" ht="14.25" customHeight="1" x14ac:dyDescent="0.25">
      <c r="A120" s="54">
        <v>44136</v>
      </c>
      <c r="B120" s="99">
        <f t="shared" si="3"/>
        <v>119</v>
      </c>
      <c r="C120" s="16">
        <v>166.5</v>
      </c>
      <c r="D120" s="56">
        <v>1948</v>
      </c>
      <c r="E120" s="57">
        <v>2409.04</v>
      </c>
      <c r="G120" s="100">
        <f t="shared" si="0"/>
        <v>212557.88159999996</v>
      </c>
      <c r="H120" s="58">
        <f t="shared" si="1"/>
        <v>0.23667351129363448</v>
      </c>
      <c r="I120" s="17">
        <f t="shared" si="2"/>
        <v>-461.03999999999996</v>
      </c>
      <c r="J120" s="17"/>
    </row>
    <row r="121" spans="1:10" ht="14.25" customHeight="1" x14ac:dyDescent="0.25">
      <c r="A121" s="54">
        <v>44166</v>
      </c>
      <c r="B121" s="99">
        <f t="shared" si="3"/>
        <v>120</v>
      </c>
      <c r="C121" s="16">
        <v>378</v>
      </c>
      <c r="D121" s="56">
        <v>4880</v>
      </c>
      <c r="E121" s="57">
        <v>5048.3100000000004</v>
      </c>
      <c r="G121" s="100">
        <f t="shared" si="0"/>
        <v>28328.256100000133</v>
      </c>
      <c r="H121" s="58">
        <f t="shared" si="1"/>
        <v>3.4489754098360741E-2</v>
      </c>
      <c r="I121" s="17">
        <f t="shared" si="2"/>
        <v>-168.3100000000004</v>
      </c>
      <c r="J121" s="17"/>
    </row>
    <row r="122" spans="1:10" ht="14.25" customHeight="1" x14ac:dyDescent="0.25">
      <c r="A122" s="54">
        <v>44197</v>
      </c>
      <c r="B122" s="99">
        <f t="shared" si="3"/>
        <v>121</v>
      </c>
      <c r="C122" s="16">
        <v>451</v>
      </c>
      <c r="D122" s="56">
        <v>6198</v>
      </c>
      <c r="E122" s="57">
        <v>6981.99</v>
      </c>
      <c r="G122" s="100">
        <f t="shared" si="0"/>
        <v>614640.32009999966</v>
      </c>
      <c r="H122" s="58">
        <f t="shared" si="1"/>
        <v>0.12649080348499511</v>
      </c>
      <c r="I122" s="17">
        <f t="shared" si="2"/>
        <v>-783.98999999999978</v>
      </c>
      <c r="J122" s="17"/>
    </row>
    <row r="123" spans="1:10" ht="14.25" customHeight="1" x14ac:dyDescent="0.25">
      <c r="A123" s="54">
        <v>44228</v>
      </c>
      <c r="B123" s="99">
        <f t="shared" si="3"/>
        <v>122</v>
      </c>
      <c r="C123" s="16">
        <v>369</v>
      </c>
      <c r="D123" s="56">
        <v>4770</v>
      </c>
      <c r="E123" s="57">
        <v>4852</v>
      </c>
      <c r="G123" s="100">
        <f t="shared" si="0"/>
        <v>6724</v>
      </c>
      <c r="H123" s="58">
        <f t="shared" si="1"/>
        <v>1.7190775681341718E-2</v>
      </c>
      <c r="I123" s="17">
        <f t="shared" si="2"/>
        <v>-82</v>
      </c>
      <c r="J123" s="17"/>
    </row>
    <row r="124" spans="1:10" ht="14.25" customHeight="1" x14ac:dyDescent="0.25">
      <c r="A124" s="54">
        <v>44256</v>
      </c>
      <c r="B124" s="99">
        <f t="shared" si="3"/>
        <v>123</v>
      </c>
      <c r="C124" s="16">
        <v>286</v>
      </c>
      <c r="D124" s="56">
        <v>4338</v>
      </c>
      <c r="E124" s="57">
        <v>3461.05</v>
      </c>
      <c r="G124" s="100">
        <f t="shared" si="0"/>
        <v>769041.30249999964</v>
      </c>
      <c r="H124" s="58">
        <f t="shared" si="1"/>
        <v>0.20215537113877358</v>
      </c>
      <c r="I124" s="17">
        <f t="shared" si="2"/>
        <v>876.94999999999982</v>
      </c>
      <c r="J124" s="17"/>
    </row>
    <row r="125" spans="1:10" ht="14.25" customHeight="1" x14ac:dyDescent="0.25">
      <c r="A125" s="54">
        <v>44287</v>
      </c>
      <c r="B125" s="99">
        <f t="shared" si="3"/>
        <v>124</v>
      </c>
      <c r="C125" s="16">
        <v>116</v>
      </c>
      <c r="D125" s="56">
        <v>2131</v>
      </c>
      <c r="E125" s="57">
        <v>2156.2800000000002</v>
      </c>
      <c r="G125" s="100">
        <f t="shared" si="0"/>
        <v>639.07840000001011</v>
      </c>
      <c r="H125" s="58">
        <f t="shared" si="1"/>
        <v>1.1862975129047489E-2</v>
      </c>
      <c r="I125" s="17">
        <f t="shared" si="2"/>
        <v>-25.2800000000002</v>
      </c>
      <c r="J125" s="17"/>
    </row>
    <row r="126" spans="1:10" ht="14.25" customHeight="1" x14ac:dyDescent="0.25">
      <c r="A126" s="54">
        <v>44317</v>
      </c>
      <c r="B126" s="99">
        <f t="shared" si="3"/>
        <v>125</v>
      </c>
      <c r="C126" s="16">
        <v>32</v>
      </c>
      <c r="D126" s="56">
        <v>1589</v>
      </c>
      <c r="E126" s="57">
        <v>1870.4</v>
      </c>
      <c r="G126" s="100">
        <f t="shared" si="0"/>
        <v>79185.96000000005</v>
      </c>
      <c r="H126" s="58">
        <f t="shared" si="1"/>
        <v>0.17709251101321591</v>
      </c>
      <c r="I126" s="17">
        <f t="shared" si="2"/>
        <v>-281.40000000000009</v>
      </c>
      <c r="J126" s="17"/>
    </row>
    <row r="127" spans="1:10" ht="14.25" customHeight="1" x14ac:dyDescent="0.25">
      <c r="A127" s="54">
        <v>44348</v>
      </c>
      <c r="B127" s="99">
        <f t="shared" si="3"/>
        <v>126</v>
      </c>
      <c r="C127" s="16">
        <v>31.5</v>
      </c>
      <c r="D127" s="56">
        <v>1692</v>
      </c>
      <c r="E127" s="57">
        <v>1869.06</v>
      </c>
      <c r="G127" s="100">
        <f t="shared" si="0"/>
        <v>31350.24359999998</v>
      </c>
      <c r="H127" s="58">
        <f t="shared" si="1"/>
        <v>0.10464539007092195</v>
      </c>
      <c r="I127" s="17">
        <f t="shared" si="2"/>
        <v>-177.05999999999995</v>
      </c>
      <c r="J127" s="17"/>
    </row>
    <row r="128" spans="1:10" ht="14.25" customHeight="1" x14ac:dyDescent="0.25">
      <c r="A128" s="54">
        <v>44378</v>
      </c>
      <c r="B128" s="99">
        <f t="shared" si="3"/>
        <v>127</v>
      </c>
      <c r="C128" s="16">
        <v>25</v>
      </c>
      <c r="D128" s="56">
        <v>1256</v>
      </c>
      <c r="E128" s="57">
        <v>1851.95</v>
      </c>
      <c r="G128" s="100">
        <f t="shared" si="0"/>
        <v>355156.40250000003</v>
      </c>
      <c r="H128" s="58">
        <f t="shared" si="1"/>
        <v>0.47448248407643318</v>
      </c>
      <c r="I128" s="17">
        <f t="shared" si="2"/>
        <v>-595.95000000000005</v>
      </c>
      <c r="J128" s="17"/>
    </row>
    <row r="129" spans="1:10" ht="14.25" customHeight="1" x14ac:dyDescent="0.25">
      <c r="A129" s="54">
        <v>44409</v>
      </c>
      <c r="B129" s="99">
        <f t="shared" si="3"/>
        <v>128</v>
      </c>
      <c r="C129" s="16">
        <v>8</v>
      </c>
      <c r="D129" s="56">
        <v>1119</v>
      </c>
      <c r="E129" s="57">
        <v>1809.8</v>
      </c>
      <c r="G129" s="100">
        <f t="shared" si="0"/>
        <v>477204.63999999996</v>
      </c>
      <c r="H129" s="58">
        <f t="shared" si="1"/>
        <v>0.61733690795352991</v>
      </c>
      <c r="I129" s="17">
        <f t="shared" si="2"/>
        <v>-690.8</v>
      </c>
      <c r="J129" s="17"/>
    </row>
    <row r="130" spans="1:10" ht="14.25" customHeight="1" x14ac:dyDescent="0.25">
      <c r="A130" s="54">
        <v>44440</v>
      </c>
      <c r="B130" s="99">
        <f t="shared" si="3"/>
        <v>129</v>
      </c>
      <c r="C130" s="16">
        <v>18</v>
      </c>
      <c r="D130" s="56">
        <v>923</v>
      </c>
      <c r="E130" s="57">
        <v>1834.15</v>
      </c>
      <c r="G130" s="100">
        <f t="shared" si="0"/>
        <v>830194.32250000013</v>
      </c>
      <c r="H130" s="58">
        <f t="shared" si="1"/>
        <v>0.98716143011917667</v>
      </c>
      <c r="I130" s="17">
        <f t="shared" si="2"/>
        <v>-911.15000000000009</v>
      </c>
      <c r="J130" s="17"/>
    </row>
    <row r="131" spans="1:10" ht="14.25" customHeight="1" x14ac:dyDescent="0.25">
      <c r="A131" s="54">
        <v>44470</v>
      </c>
      <c r="B131" s="99">
        <f t="shared" si="3"/>
        <v>130</v>
      </c>
      <c r="C131" s="16">
        <v>227.5</v>
      </c>
      <c r="D131" s="56">
        <v>2983</v>
      </c>
      <c r="E131" s="57">
        <v>2843.83</v>
      </c>
      <c r="G131" s="100">
        <f t="shared" si="0"/>
        <v>19368.288900000021</v>
      </c>
      <c r="H131" s="58">
        <f t="shared" si="1"/>
        <v>4.665437479047941E-2</v>
      </c>
      <c r="I131" s="17">
        <f t="shared" si="2"/>
        <v>139.17000000000007</v>
      </c>
      <c r="J131" s="17"/>
    </row>
    <row r="132" spans="1:10" ht="14.25" customHeight="1" x14ac:dyDescent="0.25">
      <c r="A132" s="54">
        <v>44501</v>
      </c>
      <c r="B132" s="99">
        <f t="shared" si="3"/>
        <v>131</v>
      </c>
      <c r="C132" s="16">
        <v>373</v>
      </c>
      <c r="D132" s="56">
        <v>3815</v>
      </c>
      <c r="E132" s="57">
        <v>4938.07</v>
      </c>
      <c r="G132" s="100">
        <f t="shared" si="0"/>
        <v>1261286.2248999993</v>
      </c>
      <c r="H132" s="58">
        <f t="shared" si="1"/>
        <v>0.29438269986893834</v>
      </c>
      <c r="I132" s="17">
        <f t="shared" si="2"/>
        <v>-1123.0699999999997</v>
      </c>
      <c r="J132" s="17"/>
    </row>
    <row r="133" spans="1:10" ht="14.25" customHeight="1" x14ac:dyDescent="0.25">
      <c r="A133" s="54">
        <v>44531</v>
      </c>
      <c r="B133" s="99">
        <f t="shared" si="3"/>
        <v>132</v>
      </c>
      <c r="C133" s="16">
        <v>377.5</v>
      </c>
      <c r="D133" s="56">
        <v>4450</v>
      </c>
      <c r="E133" s="57">
        <v>5037.1499999999996</v>
      </c>
      <c r="G133" s="100">
        <f t="shared" si="0"/>
        <v>344745.12249999959</v>
      </c>
      <c r="H133" s="58">
        <f t="shared" si="1"/>
        <v>0.13194382022471901</v>
      </c>
      <c r="I133" s="17">
        <f t="shared" si="2"/>
        <v>-587.14999999999964</v>
      </c>
      <c r="J133" s="17"/>
    </row>
    <row r="134" spans="1:10" ht="14.25" customHeight="1" x14ac:dyDescent="0.25">
      <c r="A134" s="54">
        <v>44562</v>
      </c>
      <c r="B134" s="99">
        <f t="shared" si="3"/>
        <v>133</v>
      </c>
      <c r="C134" s="16">
        <v>538.5</v>
      </c>
      <c r="D134" s="56">
        <v>9992</v>
      </c>
      <c r="E134" s="57">
        <v>9744.52</v>
      </c>
      <c r="G134" s="100">
        <f t="shared" si="0"/>
        <v>61246.350399999785</v>
      </c>
      <c r="H134" s="58">
        <f t="shared" si="1"/>
        <v>2.4767814251401076E-2</v>
      </c>
      <c r="I134" s="17">
        <f t="shared" si="2"/>
        <v>247.47999999999956</v>
      </c>
      <c r="J134" s="17"/>
    </row>
    <row r="135" spans="1:10" ht="14.25" customHeight="1" x14ac:dyDescent="0.25">
      <c r="A135" s="54">
        <v>44593</v>
      </c>
      <c r="B135" s="99">
        <f t="shared" si="3"/>
        <v>134</v>
      </c>
      <c r="C135" s="16">
        <v>516</v>
      </c>
      <c r="D135" s="56">
        <v>10939</v>
      </c>
      <c r="E135" s="57">
        <v>9038.2099999999991</v>
      </c>
      <c r="G135" s="100">
        <f t="shared" si="0"/>
        <v>3613002.6241000034</v>
      </c>
      <c r="H135" s="58">
        <f t="shared" si="1"/>
        <v>0.17376268397476927</v>
      </c>
      <c r="I135" s="17">
        <f t="shared" si="2"/>
        <v>1900.7900000000009</v>
      </c>
      <c r="J135" s="17"/>
    </row>
    <row r="136" spans="1:10" ht="14.25" customHeight="1" x14ac:dyDescent="0.25">
      <c r="A136" s="54">
        <v>44621</v>
      </c>
      <c r="B136" s="99">
        <f t="shared" si="3"/>
        <v>135</v>
      </c>
      <c r="C136" s="16">
        <v>297</v>
      </c>
      <c r="D136" s="56">
        <v>4978</v>
      </c>
      <c r="E136" s="57">
        <v>3606.22</v>
      </c>
      <c r="G136" s="100">
        <f t="shared" si="0"/>
        <v>1881780.3684000005</v>
      </c>
      <c r="H136" s="58">
        <f t="shared" si="1"/>
        <v>0.27556850140618727</v>
      </c>
      <c r="I136" s="17">
        <f t="shared" si="2"/>
        <v>1371.7800000000002</v>
      </c>
      <c r="J136" s="17"/>
    </row>
    <row r="137" spans="1:10" ht="14.25" customHeight="1" x14ac:dyDescent="0.25">
      <c r="A137" s="54">
        <v>44652</v>
      </c>
      <c r="B137" s="99">
        <f t="shared" si="3"/>
        <v>136</v>
      </c>
      <c r="C137" s="16">
        <v>151</v>
      </c>
      <c r="D137" s="56">
        <v>3761</v>
      </c>
      <c r="E137" s="57">
        <v>2322.9899999999998</v>
      </c>
      <c r="G137" s="100">
        <f t="shared" si="0"/>
        <v>2067872.7601000005</v>
      </c>
      <c r="H137" s="58">
        <f t="shared" si="1"/>
        <v>0.38234777984578577</v>
      </c>
      <c r="I137" s="17">
        <f t="shared" si="2"/>
        <v>1438.0100000000002</v>
      </c>
      <c r="J137" s="17"/>
    </row>
    <row r="138" spans="1:10" ht="14.25" customHeight="1" x14ac:dyDescent="0.25">
      <c r="A138" s="54">
        <v>44682</v>
      </c>
      <c r="B138" s="99">
        <f t="shared" si="3"/>
        <v>137</v>
      </c>
      <c r="C138" s="16">
        <v>76.5</v>
      </c>
      <c r="D138" s="57">
        <v>2593</v>
      </c>
      <c r="E138" s="57">
        <v>2005.18</v>
      </c>
      <c r="G138" s="100">
        <f t="shared" si="0"/>
        <v>345532.35239999992</v>
      </c>
      <c r="H138" s="58">
        <f t="shared" si="1"/>
        <v>0.22669494793675277</v>
      </c>
      <c r="I138" s="17">
        <f t="shared" si="2"/>
        <v>587.81999999999994</v>
      </c>
      <c r="J138" s="17"/>
    </row>
    <row r="139" spans="1:10" ht="14.25" customHeight="1" x14ac:dyDescent="0.25">
      <c r="A139" s="54">
        <v>44713</v>
      </c>
      <c r="B139" s="99">
        <f t="shared" si="3"/>
        <v>138</v>
      </c>
      <c r="C139" s="16">
        <v>34</v>
      </c>
      <c r="D139" s="57">
        <v>2211</v>
      </c>
      <c r="E139" s="57">
        <v>1875.8</v>
      </c>
      <c r="G139" s="100">
        <f t="shared" si="0"/>
        <v>112359.04000000004</v>
      </c>
      <c r="H139" s="58">
        <f t="shared" si="1"/>
        <v>0.15160560832202624</v>
      </c>
      <c r="I139" s="17">
        <f t="shared" si="2"/>
        <v>335.20000000000005</v>
      </c>
      <c r="J139" s="17"/>
    </row>
    <row r="140" spans="1:10" ht="14.25" customHeight="1" x14ac:dyDescent="0.25">
      <c r="A140" s="54">
        <v>44743</v>
      </c>
      <c r="B140" s="103">
        <f t="shared" si="3"/>
        <v>139</v>
      </c>
      <c r="C140" s="16">
        <v>12.5</v>
      </c>
      <c r="D140" s="57"/>
      <c r="E140" s="104">
        <v>1820.61</v>
      </c>
    </row>
    <row r="141" spans="1:10" ht="14.25" customHeight="1" x14ac:dyDescent="0.25">
      <c r="A141" s="54">
        <v>44774</v>
      </c>
      <c r="B141" s="103">
        <f t="shared" si="3"/>
        <v>140</v>
      </c>
      <c r="C141" s="16">
        <v>44.8</v>
      </c>
      <c r="D141" s="53"/>
      <c r="E141" s="104">
        <v>1905.93</v>
      </c>
    </row>
    <row r="142" spans="1:10" ht="14.25" customHeight="1" x14ac:dyDescent="0.25">
      <c r="A142" s="54">
        <v>44805</v>
      </c>
      <c r="B142" s="103">
        <f t="shared" si="3"/>
        <v>141</v>
      </c>
      <c r="C142" s="16">
        <v>83.8</v>
      </c>
      <c r="D142" s="53"/>
      <c r="E142" s="104">
        <v>2030.6</v>
      </c>
    </row>
    <row r="143" spans="1:10" ht="14.25" customHeight="1" x14ac:dyDescent="0.25">
      <c r="A143" s="54">
        <v>44835</v>
      </c>
      <c r="B143" s="103">
        <f t="shared" si="3"/>
        <v>142</v>
      </c>
      <c r="C143" s="16">
        <v>169</v>
      </c>
      <c r="D143" s="53"/>
      <c r="E143" s="104">
        <v>2423.7199999999998</v>
      </c>
    </row>
    <row r="144" spans="1:10" ht="14.25" customHeight="1" x14ac:dyDescent="0.25">
      <c r="A144" s="54">
        <v>44866</v>
      </c>
      <c r="B144" s="103">
        <f t="shared" si="3"/>
        <v>143</v>
      </c>
      <c r="C144" s="16">
        <v>248</v>
      </c>
      <c r="D144" s="53"/>
      <c r="E144" s="104">
        <v>3033.46</v>
      </c>
    </row>
    <row r="145" spans="1:5" ht="14.25" customHeight="1" x14ac:dyDescent="0.25">
      <c r="A145" s="54">
        <v>44896</v>
      </c>
      <c r="B145" s="103">
        <f t="shared" si="3"/>
        <v>144</v>
      </c>
      <c r="C145" s="16">
        <v>321</v>
      </c>
      <c r="D145" s="53"/>
      <c r="E145" s="104">
        <v>3961.39</v>
      </c>
    </row>
    <row r="146" spans="1:5" ht="14.25" customHeight="1" x14ac:dyDescent="0.25">
      <c r="A146" s="54">
        <v>44927</v>
      </c>
      <c r="B146" s="103">
        <f t="shared" si="3"/>
        <v>145</v>
      </c>
      <c r="C146" s="16">
        <v>418</v>
      </c>
      <c r="D146" s="53"/>
      <c r="E146" s="104">
        <v>6036.36</v>
      </c>
    </row>
    <row r="147" spans="1:5" ht="14.25" customHeight="1" x14ac:dyDescent="0.25">
      <c r="A147" s="54">
        <v>44958</v>
      </c>
      <c r="B147" s="103">
        <f t="shared" si="3"/>
        <v>146</v>
      </c>
      <c r="C147" s="16">
        <v>407</v>
      </c>
      <c r="D147" s="53"/>
      <c r="E147" s="104">
        <v>5746.16</v>
      </c>
    </row>
    <row r="148" spans="1:5" ht="14.25" customHeight="1" x14ac:dyDescent="0.25">
      <c r="A148" s="54">
        <v>44986</v>
      </c>
      <c r="B148" s="103">
        <f t="shared" si="3"/>
        <v>147</v>
      </c>
      <c r="C148" s="53">
        <v>319</v>
      </c>
      <c r="D148" s="53"/>
      <c r="E148" s="104">
        <v>3929.66</v>
      </c>
    </row>
    <row r="149" spans="1:5" ht="14.25" customHeight="1" x14ac:dyDescent="0.25"/>
    <row r="150" spans="1:5" ht="14.25" customHeight="1" x14ac:dyDescent="0.25"/>
    <row r="151" spans="1:5" ht="14.25" customHeight="1" x14ac:dyDescent="0.25"/>
    <row r="152" spans="1:5" ht="14.25" customHeight="1" x14ac:dyDescent="0.25"/>
    <row r="153" spans="1:5" ht="14.25" customHeight="1" x14ac:dyDescent="0.25"/>
    <row r="154" spans="1:5" ht="14.25" customHeight="1" x14ac:dyDescent="0.25"/>
    <row r="155" spans="1:5" ht="14.25" customHeight="1" x14ac:dyDescent="0.25"/>
    <row r="156" spans="1:5" ht="14.25" customHeight="1" x14ac:dyDescent="0.25"/>
    <row r="157" spans="1:5" ht="14.25" customHeight="1" x14ac:dyDescent="0.25"/>
    <row r="158" spans="1:5" ht="14.25" customHeight="1" x14ac:dyDescent="0.25"/>
    <row r="159" spans="1:5" ht="14.25" customHeight="1" x14ac:dyDescent="0.25"/>
    <row r="160" spans="1:5" ht="14.25" customHeight="1" x14ac:dyDescent="0.25"/>
    <row r="161" ht="14.25" customHeight="1" x14ac:dyDescent="0.25"/>
    <row r="162" ht="14.25" customHeight="1" x14ac:dyDescent="0.25"/>
    <row r="163" ht="14.25" customHeight="1" x14ac:dyDescent="0.25"/>
    <row r="164" ht="14.25" customHeight="1" x14ac:dyDescent="0.25"/>
    <row r="165" ht="14.25" customHeight="1" x14ac:dyDescent="0.25"/>
    <row r="166" ht="14.25" customHeight="1" x14ac:dyDescent="0.25"/>
    <row r="167" ht="14.25" customHeight="1" x14ac:dyDescent="0.25"/>
    <row r="168" ht="14.25" customHeight="1" x14ac:dyDescent="0.25"/>
    <row r="169" ht="14.25" customHeight="1" x14ac:dyDescent="0.25"/>
    <row r="170" ht="14.25" customHeight="1" x14ac:dyDescent="0.25"/>
    <row r="171" ht="14.25" customHeight="1" x14ac:dyDescent="0.25"/>
    <row r="172" ht="14.25" customHeight="1" x14ac:dyDescent="0.25"/>
    <row r="173" ht="14.25" customHeight="1" x14ac:dyDescent="0.25"/>
    <row r="174" ht="14.25" customHeight="1" x14ac:dyDescent="0.25"/>
    <row r="175" ht="14.25" customHeight="1" x14ac:dyDescent="0.25"/>
    <row r="176" ht="14.25" customHeight="1" x14ac:dyDescent="0.25"/>
    <row r="177" ht="14.25" customHeight="1" x14ac:dyDescent="0.25"/>
    <row r="178" ht="14.25" customHeight="1" x14ac:dyDescent="0.25"/>
    <row r="179" ht="14.25" customHeight="1" x14ac:dyDescent="0.25"/>
    <row r="180" ht="14.25" customHeight="1" x14ac:dyDescent="0.25"/>
    <row r="181" ht="14.25" customHeight="1" x14ac:dyDescent="0.25"/>
    <row r="182" ht="14.25" customHeight="1" x14ac:dyDescent="0.25"/>
    <row r="183" ht="14.25" customHeight="1" x14ac:dyDescent="0.25"/>
    <row r="184" ht="14.25" customHeight="1" x14ac:dyDescent="0.25"/>
    <row r="185" ht="14.25" customHeight="1" x14ac:dyDescent="0.25"/>
    <row r="186" ht="14.25" customHeight="1" x14ac:dyDescent="0.25"/>
    <row r="187" ht="14.25" customHeight="1" x14ac:dyDescent="0.25"/>
    <row r="188" ht="14.25" customHeight="1" x14ac:dyDescent="0.25"/>
    <row r="189" ht="14.25" customHeight="1" x14ac:dyDescent="0.25"/>
    <row r="190" ht="14.25" customHeight="1" x14ac:dyDescent="0.25"/>
    <row r="191" ht="14.25" customHeight="1" x14ac:dyDescent="0.25"/>
    <row r="192" ht="14.25" customHeight="1" x14ac:dyDescent="0.25"/>
    <row r="193" ht="14.25" customHeight="1" x14ac:dyDescent="0.25"/>
    <row r="194" ht="14.25" customHeight="1" x14ac:dyDescent="0.25"/>
    <row r="195" ht="14.25" customHeight="1" x14ac:dyDescent="0.25"/>
    <row r="196" ht="14.25" customHeight="1" x14ac:dyDescent="0.25"/>
    <row r="197" ht="14.25" customHeight="1" x14ac:dyDescent="0.25"/>
    <row r="198" ht="14.25" customHeight="1" x14ac:dyDescent="0.25"/>
    <row r="199" ht="14.25" customHeight="1" x14ac:dyDescent="0.25"/>
    <row r="200" ht="14.25" customHeight="1" x14ac:dyDescent="0.25"/>
    <row r="201" ht="14.25" customHeight="1" x14ac:dyDescent="0.25"/>
    <row r="202" ht="14.25" customHeight="1" x14ac:dyDescent="0.25"/>
    <row r="203" ht="14.25" customHeight="1" x14ac:dyDescent="0.25"/>
    <row r="204" ht="14.25" customHeight="1" x14ac:dyDescent="0.25"/>
    <row r="205" ht="14.25" customHeight="1" x14ac:dyDescent="0.25"/>
    <row r="206" ht="14.25" customHeight="1" x14ac:dyDescent="0.25"/>
    <row r="207" ht="14.25" customHeight="1" x14ac:dyDescent="0.25"/>
    <row r="208" ht="14.25" customHeight="1" x14ac:dyDescent="0.25"/>
    <row r="209" ht="14.25" customHeight="1" x14ac:dyDescent="0.25"/>
    <row r="210" ht="14.25" customHeight="1" x14ac:dyDescent="0.25"/>
    <row r="211" ht="14.25" customHeight="1" x14ac:dyDescent="0.25"/>
    <row r="212" ht="14.25" customHeight="1" x14ac:dyDescent="0.25"/>
    <row r="213" ht="14.25" customHeight="1" x14ac:dyDescent="0.25"/>
    <row r="214" ht="14.25" customHeight="1" x14ac:dyDescent="0.25"/>
    <row r="215" ht="14.25" customHeight="1" x14ac:dyDescent="0.25"/>
    <row r="216" ht="14.25" customHeight="1" x14ac:dyDescent="0.25"/>
    <row r="217" ht="14.25" customHeight="1" x14ac:dyDescent="0.25"/>
    <row r="218" ht="14.25" customHeight="1" x14ac:dyDescent="0.25"/>
    <row r="219" ht="14.25" customHeight="1" x14ac:dyDescent="0.25"/>
    <row r="220" ht="14.25" customHeight="1" x14ac:dyDescent="0.25"/>
    <row r="221" ht="14.25" customHeight="1" x14ac:dyDescent="0.25"/>
    <row r="222" ht="14.25" customHeight="1" x14ac:dyDescent="0.25"/>
    <row r="223" ht="14.25" customHeight="1" x14ac:dyDescent="0.25"/>
    <row r="224" ht="14.25" customHeight="1" x14ac:dyDescent="0.25"/>
    <row r="225" ht="14.25" customHeight="1" x14ac:dyDescent="0.25"/>
    <row r="226" ht="14.25" customHeight="1" x14ac:dyDescent="0.25"/>
    <row r="227" ht="14.25" customHeight="1" x14ac:dyDescent="0.25"/>
    <row r="228" ht="14.25" customHeight="1" x14ac:dyDescent="0.25"/>
    <row r="229" ht="14.25" customHeight="1" x14ac:dyDescent="0.25"/>
    <row r="230" ht="14.25" customHeight="1" x14ac:dyDescent="0.25"/>
    <row r="231" ht="14.25" customHeight="1" x14ac:dyDescent="0.25"/>
    <row r="232" ht="14.25" customHeight="1" x14ac:dyDescent="0.25"/>
    <row r="233" ht="14.25" customHeight="1" x14ac:dyDescent="0.25"/>
    <row r="234" ht="14.25" customHeight="1" x14ac:dyDescent="0.25"/>
    <row r="235" ht="14.25" customHeight="1" x14ac:dyDescent="0.25"/>
    <row r="236" ht="14.25" customHeight="1" x14ac:dyDescent="0.25"/>
    <row r="237" ht="14.25" customHeight="1" x14ac:dyDescent="0.25"/>
    <row r="238" ht="14.25" customHeight="1" x14ac:dyDescent="0.25"/>
    <row r="239" ht="14.25" customHeight="1" x14ac:dyDescent="0.25"/>
    <row r="240" ht="14.25" customHeight="1" x14ac:dyDescent="0.25"/>
    <row r="241" ht="14.25" customHeight="1" x14ac:dyDescent="0.25"/>
    <row r="242" ht="14.25" customHeight="1" x14ac:dyDescent="0.25"/>
    <row r="243" ht="14.25" customHeight="1" x14ac:dyDescent="0.25"/>
    <row r="244" ht="14.25" customHeight="1" x14ac:dyDescent="0.25"/>
    <row r="245" ht="14.25" customHeight="1" x14ac:dyDescent="0.25"/>
    <row r="246" ht="14.25" customHeight="1" x14ac:dyDescent="0.25"/>
    <row r="247" ht="14.25" customHeight="1" x14ac:dyDescent="0.25"/>
    <row r="248" ht="14.25" customHeight="1" x14ac:dyDescent="0.25"/>
    <row r="249" ht="14.25" customHeight="1" x14ac:dyDescent="0.25"/>
    <row r="250" ht="14.25" customHeight="1" x14ac:dyDescent="0.25"/>
    <row r="251" ht="14.25" customHeight="1" x14ac:dyDescent="0.25"/>
    <row r="252" ht="14.25" customHeight="1" x14ac:dyDescent="0.25"/>
    <row r="253" ht="14.25" customHeight="1" x14ac:dyDescent="0.25"/>
    <row r="254" ht="14.25" customHeight="1" x14ac:dyDescent="0.25"/>
    <row r="255" ht="14.25" customHeight="1" x14ac:dyDescent="0.25"/>
    <row r="256" ht="14.25" customHeight="1" x14ac:dyDescent="0.25"/>
    <row r="257" ht="14.25" customHeight="1" x14ac:dyDescent="0.25"/>
    <row r="258" ht="14.25" customHeight="1" x14ac:dyDescent="0.25"/>
    <row r="259" ht="14.25" customHeight="1" x14ac:dyDescent="0.25"/>
    <row r="260" ht="14.25" customHeight="1" x14ac:dyDescent="0.25"/>
    <row r="261" ht="14.25" customHeight="1" x14ac:dyDescent="0.25"/>
    <row r="262" ht="14.25" customHeight="1" x14ac:dyDescent="0.25"/>
    <row r="263" ht="14.25" customHeight="1" x14ac:dyDescent="0.25"/>
    <row r="264" ht="14.25" customHeight="1" x14ac:dyDescent="0.25"/>
    <row r="265" ht="14.25" customHeight="1" x14ac:dyDescent="0.25"/>
    <row r="266" ht="14.25" customHeight="1" x14ac:dyDescent="0.25"/>
    <row r="267" ht="14.25" customHeight="1" x14ac:dyDescent="0.25"/>
    <row r="268" ht="14.25" customHeight="1" x14ac:dyDescent="0.25"/>
    <row r="269" ht="14.25" customHeight="1" x14ac:dyDescent="0.25"/>
    <row r="270" ht="14.25" customHeight="1" x14ac:dyDescent="0.25"/>
    <row r="271" ht="14.25" customHeight="1" x14ac:dyDescent="0.25"/>
    <row r="272" ht="14.25" customHeight="1" x14ac:dyDescent="0.25"/>
    <row r="273" ht="14.25" customHeight="1" x14ac:dyDescent="0.25"/>
    <row r="274" ht="14.25" customHeight="1" x14ac:dyDescent="0.25"/>
    <row r="275" ht="14.25" customHeight="1" x14ac:dyDescent="0.25"/>
    <row r="276" ht="14.25" customHeight="1" x14ac:dyDescent="0.25"/>
    <row r="277" ht="14.25" customHeight="1" x14ac:dyDescent="0.25"/>
    <row r="278" ht="14.25" customHeight="1" x14ac:dyDescent="0.25"/>
    <row r="279" ht="14.25" customHeight="1" x14ac:dyDescent="0.25"/>
    <row r="280" ht="14.25" customHeight="1" x14ac:dyDescent="0.25"/>
    <row r="281" ht="14.25" customHeight="1" x14ac:dyDescent="0.25"/>
    <row r="282" ht="14.25" customHeight="1" x14ac:dyDescent="0.25"/>
    <row r="283" ht="14.25" customHeight="1" x14ac:dyDescent="0.25"/>
    <row r="284" ht="14.25" customHeight="1" x14ac:dyDescent="0.25"/>
    <row r="285" ht="14.25" customHeight="1" x14ac:dyDescent="0.25"/>
    <row r="286" ht="14.25" customHeight="1" x14ac:dyDescent="0.25"/>
    <row r="287" ht="14.25" customHeight="1" x14ac:dyDescent="0.25"/>
    <row r="288" ht="14.25" customHeight="1" x14ac:dyDescent="0.25"/>
    <row r="289" ht="14.25" customHeight="1" x14ac:dyDescent="0.25"/>
    <row r="290" ht="14.25" customHeight="1" x14ac:dyDescent="0.25"/>
    <row r="291" ht="14.25" customHeight="1" x14ac:dyDescent="0.25"/>
    <row r="292" ht="14.25" customHeight="1" x14ac:dyDescent="0.25"/>
    <row r="293" ht="14.25" customHeight="1" x14ac:dyDescent="0.25"/>
    <row r="294" ht="14.25" customHeight="1" x14ac:dyDescent="0.25"/>
    <row r="295" ht="14.25" customHeight="1" x14ac:dyDescent="0.25"/>
    <row r="296" ht="14.25" customHeight="1" x14ac:dyDescent="0.25"/>
    <row r="297" ht="14.25" customHeight="1" x14ac:dyDescent="0.25"/>
    <row r="298" ht="14.25" customHeight="1" x14ac:dyDescent="0.25"/>
    <row r="299" ht="14.25" customHeight="1" x14ac:dyDescent="0.25"/>
    <row r="300" ht="14.25" customHeight="1" x14ac:dyDescent="0.25"/>
    <row r="301" ht="14.25" customHeight="1" x14ac:dyDescent="0.25"/>
    <row r="302" ht="14.25" customHeight="1" x14ac:dyDescent="0.25"/>
    <row r="303" ht="14.25" customHeight="1" x14ac:dyDescent="0.25"/>
    <row r="304" ht="14.25" customHeight="1" x14ac:dyDescent="0.25"/>
    <row r="305" ht="14.25" customHeight="1" x14ac:dyDescent="0.25"/>
    <row r="306" ht="14.25" customHeight="1" x14ac:dyDescent="0.25"/>
    <row r="307" ht="14.25" customHeight="1" x14ac:dyDescent="0.25"/>
    <row r="308" ht="14.25" customHeight="1" x14ac:dyDescent="0.25"/>
    <row r="309" ht="14.25" customHeight="1" x14ac:dyDescent="0.25"/>
    <row r="310" ht="14.25" customHeight="1" x14ac:dyDescent="0.25"/>
    <row r="311" ht="14.25" customHeight="1" x14ac:dyDescent="0.25"/>
    <row r="312" ht="14.25" customHeight="1" x14ac:dyDescent="0.25"/>
    <row r="313" ht="14.25" customHeight="1" x14ac:dyDescent="0.25"/>
    <row r="314" ht="14.25" customHeight="1" x14ac:dyDescent="0.25"/>
    <row r="315" ht="14.25" customHeight="1" x14ac:dyDescent="0.25"/>
    <row r="316" ht="14.25" customHeight="1" x14ac:dyDescent="0.25"/>
    <row r="317" ht="14.25" customHeight="1" x14ac:dyDescent="0.25"/>
    <row r="318" ht="14.25" customHeight="1" x14ac:dyDescent="0.25"/>
    <row r="319" ht="14.25" customHeight="1" x14ac:dyDescent="0.25"/>
    <row r="320" ht="14.25" customHeight="1" x14ac:dyDescent="0.25"/>
    <row r="321" ht="14.25" customHeight="1" x14ac:dyDescent="0.25"/>
    <row r="322" ht="14.25" customHeight="1" x14ac:dyDescent="0.25"/>
    <row r="323" ht="14.25" customHeight="1" x14ac:dyDescent="0.25"/>
    <row r="324" ht="14.25" customHeight="1" x14ac:dyDescent="0.25"/>
    <row r="325" ht="14.25" customHeight="1" x14ac:dyDescent="0.25"/>
    <row r="326" ht="14.25" customHeight="1" x14ac:dyDescent="0.25"/>
    <row r="327" ht="14.25" customHeight="1" x14ac:dyDescent="0.25"/>
    <row r="328" ht="14.25" customHeight="1" x14ac:dyDescent="0.25"/>
    <row r="329" ht="14.25" customHeight="1" x14ac:dyDescent="0.25"/>
    <row r="330" ht="14.25" customHeight="1" x14ac:dyDescent="0.25"/>
    <row r="331" ht="14.25" customHeight="1" x14ac:dyDescent="0.25"/>
    <row r="332" ht="14.25" customHeight="1" x14ac:dyDescent="0.25"/>
    <row r="333" ht="14.25" customHeight="1" x14ac:dyDescent="0.25"/>
    <row r="334" ht="14.25" customHeight="1" x14ac:dyDescent="0.25"/>
    <row r="335" ht="14.25" customHeight="1" x14ac:dyDescent="0.25"/>
    <row r="336" ht="14.25" customHeight="1" x14ac:dyDescent="0.25"/>
    <row r="337" ht="14.25" customHeight="1" x14ac:dyDescent="0.25"/>
    <row r="338" ht="14.25" customHeight="1" x14ac:dyDescent="0.25"/>
    <row r="339" ht="14.25" customHeight="1" x14ac:dyDescent="0.25"/>
    <row r="340" ht="14.25" customHeight="1" x14ac:dyDescent="0.25"/>
    <row r="341" ht="14.25" customHeight="1" x14ac:dyDescent="0.25"/>
    <row r="342" ht="14.25" customHeight="1" x14ac:dyDescent="0.25"/>
    <row r="343" ht="14.25" customHeight="1" x14ac:dyDescent="0.25"/>
    <row r="344" ht="14.25" customHeight="1" x14ac:dyDescent="0.25"/>
    <row r="345" ht="14.25" customHeight="1" x14ac:dyDescent="0.25"/>
    <row r="346" ht="14.25" customHeight="1" x14ac:dyDescent="0.25"/>
    <row r="347" ht="14.25" customHeight="1" x14ac:dyDescent="0.25"/>
    <row r="348" ht="14.25" customHeight="1" x14ac:dyDescent="0.25"/>
    <row r="349" ht="14.25" customHeight="1" x14ac:dyDescent="0.25"/>
    <row r="350" ht="14.25" customHeight="1" x14ac:dyDescent="0.25"/>
    <row r="351" ht="14.25" customHeight="1" x14ac:dyDescent="0.25"/>
    <row r="352" ht="14.25" customHeight="1" x14ac:dyDescent="0.25"/>
    <row r="353" ht="14.25" customHeight="1" x14ac:dyDescent="0.25"/>
    <row r="354" ht="14.25" customHeight="1" x14ac:dyDescent="0.25"/>
    <row r="355" ht="14.25" customHeight="1" x14ac:dyDescent="0.25"/>
    <row r="356" ht="14.25" customHeight="1" x14ac:dyDescent="0.25"/>
    <row r="357" ht="14.25" customHeight="1" x14ac:dyDescent="0.25"/>
    <row r="358" ht="14.25" customHeight="1" x14ac:dyDescent="0.25"/>
    <row r="359" ht="14.25" customHeight="1" x14ac:dyDescent="0.25"/>
    <row r="360" ht="14.25" customHeight="1" x14ac:dyDescent="0.25"/>
    <row r="361" ht="14.25" customHeight="1" x14ac:dyDescent="0.25"/>
    <row r="362" ht="14.25" customHeight="1" x14ac:dyDescent="0.25"/>
    <row r="363" ht="14.25" customHeight="1" x14ac:dyDescent="0.25"/>
    <row r="364" ht="14.25" customHeight="1" x14ac:dyDescent="0.25"/>
    <row r="365" ht="14.25" customHeight="1" x14ac:dyDescent="0.25"/>
    <row r="366" ht="14.25" customHeight="1" x14ac:dyDescent="0.25"/>
    <row r="367" ht="14.25" customHeight="1" x14ac:dyDescent="0.25"/>
    <row r="368" ht="14.25" customHeight="1" x14ac:dyDescent="0.25"/>
    <row r="369" ht="14.25" customHeight="1" x14ac:dyDescent="0.25"/>
    <row r="370" ht="14.25" customHeight="1" x14ac:dyDescent="0.25"/>
    <row r="371" ht="14.25" customHeight="1" x14ac:dyDescent="0.25"/>
    <row r="372" ht="14.25" customHeight="1" x14ac:dyDescent="0.25"/>
    <row r="373" ht="14.25" customHeight="1" x14ac:dyDescent="0.25"/>
    <row r="374" ht="14.25" customHeight="1" x14ac:dyDescent="0.25"/>
    <row r="375" ht="14.25" customHeight="1" x14ac:dyDescent="0.25"/>
    <row r="376" ht="14.25" customHeight="1" x14ac:dyDescent="0.25"/>
    <row r="377" ht="14.25" customHeight="1" x14ac:dyDescent="0.25"/>
    <row r="378" ht="14.25" customHeight="1" x14ac:dyDescent="0.25"/>
    <row r="379" ht="14.25" customHeight="1" x14ac:dyDescent="0.25"/>
    <row r="380" ht="14.25" customHeight="1" x14ac:dyDescent="0.25"/>
    <row r="381" ht="14.25" customHeight="1" x14ac:dyDescent="0.25"/>
    <row r="382" ht="14.25" customHeight="1" x14ac:dyDescent="0.25"/>
    <row r="383" ht="14.25" customHeight="1" x14ac:dyDescent="0.25"/>
    <row r="384" ht="14.25" customHeight="1" x14ac:dyDescent="0.25"/>
    <row r="385" ht="14.25" customHeight="1" x14ac:dyDescent="0.25"/>
    <row r="386" ht="14.25" customHeight="1" x14ac:dyDescent="0.25"/>
    <row r="387" ht="14.25" customHeight="1" x14ac:dyDescent="0.25"/>
    <row r="388" ht="14.25" customHeight="1" x14ac:dyDescent="0.25"/>
    <row r="389" ht="14.25" customHeight="1" x14ac:dyDescent="0.25"/>
    <row r="390" ht="14.25" customHeight="1" x14ac:dyDescent="0.25"/>
    <row r="391" ht="14.25" customHeight="1" x14ac:dyDescent="0.25"/>
    <row r="392" ht="14.25" customHeight="1" x14ac:dyDescent="0.25"/>
    <row r="393" ht="14.25" customHeight="1" x14ac:dyDescent="0.25"/>
    <row r="394" ht="14.25" customHeight="1" x14ac:dyDescent="0.25"/>
    <row r="395" ht="14.25" customHeight="1" x14ac:dyDescent="0.25"/>
    <row r="396" ht="14.25" customHeight="1" x14ac:dyDescent="0.25"/>
    <row r="397" ht="14.25" customHeight="1" x14ac:dyDescent="0.25"/>
    <row r="398" ht="14.25" customHeight="1" x14ac:dyDescent="0.25"/>
    <row r="399" ht="14.25" customHeight="1" x14ac:dyDescent="0.25"/>
    <row r="400" ht="14.25" customHeight="1" x14ac:dyDescent="0.25"/>
    <row r="401" ht="14.25" customHeight="1" x14ac:dyDescent="0.25"/>
    <row r="402" ht="14.25" customHeight="1" x14ac:dyDescent="0.25"/>
    <row r="403" ht="14.25" customHeight="1" x14ac:dyDescent="0.25"/>
    <row r="404" ht="14.25" customHeight="1" x14ac:dyDescent="0.25"/>
    <row r="405" ht="14.25" customHeight="1" x14ac:dyDescent="0.25"/>
    <row r="406" ht="14.25" customHeight="1" x14ac:dyDescent="0.25"/>
    <row r="407" ht="14.25" customHeight="1" x14ac:dyDescent="0.25"/>
    <row r="408" ht="14.25" customHeight="1" x14ac:dyDescent="0.25"/>
    <row r="409" ht="14.25" customHeight="1" x14ac:dyDescent="0.25"/>
    <row r="410" ht="14.25" customHeight="1" x14ac:dyDescent="0.25"/>
    <row r="411" ht="14.25" customHeight="1" x14ac:dyDescent="0.25"/>
    <row r="412" ht="14.25" customHeight="1" x14ac:dyDescent="0.25"/>
    <row r="413" ht="14.25" customHeight="1" x14ac:dyDescent="0.25"/>
    <row r="414" ht="14.25" customHeight="1" x14ac:dyDescent="0.25"/>
    <row r="415" ht="14.25" customHeight="1" x14ac:dyDescent="0.25"/>
    <row r="416" ht="14.25" customHeight="1" x14ac:dyDescent="0.25"/>
    <row r="417" ht="14.25" customHeight="1" x14ac:dyDescent="0.25"/>
    <row r="418" ht="14.25" customHeight="1" x14ac:dyDescent="0.25"/>
    <row r="419" ht="14.25" customHeight="1" x14ac:dyDescent="0.25"/>
    <row r="420" ht="14.25" customHeight="1" x14ac:dyDescent="0.25"/>
    <row r="421" ht="14.25" customHeight="1" x14ac:dyDescent="0.25"/>
    <row r="422" ht="14.25" customHeight="1" x14ac:dyDescent="0.25"/>
    <row r="423" ht="14.25" customHeight="1" x14ac:dyDescent="0.25"/>
    <row r="424" ht="14.25" customHeight="1" x14ac:dyDescent="0.25"/>
    <row r="425" ht="14.25" customHeight="1" x14ac:dyDescent="0.25"/>
    <row r="426" ht="14.25" customHeight="1" x14ac:dyDescent="0.25"/>
    <row r="427" ht="14.25" customHeight="1" x14ac:dyDescent="0.25"/>
    <row r="428" ht="14.25" customHeight="1" x14ac:dyDescent="0.25"/>
    <row r="429" ht="14.25" customHeight="1" x14ac:dyDescent="0.25"/>
    <row r="430" ht="14.25" customHeight="1" x14ac:dyDescent="0.25"/>
    <row r="431" ht="14.25" customHeight="1" x14ac:dyDescent="0.25"/>
    <row r="432" ht="14.25" customHeight="1" x14ac:dyDescent="0.25"/>
    <row r="433" ht="14.25" customHeight="1" x14ac:dyDescent="0.25"/>
    <row r="434" ht="14.25" customHeight="1" x14ac:dyDescent="0.25"/>
    <row r="435" ht="14.25" customHeight="1" x14ac:dyDescent="0.25"/>
    <row r="436" ht="14.25" customHeight="1" x14ac:dyDescent="0.25"/>
    <row r="437" ht="14.25" customHeight="1" x14ac:dyDescent="0.25"/>
    <row r="438" ht="14.25" customHeight="1" x14ac:dyDescent="0.25"/>
    <row r="439" ht="14.25" customHeight="1" x14ac:dyDescent="0.25"/>
    <row r="440" ht="14.25" customHeight="1" x14ac:dyDescent="0.25"/>
    <row r="441" ht="14.25" customHeight="1" x14ac:dyDescent="0.25"/>
    <row r="442" ht="14.25" customHeight="1" x14ac:dyDescent="0.25"/>
    <row r="443" ht="14.25" customHeight="1" x14ac:dyDescent="0.25"/>
    <row r="444" ht="14.25" customHeight="1" x14ac:dyDescent="0.25"/>
    <row r="445" ht="14.25" customHeight="1" x14ac:dyDescent="0.25"/>
    <row r="446" ht="14.25" customHeight="1" x14ac:dyDescent="0.25"/>
    <row r="447" ht="14.25" customHeight="1" x14ac:dyDescent="0.25"/>
    <row r="448" ht="14.25" customHeight="1" x14ac:dyDescent="0.25"/>
    <row r="449" ht="14.25" customHeight="1" x14ac:dyDescent="0.25"/>
    <row r="450" ht="14.25" customHeight="1" x14ac:dyDescent="0.25"/>
    <row r="451" ht="14.25" customHeight="1" x14ac:dyDescent="0.25"/>
    <row r="452" ht="14.25" customHeight="1" x14ac:dyDescent="0.25"/>
    <row r="453" ht="14.25" customHeight="1" x14ac:dyDescent="0.25"/>
    <row r="454" ht="14.25" customHeight="1" x14ac:dyDescent="0.25"/>
    <row r="455" ht="14.25" customHeight="1" x14ac:dyDescent="0.25"/>
    <row r="456" ht="14.25" customHeight="1" x14ac:dyDescent="0.25"/>
    <row r="457" ht="14.25" customHeight="1" x14ac:dyDescent="0.25"/>
    <row r="458" ht="14.25" customHeight="1" x14ac:dyDescent="0.25"/>
    <row r="459" ht="14.25" customHeight="1" x14ac:dyDescent="0.25"/>
    <row r="460" ht="14.25" customHeight="1" x14ac:dyDescent="0.25"/>
    <row r="461" ht="14.25" customHeight="1" x14ac:dyDescent="0.25"/>
    <row r="462" ht="14.25" customHeight="1" x14ac:dyDescent="0.25"/>
    <row r="463" ht="14.25" customHeight="1" x14ac:dyDescent="0.25"/>
    <row r="464" ht="14.25" customHeight="1" x14ac:dyDescent="0.25"/>
    <row r="465" ht="14.25" customHeight="1" x14ac:dyDescent="0.25"/>
    <row r="466" ht="14.25" customHeight="1" x14ac:dyDescent="0.25"/>
    <row r="467" ht="14.25" customHeight="1" x14ac:dyDescent="0.25"/>
    <row r="468" ht="14.25" customHeight="1" x14ac:dyDescent="0.25"/>
    <row r="469" ht="14.25" customHeight="1" x14ac:dyDescent="0.25"/>
    <row r="470" ht="14.25" customHeight="1" x14ac:dyDescent="0.25"/>
    <row r="471" ht="14.25" customHeight="1" x14ac:dyDescent="0.25"/>
    <row r="472" ht="14.25" customHeight="1" x14ac:dyDescent="0.25"/>
    <row r="473" ht="14.25" customHeight="1" x14ac:dyDescent="0.25"/>
    <row r="474" ht="14.25" customHeight="1" x14ac:dyDescent="0.25"/>
    <row r="475" ht="14.25" customHeight="1" x14ac:dyDescent="0.25"/>
    <row r="476" ht="14.25" customHeight="1" x14ac:dyDescent="0.25"/>
    <row r="477" ht="14.25" customHeight="1" x14ac:dyDescent="0.25"/>
    <row r="478" ht="14.25" customHeight="1" x14ac:dyDescent="0.25"/>
    <row r="479" ht="14.25" customHeight="1" x14ac:dyDescent="0.25"/>
    <row r="480" ht="14.25" customHeight="1" x14ac:dyDescent="0.25"/>
    <row r="481" ht="14.25" customHeight="1" x14ac:dyDescent="0.25"/>
    <row r="482" ht="14.25" customHeight="1" x14ac:dyDescent="0.25"/>
    <row r="483" ht="14.25" customHeight="1" x14ac:dyDescent="0.25"/>
    <row r="484" ht="14.25" customHeight="1" x14ac:dyDescent="0.25"/>
    <row r="485" ht="14.25" customHeight="1" x14ac:dyDescent="0.25"/>
    <row r="486" ht="14.25" customHeight="1" x14ac:dyDescent="0.25"/>
    <row r="487" ht="14.25" customHeight="1" x14ac:dyDescent="0.25"/>
    <row r="488" ht="14.25" customHeight="1" x14ac:dyDescent="0.25"/>
    <row r="489" ht="14.25" customHeight="1" x14ac:dyDescent="0.25"/>
    <row r="490" ht="14.25" customHeight="1" x14ac:dyDescent="0.25"/>
    <row r="491" ht="14.25" customHeight="1" x14ac:dyDescent="0.25"/>
    <row r="492" ht="14.25" customHeight="1" x14ac:dyDescent="0.25"/>
    <row r="493" ht="14.25" customHeight="1" x14ac:dyDescent="0.25"/>
    <row r="494" ht="14.25" customHeight="1" x14ac:dyDescent="0.25"/>
    <row r="495" ht="14.25" customHeight="1" x14ac:dyDescent="0.25"/>
    <row r="496" ht="14.25" customHeight="1" x14ac:dyDescent="0.25"/>
    <row r="497" ht="14.25" customHeight="1" x14ac:dyDescent="0.25"/>
    <row r="498" ht="14.25" customHeight="1" x14ac:dyDescent="0.25"/>
    <row r="499" ht="14.25" customHeight="1" x14ac:dyDescent="0.25"/>
    <row r="500" ht="14.25" customHeight="1" x14ac:dyDescent="0.25"/>
    <row r="501" ht="14.25" customHeight="1" x14ac:dyDescent="0.25"/>
    <row r="502" ht="14.25" customHeight="1" x14ac:dyDescent="0.25"/>
    <row r="503" ht="14.25" customHeight="1" x14ac:dyDescent="0.25"/>
    <row r="504" ht="14.25" customHeight="1" x14ac:dyDescent="0.25"/>
    <row r="505" ht="14.25" customHeight="1" x14ac:dyDescent="0.25"/>
    <row r="506" ht="14.25" customHeight="1" x14ac:dyDescent="0.25"/>
    <row r="507" ht="14.25" customHeight="1" x14ac:dyDescent="0.25"/>
    <row r="508" ht="14.25" customHeight="1" x14ac:dyDescent="0.25"/>
    <row r="509" ht="14.25" customHeight="1" x14ac:dyDescent="0.25"/>
    <row r="510" ht="14.25" customHeight="1" x14ac:dyDescent="0.25"/>
    <row r="511" ht="14.25" customHeight="1" x14ac:dyDescent="0.25"/>
    <row r="512" ht="14.25" customHeight="1" x14ac:dyDescent="0.25"/>
    <row r="513" ht="14.25" customHeight="1" x14ac:dyDescent="0.25"/>
    <row r="514" ht="14.25" customHeight="1" x14ac:dyDescent="0.25"/>
    <row r="515" ht="14.25" customHeight="1" x14ac:dyDescent="0.25"/>
    <row r="516" ht="14.25" customHeight="1" x14ac:dyDescent="0.25"/>
    <row r="517" ht="14.25" customHeight="1" x14ac:dyDescent="0.25"/>
    <row r="518" ht="14.25" customHeight="1" x14ac:dyDescent="0.25"/>
    <row r="519" ht="14.25" customHeight="1" x14ac:dyDescent="0.25"/>
    <row r="520" ht="14.25" customHeight="1" x14ac:dyDescent="0.25"/>
    <row r="521" ht="14.25" customHeight="1" x14ac:dyDescent="0.25"/>
    <row r="522" ht="14.25" customHeight="1" x14ac:dyDescent="0.25"/>
    <row r="523" ht="14.25" customHeight="1" x14ac:dyDescent="0.25"/>
    <row r="524" ht="14.25" customHeight="1" x14ac:dyDescent="0.25"/>
    <row r="525" ht="14.25" customHeight="1" x14ac:dyDescent="0.25"/>
    <row r="526" ht="14.25" customHeight="1" x14ac:dyDescent="0.25"/>
    <row r="527" ht="14.25" customHeight="1" x14ac:dyDescent="0.25"/>
    <row r="528" ht="14.25" customHeight="1" x14ac:dyDescent="0.25"/>
    <row r="529" ht="14.25" customHeight="1" x14ac:dyDescent="0.25"/>
    <row r="530" ht="14.25" customHeight="1" x14ac:dyDescent="0.25"/>
    <row r="531" ht="14.25" customHeight="1" x14ac:dyDescent="0.25"/>
    <row r="532" ht="14.25" customHeight="1" x14ac:dyDescent="0.25"/>
    <row r="533" ht="14.25" customHeight="1" x14ac:dyDescent="0.25"/>
    <row r="534" ht="14.25" customHeight="1" x14ac:dyDescent="0.25"/>
    <row r="535" ht="14.25" customHeight="1" x14ac:dyDescent="0.25"/>
    <row r="536" ht="14.25" customHeight="1" x14ac:dyDescent="0.25"/>
    <row r="537" ht="14.25" customHeight="1" x14ac:dyDescent="0.25"/>
    <row r="538" ht="14.25" customHeight="1" x14ac:dyDescent="0.25"/>
    <row r="539" ht="14.25" customHeight="1" x14ac:dyDescent="0.25"/>
    <row r="540" ht="14.25" customHeight="1" x14ac:dyDescent="0.25"/>
    <row r="541" ht="14.25" customHeight="1" x14ac:dyDescent="0.25"/>
    <row r="542" ht="14.25" customHeight="1" x14ac:dyDescent="0.25"/>
    <row r="543" ht="14.25" customHeight="1" x14ac:dyDescent="0.25"/>
    <row r="544" ht="14.25" customHeight="1" x14ac:dyDescent="0.25"/>
    <row r="545" ht="14.25" customHeight="1" x14ac:dyDescent="0.25"/>
    <row r="546" ht="14.25" customHeight="1" x14ac:dyDescent="0.25"/>
    <row r="547" ht="14.25" customHeight="1" x14ac:dyDescent="0.25"/>
    <row r="548" ht="14.25" customHeight="1" x14ac:dyDescent="0.25"/>
    <row r="549" ht="14.25" customHeight="1" x14ac:dyDescent="0.25"/>
    <row r="550" ht="14.25" customHeight="1" x14ac:dyDescent="0.25"/>
    <row r="551" ht="14.25" customHeight="1" x14ac:dyDescent="0.25"/>
    <row r="552" ht="14.25" customHeight="1" x14ac:dyDescent="0.25"/>
    <row r="553" ht="14.25" customHeight="1" x14ac:dyDescent="0.25"/>
    <row r="554" ht="14.25" customHeight="1" x14ac:dyDescent="0.25"/>
    <row r="555" ht="14.25" customHeight="1" x14ac:dyDescent="0.25"/>
    <row r="556" ht="14.25" customHeight="1" x14ac:dyDescent="0.25"/>
    <row r="557" ht="14.25" customHeight="1" x14ac:dyDescent="0.25"/>
    <row r="558" ht="14.25" customHeight="1" x14ac:dyDescent="0.25"/>
    <row r="559" ht="14.25" customHeight="1" x14ac:dyDescent="0.25"/>
    <row r="560" ht="14.25" customHeight="1" x14ac:dyDescent="0.25"/>
    <row r="561" ht="14.25" customHeight="1" x14ac:dyDescent="0.25"/>
    <row r="562" ht="14.25" customHeight="1" x14ac:dyDescent="0.25"/>
    <row r="563" ht="14.25" customHeight="1" x14ac:dyDescent="0.25"/>
    <row r="564" ht="14.25" customHeight="1" x14ac:dyDescent="0.25"/>
    <row r="565" ht="14.25" customHeight="1" x14ac:dyDescent="0.25"/>
    <row r="566" ht="14.25" customHeight="1" x14ac:dyDescent="0.25"/>
    <row r="567" ht="14.25" customHeight="1" x14ac:dyDescent="0.25"/>
    <row r="568" ht="14.25" customHeight="1" x14ac:dyDescent="0.25"/>
    <row r="569" ht="14.25" customHeight="1" x14ac:dyDescent="0.25"/>
    <row r="570" ht="14.25" customHeight="1" x14ac:dyDescent="0.25"/>
    <row r="571" ht="14.25" customHeight="1" x14ac:dyDescent="0.25"/>
    <row r="572" ht="14.25" customHeight="1" x14ac:dyDescent="0.25"/>
    <row r="573" ht="14.25" customHeight="1" x14ac:dyDescent="0.25"/>
    <row r="574" ht="14.25" customHeight="1" x14ac:dyDescent="0.25"/>
    <row r="575" ht="14.25" customHeight="1" x14ac:dyDescent="0.25"/>
    <row r="576" ht="14.25" customHeight="1" x14ac:dyDescent="0.25"/>
    <row r="577" ht="14.25" customHeight="1" x14ac:dyDescent="0.25"/>
    <row r="578" ht="14.25" customHeight="1" x14ac:dyDescent="0.25"/>
    <row r="579" ht="14.25" customHeight="1" x14ac:dyDescent="0.25"/>
    <row r="580" ht="14.25" customHeight="1" x14ac:dyDescent="0.25"/>
    <row r="581" ht="14.25" customHeight="1" x14ac:dyDescent="0.25"/>
    <row r="582" ht="14.25" customHeight="1" x14ac:dyDescent="0.25"/>
    <row r="583" ht="14.25" customHeight="1" x14ac:dyDescent="0.25"/>
    <row r="584" ht="14.25" customHeight="1" x14ac:dyDescent="0.25"/>
    <row r="585" ht="14.25" customHeight="1" x14ac:dyDescent="0.25"/>
    <row r="586" ht="14.25" customHeight="1" x14ac:dyDescent="0.25"/>
    <row r="587" ht="14.25" customHeight="1" x14ac:dyDescent="0.25"/>
    <row r="588" ht="14.25" customHeight="1" x14ac:dyDescent="0.25"/>
    <row r="589" ht="14.25" customHeight="1" x14ac:dyDescent="0.25"/>
    <row r="590" ht="14.25" customHeight="1" x14ac:dyDescent="0.25"/>
    <row r="591" ht="14.25" customHeight="1" x14ac:dyDescent="0.25"/>
    <row r="592" ht="14.25" customHeight="1" x14ac:dyDescent="0.25"/>
    <row r="593" ht="14.25" customHeight="1" x14ac:dyDescent="0.25"/>
    <row r="594" ht="14.25" customHeight="1" x14ac:dyDescent="0.25"/>
    <row r="595" ht="14.25" customHeight="1" x14ac:dyDescent="0.25"/>
    <row r="596" ht="14.25" customHeight="1" x14ac:dyDescent="0.25"/>
    <row r="597" ht="14.25" customHeight="1" x14ac:dyDescent="0.25"/>
    <row r="598" ht="14.25" customHeight="1" x14ac:dyDescent="0.25"/>
    <row r="599" ht="14.25" customHeight="1" x14ac:dyDescent="0.25"/>
    <row r="600" ht="14.25" customHeight="1" x14ac:dyDescent="0.25"/>
    <row r="601" ht="14.25" customHeight="1" x14ac:dyDescent="0.25"/>
    <row r="602" ht="14.25" customHeight="1" x14ac:dyDescent="0.25"/>
    <row r="603" ht="14.25" customHeight="1" x14ac:dyDescent="0.25"/>
    <row r="604" ht="14.25" customHeight="1" x14ac:dyDescent="0.25"/>
    <row r="605" ht="14.25" customHeight="1" x14ac:dyDescent="0.25"/>
    <row r="606" ht="14.25" customHeight="1" x14ac:dyDescent="0.25"/>
    <row r="607" ht="14.25" customHeight="1" x14ac:dyDescent="0.25"/>
    <row r="608" ht="14.25" customHeight="1" x14ac:dyDescent="0.25"/>
    <row r="609" ht="14.25" customHeight="1" x14ac:dyDescent="0.25"/>
    <row r="610" ht="14.25" customHeight="1" x14ac:dyDescent="0.25"/>
    <row r="611" ht="14.25" customHeight="1" x14ac:dyDescent="0.25"/>
    <row r="612" ht="14.25" customHeight="1" x14ac:dyDescent="0.25"/>
    <row r="613" ht="14.25" customHeight="1" x14ac:dyDescent="0.25"/>
    <row r="614" ht="14.25" customHeight="1" x14ac:dyDescent="0.25"/>
    <row r="615" ht="14.25" customHeight="1" x14ac:dyDescent="0.25"/>
    <row r="616" ht="14.25" customHeight="1" x14ac:dyDescent="0.25"/>
    <row r="617" ht="14.25" customHeight="1" x14ac:dyDescent="0.25"/>
    <row r="618" ht="14.25" customHeight="1" x14ac:dyDescent="0.25"/>
    <row r="619" ht="14.25" customHeight="1" x14ac:dyDescent="0.25"/>
    <row r="620" ht="14.25" customHeight="1" x14ac:dyDescent="0.25"/>
    <row r="621" ht="14.25" customHeight="1" x14ac:dyDescent="0.25"/>
    <row r="622" ht="14.25" customHeight="1" x14ac:dyDescent="0.25"/>
    <row r="623" ht="14.25" customHeight="1" x14ac:dyDescent="0.25"/>
    <row r="624" ht="14.25" customHeight="1" x14ac:dyDescent="0.25"/>
    <row r="625" ht="14.25" customHeight="1" x14ac:dyDescent="0.25"/>
    <row r="626" ht="14.25" customHeight="1" x14ac:dyDescent="0.25"/>
    <row r="627" ht="14.25" customHeight="1" x14ac:dyDescent="0.25"/>
    <row r="628" ht="14.25" customHeight="1" x14ac:dyDescent="0.25"/>
    <row r="629" ht="14.25" customHeight="1" x14ac:dyDescent="0.25"/>
    <row r="630" ht="14.25" customHeight="1" x14ac:dyDescent="0.25"/>
    <row r="631" ht="14.25" customHeight="1" x14ac:dyDescent="0.25"/>
    <row r="632" ht="14.25" customHeight="1" x14ac:dyDescent="0.25"/>
    <row r="633" ht="14.25" customHeight="1" x14ac:dyDescent="0.25"/>
    <row r="634" ht="14.25" customHeight="1" x14ac:dyDescent="0.25"/>
    <row r="635" ht="14.25" customHeight="1" x14ac:dyDescent="0.25"/>
    <row r="636" ht="14.25" customHeight="1" x14ac:dyDescent="0.25"/>
    <row r="637" ht="14.25" customHeight="1" x14ac:dyDescent="0.25"/>
    <row r="638" ht="14.25" customHeight="1" x14ac:dyDescent="0.25"/>
    <row r="639" ht="14.25" customHeight="1" x14ac:dyDescent="0.25"/>
    <row r="640" ht="14.25" customHeight="1" x14ac:dyDescent="0.25"/>
    <row r="641" ht="14.25" customHeight="1" x14ac:dyDescent="0.25"/>
    <row r="642" ht="14.25" customHeight="1" x14ac:dyDescent="0.25"/>
    <row r="643" ht="14.25" customHeight="1" x14ac:dyDescent="0.25"/>
    <row r="644" ht="14.25" customHeight="1" x14ac:dyDescent="0.25"/>
    <row r="645" ht="14.25" customHeight="1" x14ac:dyDescent="0.25"/>
    <row r="646" ht="14.25" customHeight="1" x14ac:dyDescent="0.25"/>
    <row r="647" ht="14.25" customHeight="1" x14ac:dyDescent="0.25"/>
    <row r="648" ht="14.25" customHeight="1" x14ac:dyDescent="0.25"/>
    <row r="649" ht="14.25" customHeight="1" x14ac:dyDescent="0.25"/>
    <row r="650" ht="14.25" customHeight="1" x14ac:dyDescent="0.25"/>
    <row r="651" ht="14.25" customHeight="1" x14ac:dyDescent="0.25"/>
    <row r="652" ht="14.25" customHeight="1" x14ac:dyDescent="0.25"/>
    <row r="653" ht="14.25" customHeight="1" x14ac:dyDescent="0.25"/>
    <row r="654" ht="14.25" customHeight="1" x14ac:dyDescent="0.25"/>
    <row r="655" ht="14.25" customHeight="1" x14ac:dyDescent="0.25"/>
    <row r="656" ht="14.25" customHeight="1" x14ac:dyDescent="0.25"/>
    <row r="657" ht="14.25" customHeight="1" x14ac:dyDescent="0.25"/>
    <row r="658" ht="14.25" customHeight="1" x14ac:dyDescent="0.25"/>
    <row r="659" ht="14.25" customHeight="1" x14ac:dyDescent="0.25"/>
    <row r="660" ht="14.25" customHeight="1" x14ac:dyDescent="0.25"/>
    <row r="661" ht="14.25" customHeight="1" x14ac:dyDescent="0.25"/>
    <row r="662" ht="14.25" customHeight="1" x14ac:dyDescent="0.25"/>
    <row r="663" ht="14.25" customHeight="1" x14ac:dyDescent="0.25"/>
    <row r="664" ht="14.25" customHeight="1" x14ac:dyDescent="0.25"/>
    <row r="665" ht="14.25" customHeight="1" x14ac:dyDescent="0.25"/>
    <row r="666" ht="14.25" customHeight="1" x14ac:dyDescent="0.25"/>
    <row r="667" ht="14.25" customHeight="1" x14ac:dyDescent="0.25"/>
    <row r="668" ht="14.25" customHeight="1" x14ac:dyDescent="0.25"/>
    <row r="669" ht="14.25" customHeight="1" x14ac:dyDescent="0.25"/>
    <row r="670" ht="14.25" customHeight="1" x14ac:dyDescent="0.25"/>
    <row r="671" ht="14.25" customHeight="1" x14ac:dyDescent="0.25"/>
    <row r="672" ht="14.25" customHeight="1" x14ac:dyDescent="0.25"/>
    <row r="673" ht="14.25" customHeight="1" x14ac:dyDescent="0.25"/>
    <row r="674" ht="14.25" customHeight="1" x14ac:dyDescent="0.25"/>
    <row r="675" ht="14.25" customHeight="1" x14ac:dyDescent="0.25"/>
    <row r="676" ht="14.25" customHeight="1" x14ac:dyDescent="0.25"/>
    <row r="677" ht="14.25" customHeight="1" x14ac:dyDescent="0.25"/>
    <row r="678" ht="14.25" customHeight="1" x14ac:dyDescent="0.25"/>
    <row r="679" ht="14.25" customHeight="1" x14ac:dyDescent="0.25"/>
    <row r="680" ht="14.25" customHeight="1" x14ac:dyDescent="0.25"/>
    <row r="681" ht="14.25" customHeight="1" x14ac:dyDescent="0.25"/>
    <row r="682" ht="14.25" customHeight="1" x14ac:dyDescent="0.25"/>
    <row r="683" ht="14.25" customHeight="1" x14ac:dyDescent="0.25"/>
    <row r="684" ht="14.25" customHeight="1" x14ac:dyDescent="0.25"/>
    <row r="685" ht="14.25" customHeight="1" x14ac:dyDescent="0.25"/>
    <row r="686" ht="14.25" customHeight="1" x14ac:dyDescent="0.25"/>
    <row r="687" ht="14.25" customHeight="1" x14ac:dyDescent="0.25"/>
    <row r="688" ht="14.25" customHeight="1" x14ac:dyDescent="0.25"/>
    <row r="689" ht="14.25" customHeight="1" x14ac:dyDescent="0.25"/>
    <row r="690" ht="14.25" customHeight="1" x14ac:dyDescent="0.25"/>
    <row r="691" ht="14.25" customHeight="1" x14ac:dyDescent="0.25"/>
    <row r="692" ht="14.25" customHeight="1" x14ac:dyDescent="0.25"/>
    <row r="693" ht="14.25" customHeight="1" x14ac:dyDescent="0.25"/>
    <row r="694" ht="14.25" customHeight="1" x14ac:dyDescent="0.25"/>
    <row r="695" ht="14.25" customHeight="1" x14ac:dyDescent="0.25"/>
    <row r="696" ht="14.25" customHeight="1" x14ac:dyDescent="0.25"/>
    <row r="697" ht="14.25" customHeight="1" x14ac:dyDescent="0.25"/>
    <row r="698" ht="14.25" customHeight="1" x14ac:dyDescent="0.25"/>
    <row r="699" ht="14.25" customHeight="1" x14ac:dyDescent="0.25"/>
    <row r="700" ht="14.25" customHeight="1" x14ac:dyDescent="0.25"/>
    <row r="701" ht="14.25" customHeight="1" x14ac:dyDescent="0.25"/>
    <row r="702" ht="14.25" customHeight="1" x14ac:dyDescent="0.25"/>
    <row r="703" ht="14.25" customHeight="1" x14ac:dyDescent="0.25"/>
    <row r="704" ht="14.25" customHeight="1" x14ac:dyDescent="0.25"/>
    <row r="705" ht="14.25" customHeight="1" x14ac:dyDescent="0.25"/>
    <row r="706" ht="14.25" customHeight="1" x14ac:dyDescent="0.25"/>
    <row r="707" ht="14.25" customHeight="1" x14ac:dyDescent="0.25"/>
    <row r="708" ht="14.25" customHeight="1" x14ac:dyDescent="0.25"/>
    <row r="709" ht="14.25" customHeight="1" x14ac:dyDescent="0.25"/>
    <row r="710" ht="14.25" customHeight="1" x14ac:dyDescent="0.25"/>
    <row r="711" ht="14.25" customHeight="1" x14ac:dyDescent="0.25"/>
    <row r="712" ht="14.25" customHeight="1" x14ac:dyDescent="0.25"/>
    <row r="713" ht="14.25" customHeight="1" x14ac:dyDescent="0.25"/>
    <row r="714" ht="14.25" customHeight="1" x14ac:dyDescent="0.25"/>
    <row r="715" ht="14.25" customHeight="1" x14ac:dyDescent="0.25"/>
    <row r="716" ht="14.25" customHeight="1" x14ac:dyDescent="0.25"/>
    <row r="717" ht="14.25" customHeight="1" x14ac:dyDescent="0.25"/>
    <row r="718" ht="14.25" customHeight="1" x14ac:dyDescent="0.25"/>
    <row r="719" ht="14.25" customHeight="1" x14ac:dyDescent="0.25"/>
    <row r="720" ht="14.25" customHeight="1" x14ac:dyDescent="0.25"/>
    <row r="721" ht="14.25" customHeight="1" x14ac:dyDescent="0.25"/>
    <row r="722" ht="14.25" customHeight="1" x14ac:dyDescent="0.25"/>
    <row r="723" ht="14.25" customHeight="1" x14ac:dyDescent="0.25"/>
    <row r="724" ht="14.25" customHeight="1" x14ac:dyDescent="0.25"/>
    <row r="725" ht="14.25" customHeight="1" x14ac:dyDescent="0.25"/>
    <row r="726" ht="14.25" customHeight="1" x14ac:dyDescent="0.25"/>
    <row r="727" ht="14.25" customHeight="1" x14ac:dyDescent="0.25"/>
    <row r="728" ht="14.25" customHeight="1" x14ac:dyDescent="0.25"/>
    <row r="729" ht="14.25" customHeight="1" x14ac:dyDescent="0.25"/>
    <row r="730" ht="14.25" customHeight="1" x14ac:dyDescent="0.25"/>
    <row r="731" ht="14.25" customHeight="1" x14ac:dyDescent="0.25"/>
    <row r="732" ht="14.25" customHeight="1" x14ac:dyDescent="0.25"/>
    <row r="733" ht="14.25" customHeight="1" x14ac:dyDescent="0.25"/>
    <row r="734" ht="14.25" customHeight="1" x14ac:dyDescent="0.25"/>
    <row r="735" ht="14.25" customHeight="1" x14ac:dyDescent="0.25"/>
    <row r="736" ht="14.25" customHeight="1" x14ac:dyDescent="0.25"/>
    <row r="737" ht="14.25" customHeight="1" x14ac:dyDescent="0.25"/>
    <row r="738" ht="14.25" customHeight="1" x14ac:dyDescent="0.25"/>
    <row r="739" ht="14.25" customHeight="1" x14ac:dyDescent="0.25"/>
    <row r="740" ht="14.25" customHeight="1" x14ac:dyDescent="0.25"/>
    <row r="741" ht="14.25" customHeight="1" x14ac:dyDescent="0.25"/>
    <row r="742" ht="14.25" customHeight="1" x14ac:dyDescent="0.25"/>
    <row r="743" ht="14.25" customHeight="1" x14ac:dyDescent="0.25"/>
    <row r="744" ht="14.25" customHeight="1" x14ac:dyDescent="0.25"/>
    <row r="745" ht="14.25" customHeight="1" x14ac:dyDescent="0.25"/>
    <row r="746" ht="14.25" customHeight="1" x14ac:dyDescent="0.25"/>
    <row r="747" ht="14.25" customHeight="1" x14ac:dyDescent="0.25"/>
    <row r="748" ht="14.25" customHeight="1" x14ac:dyDescent="0.25"/>
    <row r="749" ht="14.25" customHeight="1" x14ac:dyDescent="0.25"/>
    <row r="750" ht="14.25" customHeight="1" x14ac:dyDescent="0.25"/>
    <row r="751" ht="14.25" customHeight="1" x14ac:dyDescent="0.25"/>
    <row r="752" ht="14.25" customHeight="1" x14ac:dyDescent="0.25"/>
    <row r="753" ht="14.25" customHeight="1" x14ac:dyDescent="0.25"/>
    <row r="754" ht="14.25" customHeight="1" x14ac:dyDescent="0.25"/>
    <row r="755" ht="14.25" customHeight="1" x14ac:dyDescent="0.25"/>
    <row r="756" ht="14.25" customHeight="1" x14ac:dyDescent="0.25"/>
    <row r="757" ht="14.25" customHeight="1" x14ac:dyDescent="0.25"/>
    <row r="758" ht="14.25" customHeight="1" x14ac:dyDescent="0.25"/>
    <row r="759" ht="14.25" customHeight="1" x14ac:dyDescent="0.25"/>
    <row r="760" ht="14.25" customHeight="1" x14ac:dyDescent="0.25"/>
    <row r="761" ht="14.25" customHeight="1" x14ac:dyDescent="0.25"/>
    <row r="762" ht="14.25" customHeight="1" x14ac:dyDescent="0.25"/>
    <row r="763" ht="14.25" customHeight="1" x14ac:dyDescent="0.25"/>
    <row r="764" ht="14.25" customHeight="1" x14ac:dyDescent="0.25"/>
    <row r="765" ht="14.25" customHeight="1" x14ac:dyDescent="0.25"/>
    <row r="766" ht="14.25" customHeight="1" x14ac:dyDescent="0.25"/>
    <row r="767" ht="14.25" customHeight="1" x14ac:dyDescent="0.25"/>
    <row r="768" ht="14.25" customHeight="1" x14ac:dyDescent="0.25"/>
    <row r="769" ht="14.25" customHeight="1" x14ac:dyDescent="0.25"/>
    <row r="770" ht="14.25" customHeight="1" x14ac:dyDescent="0.25"/>
    <row r="771" ht="14.25" customHeight="1" x14ac:dyDescent="0.25"/>
    <row r="772" ht="14.25" customHeight="1" x14ac:dyDescent="0.25"/>
    <row r="773" ht="14.25" customHeight="1" x14ac:dyDescent="0.25"/>
    <row r="774" ht="14.25" customHeight="1" x14ac:dyDescent="0.25"/>
    <row r="775" ht="14.25" customHeight="1" x14ac:dyDescent="0.25"/>
    <row r="776" ht="14.25" customHeight="1" x14ac:dyDescent="0.25"/>
    <row r="777" ht="14.25" customHeight="1" x14ac:dyDescent="0.25"/>
    <row r="778" ht="14.25" customHeight="1" x14ac:dyDescent="0.25"/>
    <row r="779" ht="14.25" customHeight="1" x14ac:dyDescent="0.25"/>
    <row r="780" ht="14.25" customHeight="1" x14ac:dyDescent="0.25"/>
    <row r="781" ht="14.25" customHeight="1" x14ac:dyDescent="0.25"/>
    <row r="782" ht="14.25" customHeight="1" x14ac:dyDescent="0.25"/>
    <row r="783" ht="14.25" customHeight="1" x14ac:dyDescent="0.25"/>
    <row r="784" ht="14.25" customHeight="1" x14ac:dyDescent="0.25"/>
    <row r="785" ht="14.25" customHeight="1" x14ac:dyDescent="0.25"/>
    <row r="786" ht="14.25" customHeight="1" x14ac:dyDescent="0.25"/>
    <row r="787" ht="14.25" customHeight="1" x14ac:dyDescent="0.25"/>
    <row r="788" ht="14.25" customHeight="1" x14ac:dyDescent="0.25"/>
    <row r="789" ht="14.25" customHeight="1" x14ac:dyDescent="0.25"/>
    <row r="790" ht="14.25" customHeight="1" x14ac:dyDescent="0.25"/>
    <row r="791" ht="14.25" customHeight="1" x14ac:dyDescent="0.25"/>
    <row r="792" ht="14.25" customHeight="1" x14ac:dyDescent="0.25"/>
    <row r="793" ht="14.25" customHeight="1" x14ac:dyDescent="0.25"/>
    <row r="794" ht="14.25" customHeight="1" x14ac:dyDescent="0.25"/>
    <row r="795" ht="14.25" customHeight="1" x14ac:dyDescent="0.25"/>
    <row r="796" ht="14.25" customHeight="1" x14ac:dyDescent="0.25"/>
    <row r="797" ht="14.25" customHeight="1" x14ac:dyDescent="0.25"/>
    <row r="798" ht="14.25" customHeight="1" x14ac:dyDescent="0.25"/>
    <row r="799" ht="14.25" customHeight="1" x14ac:dyDescent="0.25"/>
    <row r="800" ht="14.25" customHeight="1" x14ac:dyDescent="0.25"/>
    <row r="801" ht="14.25" customHeight="1" x14ac:dyDescent="0.25"/>
    <row r="802" ht="14.25" customHeight="1" x14ac:dyDescent="0.25"/>
    <row r="803" ht="14.25" customHeight="1" x14ac:dyDescent="0.25"/>
    <row r="804" ht="14.25" customHeight="1" x14ac:dyDescent="0.25"/>
    <row r="805" ht="14.25" customHeight="1" x14ac:dyDescent="0.25"/>
    <row r="806" ht="14.25" customHeight="1" x14ac:dyDescent="0.25"/>
    <row r="807" ht="14.25" customHeight="1" x14ac:dyDescent="0.25"/>
    <row r="808" ht="14.25" customHeight="1" x14ac:dyDescent="0.25"/>
    <row r="809" ht="14.25" customHeight="1" x14ac:dyDescent="0.25"/>
    <row r="810" ht="14.25" customHeight="1" x14ac:dyDescent="0.25"/>
    <row r="811" ht="14.25" customHeight="1" x14ac:dyDescent="0.25"/>
    <row r="812" ht="14.25" customHeight="1" x14ac:dyDescent="0.25"/>
    <row r="813" ht="14.25" customHeight="1" x14ac:dyDescent="0.25"/>
    <row r="814" ht="14.25" customHeight="1" x14ac:dyDescent="0.25"/>
    <row r="815" ht="14.25" customHeight="1" x14ac:dyDescent="0.25"/>
    <row r="816" ht="14.25" customHeight="1" x14ac:dyDescent="0.25"/>
    <row r="817" ht="14.25" customHeight="1" x14ac:dyDescent="0.25"/>
    <row r="818" ht="14.25" customHeight="1" x14ac:dyDescent="0.25"/>
    <row r="819" ht="14.25" customHeight="1" x14ac:dyDescent="0.25"/>
    <row r="820" ht="14.25" customHeight="1" x14ac:dyDescent="0.25"/>
    <row r="821" ht="14.25" customHeight="1" x14ac:dyDescent="0.25"/>
    <row r="822" ht="14.25" customHeight="1" x14ac:dyDescent="0.25"/>
    <row r="823" ht="14.25" customHeight="1" x14ac:dyDescent="0.25"/>
    <row r="824" ht="14.25" customHeight="1" x14ac:dyDescent="0.25"/>
    <row r="825" ht="14.25" customHeight="1" x14ac:dyDescent="0.25"/>
    <row r="826" ht="14.25" customHeight="1" x14ac:dyDescent="0.25"/>
    <row r="827" ht="14.25" customHeight="1" x14ac:dyDescent="0.25"/>
    <row r="828" ht="14.25" customHeight="1" x14ac:dyDescent="0.25"/>
    <row r="829" ht="14.25" customHeight="1" x14ac:dyDescent="0.25"/>
    <row r="830" ht="14.25" customHeight="1" x14ac:dyDescent="0.25"/>
    <row r="831" ht="14.25" customHeight="1" x14ac:dyDescent="0.25"/>
    <row r="832" ht="14.25" customHeight="1" x14ac:dyDescent="0.25"/>
    <row r="833" ht="14.25" customHeight="1" x14ac:dyDescent="0.25"/>
    <row r="834" ht="14.25" customHeight="1" x14ac:dyDescent="0.25"/>
    <row r="835" ht="14.25" customHeight="1" x14ac:dyDescent="0.25"/>
    <row r="836" ht="14.25" customHeight="1" x14ac:dyDescent="0.25"/>
    <row r="837" ht="14.25" customHeight="1" x14ac:dyDescent="0.25"/>
    <row r="838" ht="14.25" customHeight="1" x14ac:dyDescent="0.25"/>
    <row r="839" ht="14.25" customHeight="1" x14ac:dyDescent="0.25"/>
    <row r="840" ht="14.25" customHeight="1" x14ac:dyDescent="0.25"/>
    <row r="841" ht="14.25" customHeight="1" x14ac:dyDescent="0.25"/>
    <row r="842" ht="14.25" customHeight="1" x14ac:dyDescent="0.25"/>
    <row r="843" ht="14.25" customHeight="1" x14ac:dyDescent="0.25"/>
    <row r="844" ht="14.25" customHeight="1" x14ac:dyDescent="0.25"/>
    <row r="845" ht="14.25" customHeight="1" x14ac:dyDescent="0.25"/>
    <row r="846" ht="14.25" customHeight="1" x14ac:dyDescent="0.25"/>
    <row r="847" ht="14.25" customHeight="1" x14ac:dyDescent="0.25"/>
    <row r="848" ht="14.25" customHeight="1" x14ac:dyDescent="0.25"/>
    <row r="849" ht="14.25" customHeight="1" x14ac:dyDescent="0.25"/>
    <row r="850" ht="14.25" customHeight="1" x14ac:dyDescent="0.25"/>
    <row r="851" ht="14.25" customHeight="1" x14ac:dyDescent="0.25"/>
    <row r="852" ht="14.25" customHeight="1" x14ac:dyDescent="0.25"/>
    <row r="853" ht="14.25" customHeight="1" x14ac:dyDescent="0.25"/>
    <row r="854" ht="14.25" customHeight="1" x14ac:dyDescent="0.25"/>
    <row r="855" ht="14.25" customHeight="1" x14ac:dyDescent="0.25"/>
    <row r="856" ht="14.25" customHeight="1" x14ac:dyDescent="0.25"/>
    <row r="857" ht="14.25" customHeight="1" x14ac:dyDescent="0.25"/>
    <row r="858" ht="14.25" customHeight="1" x14ac:dyDescent="0.25"/>
    <row r="859" ht="14.25" customHeight="1" x14ac:dyDescent="0.25"/>
    <row r="860" ht="14.25" customHeight="1" x14ac:dyDescent="0.25"/>
    <row r="861" ht="14.25" customHeight="1" x14ac:dyDescent="0.25"/>
    <row r="862" ht="14.25" customHeight="1" x14ac:dyDescent="0.25"/>
    <row r="863" ht="14.25" customHeight="1" x14ac:dyDescent="0.25"/>
    <row r="864" ht="14.25" customHeight="1" x14ac:dyDescent="0.25"/>
    <row r="865" ht="14.25" customHeight="1" x14ac:dyDescent="0.25"/>
    <row r="866" ht="14.25" customHeight="1" x14ac:dyDescent="0.25"/>
    <row r="867" ht="14.25" customHeight="1" x14ac:dyDescent="0.25"/>
    <row r="868" ht="14.25" customHeight="1" x14ac:dyDescent="0.25"/>
    <row r="869" ht="14.25" customHeight="1" x14ac:dyDescent="0.25"/>
    <row r="870" ht="14.25" customHeight="1" x14ac:dyDescent="0.25"/>
    <row r="871" ht="14.25" customHeight="1" x14ac:dyDescent="0.25"/>
    <row r="872" ht="14.25" customHeight="1" x14ac:dyDescent="0.25"/>
    <row r="873" ht="14.25" customHeight="1" x14ac:dyDescent="0.25"/>
    <row r="874" ht="14.25" customHeight="1" x14ac:dyDescent="0.25"/>
    <row r="875" ht="14.25" customHeight="1" x14ac:dyDescent="0.25"/>
    <row r="876" ht="14.25" customHeight="1" x14ac:dyDescent="0.25"/>
    <row r="877" ht="14.25" customHeight="1" x14ac:dyDescent="0.25"/>
    <row r="878" ht="14.25" customHeight="1" x14ac:dyDescent="0.25"/>
    <row r="879" ht="14.25" customHeight="1" x14ac:dyDescent="0.25"/>
    <row r="880" ht="14.25" customHeight="1" x14ac:dyDescent="0.25"/>
    <row r="881" ht="14.25" customHeight="1" x14ac:dyDescent="0.25"/>
    <row r="882" ht="14.25" customHeight="1" x14ac:dyDescent="0.25"/>
    <row r="883" ht="14.25" customHeight="1" x14ac:dyDescent="0.25"/>
    <row r="884" ht="14.25" customHeight="1" x14ac:dyDescent="0.25"/>
    <row r="885" ht="14.25" customHeight="1" x14ac:dyDescent="0.25"/>
    <row r="886" ht="14.25" customHeight="1" x14ac:dyDescent="0.25"/>
    <row r="887" ht="14.25" customHeight="1" x14ac:dyDescent="0.25"/>
    <row r="888" ht="14.25" customHeight="1" x14ac:dyDescent="0.25"/>
    <row r="889" ht="14.25" customHeight="1" x14ac:dyDescent="0.25"/>
    <row r="890" ht="14.25" customHeight="1" x14ac:dyDescent="0.25"/>
    <row r="891" ht="14.25" customHeight="1" x14ac:dyDescent="0.25"/>
    <row r="892" ht="14.25" customHeight="1" x14ac:dyDescent="0.25"/>
    <row r="893" ht="14.25" customHeight="1" x14ac:dyDescent="0.25"/>
    <row r="894" ht="14.25" customHeight="1" x14ac:dyDescent="0.25"/>
    <row r="895" ht="14.25" customHeight="1" x14ac:dyDescent="0.25"/>
    <row r="896" ht="14.25" customHeight="1" x14ac:dyDescent="0.25"/>
    <row r="897" ht="14.25" customHeight="1" x14ac:dyDescent="0.25"/>
    <row r="898" ht="14.25" customHeight="1" x14ac:dyDescent="0.25"/>
    <row r="899" ht="14.25" customHeight="1" x14ac:dyDescent="0.25"/>
    <row r="900" ht="14.25" customHeight="1" x14ac:dyDescent="0.25"/>
    <row r="901" ht="14.25" customHeight="1" x14ac:dyDescent="0.25"/>
    <row r="902" ht="14.25" customHeight="1" x14ac:dyDescent="0.25"/>
    <row r="903" ht="14.25" customHeight="1" x14ac:dyDescent="0.25"/>
    <row r="904" ht="14.25" customHeight="1" x14ac:dyDescent="0.25"/>
    <row r="905" ht="14.25" customHeight="1" x14ac:dyDescent="0.25"/>
    <row r="906" ht="14.25" customHeight="1" x14ac:dyDescent="0.25"/>
    <row r="907" ht="14.25" customHeight="1" x14ac:dyDescent="0.25"/>
    <row r="908" ht="14.25" customHeight="1" x14ac:dyDescent="0.25"/>
    <row r="909" ht="14.25" customHeight="1" x14ac:dyDescent="0.25"/>
    <row r="910" ht="14.25" customHeight="1" x14ac:dyDescent="0.25"/>
    <row r="911" ht="14.25" customHeight="1" x14ac:dyDescent="0.25"/>
    <row r="912" ht="14.25" customHeight="1" x14ac:dyDescent="0.25"/>
    <row r="913" ht="14.25" customHeight="1" x14ac:dyDescent="0.25"/>
    <row r="914" ht="14.25" customHeight="1" x14ac:dyDescent="0.25"/>
    <row r="915" ht="14.25" customHeight="1" x14ac:dyDescent="0.25"/>
    <row r="916" ht="14.25" customHeight="1" x14ac:dyDescent="0.25"/>
    <row r="917" ht="14.25" customHeight="1" x14ac:dyDescent="0.25"/>
    <row r="918" ht="14.25" customHeight="1" x14ac:dyDescent="0.25"/>
    <row r="919" ht="14.25" customHeight="1" x14ac:dyDescent="0.25"/>
    <row r="920" ht="14.25" customHeight="1" x14ac:dyDescent="0.25"/>
    <row r="921" ht="14.25" customHeight="1" x14ac:dyDescent="0.25"/>
    <row r="922" ht="14.25" customHeight="1" x14ac:dyDescent="0.25"/>
    <row r="923" ht="14.25" customHeight="1" x14ac:dyDescent="0.25"/>
    <row r="924" ht="14.25" customHeight="1" x14ac:dyDescent="0.25"/>
    <row r="925" ht="14.25" customHeight="1" x14ac:dyDescent="0.25"/>
    <row r="926" ht="14.25" customHeight="1" x14ac:dyDescent="0.25"/>
    <row r="927" ht="14.25" customHeight="1" x14ac:dyDescent="0.25"/>
    <row r="928" ht="14.25" customHeight="1" x14ac:dyDescent="0.25"/>
    <row r="929" ht="14.25" customHeight="1" x14ac:dyDescent="0.25"/>
    <row r="930" ht="14.25" customHeight="1" x14ac:dyDescent="0.25"/>
    <row r="931" ht="14.25" customHeight="1" x14ac:dyDescent="0.25"/>
    <row r="932" ht="14.25" customHeight="1" x14ac:dyDescent="0.25"/>
    <row r="933" ht="14.25" customHeight="1" x14ac:dyDescent="0.25"/>
    <row r="934" ht="14.25" customHeight="1" x14ac:dyDescent="0.25"/>
    <row r="935" ht="14.25" customHeight="1" x14ac:dyDescent="0.25"/>
    <row r="936" ht="14.25" customHeight="1" x14ac:dyDescent="0.25"/>
    <row r="937" ht="14.25" customHeight="1" x14ac:dyDescent="0.25"/>
    <row r="938" ht="14.25" customHeight="1" x14ac:dyDescent="0.25"/>
    <row r="939" ht="14.25" customHeight="1" x14ac:dyDescent="0.25"/>
    <row r="940" ht="14.25" customHeight="1" x14ac:dyDescent="0.25"/>
    <row r="941" ht="14.25" customHeight="1" x14ac:dyDescent="0.25"/>
    <row r="942" ht="14.25" customHeight="1" x14ac:dyDescent="0.25"/>
    <row r="943" ht="14.25" customHeight="1" x14ac:dyDescent="0.25"/>
    <row r="944" ht="14.25" customHeight="1" x14ac:dyDescent="0.25"/>
    <row r="945" ht="14.25" customHeight="1" x14ac:dyDescent="0.25"/>
    <row r="946" ht="14.25" customHeight="1" x14ac:dyDescent="0.25"/>
    <row r="947" ht="14.25" customHeight="1" x14ac:dyDescent="0.25"/>
    <row r="948" ht="14.25" customHeight="1" x14ac:dyDescent="0.25"/>
    <row r="949" ht="14.25" customHeight="1" x14ac:dyDescent="0.25"/>
    <row r="950" ht="14.25" customHeight="1" x14ac:dyDescent="0.25"/>
    <row r="951" ht="14.25" customHeight="1" x14ac:dyDescent="0.25"/>
    <row r="952" ht="14.25" customHeight="1" x14ac:dyDescent="0.25"/>
    <row r="953" ht="14.25" customHeight="1" x14ac:dyDescent="0.25"/>
    <row r="954" ht="14.25" customHeight="1" x14ac:dyDescent="0.25"/>
    <row r="955" ht="14.25" customHeight="1" x14ac:dyDescent="0.25"/>
    <row r="956" ht="14.25" customHeight="1" x14ac:dyDescent="0.25"/>
    <row r="957" ht="14.25" customHeight="1" x14ac:dyDescent="0.25"/>
    <row r="958" ht="14.25" customHeight="1" x14ac:dyDescent="0.25"/>
    <row r="959" ht="14.25" customHeight="1" x14ac:dyDescent="0.25"/>
    <row r="960" ht="14.25" customHeight="1" x14ac:dyDescent="0.25"/>
    <row r="961" ht="14.25" customHeight="1" x14ac:dyDescent="0.25"/>
    <row r="962" ht="14.25" customHeight="1" x14ac:dyDescent="0.25"/>
    <row r="963" ht="14.25" customHeight="1" x14ac:dyDescent="0.25"/>
    <row r="964" ht="14.25" customHeight="1" x14ac:dyDescent="0.25"/>
    <row r="965" ht="14.25" customHeight="1" x14ac:dyDescent="0.25"/>
    <row r="966" ht="14.25" customHeight="1" x14ac:dyDescent="0.25"/>
    <row r="967" ht="14.25" customHeight="1" x14ac:dyDescent="0.25"/>
    <row r="968" ht="14.25" customHeight="1" x14ac:dyDescent="0.25"/>
    <row r="969" ht="14.25" customHeight="1" x14ac:dyDescent="0.25"/>
    <row r="970" ht="14.25" customHeight="1" x14ac:dyDescent="0.25"/>
    <row r="971" ht="14.25" customHeight="1" x14ac:dyDescent="0.25"/>
    <row r="972" ht="14.25" customHeight="1" x14ac:dyDescent="0.25"/>
    <row r="973" ht="14.25" customHeight="1" x14ac:dyDescent="0.25"/>
    <row r="974" ht="14.25" customHeight="1" x14ac:dyDescent="0.25"/>
    <row r="975" ht="14.25" customHeight="1" x14ac:dyDescent="0.25"/>
    <row r="976" ht="14.25" customHeight="1" x14ac:dyDescent="0.25"/>
    <row r="977" ht="14.25" customHeight="1" x14ac:dyDescent="0.25"/>
    <row r="978" ht="14.25" customHeight="1" x14ac:dyDescent="0.25"/>
    <row r="979" ht="14.25" customHeight="1" x14ac:dyDescent="0.25"/>
    <row r="980" ht="14.25" customHeight="1" x14ac:dyDescent="0.25"/>
    <row r="981" ht="14.25" customHeight="1" x14ac:dyDescent="0.25"/>
    <row r="982" ht="14.25" customHeight="1" x14ac:dyDescent="0.25"/>
    <row r="983" ht="14.25" customHeight="1" x14ac:dyDescent="0.25"/>
    <row r="984" ht="14.25" customHeight="1" x14ac:dyDescent="0.25"/>
    <row r="985" ht="14.25" customHeight="1" x14ac:dyDescent="0.25"/>
    <row r="986" ht="14.25" customHeight="1" x14ac:dyDescent="0.25"/>
    <row r="987" ht="14.25" customHeight="1" x14ac:dyDescent="0.25"/>
    <row r="988" ht="14.25" customHeight="1" x14ac:dyDescent="0.25"/>
    <row r="989" ht="14.25" customHeight="1" x14ac:dyDescent="0.25"/>
    <row r="990" ht="14.25" customHeight="1" x14ac:dyDescent="0.25"/>
    <row r="991" ht="14.25" customHeight="1" x14ac:dyDescent="0.25"/>
    <row r="992" ht="14.25" customHeight="1" x14ac:dyDescent="0.25"/>
    <row r="993" ht="14.25" customHeight="1" x14ac:dyDescent="0.25"/>
    <row r="994" ht="14.25" customHeight="1" x14ac:dyDescent="0.25"/>
    <row r="995" ht="14.25" customHeight="1" x14ac:dyDescent="0.25"/>
    <row r="996" ht="14.25" customHeight="1" x14ac:dyDescent="0.25"/>
    <row r="997" ht="14.25" customHeight="1" x14ac:dyDescent="0.25"/>
    <row r="998" ht="14.25" customHeight="1" x14ac:dyDescent="0.25"/>
    <row r="999" ht="14.25" customHeight="1" x14ac:dyDescent="0.25"/>
    <row r="1000" ht="14.25" customHeight="1" x14ac:dyDescent="0.25"/>
  </sheetData>
  <pageMargins left="0.511811024" right="0.511811024" top="0.78740157499999996" bottom="0.78740157499999996" header="0" footer="0"/>
  <pageSetup paperSize="9" orientation="portrait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P1000"/>
  <sheetViews>
    <sheetView workbookViewId="0"/>
  </sheetViews>
  <sheetFormatPr defaultColWidth="14.42578125" defaultRowHeight="15" customHeight="1" x14ac:dyDescent="0.25"/>
  <cols>
    <col min="1" max="1" width="9.5703125" customWidth="1"/>
    <col min="2" max="2" width="7.140625" customWidth="1"/>
    <col min="3" max="3" width="13" customWidth="1"/>
    <col min="4" max="5" width="15.7109375" customWidth="1"/>
    <col min="6" max="6" width="4.140625" customWidth="1"/>
    <col min="7" max="7" width="15.140625" customWidth="1"/>
    <col min="8" max="8" width="16.85546875" customWidth="1"/>
    <col min="9" max="9" width="13.28515625" customWidth="1"/>
    <col min="10" max="10" width="7.42578125" customWidth="1"/>
    <col min="11" max="11" width="30.5703125" customWidth="1"/>
    <col min="12" max="12" width="16" customWidth="1"/>
    <col min="13" max="13" width="8.7109375" customWidth="1"/>
    <col min="14" max="14" width="9.85546875" customWidth="1"/>
    <col min="15" max="15" width="9.28515625" customWidth="1"/>
    <col min="16" max="31" width="8.7109375" customWidth="1"/>
  </cols>
  <sheetData>
    <row r="1" spans="1:16" ht="14.25" customHeight="1" x14ac:dyDescent="0.25">
      <c r="A1" s="49" t="s">
        <v>48</v>
      </c>
      <c r="B1" s="49" t="s">
        <v>49</v>
      </c>
      <c r="C1" s="50" t="s">
        <v>34</v>
      </c>
      <c r="D1" s="49" t="s">
        <v>50</v>
      </c>
      <c r="E1" s="49" t="s">
        <v>51</v>
      </c>
      <c r="G1" s="51" t="s">
        <v>52</v>
      </c>
      <c r="H1" s="52" t="s">
        <v>53</v>
      </c>
      <c r="I1" s="52" t="s">
        <v>54</v>
      </c>
      <c r="K1" s="53" t="s">
        <v>142</v>
      </c>
      <c r="L1" s="12" t="s">
        <v>143</v>
      </c>
      <c r="N1" s="6">
        <v>2011</v>
      </c>
      <c r="O1" s="6">
        <v>2015</v>
      </c>
      <c r="P1" s="6" t="s">
        <v>145</v>
      </c>
    </row>
    <row r="2" spans="1:16" ht="14.25" customHeight="1" x14ac:dyDescent="0.25">
      <c r="A2" s="54">
        <v>40544</v>
      </c>
      <c r="B2" s="55">
        <v>1</v>
      </c>
      <c r="C2" s="16">
        <v>594.65</v>
      </c>
      <c r="D2" s="56">
        <v>14513.38</v>
      </c>
      <c r="E2" s="57">
        <v>9897.0400000000009</v>
      </c>
      <c r="G2" s="57">
        <f t="shared" ref="G2:G139" si="0">(D2-E2)^2</f>
        <v>21310594.995599985</v>
      </c>
      <c r="H2" s="58">
        <f t="shared" ref="H2:H139" si="1">ABS((D2-E2)/D2)</f>
        <v>0.31807476962637227</v>
      </c>
      <c r="I2" s="17">
        <f t="shared" ref="I2:I139" si="2">D2-E2</f>
        <v>4616.3399999999983</v>
      </c>
      <c r="J2" s="17"/>
      <c r="K2" s="53" t="s">
        <v>144</v>
      </c>
      <c r="L2" s="57">
        <f>(AVERAGE(G2:G139))^0.5</f>
        <v>1221.1470666335915</v>
      </c>
      <c r="N2" s="44">
        <f>(AVERAGE(G2:G49))^0.5</f>
        <v>1616.8308680100088</v>
      </c>
      <c r="O2" s="44">
        <f>(AVERAGE(G50:G139))^0.5</f>
        <v>944.61516665077227</v>
      </c>
    </row>
    <row r="3" spans="1:16" ht="14.25" customHeight="1" x14ac:dyDescent="0.25">
      <c r="A3" s="54">
        <v>40575</v>
      </c>
      <c r="B3" s="55">
        <f t="shared" ref="B3:B148" si="3">B2+1</f>
        <v>2</v>
      </c>
      <c r="C3" s="16">
        <v>434</v>
      </c>
      <c r="D3" s="56">
        <v>6176.11</v>
      </c>
      <c r="E3" s="57">
        <v>6514.57</v>
      </c>
      <c r="G3" s="57">
        <f t="shared" si="0"/>
        <v>114555.17160000003</v>
      </c>
      <c r="H3" s="58">
        <f t="shared" si="1"/>
        <v>5.4801485077176422E-2</v>
      </c>
      <c r="I3" s="17">
        <f t="shared" si="2"/>
        <v>-338.46000000000004</v>
      </c>
      <c r="J3" s="17"/>
      <c r="K3" s="53" t="s">
        <v>40</v>
      </c>
      <c r="L3" s="58">
        <f>AVERAGE(H2:H139)</f>
        <v>0.28380878285489208</v>
      </c>
      <c r="N3" s="173">
        <f>AVERAGE(H2:H49)</f>
        <v>0.3279909459026365</v>
      </c>
      <c r="O3" s="173">
        <f>AVERAGE(H50:H139)</f>
        <v>0.26024496256276186</v>
      </c>
    </row>
    <row r="4" spans="1:16" ht="14.25" customHeight="1" x14ac:dyDescent="0.25">
      <c r="A4" s="54">
        <v>40603</v>
      </c>
      <c r="B4" s="55">
        <f t="shared" si="3"/>
        <v>3</v>
      </c>
      <c r="C4" s="16">
        <v>398.5</v>
      </c>
      <c r="D4" s="56">
        <v>11527.88</v>
      </c>
      <c r="E4" s="57">
        <v>5774.71</v>
      </c>
      <c r="G4" s="57">
        <f t="shared" si="0"/>
        <v>33098965.04889999</v>
      </c>
      <c r="H4" s="58">
        <f t="shared" si="1"/>
        <v>0.49906574322425284</v>
      </c>
      <c r="I4" s="17">
        <f t="shared" si="2"/>
        <v>5753.1699999999992</v>
      </c>
      <c r="J4" s="17"/>
    </row>
    <row r="5" spans="1:16" ht="14.25" customHeight="1" x14ac:dyDescent="0.25">
      <c r="A5" s="54">
        <v>40634</v>
      </c>
      <c r="B5" s="55">
        <f t="shared" si="3"/>
        <v>4</v>
      </c>
      <c r="C5" s="16">
        <v>382.5</v>
      </c>
      <c r="D5" s="56">
        <v>6808.32</v>
      </c>
      <c r="E5" s="57">
        <v>5455.91</v>
      </c>
      <c r="G5" s="57">
        <f t="shared" si="0"/>
        <v>1829012.8080999996</v>
      </c>
      <c r="H5" s="58">
        <f t="shared" si="1"/>
        <v>0.19864078069185936</v>
      </c>
      <c r="I5" s="17">
        <f t="shared" si="2"/>
        <v>1352.4099999999999</v>
      </c>
      <c r="J5" s="17"/>
      <c r="K5" s="6" t="s">
        <v>147</v>
      </c>
    </row>
    <row r="6" spans="1:16" ht="14.25" customHeight="1" x14ac:dyDescent="0.25">
      <c r="A6" s="54">
        <v>40664</v>
      </c>
      <c r="B6" s="55">
        <f t="shared" si="3"/>
        <v>5</v>
      </c>
      <c r="C6" s="16">
        <v>100</v>
      </c>
      <c r="D6" s="56">
        <v>4452.32</v>
      </c>
      <c r="E6" s="57">
        <v>1986.48</v>
      </c>
      <c r="G6" s="57">
        <f t="shared" si="0"/>
        <v>6080366.9055999983</v>
      </c>
      <c r="H6" s="58">
        <f t="shared" si="1"/>
        <v>0.5538326086175297</v>
      </c>
      <c r="I6" s="17">
        <f t="shared" si="2"/>
        <v>2465.8399999999997</v>
      </c>
      <c r="J6" s="17"/>
    </row>
    <row r="7" spans="1:16" ht="14.25" customHeight="1" x14ac:dyDescent="0.25">
      <c r="A7" s="54">
        <v>40695</v>
      </c>
      <c r="B7" s="55">
        <f t="shared" si="3"/>
        <v>6</v>
      </c>
      <c r="C7" s="16">
        <v>33.5</v>
      </c>
      <c r="D7" s="56">
        <v>3791.72</v>
      </c>
      <c r="E7" s="57">
        <v>1655.35</v>
      </c>
      <c r="G7" s="57">
        <f t="shared" si="0"/>
        <v>4564076.7768999999</v>
      </c>
      <c r="H7" s="58">
        <f t="shared" si="1"/>
        <v>0.56343031658455789</v>
      </c>
      <c r="I7" s="17">
        <f t="shared" si="2"/>
        <v>2136.37</v>
      </c>
      <c r="J7" s="17"/>
    </row>
    <row r="8" spans="1:16" ht="14.25" customHeight="1" x14ac:dyDescent="0.25">
      <c r="A8" s="54">
        <v>40725</v>
      </c>
      <c r="B8" s="55">
        <f t="shared" si="3"/>
        <v>7</v>
      </c>
      <c r="C8" s="16">
        <v>26.5</v>
      </c>
      <c r="D8" s="56">
        <v>2947.26</v>
      </c>
      <c r="E8" s="57">
        <v>1626.86</v>
      </c>
      <c r="G8" s="57">
        <f t="shared" si="0"/>
        <v>1743456.1600000008</v>
      </c>
      <c r="H8" s="58">
        <f t="shared" si="1"/>
        <v>0.44800933748634331</v>
      </c>
      <c r="I8" s="17">
        <f t="shared" si="2"/>
        <v>1320.4000000000003</v>
      </c>
      <c r="J8" s="17"/>
    </row>
    <row r="9" spans="1:16" ht="14.25" customHeight="1" x14ac:dyDescent="0.25">
      <c r="A9" s="54">
        <v>40756</v>
      </c>
      <c r="B9" s="55">
        <f t="shared" si="3"/>
        <v>8</v>
      </c>
      <c r="C9" s="16">
        <v>7.5</v>
      </c>
      <c r="D9" s="56">
        <v>2369.23</v>
      </c>
      <c r="E9" s="57">
        <v>1554.65</v>
      </c>
      <c r="G9" s="57">
        <f t="shared" si="0"/>
        <v>663540.5763999999</v>
      </c>
      <c r="H9" s="58">
        <f t="shared" si="1"/>
        <v>0.34381634539491729</v>
      </c>
      <c r="I9" s="17">
        <f t="shared" si="2"/>
        <v>814.57999999999993</v>
      </c>
      <c r="J9" s="17"/>
    </row>
    <row r="10" spans="1:16" ht="14.25" customHeight="1" x14ac:dyDescent="0.25">
      <c r="A10" s="54">
        <v>40787</v>
      </c>
      <c r="B10" s="55">
        <f t="shared" si="3"/>
        <v>9</v>
      </c>
      <c r="C10" s="16">
        <v>10.8</v>
      </c>
      <c r="D10" s="56">
        <v>1779.82</v>
      </c>
      <c r="E10" s="57">
        <v>1566.68</v>
      </c>
      <c r="G10" s="57">
        <f t="shared" si="0"/>
        <v>45428.659599999948</v>
      </c>
      <c r="H10" s="58">
        <f t="shared" si="1"/>
        <v>0.11975368295670342</v>
      </c>
      <c r="I10" s="17">
        <f t="shared" si="2"/>
        <v>213.13999999999987</v>
      </c>
      <c r="J10" s="17"/>
    </row>
    <row r="11" spans="1:16" ht="14.25" customHeight="1" x14ac:dyDescent="0.25">
      <c r="A11" s="54">
        <v>40817</v>
      </c>
      <c r="B11" s="55">
        <f t="shared" si="3"/>
        <v>10</v>
      </c>
      <c r="C11" s="16">
        <v>129.4</v>
      </c>
      <c r="D11" s="56">
        <v>2581.0300000000002</v>
      </c>
      <c r="E11" s="57">
        <v>2174.54</v>
      </c>
      <c r="G11" s="57">
        <f t="shared" si="0"/>
        <v>165234.1201000002</v>
      </c>
      <c r="H11" s="58">
        <f t="shared" si="1"/>
        <v>0.15749138909660104</v>
      </c>
      <c r="I11" s="17">
        <f t="shared" si="2"/>
        <v>406.49000000000024</v>
      </c>
      <c r="J11" s="17"/>
    </row>
    <row r="12" spans="1:16" ht="14.25" customHeight="1" x14ac:dyDescent="0.25">
      <c r="A12" s="54">
        <v>40848</v>
      </c>
      <c r="B12" s="55">
        <f t="shared" si="3"/>
        <v>11</v>
      </c>
      <c r="C12" s="16">
        <v>260.60000000000002</v>
      </c>
      <c r="D12" s="56">
        <v>2930.66</v>
      </c>
      <c r="E12" s="57">
        <v>3453.41</v>
      </c>
      <c r="G12" s="57">
        <f t="shared" si="0"/>
        <v>273267.5625</v>
      </c>
      <c r="H12" s="58">
        <f t="shared" si="1"/>
        <v>0.17837278974701945</v>
      </c>
      <c r="I12" s="17">
        <f t="shared" si="2"/>
        <v>-522.75</v>
      </c>
      <c r="J12" s="17"/>
    </row>
    <row r="13" spans="1:16" ht="14.25" customHeight="1" x14ac:dyDescent="0.25">
      <c r="A13" s="54">
        <v>40878</v>
      </c>
      <c r="B13" s="55">
        <f t="shared" si="3"/>
        <v>12</v>
      </c>
      <c r="C13" s="16">
        <v>397</v>
      </c>
      <c r="D13" s="56">
        <v>7692.65</v>
      </c>
      <c r="E13" s="57">
        <v>5744.39</v>
      </c>
      <c r="G13" s="57">
        <f t="shared" si="0"/>
        <v>3795717.0275999974</v>
      </c>
      <c r="H13" s="58">
        <f t="shared" si="1"/>
        <v>0.25326252981742303</v>
      </c>
      <c r="I13" s="17">
        <f t="shared" si="2"/>
        <v>1948.2599999999993</v>
      </c>
      <c r="J13" s="17"/>
    </row>
    <row r="14" spans="1:16" ht="14.25" customHeight="1" x14ac:dyDescent="0.25">
      <c r="A14" s="54">
        <v>40909</v>
      </c>
      <c r="B14" s="55">
        <f t="shared" si="3"/>
        <v>13</v>
      </c>
      <c r="C14" s="16">
        <v>606</v>
      </c>
      <c r="D14" s="56">
        <v>13283.33</v>
      </c>
      <c r="E14" s="57">
        <v>10105.85</v>
      </c>
      <c r="G14" s="57">
        <f t="shared" si="0"/>
        <v>10096379.150399998</v>
      </c>
      <c r="H14" s="58">
        <f t="shared" si="1"/>
        <v>0.23920809014004768</v>
      </c>
      <c r="I14" s="17">
        <f t="shared" si="2"/>
        <v>3177.4799999999996</v>
      </c>
      <c r="J14" s="17"/>
    </row>
    <row r="15" spans="1:16" ht="14.25" customHeight="1" x14ac:dyDescent="0.25">
      <c r="A15" s="54">
        <v>40940</v>
      </c>
      <c r="B15" s="55">
        <f t="shared" si="3"/>
        <v>14</v>
      </c>
      <c r="C15" s="16">
        <v>434</v>
      </c>
      <c r="D15" s="56">
        <v>6916.17</v>
      </c>
      <c r="E15" s="57">
        <v>6514.57</v>
      </c>
      <c r="G15" s="57">
        <f t="shared" si="0"/>
        <v>161282.56000000029</v>
      </c>
      <c r="H15" s="58">
        <f t="shared" si="1"/>
        <v>5.806682021986162E-2</v>
      </c>
      <c r="I15" s="17">
        <f t="shared" si="2"/>
        <v>401.60000000000036</v>
      </c>
      <c r="J15" s="17"/>
    </row>
    <row r="16" spans="1:16" ht="14.25" customHeight="1" x14ac:dyDescent="0.25">
      <c r="A16" s="54">
        <v>40969</v>
      </c>
      <c r="B16" s="55">
        <f t="shared" si="3"/>
        <v>15</v>
      </c>
      <c r="C16" s="16">
        <v>209.5</v>
      </c>
      <c r="D16" s="56">
        <v>4930.82</v>
      </c>
      <c r="E16" s="57">
        <v>2857.74</v>
      </c>
      <c r="G16" s="57">
        <f t="shared" si="0"/>
        <v>4297660.6864</v>
      </c>
      <c r="H16" s="58">
        <f t="shared" si="1"/>
        <v>0.42043311254517507</v>
      </c>
      <c r="I16" s="17">
        <f t="shared" si="2"/>
        <v>2073.08</v>
      </c>
      <c r="J16" s="17"/>
    </row>
    <row r="17" spans="1:10" ht="14.25" customHeight="1" x14ac:dyDescent="0.25">
      <c r="A17" s="54">
        <v>41000</v>
      </c>
      <c r="B17" s="55">
        <f t="shared" si="3"/>
        <v>16</v>
      </c>
      <c r="C17" s="16">
        <v>155.5</v>
      </c>
      <c r="D17" s="56">
        <v>4090.75</v>
      </c>
      <c r="E17" s="57">
        <v>2367.52</v>
      </c>
      <c r="G17" s="57">
        <f t="shared" si="0"/>
        <v>2969521.6329000001</v>
      </c>
      <c r="H17" s="58">
        <f t="shared" si="1"/>
        <v>0.42125038195929843</v>
      </c>
      <c r="I17" s="17">
        <f t="shared" si="2"/>
        <v>1723.23</v>
      </c>
      <c r="J17" s="17"/>
    </row>
    <row r="18" spans="1:10" ht="14.25" customHeight="1" x14ac:dyDescent="0.25">
      <c r="A18" s="54">
        <v>41030</v>
      </c>
      <c r="B18" s="55">
        <f t="shared" si="3"/>
        <v>17</v>
      </c>
      <c r="C18" s="16">
        <v>81.5</v>
      </c>
      <c r="D18" s="56">
        <v>3816.29</v>
      </c>
      <c r="E18" s="57">
        <v>1882.29</v>
      </c>
      <c r="G18" s="57">
        <f t="shared" si="0"/>
        <v>3740356</v>
      </c>
      <c r="H18" s="58">
        <f t="shared" si="1"/>
        <v>0.50677490442288187</v>
      </c>
      <c r="I18" s="17">
        <f t="shared" si="2"/>
        <v>1934</v>
      </c>
      <c r="J18" s="17"/>
    </row>
    <row r="19" spans="1:10" ht="14.25" customHeight="1" x14ac:dyDescent="0.25">
      <c r="A19" s="54">
        <v>41061</v>
      </c>
      <c r="B19" s="55">
        <f t="shared" si="3"/>
        <v>18</v>
      </c>
      <c r="C19" s="16">
        <v>132.5</v>
      </c>
      <c r="D19" s="56">
        <v>4132.4399999999996</v>
      </c>
      <c r="E19" s="57">
        <v>2196.12</v>
      </c>
      <c r="G19" s="57">
        <f t="shared" si="0"/>
        <v>3749335.1423999988</v>
      </c>
      <c r="H19" s="58">
        <f t="shared" si="1"/>
        <v>0.46856578679908234</v>
      </c>
      <c r="I19" s="17">
        <f t="shared" si="2"/>
        <v>1936.3199999999997</v>
      </c>
      <c r="J19" s="17"/>
    </row>
    <row r="20" spans="1:10" ht="14.25" customHeight="1" x14ac:dyDescent="0.25">
      <c r="A20" s="54">
        <v>41091</v>
      </c>
      <c r="B20" s="55">
        <f t="shared" si="3"/>
        <v>19</v>
      </c>
      <c r="C20" s="16">
        <v>109</v>
      </c>
      <c r="D20" s="56">
        <v>3018.84</v>
      </c>
      <c r="E20" s="57">
        <v>2040.99</v>
      </c>
      <c r="G20" s="57">
        <f t="shared" si="0"/>
        <v>956190.62250000029</v>
      </c>
      <c r="H20" s="58">
        <f t="shared" si="1"/>
        <v>0.32391580872123071</v>
      </c>
      <c r="I20" s="17">
        <f t="shared" si="2"/>
        <v>977.85000000000014</v>
      </c>
      <c r="J20" s="17"/>
    </row>
    <row r="21" spans="1:10" ht="14.25" customHeight="1" x14ac:dyDescent="0.25">
      <c r="A21" s="54">
        <v>41122</v>
      </c>
      <c r="B21" s="55">
        <f t="shared" si="3"/>
        <v>20</v>
      </c>
      <c r="C21" s="16">
        <v>21.5</v>
      </c>
      <c r="D21" s="56">
        <v>1987.82</v>
      </c>
      <c r="E21" s="57">
        <v>1607.14</v>
      </c>
      <c r="G21" s="57">
        <f t="shared" si="0"/>
        <v>144917.26239999986</v>
      </c>
      <c r="H21" s="58">
        <f t="shared" si="1"/>
        <v>0.19150627320381114</v>
      </c>
      <c r="I21" s="17">
        <f t="shared" si="2"/>
        <v>380.67999999999984</v>
      </c>
      <c r="J21" s="17"/>
    </row>
    <row r="22" spans="1:10" ht="14.25" customHeight="1" x14ac:dyDescent="0.25">
      <c r="A22" s="54">
        <v>41153</v>
      </c>
      <c r="B22" s="55">
        <f t="shared" si="3"/>
        <v>21</v>
      </c>
      <c r="C22" s="16">
        <v>35.5</v>
      </c>
      <c r="D22" s="56">
        <v>1605.63</v>
      </c>
      <c r="E22" s="57">
        <v>1663.69</v>
      </c>
      <c r="G22" s="57">
        <f t="shared" si="0"/>
        <v>3370.9635999999937</v>
      </c>
      <c r="H22" s="58">
        <f t="shared" si="1"/>
        <v>3.6160261081320068E-2</v>
      </c>
      <c r="I22" s="17">
        <f t="shared" si="2"/>
        <v>-58.059999999999945</v>
      </c>
      <c r="J22" s="17"/>
    </row>
    <row r="23" spans="1:10" ht="14.25" customHeight="1" x14ac:dyDescent="0.25">
      <c r="A23" s="54">
        <v>41183</v>
      </c>
      <c r="B23" s="55">
        <f t="shared" si="3"/>
        <v>22</v>
      </c>
      <c r="C23" s="16">
        <v>92.5</v>
      </c>
      <c r="D23" s="56">
        <v>1619.59</v>
      </c>
      <c r="E23" s="57">
        <v>1943</v>
      </c>
      <c r="G23" s="57">
        <f t="shared" si="0"/>
        <v>104594.02810000005</v>
      </c>
      <c r="H23" s="58">
        <f t="shared" si="1"/>
        <v>0.19968634037009372</v>
      </c>
      <c r="I23" s="17">
        <f t="shared" si="2"/>
        <v>-323.41000000000008</v>
      </c>
      <c r="J23" s="17"/>
    </row>
    <row r="24" spans="1:10" ht="14.25" customHeight="1" x14ac:dyDescent="0.25">
      <c r="A24" s="54">
        <v>41214</v>
      </c>
      <c r="B24" s="55">
        <f t="shared" si="3"/>
        <v>23</v>
      </c>
      <c r="C24" s="16">
        <v>218.5</v>
      </c>
      <c r="D24" s="56">
        <v>2531.52</v>
      </c>
      <c r="E24" s="57">
        <v>2952.77</v>
      </c>
      <c r="G24" s="57">
        <f t="shared" si="0"/>
        <v>177451.5625</v>
      </c>
      <c r="H24" s="58">
        <f t="shared" si="1"/>
        <v>0.16640200353937556</v>
      </c>
      <c r="I24" s="17">
        <f t="shared" si="2"/>
        <v>-421.25</v>
      </c>
      <c r="J24" s="17"/>
    </row>
    <row r="25" spans="1:10" ht="14.25" customHeight="1" x14ac:dyDescent="0.25">
      <c r="A25" s="54">
        <v>41244</v>
      </c>
      <c r="B25" s="55">
        <f t="shared" si="3"/>
        <v>24</v>
      </c>
      <c r="C25" s="16">
        <v>345</v>
      </c>
      <c r="D25" s="56">
        <v>3623.25</v>
      </c>
      <c r="E25" s="57">
        <v>4754.4799999999996</v>
      </c>
      <c r="G25" s="57">
        <f t="shared" si="0"/>
        <v>1279681.3128999991</v>
      </c>
      <c r="H25" s="58">
        <f t="shared" si="1"/>
        <v>0.31221417235906979</v>
      </c>
      <c r="I25" s="17">
        <f t="shared" si="2"/>
        <v>-1131.2299999999996</v>
      </c>
      <c r="J25" s="17"/>
    </row>
    <row r="26" spans="1:10" ht="14.25" customHeight="1" x14ac:dyDescent="0.25">
      <c r="A26" s="54">
        <v>41275</v>
      </c>
      <c r="B26" s="55">
        <f t="shared" si="3"/>
        <v>25</v>
      </c>
      <c r="C26" s="16">
        <v>503</v>
      </c>
      <c r="D26" s="56">
        <v>8698.94</v>
      </c>
      <c r="E26" s="57">
        <v>8014.93</v>
      </c>
      <c r="G26" s="57">
        <f t="shared" si="0"/>
        <v>467869.68010000029</v>
      </c>
      <c r="H26" s="58">
        <f t="shared" si="1"/>
        <v>7.8631419460302082E-2</v>
      </c>
      <c r="I26" s="17">
        <f t="shared" si="2"/>
        <v>684.01000000000022</v>
      </c>
      <c r="J26" s="17"/>
    </row>
    <row r="27" spans="1:10" ht="14.25" customHeight="1" x14ac:dyDescent="0.25">
      <c r="A27" s="54">
        <v>41306</v>
      </c>
      <c r="B27" s="55">
        <f t="shared" si="3"/>
        <v>26</v>
      </c>
      <c r="C27" s="16">
        <v>583</v>
      </c>
      <c r="D27" s="56">
        <v>9053.91</v>
      </c>
      <c r="E27" s="57">
        <v>9674.33</v>
      </c>
      <c r="G27" s="57">
        <f t="shared" si="0"/>
        <v>384920.9764000001</v>
      </c>
      <c r="H27" s="58">
        <f t="shared" si="1"/>
        <v>6.8525090264868999E-2</v>
      </c>
      <c r="I27" s="17">
        <f t="shared" si="2"/>
        <v>-620.42000000000007</v>
      </c>
      <c r="J27" s="17"/>
    </row>
    <row r="28" spans="1:10" ht="14.25" customHeight="1" x14ac:dyDescent="0.25">
      <c r="A28" s="54">
        <v>41334</v>
      </c>
      <c r="B28" s="55">
        <f t="shared" si="3"/>
        <v>27</v>
      </c>
      <c r="C28" s="16">
        <v>449.5</v>
      </c>
      <c r="D28" s="56">
        <v>6924.41</v>
      </c>
      <c r="E28" s="57">
        <v>6847.9</v>
      </c>
      <c r="G28" s="57">
        <f t="shared" si="0"/>
        <v>5853.7801000000336</v>
      </c>
      <c r="H28" s="58">
        <f t="shared" si="1"/>
        <v>1.1049316837102398E-2</v>
      </c>
      <c r="I28" s="17">
        <f t="shared" si="2"/>
        <v>76.510000000000218</v>
      </c>
      <c r="J28" s="17"/>
    </row>
    <row r="29" spans="1:10" ht="14.25" customHeight="1" x14ac:dyDescent="0.25">
      <c r="A29" s="54">
        <v>41365</v>
      </c>
      <c r="B29" s="55">
        <f t="shared" si="3"/>
        <v>28</v>
      </c>
      <c r="C29" s="16">
        <v>257.5</v>
      </c>
      <c r="D29" s="56">
        <v>5999.64</v>
      </c>
      <c r="E29" s="57">
        <v>3413.27</v>
      </c>
      <c r="G29" s="57">
        <f t="shared" si="0"/>
        <v>6689309.7769000018</v>
      </c>
      <c r="H29" s="58">
        <f t="shared" si="1"/>
        <v>0.43108753191858179</v>
      </c>
      <c r="I29" s="17">
        <f t="shared" si="2"/>
        <v>2586.3700000000003</v>
      </c>
      <c r="J29" s="17"/>
    </row>
    <row r="30" spans="1:10" ht="14.25" customHeight="1" x14ac:dyDescent="0.25">
      <c r="A30" s="54">
        <v>41395</v>
      </c>
      <c r="B30" s="55">
        <f t="shared" si="3"/>
        <v>29</v>
      </c>
      <c r="C30" s="16">
        <v>131.5</v>
      </c>
      <c r="D30" s="56">
        <v>3600.54</v>
      </c>
      <c r="E30" s="57">
        <v>2189.12</v>
      </c>
      <c r="G30" s="57">
        <f t="shared" si="0"/>
        <v>1992106.4164000002</v>
      </c>
      <c r="H30" s="58">
        <f t="shared" si="1"/>
        <v>0.39200231076449649</v>
      </c>
      <c r="I30" s="17">
        <f t="shared" si="2"/>
        <v>1411.42</v>
      </c>
      <c r="J30" s="17"/>
    </row>
    <row r="31" spans="1:10" ht="14.25" customHeight="1" x14ac:dyDescent="0.25">
      <c r="A31" s="54">
        <v>41426</v>
      </c>
      <c r="B31" s="55">
        <f t="shared" si="3"/>
        <v>30</v>
      </c>
      <c r="C31" s="16">
        <v>90.5</v>
      </c>
      <c r="D31" s="56">
        <v>4079.6</v>
      </c>
      <c r="E31" s="57">
        <v>1931.7</v>
      </c>
      <c r="G31" s="57">
        <f t="shared" si="0"/>
        <v>4613474.4099999983</v>
      </c>
      <c r="H31" s="58">
        <f t="shared" si="1"/>
        <v>0.52649769585253448</v>
      </c>
      <c r="I31" s="17">
        <f t="shared" si="2"/>
        <v>2147.8999999999996</v>
      </c>
      <c r="J31" s="17"/>
    </row>
    <row r="32" spans="1:10" ht="14.25" customHeight="1" x14ac:dyDescent="0.25">
      <c r="A32" s="54">
        <v>41456</v>
      </c>
      <c r="B32" s="55">
        <f t="shared" si="3"/>
        <v>31</v>
      </c>
      <c r="C32" s="16">
        <v>52</v>
      </c>
      <c r="D32" s="56">
        <v>2892.32</v>
      </c>
      <c r="E32" s="57">
        <v>1736</v>
      </c>
      <c r="G32" s="57">
        <f t="shared" si="0"/>
        <v>1337075.9424000003</v>
      </c>
      <c r="H32" s="58">
        <f t="shared" si="1"/>
        <v>0.3997897881285612</v>
      </c>
      <c r="I32" s="17">
        <f t="shared" si="2"/>
        <v>1156.3200000000002</v>
      </c>
      <c r="J32" s="17"/>
    </row>
    <row r="33" spans="1:10" ht="14.25" customHeight="1" x14ac:dyDescent="0.25">
      <c r="A33" s="54">
        <v>41487</v>
      </c>
      <c r="B33" s="55">
        <f t="shared" si="3"/>
        <v>32</v>
      </c>
      <c r="C33" s="16">
        <v>21.5</v>
      </c>
      <c r="D33" s="56">
        <v>2192.8200000000002</v>
      </c>
      <c r="E33" s="57">
        <v>1607.14</v>
      </c>
      <c r="G33" s="57">
        <f t="shared" si="0"/>
        <v>343021.06240000005</v>
      </c>
      <c r="H33" s="58">
        <f t="shared" si="1"/>
        <v>0.26708986601727458</v>
      </c>
      <c r="I33" s="17">
        <f t="shared" si="2"/>
        <v>585.68000000000006</v>
      </c>
      <c r="J33" s="17"/>
    </row>
    <row r="34" spans="1:10" ht="14.25" customHeight="1" x14ac:dyDescent="0.25">
      <c r="A34" s="54">
        <v>41518</v>
      </c>
      <c r="B34" s="55">
        <f t="shared" si="3"/>
        <v>33</v>
      </c>
      <c r="C34" s="16">
        <v>54.1</v>
      </c>
      <c r="D34" s="56">
        <v>1992.47</v>
      </c>
      <c r="E34" s="57">
        <v>1745.67</v>
      </c>
      <c r="G34" s="57">
        <f t="shared" si="0"/>
        <v>60910.239999999976</v>
      </c>
      <c r="H34" s="58">
        <f t="shared" si="1"/>
        <v>0.12386635683347802</v>
      </c>
      <c r="I34" s="17">
        <f t="shared" si="2"/>
        <v>246.79999999999995</v>
      </c>
      <c r="J34" s="17"/>
    </row>
    <row r="35" spans="1:10" ht="14.25" customHeight="1" x14ac:dyDescent="0.25">
      <c r="A35" s="54">
        <v>41548</v>
      </c>
      <c r="B35" s="55">
        <f t="shared" si="3"/>
        <v>34</v>
      </c>
      <c r="C35" s="16">
        <v>155.1</v>
      </c>
      <c r="D35" s="56">
        <v>2890</v>
      </c>
      <c r="E35" s="57">
        <v>2364.36</v>
      </c>
      <c r="G35" s="57">
        <f t="shared" si="0"/>
        <v>276297.40959999984</v>
      </c>
      <c r="H35" s="58">
        <f t="shared" si="1"/>
        <v>0.18188235294117644</v>
      </c>
      <c r="I35" s="17">
        <f t="shared" si="2"/>
        <v>525.63999999999987</v>
      </c>
      <c r="J35" s="17"/>
    </row>
    <row r="36" spans="1:10" ht="14.25" customHeight="1" x14ac:dyDescent="0.25">
      <c r="A36" s="54">
        <v>41579</v>
      </c>
      <c r="B36" s="55">
        <f t="shared" si="3"/>
        <v>35</v>
      </c>
      <c r="C36" s="16">
        <v>297.5</v>
      </c>
      <c r="D36" s="56">
        <v>2978.56</v>
      </c>
      <c r="E36" s="57">
        <v>3972.7</v>
      </c>
      <c r="G36" s="57">
        <f t="shared" si="0"/>
        <v>988314.33959999972</v>
      </c>
      <c r="H36" s="58">
        <f t="shared" si="1"/>
        <v>0.33376530941125909</v>
      </c>
      <c r="I36" s="17">
        <f t="shared" si="2"/>
        <v>-994.13999999999987</v>
      </c>
      <c r="J36" s="17"/>
    </row>
    <row r="37" spans="1:10" ht="14.25" customHeight="1" x14ac:dyDescent="0.25">
      <c r="A37" s="54">
        <v>41609</v>
      </c>
      <c r="B37" s="55">
        <f t="shared" si="3"/>
        <v>36</v>
      </c>
      <c r="C37" s="16">
        <v>398</v>
      </c>
      <c r="D37" s="56">
        <v>5302.28</v>
      </c>
      <c r="E37" s="57">
        <v>5764.6</v>
      </c>
      <c r="G37" s="57">
        <f t="shared" si="0"/>
        <v>213739.78240000058</v>
      </c>
      <c r="H37" s="58">
        <f t="shared" si="1"/>
        <v>8.7192679375664925E-2</v>
      </c>
      <c r="I37" s="17">
        <f t="shared" si="2"/>
        <v>-462.32000000000062</v>
      </c>
      <c r="J37" s="17"/>
    </row>
    <row r="38" spans="1:10" ht="14.25" customHeight="1" x14ac:dyDescent="0.25">
      <c r="A38" s="54">
        <v>41640</v>
      </c>
      <c r="B38" s="55">
        <f t="shared" si="3"/>
        <v>37</v>
      </c>
      <c r="C38" s="16">
        <v>291</v>
      </c>
      <c r="D38" s="56">
        <v>3079.94</v>
      </c>
      <c r="E38" s="57">
        <v>3875.61</v>
      </c>
      <c r="G38" s="57">
        <f t="shared" si="0"/>
        <v>633090.74890000012</v>
      </c>
      <c r="H38" s="58">
        <f t="shared" si="1"/>
        <v>0.2583394481710683</v>
      </c>
      <c r="I38" s="17">
        <f t="shared" si="2"/>
        <v>-795.67000000000007</v>
      </c>
      <c r="J38" s="17"/>
    </row>
    <row r="39" spans="1:10" ht="14.25" customHeight="1" x14ac:dyDescent="0.25">
      <c r="A39" s="54">
        <v>41671</v>
      </c>
      <c r="B39" s="55">
        <f t="shared" si="3"/>
        <v>38</v>
      </c>
      <c r="C39" s="16">
        <v>115</v>
      </c>
      <c r="D39" s="56">
        <v>1795.04</v>
      </c>
      <c r="E39" s="57">
        <v>2078.79</v>
      </c>
      <c r="G39" s="57">
        <f t="shared" si="0"/>
        <v>80514.0625</v>
      </c>
      <c r="H39" s="58">
        <f t="shared" si="1"/>
        <v>0.158074471878064</v>
      </c>
      <c r="I39" s="17">
        <f t="shared" si="2"/>
        <v>-283.75</v>
      </c>
      <c r="J39" s="17"/>
    </row>
    <row r="40" spans="1:10" ht="14.25" customHeight="1" x14ac:dyDescent="0.25">
      <c r="A40" s="54">
        <v>41699</v>
      </c>
      <c r="B40" s="55">
        <f t="shared" si="3"/>
        <v>39</v>
      </c>
      <c r="C40" s="16">
        <v>135.5</v>
      </c>
      <c r="D40" s="56">
        <v>2185.0100000000002</v>
      </c>
      <c r="E40" s="57">
        <v>2217.33</v>
      </c>
      <c r="G40" s="57">
        <f t="shared" si="0"/>
        <v>1044.5823999999811</v>
      </c>
      <c r="H40" s="58">
        <f t="shared" si="1"/>
        <v>1.4791694317188344E-2</v>
      </c>
      <c r="I40" s="17">
        <f t="shared" si="2"/>
        <v>-32.319999999999709</v>
      </c>
      <c r="J40" s="17"/>
    </row>
    <row r="41" spans="1:10" ht="14.25" customHeight="1" x14ac:dyDescent="0.25">
      <c r="A41" s="54">
        <v>41730</v>
      </c>
      <c r="B41" s="55">
        <f t="shared" si="3"/>
        <v>40</v>
      </c>
      <c r="C41" s="16">
        <v>188.5</v>
      </c>
      <c r="D41" s="56">
        <v>2237.5700000000002</v>
      </c>
      <c r="E41" s="57">
        <v>2651.37</v>
      </c>
      <c r="G41" s="57">
        <f t="shared" si="0"/>
        <v>171230.43999999977</v>
      </c>
      <c r="H41" s="58">
        <f t="shared" si="1"/>
        <v>0.18493276188007512</v>
      </c>
      <c r="I41" s="17">
        <f t="shared" si="2"/>
        <v>-413.79999999999973</v>
      </c>
      <c r="J41" s="17"/>
    </row>
    <row r="42" spans="1:10" ht="14.25" customHeight="1" x14ac:dyDescent="0.25">
      <c r="A42" s="54">
        <v>41760</v>
      </c>
      <c r="B42" s="55">
        <f t="shared" si="3"/>
        <v>41</v>
      </c>
      <c r="C42" s="16">
        <v>94</v>
      </c>
      <c r="D42" s="56">
        <v>1527.44</v>
      </c>
      <c r="E42" s="57">
        <v>1951.56</v>
      </c>
      <c r="G42" s="57">
        <f t="shared" si="0"/>
        <v>179877.77439999991</v>
      </c>
      <c r="H42" s="58">
        <f t="shared" si="1"/>
        <v>0.27766720787723242</v>
      </c>
      <c r="I42" s="17">
        <f t="shared" si="2"/>
        <v>-424.11999999999989</v>
      </c>
      <c r="J42" s="17"/>
    </row>
    <row r="43" spans="1:10" ht="14.25" customHeight="1" x14ac:dyDescent="0.25">
      <c r="A43" s="54">
        <v>41791</v>
      </c>
      <c r="B43" s="55">
        <f t="shared" si="3"/>
        <v>42</v>
      </c>
      <c r="C43" s="16">
        <v>19.5</v>
      </c>
      <c r="D43" s="56">
        <v>1411.64</v>
      </c>
      <c r="E43" s="57">
        <v>1599.4</v>
      </c>
      <c r="G43" s="57">
        <f t="shared" si="0"/>
        <v>35253.817599999995</v>
      </c>
      <c r="H43" s="58">
        <f t="shared" si="1"/>
        <v>0.13300841574339065</v>
      </c>
      <c r="I43" s="17">
        <f t="shared" si="2"/>
        <v>-187.76</v>
      </c>
      <c r="J43" s="17"/>
    </row>
    <row r="44" spans="1:10" ht="14.25" customHeight="1" x14ac:dyDescent="0.25">
      <c r="A44" s="54">
        <v>41821</v>
      </c>
      <c r="B44" s="55">
        <f t="shared" si="3"/>
        <v>43</v>
      </c>
      <c r="C44" s="16">
        <v>43</v>
      </c>
      <c r="D44" s="56">
        <v>1285.6099999999999</v>
      </c>
      <c r="E44" s="57">
        <v>1695.77</v>
      </c>
      <c r="G44" s="57">
        <f t="shared" si="0"/>
        <v>168231.22560000006</v>
      </c>
      <c r="H44" s="58">
        <f t="shared" si="1"/>
        <v>0.31903921095822224</v>
      </c>
      <c r="I44" s="17">
        <f t="shared" si="2"/>
        <v>-410.16000000000008</v>
      </c>
      <c r="J44" s="17"/>
    </row>
    <row r="45" spans="1:10" ht="14.25" customHeight="1" x14ac:dyDescent="0.25">
      <c r="A45" s="54">
        <v>41852</v>
      </c>
      <c r="B45" s="55">
        <f t="shared" si="3"/>
        <v>44</v>
      </c>
      <c r="C45" s="16">
        <v>45</v>
      </c>
      <c r="D45" s="56">
        <v>1169.6300000000001</v>
      </c>
      <c r="E45" s="57">
        <v>1704.55</v>
      </c>
      <c r="G45" s="57">
        <f t="shared" si="0"/>
        <v>286139.40639999986</v>
      </c>
      <c r="H45" s="58">
        <f t="shared" si="1"/>
        <v>0.45734121046826759</v>
      </c>
      <c r="I45" s="17">
        <f t="shared" si="2"/>
        <v>-534.91999999999985</v>
      </c>
      <c r="J45" s="17"/>
    </row>
    <row r="46" spans="1:10" ht="14.25" customHeight="1" x14ac:dyDescent="0.25">
      <c r="A46" s="54">
        <v>41883</v>
      </c>
      <c r="B46" s="55">
        <f t="shared" si="3"/>
        <v>45</v>
      </c>
      <c r="C46" s="16">
        <v>42</v>
      </c>
      <c r="D46" s="56">
        <v>867.6</v>
      </c>
      <c r="E46" s="57">
        <v>1691.42</v>
      </c>
      <c r="G46" s="57">
        <f t="shared" si="0"/>
        <v>678679.39240000013</v>
      </c>
      <c r="H46" s="58">
        <f t="shared" si="1"/>
        <v>0.94953895804518218</v>
      </c>
      <c r="I46" s="17">
        <f t="shared" si="2"/>
        <v>-823.82</v>
      </c>
      <c r="J46" s="17"/>
    </row>
    <row r="47" spans="1:10" ht="14.25" customHeight="1" x14ac:dyDescent="0.25">
      <c r="A47" s="54">
        <v>41913</v>
      </c>
      <c r="B47" s="55">
        <f t="shared" si="3"/>
        <v>46</v>
      </c>
      <c r="C47" s="16">
        <v>77.5</v>
      </c>
      <c r="D47" s="56">
        <v>650.35</v>
      </c>
      <c r="E47" s="57">
        <v>1861.08</v>
      </c>
      <c r="G47" s="57">
        <f t="shared" si="0"/>
        <v>1465867.1329000001</v>
      </c>
      <c r="H47" s="58">
        <f t="shared" si="1"/>
        <v>1.8616591066348889</v>
      </c>
      <c r="I47" s="17">
        <f t="shared" si="2"/>
        <v>-1210.73</v>
      </c>
      <c r="J47" s="17"/>
    </row>
    <row r="48" spans="1:10" ht="14.25" customHeight="1" x14ac:dyDescent="0.25">
      <c r="A48" s="54">
        <v>41944</v>
      </c>
      <c r="B48" s="55">
        <f t="shared" si="3"/>
        <v>47</v>
      </c>
      <c r="C48" s="16">
        <v>200.5</v>
      </c>
      <c r="D48" s="56">
        <v>1498.22</v>
      </c>
      <c r="E48" s="57">
        <v>2766.72</v>
      </c>
      <c r="G48" s="57">
        <f t="shared" si="0"/>
        <v>1609092.2499999995</v>
      </c>
      <c r="H48" s="58">
        <f t="shared" si="1"/>
        <v>0.84667138337493808</v>
      </c>
      <c r="I48" s="17">
        <f t="shared" si="2"/>
        <v>-1268.4999999999998</v>
      </c>
      <c r="J48" s="17"/>
    </row>
    <row r="49" spans="1:10" ht="14.25" customHeight="1" x14ac:dyDescent="0.25">
      <c r="A49" s="54">
        <v>41974</v>
      </c>
      <c r="B49" s="55">
        <f t="shared" si="3"/>
        <v>48</v>
      </c>
      <c r="C49" s="16">
        <v>338</v>
      </c>
      <c r="D49" s="56">
        <v>3434.81</v>
      </c>
      <c r="E49" s="57">
        <v>4631.45</v>
      </c>
      <c r="G49" s="57">
        <f t="shared" si="0"/>
        <v>1431947.2895999998</v>
      </c>
      <c r="H49" s="58">
        <f t="shared" si="1"/>
        <v>0.34838608249073455</v>
      </c>
      <c r="I49" s="17">
        <f t="shared" si="2"/>
        <v>-1196.6399999999999</v>
      </c>
      <c r="J49" s="17"/>
    </row>
    <row r="50" spans="1:10" ht="14.25" customHeight="1" x14ac:dyDescent="0.25">
      <c r="A50" s="54">
        <v>42005</v>
      </c>
      <c r="B50" s="55">
        <f t="shared" si="3"/>
        <v>49</v>
      </c>
      <c r="C50" s="16">
        <v>269.5</v>
      </c>
      <c r="D50" s="56">
        <v>1988.21</v>
      </c>
      <c r="E50" s="57">
        <v>3571.61</v>
      </c>
      <c r="G50" s="57">
        <f t="shared" si="0"/>
        <v>2507155.56</v>
      </c>
      <c r="H50" s="58">
        <f t="shared" si="1"/>
        <v>0.79639474703376412</v>
      </c>
      <c r="I50" s="17">
        <f t="shared" si="2"/>
        <v>-1583.4</v>
      </c>
      <c r="J50" s="17"/>
    </row>
    <row r="51" spans="1:10" ht="14.25" customHeight="1" x14ac:dyDescent="0.25">
      <c r="A51" s="54">
        <v>42036</v>
      </c>
      <c r="B51" s="55">
        <f t="shared" si="3"/>
        <v>50</v>
      </c>
      <c r="C51" s="16">
        <v>281.5</v>
      </c>
      <c r="D51" s="56">
        <v>3530.23</v>
      </c>
      <c r="E51" s="57">
        <v>3738.05</v>
      </c>
      <c r="G51" s="57">
        <f t="shared" si="0"/>
        <v>43189.152400000065</v>
      </c>
      <c r="H51" s="58">
        <f t="shared" si="1"/>
        <v>5.8868685609719529E-2</v>
      </c>
      <c r="I51" s="17">
        <f t="shared" si="2"/>
        <v>-207.82000000000016</v>
      </c>
      <c r="J51" s="17"/>
    </row>
    <row r="52" spans="1:10" ht="14.25" customHeight="1" x14ac:dyDescent="0.25">
      <c r="A52" s="54">
        <v>42064</v>
      </c>
      <c r="B52" s="55">
        <f t="shared" si="3"/>
        <v>51</v>
      </c>
      <c r="C52" s="16">
        <v>390</v>
      </c>
      <c r="D52" s="56">
        <v>4682.33</v>
      </c>
      <c r="E52" s="57">
        <v>5604.04</v>
      </c>
      <c r="G52" s="57">
        <f t="shared" si="0"/>
        <v>849549.32410000009</v>
      </c>
      <c r="H52" s="58">
        <f t="shared" si="1"/>
        <v>0.19684857752443763</v>
      </c>
      <c r="I52" s="17">
        <f t="shared" si="2"/>
        <v>-921.71</v>
      </c>
      <c r="J52" s="17"/>
    </row>
    <row r="53" spans="1:10" ht="14.25" customHeight="1" x14ac:dyDescent="0.25">
      <c r="A53" s="54">
        <v>42095</v>
      </c>
      <c r="B53" s="55">
        <f t="shared" si="3"/>
        <v>52</v>
      </c>
      <c r="C53" s="16">
        <v>200</v>
      </c>
      <c r="D53" s="56">
        <v>3532.87</v>
      </c>
      <c r="E53" s="57">
        <v>2761.77</v>
      </c>
      <c r="G53" s="57">
        <f t="shared" si="0"/>
        <v>594595.20999999985</v>
      </c>
      <c r="H53" s="58">
        <f t="shared" si="1"/>
        <v>0.21826447052962603</v>
      </c>
      <c r="I53" s="17">
        <f t="shared" si="2"/>
        <v>771.09999999999991</v>
      </c>
      <c r="J53" s="17"/>
    </row>
    <row r="54" spans="1:10" ht="14.25" customHeight="1" x14ac:dyDescent="0.25">
      <c r="A54" s="54">
        <v>42125</v>
      </c>
      <c r="B54" s="55">
        <f t="shared" si="3"/>
        <v>53</v>
      </c>
      <c r="C54" s="16">
        <v>60.5</v>
      </c>
      <c r="D54" s="56">
        <v>2507.6799999999998</v>
      </c>
      <c r="E54" s="57">
        <v>1775.82</v>
      </c>
      <c r="G54" s="57">
        <f t="shared" si="0"/>
        <v>535619.0595999998</v>
      </c>
      <c r="H54" s="58">
        <f t="shared" si="1"/>
        <v>0.29184744465003509</v>
      </c>
      <c r="I54" s="17">
        <f t="shared" si="2"/>
        <v>731.8599999999999</v>
      </c>
      <c r="J54" s="17"/>
    </row>
    <row r="55" spans="1:10" ht="14.25" customHeight="1" x14ac:dyDescent="0.25">
      <c r="A55" s="54">
        <v>42156</v>
      </c>
      <c r="B55" s="55">
        <f t="shared" si="3"/>
        <v>54</v>
      </c>
      <c r="C55" s="16">
        <v>81.5</v>
      </c>
      <c r="D55" s="56">
        <v>2030.09</v>
      </c>
      <c r="E55" s="57">
        <v>1882.29</v>
      </c>
      <c r="G55" s="57">
        <f t="shared" si="0"/>
        <v>21844.839999999986</v>
      </c>
      <c r="H55" s="58">
        <f t="shared" si="1"/>
        <v>7.2804653980857975E-2</v>
      </c>
      <c r="I55" s="17">
        <f t="shared" si="2"/>
        <v>147.79999999999995</v>
      </c>
      <c r="J55" s="17"/>
    </row>
    <row r="56" spans="1:10" ht="14.25" customHeight="1" x14ac:dyDescent="0.25">
      <c r="A56" s="54">
        <v>42186</v>
      </c>
      <c r="B56" s="55">
        <f t="shared" si="3"/>
        <v>55</v>
      </c>
      <c r="C56" s="16">
        <v>31.5</v>
      </c>
      <c r="D56" s="56">
        <v>1567.76</v>
      </c>
      <c r="E56" s="57">
        <v>1647.1</v>
      </c>
      <c r="G56" s="57">
        <f t="shared" si="0"/>
        <v>6294.8355999999867</v>
      </c>
      <c r="H56" s="58">
        <f t="shared" si="1"/>
        <v>5.0607235801398122E-2</v>
      </c>
      <c r="I56" s="17">
        <f t="shared" si="2"/>
        <v>-79.339999999999918</v>
      </c>
      <c r="J56" s="17"/>
    </row>
    <row r="57" spans="1:10" ht="14.25" customHeight="1" x14ac:dyDescent="0.25">
      <c r="A57" s="54">
        <v>42217</v>
      </c>
      <c r="B57" s="55">
        <f t="shared" si="3"/>
        <v>56</v>
      </c>
      <c r="C57" s="16">
        <v>18.5</v>
      </c>
      <c r="D57" s="56">
        <v>1132.05</v>
      </c>
      <c r="E57" s="57">
        <v>1595.56</v>
      </c>
      <c r="G57" s="57">
        <f t="shared" si="0"/>
        <v>214841.52009999999</v>
      </c>
      <c r="H57" s="58">
        <f t="shared" si="1"/>
        <v>0.40944304580186386</v>
      </c>
      <c r="I57" s="17">
        <f t="shared" si="2"/>
        <v>-463.51</v>
      </c>
      <c r="J57" s="17"/>
    </row>
    <row r="58" spans="1:10" ht="14.25" customHeight="1" x14ac:dyDescent="0.25">
      <c r="A58" s="54">
        <v>42248</v>
      </c>
      <c r="B58" s="55">
        <f t="shared" si="3"/>
        <v>57</v>
      </c>
      <c r="C58" s="16">
        <v>137.5</v>
      </c>
      <c r="D58" s="56">
        <v>2159.4699999999998</v>
      </c>
      <c r="E58" s="57">
        <v>2231.66</v>
      </c>
      <c r="G58" s="57">
        <f t="shared" si="0"/>
        <v>5211.3961000000081</v>
      </c>
      <c r="H58" s="58">
        <f t="shared" si="1"/>
        <v>3.3429498904823898E-2</v>
      </c>
      <c r="I58" s="17">
        <f t="shared" si="2"/>
        <v>-72.190000000000055</v>
      </c>
      <c r="J58" s="17"/>
    </row>
    <row r="59" spans="1:10" ht="14.25" customHeight="1" x14ac:dyDescent="0.25">
      <c r="A59" s="54">
        <v>42278</v>
      </c>
      <c r="B59" s="55">
        <f t="shared" si="3"/>
        <v>58</v>
      </c>
      <c r="C59" s="16">
        <v>187.5</v>
      </c>
      <c r="D59" s="56">
        <v>1044.47</v>
      </c>
      <c r="E59" s="57">
        <v>2642.07</v>
      </c>
      <c r="G59" s="57">
        <f t="shared" si="0"/>
        <v>2552325.7600000002</v>
      </c>
      <c r="H59" s="58">
        <f t="shared" si="1"/>
        <v>1.5295795953928788</v>
      </c>
      <c r="I59" s="17">
        <f t="shared" si="2"/>
        <v>-1597.6000000000001</v>
      </c>
      <c r="J59" s="17"/>
    </row>
    <row r="60" spans="1:10" ht="14.25" customHeight="1" x14ac:dyDescent="0.25">
      <c r="A60" s="54">
        <v>42309</v>
      </c>
      <c r="B60" s="55">
        <f t="shared" si="3"/>
        <v>59</v>
      </c>
      <c r="C60" s="16">
        <v>292</v>
      </c>
      <c r="D60" s="56">
        <v>2849.53</v>
      </c>
      <c r="E60" s="57">
        <v>3890.39</v>
      </c>
      <c r="G60" s="57">
        <f t="shared" si="0"/>
        <v>1083389.5395999993</v>
      </c>
      <c r="H60" s="58">
        <f t="shared" si="1"/>
        <v>0.36527427330121093</v>
      </c>
      <c r="I60" s="17">
        <f t="shared" si="2"/>
        <v>-1040.8599999999997</v>
      </c>
      <c r="J60" s="17"/>
    </row>
    <row r="61" spans="1:10" ht="14.25" customHeight="1" x14ac:dyDescent="0.25">
      <c r="A61" s="54">
        <v>42339</v>
      </c>
      <c r="B61" s="55">
        <f t="shared" si="3"/>
        <v>60</v>
      </c>
      <c r="C61" s="16">
        <v>433</v>
      </c>
      <c r="D61" s="56">
        <v>5019.74</v>
      </c>
      <c r="E61" s="57">
        <v>6493.23</v>
      </c>
      <c r="G61" s="57">
        <f t="shared" si="0"/>
        <v>2171172.7800999992</v>
      </c>
      <c r="H61" s="58">
        <f t="shared" si="1"/>
        <v>0.29353910760318258</v>
      </c>
      <c r="I61" s="17">
        <f t="shared" si="2"/>
        <v>-1473.4899999999998</v>
      </c>
      <c r="J61" s="17"/>
    </row>
    <row r="62" spans="1:10" ht="14.25" customHeight="1" x14ac:dyDescent="0.25">
      <c r="A62" s="54">
        <v>42370</v>
      </c>
      <c r="B62" s="55">
        <f t="shared" si="3"/>
        <v>61</v>
      </c>
      <c r="C62" s="16">
        <v>521</v>
      </c>
      <c r="D62" s="56">
        <v>9529.39</v>
      </c>
      <c r="E62" s="57">
        <v>8403.66</v>
      </c>
      <c r="G62" s="57">
        <f t="shared" si="0"/>
        <v>1267268.0328999991</v>
      </c>
      <c r="H62" s="58">
        <f t="shared" si="1"/>
        <v>0.11813243030246423</v>
      </c>
      <c r="I62" s="17">
        <f t="shared" si="2"/>
        <v>1125.7299999999996</v>
      </c>
      <c r="J62" s="17"/>
    </row>
    <row r="63" spans="1:10" ht="14.25" customHeight="1" x14ac:dyDescent="0.25">
      <c r="A63" s="54">
        <v>42401</v>
      </c>
      <c r="B63" s="55">
        <f t="shared" si="3"/>
        <v>62</v>
      </c>
      <c r="C63" s="16">
        <v>471</v>
      </c>
      <c r="D63" s="56">
        <v>6756.82</v>
      </c>
      <c r="E63" s="57">
        <v>7316.01</v>
      </c>
      <c r="G63" s="57">
        <f t="shared" si="0"/>
        <v>312693.45610000059</v>
      </c>
      <c r="H63" s="58">
        <f t="shared" si="1"/>
        <v>8.2759345372527396E-2</v>
      </c>
      <c r="I63" s="17">
        <f t="shared" si="2"/>
        <v>-559.19000000000051</v>
      </c>
      <c r="J63" s="17"/>
    </row>
    <row r="64" spans="1:10" ht="14.25" customHeight="1" x14ac:dyDescent="0.25">
      <c r="A64" s="54">
        <v>42430</v>
      </c>
      <c r="B64" s="55">
        <f t="shared" si="3"/>
        <v>63</v>
      </c>
      <c r="C64" s="16">
        <v>364</v>
      </c>
      <c r="D64" s="56">
        <v>7590.49</v>
      </c>
      <c r="E64" s="57">
        <v>5101.29</v>
      </c>
      <c r="G64" s="57">
        <f t="shared" si="0"/>
        <v>6196116.6399999987</v>
      </c>
      <c r="H64" s="58">
        <f t="shared" si="1"/>
        <v>0.32793666812023992</v>
      </c>
      <c r="I64" s="17">
        <f t="shared" si="2"/>
        <v>2489.1999999999998</v>
      </c>
      <c r="J64" s="17"/>
    </row>
    <row r="65" spans="1:10" ht="14.25" customHeight="1" x14ac:dyDescent="0.25">
      <c r="A65" s="54">
        <v>42461</v>
      </c>
      <c r="B65" s="55">
        <f t="shared" si="3"/>
        <v>64</v>
      </c>
      <c r="C65" s="16">
        <v>232.5</v>
      </c>
      <c r="D65" s="56">
        <v>3941.46</v>
      </c>
      <c r="E65" s="57">
        <v>3108.8</v>
      </c>
      <c r="G65" s="57">
        <f t="shared" si="0"/>
        <v>693322.67559999973</v>
      </c>
      <c r="H65" s="58">
        <f t="shared" si="1"/>
        <v>0.21125674242539563</v>
      </c>
      <c r="I65" s="17">
        <f t="shared" si="2"/>
        <v>832.65999999999985</v>
      </c>
      <c r="J65" s="17"/>
    </row>
    <row r="66" spans="1:10" ht="14.25" customHeight="1" x14ac:dyDescent="0.25">
      <c r="A66" s="54">
        <v>42491</v>
      </c>
      <c r="B66" s="55">
        <f t="shared" si="3"/>
        <v>65</v>
      </c>
      <c r="C66" s="16">
        <v>61.5</v>
      </c>
      <c r="D66" s="56">
        <v>2899.89</v>
      </c>
      <c r="E66" s="57">
        <v>1780.62</v>
      </c>
      <c r="G66" s="57">
        <f t="shared" si="0"/>
        <v>1252765.3329</v>
      </c>
      <c r="H66" s="58">
        <f t="shared" si="1"/>
        <v>0.38596981264806596</v>
      </c>
      <c r="I66" s="17">
        <f t="shared" si="2"/>
        <v>1119.27</v>
      </c>
      <c r="J66" s="17"/>
    </row>
    <row r="67" spans="1:10" ht="14.25" customHeight="1" x14ac:dyDescent="0.25">
      <c r="A67" s="54">
        <v>42522</v>
      </c>
      <c r="B67" s="55">
        <f t="shared" si="3"/>
        <v>66</v>
      </c>
      <c r="C67" s="16">
        <v>120</v>
      </c>
      <c r="D67" s="56">
        <v>3847.41</v>
      </c>
      <c r="E67" s="57">
        <v>2111.2199999999998</v>
      </c>
      <c r="G67" s="57">
        <f t="shared" si="0"/>
        <v>3014355.7161000003</v>
      </c>
      <c r="H67" s="58">
        <f t="shared" si="1"/>
        <v>0.45126201782497838</v>
      </c>
      <c r="I67" s="17">
        <f t="shared" si="2"/>
        <v>1736.19</v>
      </c>
      <c r="J67" s="17"/>
    </row>
    <row r="68" spans="1:10" ht="14.25" customHeight="1" x14ac:dyDescent="0.25">
      <c r="A68" s="54">
        <v>42552</v>
      </c>
      <c r="B68" s="55">
        <f t="shared" si="3"/>
        <v>67</v>
      </c>
      <c r="C68" s="16">
        <v>77.5</v>
      </c>
      <c r="D68" s="56">
        <v>2155.12</v>
      </c>
      <c r="E68" s="57">
        <v>1861.08</v>
      </c>
      <c r="G68" s="57">
        <f t="shared" si="0"/>
        <v>86459.521599999978</v>
      </c>
      <c r="H68" s="58">
        <f t="shared" si="1"/>
        <v>0.13643787816919706</v>
      </c>
      <c r="I68" s="17">
        <f t="shared" si="2"/>
        <v>294.03999999999996</v>
      </c>
      <c r="J68" s="17"/>
    </row>
    <row r="69" spans="1:10" ht="14.25" customHeight="1" x14ac:dyDescent="0.25">
      <c r="A69" s="54">
        <v>42583</v>
      </c>
      <c r="B69" s="55">
        <f t="shared" si="3"/>
        <v>68</v>
      </c>
      <c r="C69" s="16">
        <v>33</v>
      </c>
      <c r="D69" s="56">
        <v>1799.97</v>
      </c>
      <c r="E69" s="57">
        <v>1653.28</v>
      </c>
      <c r="G69" s="57">
        <f t="shared" si="0"/>
        <v>21517.956100000018</v>
      </c>
      <c r="H69" s="58">
        <f t="shared" si="1"/>
        <v>8.1495802707822931E-2</v>
      </c>
      <c r="I69" s="17">
        <f t="shared" si="2"/>
        <v>146.69000000000005</v>
      </c>
      <c r="J69" s="17"/>
    </row>
    <row r="70" spans="1:10" ht="14.25" customHeight="1" x14ac:dyDescent="0.25">
      <c r="A70" s="54">
        <v>42614</v>
      </c>
      <c r="B70" s="55">
        <f t="shared" si="3"/>
        <v>69</v>
      </c>
      <c r="C70" s="16">
        <v>48</v>
      </c>
      <c r="D70" s="56">
        <v>1456.41</v>
      </c>
      <c r="E70" s="57">
        <v>1717.89</v>
      </c>
      <c r="G70" s="57">
        <f t="shared" si="0"/>
        <v>68371.790400000013</v>
      </c>
      <c r="H70" s="58">
        <f t="shared" si="1"/>
        <v>0.17953735555235134</v>
      </c>
      <c r="I70" s="17">
        <f t="shared" si="2"/>
        <v>-261.48</v>
      </c>
      <c r="J70" s="17"/>
    </row>
    <row r="71" spans="1:10" ht="14.25" customHeight="1" x14ac:dyDescent="0.25">
      <c r="A71" s="54">
        <v>42644</v>
      </c>
      <c r="B71" s="55">
        <f t="shared" si="3"/>
        <v>70</v>
      </c>
      <c r="C71" s="16">
        <v>142.5</v>
      </c>
      <c r="D71" s="56">
        <v>1987.42</v>
      </c>
      <c r="E71" s="57">
        <v>2268.14</v>
      </c>
      <c r="G71" s="57">
        <f t="shared" si="0"/>
        <v>78803.718399999882</v>
      </c>
      <c r="H71" s="58">
        <f t="shared" si="1"/>
        <v>0.14124845276791004</v>
      </c>
      <c r="I71" s="17">
        <f t="shared" si="2"/>
        <v>-280.7199999999998</v>
      </c>
      <c r="J71" s="17"/>
    </row>
    <row r="72" spans="1:10" ht="14.25" customHeight="1" x14ac:dyDescent="0.25">
      <c r="A72" s="54">
        <v>42675</v>
      </c>
      <c r="B72" s="55">
        <f t="shared" si="3"/>
        <v>71</v>
      </c>
      <c r="C72" s="16">
        <v>340</v>
      </c>
      <c r="D72" s="56">
        <v>3675.37</v>
      </c>
      <c r="E72" s="57">
        <v>4666.33</v>
      </c>
      <c r="G72" s="57">
        <f t="shared" si="0"/>
        <v>982001.72160000005</v>
      </c>
      <c r="H72" s="58">
        <f t="shared" si="1"/>
        <v>0.26962183399222395</v>
      </c>
      <c r="I72" s="17">
        <f t="shared" si="2"/>
        <v>-990.96</v>
      </c>
      <c r="J72" s="17"/>
    </row>
    <row r="73" spans="1:10" ht="14.25" customHeight="1" x14ac:dyDescent="0.25">
      <c r="A73" s="54">
        <v>42705</v>
      </c>
      <c r="B73" s="55">
        <f t="shared" si="3"/>
        <v>72</v>
      </c>
      <c r="C73" s="16">
        <v>380.5</v>
      </c>
      <c r="D73" s="56">
        <v>4016.23</v>
      </c>
      <c r="E73" s="57">
        <v>5416.81</v>
      </c>
      <c r="G73" s="57">
        <f t="shared" si="0"/>
        <v>1961624.3364000011</v>
      </c>
      <c r="H73" s="58">
        <f t="shared" si="1"/>
        <v>0.34873002791174817</v>
      </c>
      <c r="I73" s="17">
        <f t="shared" si="2"/>
        <v>-1400.5800000000004</v>
      </c>
      <c r="J73" s="17"/>
    </row>
    <row r="74" spans="1:10" ht="14.25" customHeight="1" x14ac:dyDescent="0.25">
      <c r="A74" s="54">
        <v>42736</v>
      </c>
      <c r="B74" s="55">
        <f t="shared" si="3"/>
        <v>73</v>
      </c>
      <c r="C74" s="16">
        <v>392</v>
      </c>
      <c r="D74" s="56">
        <v>4905.8500000000004</v>
      </c>
      <c r="E74" s="57">
        <v>5643.94</v>
      </c>
      <c r="G74" s="57">
        <f t="shared" si="0"/>
        <v>544776.8480999989</v>
      </c>
      <c r="H74" s="58">
        <f t="shared" si="1"/>
        <v>0.150450992182802</v>
      </c>
      <c r="I74" s="17">
        <f t="shared" si="2"/>
        <v>-738.08999999999924</v>
      </c>
      <c r="J74" s="17"/>
    </row>
    <row r="75" spans="1:10" ht="14.25" customHeight="1" x14ac:dyDescent="0.25">
      <c r="A75" s="54">
        <v>42767</v>
      </c>
      <c r="B75" s="55">
        <f t="shared" si="3"/>
        <v>74</v>
      </c>
      <c r="C75" s="16">
        <v>323.5</v>
      </c>
      <c r="D75" s="56">
        <v>4144.17</v>
      </c>
      <c r="E75" s="57">
        <v>4385.0600000000004</v>
      </c>
      <c r="G75" s="57">
        <f t="shared" si="0"/>
        <v>58027.992100000156</v>
      </c>
      <c r="H75" s="58">
        <f t="shared" si="1"/>
        <v>5.8127441683135661E-2</v>
      </c>
      <c r="I75" s="17">
        <f t="shared" si="2"/>
        <v>-240.89000000000033</v>
      </c>
      <c r="J75" s="17"/>
    </row>
    <row r="76" spans="1:10" ht="14.25" customHeight="1" x14ac:dyDescent="0.25">
      <c r="A76" s="54">
        <v>42795</v>
      </c>
      <c r="B76" s="55">
        <f t="shared" si="3"/>
        <v>75</v>
      </c>
      <c r="C76" s="16">
        <v>222.5</v>
      </c>
      <c r="D76" s="56">
        <v>3748.76</v>
      </c>
      <c r="E76" s="57">
        <v>2996.32</v>
      </c>
      <c r="G76" s="57">
        <f t="shared" si="0"/>
        <v>566165.95360000012</v>
      </c>
      <c r="H76" s="58">
        <f t="shared" si="1"/>
        <v>0.20071703710026784</v>
      </c>
      <c r="I76" s="17">
        <f t="shared" si="2"/>
        <v>752.44</v>
      </c>
      <c r="J76" s="17"/>
    </row>
    <row r="77" spans="1:10" ht="14.25" customHeight="1" x14ac:dyDescent="0.25">
      <c r="A77" s="54">
        <v>42826</v>
      </c>
      <c r="B77" s="55">
        <f t="shared" si="3"/>
        <v>76</v>
      </c>
      <c r="C77" s="16">
        <v>189</v>
      </c>
      <c r="D77" s="56">
        <v>2449.84</v>
      </c>
      <c r="E77" s="57">
        <v>2656.05</v>
      </c>
      <c r="G77" s="57">
        <f t="shared" si="0"/>
        <v>42522.564100000018</v>
      </c>
      <c r="H77" s="58">
        <f t="shared" si="1"/>
        <v>8.4172843940828801E-2</v>
      </c>
      <c r="I77" s="17">
        <f t="shared" si="2"/>
        <v>-206.21000000000004</v>
      </c>
      <c r="J77" s="17"/>
    </row>
    <row r="78" spans="1:10" ht="14.25" customHeight="1" x14ac:dyDescent="0.25">
      <c r="A78" s="54">
        <v>42856</v>
      </c>
      <c r="B78" s="55">
        <f t="shared" si="3"/>
        <v>77</v>
      </c>
      <c r="C78" s="16">
        <v>143.5</v>
      </c>
      <c r="D78" s="56">
        <v>2677.39</v>
      </c>
      <c r="E78" s="57">
        <v>2275.5500000000002</v>
      </c>
      <c r="G78" s="57">
        <f t="shared" si="0"/>
        <v>161475.38559999975</v>
      </c>
      <c r="H78" s="58">
        <f t="shared" si="1"/>
        <v>0.15008646480340918</v>
      </c>
      <c r="I78" s="17">
        <f t="shared" si="2"/>
        <v>401.83999999999969</v>
      </c>
      <c r="J78" s="17"/>
    </row>
    <row r="79" spans="1:10" ht="14.25" customHeight="1" x14ac:dyDescent="0.25">
      <c r="A79" s="54">
        <v>42887</v>
      </c>
      <c r="B79" s="55">
        <f t="shared" si="3"/>
        <v>78</v>
      </c>
      <c r="C79" s="16">
        <v>110</v>
      </c>
      <c r="D79" s="56">
        <v>2134.23</v>
      </c>
      <c r="E79" s="57">
        <v>2047.2</v>
      </c>
      <c r="G79" s="57">
        <f t="shared" si="0"/>
        <v>7574.2208999999948</v>
      </c>
      <c r="H79" s="58">
        <f t="shared" si="1"/>
        <v>4.0778172924192786E-2</v>
      </c>
      <c r="I79" s="17">
        <f t="shared" si="2"/>
        <v>87.029999999999973</v>
      </c>
      <c r="J79" s="17"/>
    </row>
    <row r="80" spans="1:10" ht="14.25" customHeight="1" x14ac:dyDescent="0.25">
      <c r="A80" s="54">
        <v>42917</v>
      </c>
      <c r="B80" s="99">
        <f t="shared" si="3"/>
        <v>79</v>
      </c>
      <c r="C80" s="16">
        <v>32</v>
      </c>
      <c r="D80" s="56">
        <v>1537.76</v>
      </c>
      <c r="E80" s="57">
        <v>1649.16</v>
      </c>
      <c r="G80" s="100">
        <f t="shared" si="0"/>
        <v>12409.960000000021</v>
      </c>
      <c r="H80" s="58">
        <f t="shared" si="1"/>
        <v>7.2443034023514777E-2</v>
      </c>
      <c r="I80" s="17">
        <f t="shared" si="2"/>
        <v>-111.40000000000009</v>
      </c>
      <c r="J80" s="17"/>
    </row>
    <row r="81" spans="1:10" ht="14.25" customHeight="1" x14ac:dyDescent="0.25">
      <c r="A81" s="54">
        <v>42948</v>
      </c>
      <c r="B81" s="99">
        <f t="shared" si="3"/>
        <v>80</v>
      </c>
      <c r="C81" s="16">
        <v>10</v>
      </c>
      <c r="D81" s="56">
        <v>1207.69</v>
      </c>
      <c r="E81" s="57">
        <v>1563.74</v>
      </c>
      <c r="G81" s="100">
        <f t="shared" si="0"/>
        <v>126771.60249999996</v>
      </c>
      <c r="H81" s="58">
        <f t="shared" si="1"/>
        <v>0.29481903468605347</v>
      </c>
      <c r="I81" s="17">
        <f t="shared" si="2"/>
        <v>-356.04999999999995</v>
      </c>
      <c r="J81" s="17"/>
    </row>
    <row r="82" spans="1:10" ht="14.25" customHeight="1" x14ac:dyDescent="0.25">
      <c r="A82" s="54">
        <v>42979</v>
      </c>
      <c r="B82" s="99">
        <f t="shared" si="3"/>
        <v>81</v>
      </c>
      <c r="C82" s="16">
        <v>30</v>
      </c>
      <c r="D82" s="56">
        <v>895.95</v>
      </c>
      <c r="E82" s="57">
        <v>1640.97</v>
      </c>
      <c r="G82" s="100">
        <f t="shared" si="0"/>
        <v>555054.80039999995</v>
      </c>
      <c r="H82" s="58">
        <f t="shared" si="1"/>
        <v>0.83154193872425908</v>
      </c>
      <c r="I82" s="17">
        <f t="shared" si="2"/>
        <v>-745.02</v>
      </c>
      <c r="J82" s="17"/>
    </row>
    <row r="83" spans="1:10" ht="14.25" customHeight="1" x14ac:dyDescent="0.25">
      <c r="A83" s="54">
        <v>43009</v>
      </c>
      <c r="B83" s="99">
        <f t="shared" si="3"/>
        <v>82</v>
      </c>
      <c r="C83" s="16">
        <v>127</v>
      </c>
      <c r="D83" s="56">
        <v>1226.24</v>
      </c>
      <c r="E83" s="57">
        <v>2158.08</v>
      </c>
      <c r="G83" s="100">
        <f t="shared" si="0"/>
        <v>868325.78559999983</v>
      </c>
      <c r="H83" s="58">
        <f t="shared" si="1"/>
        <v>0.75991649269311057</v>
      </c>
      <c r="I83" s="17">
        <f t="shared" si="2"/>
        <v>-931.83999999999992</v>
      </c>
      <c r="J83" s="17"/>
    </row>
    <row r="84" spans="1:10" ht="14.25" customHeight="1" x14ac:dyDescent="0.25">
      <c r="A84" s="54">
        <v>43040</v>
      </c>
      <c r="B84" s="99">
        <f t="shared" si="3"/>
        <v>83</v>
      </c>
      <c r="C84" s="16">
        <v>270</v>
      </c>
      <c r="D84" s="56">
        <v>2325.86</v>
      </c>
      <c r="E84" s="57">
        <v>3578.39</v>
      </c>
      <c r="G84" s="100">
        <f t="shared" si="0"/>
        <v>1568831.4008999993</v>
      </c>
      <c r="H84" s="58">
        <f t="shared" si="1"/>
        <v>0.53852338489848905</v>
      </c>
      <c r="I84" s="17">
        <f t="shared" si="2"/>
        <v>-1252.5299999999997</v>
      </c>
      <c r="J84" s="17"/>
    </row>
    <row r="85" spans="1:10" ht="14.25" customHeight="1" x14ac:dyDescent="0.25">
      <c r="A85" s="54">
        <v>43070</v>
      </c>
      <c r="B85" s="99">
        <f t="shared" si="3"/>
        <v>84</v>
      </c>
      <c r="C85" s="16">
        <v>372.5</v>
      </c>
      <c r="D85" s="56">
        <v>3600.39</v>
      </c>
      <c r="E85" s="57">
        <v>5262.24</v>
      </c>
      <c r="G85" s="100">
        <f t="shared" si="0"/>
        <v>2761745.4224999999</v>
      </c>
      <c r="H85" s="58">
        <f t="shared" si="1"/>
        <v>0.46157499604209545</v>
      </c>
      <c r="I85" s="17">
        <f t="shared" si="2"/>
        <v>-1661.85</v>
      </c>
      <c r="J85" s="17"/>
    </row>
    <row r="86" spans="1:10" ht="14.25" customHeight="1" x14ac:dyDescent="0.25">
      <c r="A86" s="54">
        <v>43101</v>
      </c>
      <c r="B86" s="99">
        <f t="shared" si="3"/>
        <v>85</v>
      </c>
      <c r="C86" s="16">
        <v>435.5</v>
      </c>
      <c r="D86" s="56">
        <v>6103.76</v>
      </c>
      <c r="E86" s="57">
        <v>6546.61</v>
      </c>
      <c r="G86" s="100">
        <f t="shared" si="0"/>
        <v>196116.1224999995</v>
      </c>
      <c r="H86" s="58">
        <f t="shared" si="1"/>
        <v>7.2553639068377432E-2</v>
      </c>
      <c r="I86" s="17">
        <f t="shared" si="2"/>
        <v>-442.84999999999945</v>
      </c>
      <c r="J86" s="17"/>
    </row>
    <row r="87" spans="1:10" ht="14.25" customHeight="1" x14ac:dyDescent="0.25">
      <c r="A87" s="54">
        <v>43132</v>
      </c>
      <c r="B87" s="99">
        <f t="shared" si="3"/>
        <v>86</v>
      </c>
      <c r="C87" s="16">
        <v>357.5</v>
      </c>
      <c r="D87" s="56">
        <v>4157.79</v>
      </c>
      <c r="E87" s="57">
        <v>4980.58</v>
      </c>
      <c r="G87" s="100">
        <f t="shared" si="0"/>
        <v>676983.38409999991</v>
      </c>
      <c r="H87" s="58">
        <f t="shared" si="1"/>
        <v>0.19789118738560629</v>
      </c>
      <c r="I87" s="17">
        <f t="shared" si="2"/>
        <v>-822.79</v>
      </c>
      <c r="J87" s="17"/>
    </row>
    <row r="88" spans="1:10" ht="14.25" customHeight="1" x14ac:dyDescent="0.25">
      <c r="A88" s="54">
        <v>43160</v>
      </c>
      <c r="B88" s="99">
        <f t="shared" si="3"/>
        <v>87</v>
      </c>
      <c r="C88" s="16">
        <v>243</v>
      </c>
      <c r="D88" s="56">
        <v>4910.4399999999996</v>
      </c>
      <c r="E88" s="57">
        <v>3232.56</v>
      </c>
      <c r="G88" s="100">
        <f t="shared" si="0"/>
        <v>2815281.2943999986</v>
      </c>
      <c r="H88" s="58">
        <f t="shared" si="1"/>
        <v>0.34169646711903612</v>
      </c>
      <c r="I88" s="17">
        <f t="shared" si="2"/>
        <v>1677.8799999999997</v>
      </c>
      <c r="J88" s="17"/>
    </row>
    <row r="89" spans="1:10" ht="14.25" customHeight="1" x14ac:dyDescent="0.25">
      <c r="A89" s="54">
        <v>43191</v>
      </c>
      <c r="B89" s="99">
        <f t="shared" si="3"/>
        <v>88</v>
      </c>
      <c r="C89" s="16">
        <v>142.5</v>
      </c>
      <c r="D89" s="56">
        <v>2497.4699999999998</v>
      </c>
      <c r="E89" s="57">
        <v>2268.14</v>
      </c>
      <c r="G89" s="100">
        <f t="shared" si="0"/>
        <v>52592.24889999997</v>
      </c>
      <c r="H89" s="58">
        <f t="shared" si="1"/>
        <v>9.1824926825947839E-2</v>
      </c>
      <c r="I89" s="17">
        <f t="shared" si="2"/>
        <v>229.32999999999993</v>
      </c>
      <c r="J89" s="17"/>
    </row>
    <row r="90" spans="1:10" ht="14.25" customHeight="1" x14ac:dyDescent="0.25">
      <c r="A90" s="54">
        <v>43221</v>
      </c>
      <c r="B90" s="99">
        <f t="shared" si="3"/>
        <v>89</v>
      </c>
      <c r="C90" s="16">
        <v>31</v>
      </c>
      <c r="D90" s="56">
        <v>1729.43</v>
      </c>
      <c r="E90" s="57">
        <v>1645.05</v>
      </c>
      <c r="G90" s="100">
        <f t="shared" si="0"/>
        <v>7119.9844000000185</v>
      </c>
      <c r="H90" s="58">
        <f t="shared" si="1"/>
        <v>4.879064200343472E-2</v>
      </c>
      <c r="I90" s="17">
        <f t="shared" si="2"/>
        <v>84.380000000000109</v>
      </c>
      <c r="J90" s="17"/>
    </row>
    <row r="91" spans="1:10" ht="14.25" customHeight="1" x14ac:dyDescent="0.25">
      <c r="A91" s="54">
        <v>43252</v>
      </c>
      <c r="B91" s="99">
        <f t="shared" si="3"/>
        <v>90</v>
      </c>
      <c r="C91" s="16">
        <v>12.5</v>
      </c>
      <c r="D91" s="56">
        <v>1610.43</v>
      </c>
      <c r="E91" s="57">
        <v>1572.95</v>
      </c>
      <c r="G91" s="100">
        <f t="shared" si="0"/>
        <v>1404.7504000000013</v>
      </c>
      <c r="H91" s="58">
        <f t="shared" si="1"/>
        <v>2.3273287258682475E-2</v>
      </c>
      <c r="I91" s="17">
        <f t="shared" si="2"/>
        <v>37.480000000000018</v>
      </c>
      <c r="J91" s="17"/>
    </row>
    <row r="92" spans="1:10" ht="14.25" customHeight="1" x14ac:dyDescent="0.25">
      <c r="A92" s="54">
        <v>43282</v>
      </c>
      <c r="B92" s="99">
        <f t="shared" si="3"/>
        <v>91</v>
      </c>
      <c r="C92" s="16">
        <v>15.5</v>
      </c>
      <c r="D92" s="56">
        <v>1239.4100000000001</v>
      </c>
      <c r="E92" s="57">
        <v>1584.17</v>
      </c>
      <c r="G92" s="100">
        <f t="shared" si="0"/>
        <v>118859.45759999999</v>
      </c>
      <c r="H92" s="58">
        <f t="shared" si="1"/>
        <v>0.27816461058084085</v>
      </c>
      <c r="I92" s="17">
        <f t="shared" si="2"/>
        <v>-344.76</v>
      </c>
      <c r="J92" s="17"/>
    </row>
    <row r="93" spans="1:10" ht="14.25" customHeight="1" x14ac:dyDescent="0.25">
      <c r="A93" s="54">
        <v>43313</v>
      </c>
      <c r="B93" s="99">
        <f t="shared" si="3"/>
        <v>92</v>
      </c>
      <c r="C93" s="16">
        <v>50</v>
      </c>
      <c r="D93" s="56">
        <v>1448.11</v>
      </c>
      <c r="E93" s="57">
        <v>1726.9</v>
      </c>
      <c r="G93" s="100">
        <f t="shared" si="0"/>
        <v>77723.864100000108</v>
      </c>
      <c r="H93" s="58">
        <f t="shared" si="1"/>
        <v>0.19251990525581636</v>
      </c>
      <c r="I93" s="17">
        <f t="shared" si="2"/>
        <v>-278.79000000000019</v>
      </c>
      <c r="J93" s="17"/>
    </row>
    <row r="94" spans="1:10" ht="14.25" customHeight="1" x14ac:dyDescent="0.25">
      <c r="A94" s="54">
        <v>43344</v>
      </c>
      <c r="B94" s="99">
        <f t="shared" si="3"/>
        <v>93</v>
      </c>
      <c r="C94" s="16">
        <v>120.5</v>
      </c>
      <c r="D94" s="56">
        <v>1302.3</v>
      </c>
      <c r="E94" s="57">
        <v>2114.5100000000002</v>
      </c>
      <c r="G94" s="100">
        <f t="shared" si="0"/>
        <v>659685.08410000044</v>
      </c>
      <c r="H94" s="58">
        <f t="shared" si="1"/>
        <v>0.6236735007294788</v>
      </c>
      <c r="I94" s="17">
        <f t="shared" si="2"/>
        <v>-812.21000000000026</v>
      </c>
      <c r="J94" s="17"/>
    </row>
    <row r="95" spans="1:10" ht="14.25" customHeight="1" x14ac:dyDescent="0.25">
      <c r="A95" s="54">
        <v>43374</v>
      </c>
      <c r="B95" s="99">
        <f t="shared" si="3"/>
        <v>94</v>
      </c>
      <c r="C95" s="16">
        <v>244</v>
      </c>
      <c r="D95" s="56">
        <v>2481.7399999999998</v>
      </c>
      <c r="E95" s="57">
        <v>3244.66</v>
      </c>
      <c r="G95" s="100">
        <f t="shared" si="0"/>
        <v>582046.92640000011</v>
      </c>
      <c r="H95" s="58">
        <f t="shared" si="1"/>
        <v>0.30741334708712442</v>
      </c>
      <c r="I95" s="17">
        <f t="shared" si="2"/>
        <v>-762.92000000000007</v>
      </c>
      <c r="J95" s="17"/>
    </row>
    <row r="96" spans="1:10" ht="14.25" customHeight="1" x14ac:dyDescent="0.25">
      <c r="A96" s="54">
        <v>43405</v>
      </c>
      <c r="B96" s="99">
        <f t="shared" si="3"/>
        <v>95</v>
      </c>
      <c r="C96" s="16">
        <v>411</v>
      </c>
      <c r="D96" s="56">
        <v>4334.28</v>
      </c>
      <c r="E96" s="57">
        <v>6030.66</v>
      </c>
      <c r="G96" s="100">
        <f t="shared" si="0"/>
        <v>2877705.1044000005</v>
      </c>
      <c r="H96" s="58">
        <f t="shared" si="1"/>
        <v>0.39138680472881315</v>
      </c>
      <c r="I96" s="17">
        <f t="shared" si="2"/>
        <v>-1696.38</v>
      </c>
      <c r="J96" s="17"/>
    </row>
    <row r="97" spans="1:10" ht="14.25" customHeight="1" x14ac:dyDescent="0.25">
      <c r="A97" s="54">
        <v>43435</v>
      </c>
      <c r="B97" s="99">
        <f t="shared" si="3"/>
        <v>96</v>
      </c>
      <c r="C97" s="16">
        <v>431</v>
      </c>
      <c r="D97" s="56">
        <v>5010.95</v>
      </c>
      <c r="E97" s="57">
        <v>6450.64</v>
      </c>
      <c r="G97" s="100">
        <f t="shared" si="0"/>
        <v>2072707.2961000015</v>
      </c>
      <c r="H97" s="58">
        <f t="shared" si="1"/>
        <v>0.28730879374170576</v>
      </c>
      <c r="I97" s="17">
        <f t="shared" si="2"/>
        <v>-1439.6900000000005</v>
      </c>
      <c r="J97" s="17"/>
    </row>
    <row r="98" spans="1:10" ht="14.25" customHeight="1" x14ac:dyDescent="0.25">
      <c r="A98" s="54">
        <v>43466</v>
      </c>
      <c r="B98" s="99">
        <f t="shared" si="3"/>
        <v>97</v>
      </c>
      <c r="C98" s="16">
        <v>294</v>
      </c>
      <c r="D98" s="56">
        <v>3984</v>
      </c>
      <c r="E98" s="57">
        <v>3920.12</v>
      </c>
      <c r="G98" s="100">
        <f t="shared" si="0"/>
        <v>4080.654400000014</v>
      </c>
      <c r="H98" s="58">
        <f t="shared" si="1"/>
        <v>1.6034136546184765E-2</v>
      </c>
      <c r="I98" s="17">
        <f t="shared" si="2"/>
        <v>63.880000000000109</v>
      </c>
      <c r="J98" s="17"/>
    </row>
    <row r="99" spans="1:10" ht="14.25" customHeight="1" x14ac:dyDescent="0.25">
      <c r="A99" s="54">
        <v>43497</v>
      </c>
      <c r="B99" s="99">
        <f t="shared" si="3"/>
        <v>98</v>
      </c>
      <c r="C99" s="16">
        <v>316</v>
      </c>
      <c r="D99" s="56">
        <v>4380</v>
      </c>
      <c r="E99" s="57">
        <v>4262.1899999999996</v>
      </c>
      <c r="G99" s="100">
        <f t="shared" si="0"/>
        <v>13879.196100000094</v>
      </c>
      <c r="H99" s="58">
        <f t="shared" si="1"/>
        <v>2.6897260273972694E-2</v>
      </c>
      <c r="I99" s="17">
        <f t="shared" si="2"/>
        <v>117.8100000000004</v>
      </c>
      <c r="J99" s="17"/>
    </row>
    <row r="100" spans="1:10" ht="14.25" customHeight="1" x14ac:dyDescent="0.25">
      <c r="A100" s="54">
        <v>43525</v>
      </c>
      <c r="B100" s="99">
        <f t="shared" si="3"/>
        <v>99</v>
      </c>
      <c r="C100" s="16">
        <v>384.5</v>
      </c>
      <c r="D100" s="56">
        <v>7549</v>
      </c>
      <c r="E100" s="57">
        <v>5495.17</v>
      </c>
      <c r="G100" s="100">
        <f t="shared" si="0"/>
        <v>4218217.6688999999</v>
      </c>
      <c r="H100" s="58">
        <f t="shared" si="1"/>
        <v>0.27206649887402307</v>
      </c>
      <c r="I100" s="17">
        <f t="shared" si="2"/>
        <v>2053.83</v>
      </c>
      <c r="J100" s="17"/>
    </row>
    <row r="101" spans="1:10" ht="14.25" customHeight="1" x14ac:dyDescent="0.25">
      <c r="A101" s="54">
        <v>43556</v>
      </c>
      <c r="B101" s="99">
        <f t="shared" si="3"/>
        <v>100</v>
      </c>
      <c r="C101" s="16">
        <v>286</v>
      </c>
      <c r="D101" s="56">
        <v>5025</v>
      </c>
      <c r="E101" s="57">
        <v>3802.57</v>
      </c>
      <c r="G101" s="100">
        <f t="shared" si="0"/>
        <v>1494335.1048999997</v>
      </c>
      <c r="H101" s="58">
        <f t="shared" si="1"/>
        <v>0.2432696517412935</v>
      </c>
      <c r="I101" s="17">
        <f t="shared" si="2"/>
        <v>1222.4299999999998</v>
      </c>
      <c r="J101" s="17"/>
    </row>
    <row r="102" spans="1:10" ht="14.25" customHeight="1" x14ac:dyDescent="0.25">
      <c r="A102" s="54">
        <v>43586</v>
      </c>
      <c r="B102" s="99">
        <f t="shared" si="3"/>
        <v>101</v>
      </c>
      <c r="C102" s="16">
        <v>156</v>
      </c>
      <c r="D102" s="56">
        <v>3380</v>
      </c>
      <c r="E102" s="57">
        <v>2371.4699999999998</v>
      </c>
      <c r="G102" s="100">
        <f t="shared" si="0"/>
        <v>1017132.7609000005</v>
      </c>
      <c r="H102" s="58">
        <f t="shared" si="1"/>
        <v>0.29838165680473377</v>
      </c>
      <c r="I102" s="17">
        <f t="shared" si="2"/>
        <v>1008.5300000000002</v>
      </c>
      <c r="J102" s="17"/>
    </row>
    <row r="103" spans="1:10" ht="14.25" customHeight="1" x14ac:dyDescent="0.25">
      <c r="A103" s="54">
        <v>43617</v>
      </c>
      <c r="B103" s="99">
        <f t="shared" si="3"/>
        <v>102</v>
      </c>
      <c r="C103" s="16">
        <v>49.5</v>
      </c>
      <c r="D103" s="56">
        <v>2399</v>
      </c>
      <c r="E103" s="57">
        <v>1724.63</v>
      </c>
      <c r="G103" s="100">
        <f t="shared" si="0"/>
        <v>454774.89689999988</v>
      </c>
      <c r="H103" s="58">
        <f t="shared" si="1"/>
        <v>0.28110462692788657</v>
      </c>
      <c r="I103" s="17">
        <f t="shared" si="2"/>
        <v>674.36999999999989</v>
      </c>
      <c r="J103" s="17"/>
    </row>
    <row r="104" spans="1:10" ht="14.25" customHeight="1" x14ac:dyDescent="0.25">
      <c r="A104" s="54">
        <v>43647</v>
      </c>
      <c r="B104" s="99">
        <f t="shared" si="3"/>
        <v>103</v>
      </c>
      <c r="C104" s="16">
        <v>21.5</v>
      </c>
      <c r="D104" s="56">
        <v>1947</v>
      </c>
      <c r="E104" s="57">
        <v>1607.14</v>
      </c>
      <c r="G104" s="100">
        <f t="shared" si="0"/>
        <v>115504.81959999993</v>
      </c>
      <c r="H104" s="58">
        <f t="shared" si="1"/>
        <v>0.17455572675911654</v>
      </c>
      <c r="I104" s="17">
        <f t="shared" si="2"/>
        <v>339.8599999999999</v>
      </c>
      <c r="J104" s="17"/>
    </row>
    <row r="105" spans="1:10" ht="14.25" customHeight="1" x14ac:dyDescent="0.25">
      <c r="A105" s="54">
        <v>43678</v>
      </c>
      <c r="B105" s="99">
        <f t="shared" si="3"/>
        <v>104</v>
      </c>
      <c r="C105" s="16">
        <v>30.5</v>
      </c>
      <c r="D105" s="56">
        <v>1607</v>
      </c>
      <c r="E105" s="57">
        <v>1643.01</v>
      </c>
      <c r="G105" s="100">
        <f t="shared" si="0"/>
        <v>1296.7200999999993</v>
      </c>
      <c r="H105" s="58">
        <f t="shared" si="1"/>
        <v>2.2408214063472303E-2</v>
      </c>
      <c r="I105" s="17">
        <f t="shared" si="2"/>
        <v>-36.009999999999991</v>
      </c>
      <c r="J105" s="17"/>
    </row>
    <row r="106" spans="1:10" ht="14.25" customHeight="1" x14ac:dyDescent="0.25">
      <c r="A106" s="54">
        <v>43709</v>
      </c>
      <c r="B106" s="99">
        <f t="shared" si="3"/>
        <v>105</v>
      </c>
      <c r="C106" s="16">
        <v>81</v>
      </c>
      <c r="D106" s="56">
        <v>1379</v>
      </c>
      <c r="E106" s="57">
        <v>1879.61</v>
      </c>
      <c r="G106" s="100">
        <f t="shared" si="0"/>
        <v>250610.37209999989</v>
      </c>
      <c r="H106" s="58">
        <f t="shared" si="1"/>
        <v>0.36302393038433639</v>
      </c>
      <c r="I106" s="17">
        <f t="shared" si="2"/>
        <v>-500.6099999999999</v>
      </c>
      <c r="J106" s="17"/>
    </row>
    <row r="107" spans="1:10" ht="14.25" customHeight="1" x14ac:dyDescent="0.25">
      <c r="A107" s="54">
        <v>43739</v>
      </c>
      <c r="B107" s="99">
        <f t="shared" si="3"/>
        <v>106</v>
      </c>
      <c r="C107" s="101">
        <v>129.5</v>
      </c>
      <c r="D107" s="56">
        <v>1426</v>
      </c>
      <c r="E107" s="57">
        <v>2175.2399999999998</v>
      </c>
      <c r="G107" s="100">
        <f t="shared" si="0"/>
        <v>561360.57759999973</v>
      </c>
      <c r="H107" s="58">
        <f t="shared" si="1"/>
        <v>0.52541374474053282</v>
      </c>
      <c r="I107" s="17">
        <f t="shared" si="2"/>
        <v>-749.23999999999978</v>
      </c>
      <c r="J107" s="17"/>
    </row>
    <row r="108" spans="1:10" ht="14.25" customHeight="1" x14ac:dyDescent="0.25">
      <c r="A108" s="54">
        <v>43770</v>
      </c>
      <c r="B108" s="99">
        <f t="shared" si="3"/>
        <v>107</v>
      </c>
      <c r="C108" s="101">
        <v>233.5</v>
      </c>
      <c r="D108" s="56">
        <v>2419</v>
      </c>
      <c r="E108" s="57">
        <v>3120.33</v>
      </c>
      <c r="G108" s="100">
        <f t="shared" si="0"/>
        <v>491863.76889999991</v>
      </c>
      <c r="H108" s="58">
        <f t="shared" si="1"/>
        <v>0.28992558908639932</v>
      </c>
      <c r="I108" s="17">
        <f t="shared" si="2"/>
        <v>-701.32999999999993</v>
      </c>
      <c r="J108" s="17"/>
    </row>
    <row r="109" spans="1:10" ht="14.25" customHeight="1" x14ac:dyDescent="0.25">
      <c r="A109" s="54">
        <v>43800</v>
      </c>
      <c r="B109" s="99">
        <f t="shared" si="3"/>
        <v>108</v>
      </c>
      <c r="C109" s="101">
        <v>351.5</v>
      </c>
      <c r="D109" s="56">
        <v>4238</v>
      </c>
      <c r="E109" s="57">
        <v>4871.04</v>
      </c>
      <c r="G109" s="100">
        <f t="shared" si="0"/>
        <v>400739.64159999997</v>
      </c>
      <c r="H109" s="58">
        <f t="shared" si="1"/>
        <v>0.14937234544596506</v>
      </c>
      <c r="I109" s="17">
        <f t="shared" si="2"/>
        <v>-633.04</v>
      </c>
      <c r="J109" s="17"/>
    </row>
    <row r="110" spans="1:10" ht="14.25" customHeight="1" x14ac:dyDescent="0.25">
      <c r="A110" s="54">
        <v>43831</v>
      </c>
      <c r="B110" s="99">
        <f t="shared" si="3"/>
        <v>109</v>
      </c>
      <c r="C110" s="101">
        <v>440</v>
      </c>
      <c r="D110" s="56">
        <v>5672</v>
      </c>
      <c r="E110" s="57">
        <v>6643.04</v>
      </c>
      <c r="G110" s="100">
        <f t="shared" si="0"/>
        <v>942918.68159999989</v>
      </c>
      <c r="H110" s="58">
        <f t="shared" si="1"/>
        <v>0.17119887165021155</v>
      </c>
      <c r="I110" s="17">
        <f t="shared" si="2"/>
        <v>-971.04</v>
      </c>
      <c r="J110" s="17"/>
    </row>
    <row r="111" spans="1:10" ht="14.25" customHeight="1" x14ac:dyDescent="0.25">
      <c r="A111" s="54">
        <v>43862</v>
      </c>
      <c r="B111" s="99">
        <f t="shared" si="3"/>
        <v>110</v>
      </c>
      <c r="C111" s="101">
        <v>622.5</v>
      </c>
      <c r="D111" s="56">
        <v>11933</v>
      </c>
      <c r="E111" s="57">
        <v>10399.01</v>
      </c>
      <c r="G111" s="100">
        <f t="shared" si="0"/>
        <v>2353125.3200999992</v>
      </c>
      <c r="H111" s="58">
        <f t="shared" si="1"/>
        <v>0.12855023883348696</v>
      </c>
      <c r="I111" s="17">
        <f t="shared" si="2"/>
        <v>1533.9899999999998</v>
      </c>
      <c r="J111" s="17"/>
    </row>
    <row r="112" spans="1:10" ht="14.25" customHeight="1" x14ac:dyDescent="0.25">
      <c r="A112" s="54">
        <v>43891</v>
      </c>
      <c r="B112" s="99">
        <f t="shared" si="3"/>
        <v>111</v>
      </c>
      <c r="C112" s="101">
        <v>485.5</v>
      </c>
      <c r="D112" s="56">
        <v>8252</v>
      </c>
      <c r="E112" s="57">
        <v>7633.18</v>
      </c>
      <c r="G112" s="100">
        <f t="shared" si="0"/>
        <v>382938.19239999965</v>
      </c>
      <c r="H112" s="58">
        <f t="shared" si="1"/>
        <v>7.499030538051378E-2</v>
      </c>
      <c r="I112" s="17">
        <f t="shared" si="2"/>
        <v>618.81999999999971</v>
      </c>
      <c r="J112" s="17"/>
    </row>
    <row r="113" spans="1:10" ht="14.25" customHeight="1" x14ac:dyDescent="0.25">
      <c r="A113" s="54">
        <v>43922</v>
      </c>
      <c r="B113" s="99">
        <f t="shared" si="3"/>
        <v>112</v>
      </c>
      <c r="C113" s="101">
        <v>146</v>
      </c>
      <c r="D113" s="56">
        <v>4239</v>
      </c>
      <c r="E113" s="57">
        <v>2294.2399999999998</v>
      </c>
      <c r="G113" s="100">
        <f t="shared" si="0"/>
        <v>3782091.4576000008</v>
      </c>
      <c r="H113" s="58">
        <f t="shared" si="1"/>
        <v>0.45877801368247234</v>
      </c>
      <c r="I113" s="17">
        <f t="shared" si="2"/>
        <v>1944.7600000000002</v>
      </c>
      <c r="J113" s="17"/>
    </row>
    <row r="114" spans="1:10" ht="14.25" customHeight="1" x14ac:dyDescent="0.25">
      <c r="A114" s="54">
        <v>43952</v>
      </c>
      <c r="B114" s="99">
        <f t="shared" si="3"/>
        <v>113</v>
      </c>
      <c r="C114" s="16">
        <v>80</v>
      </c>
      <c r="D114" s="56">
        <v>2803</v>
      </c>
      <c r="E114" s="57">
        <v>1874.28</v>
      </c>
      <c r="G114" s="100">
        <f t="shared" si="0"/>
        <v>862520.83840000001</v>
      </c>
      <c r="H114" s="58">
        <f t="shared" si="1"/>
        <v>0.33133071708883338</v>
      </c>
      <c r="I114" s="17">
        <f t="shared" si="2"/>
        <v>928.72</v>
      </c>
      <c r="J114" s="17"/>
    </row>
    <row r="115" spans="1:10" ht="14.25" customHeight="1" x14ac:dyDescent="0.25">
      <c r="A115" s="54">
        <v>43983</v>
      </c>
      <c r="B115" s="99">
        <f t="shared" si="3"/>
        <v>114</v>
      </c>
      <c r="C115" s="16">
        <v>63.5</v>
      </c>
      <c r="D115" s="56">
        <v>2449</v>
      </c>
      <c r="E115" s="57">
        <v>1790.31</v>
      </c>
      <c r="G115" s="100">
        <f t="shared" si="0"/>
        <v>433872.51610000007</v>
      </c>
      <c r="H115" s="58">
        <f t="shared" si="1"/>
        <v>0.26896284197631687</v>
      </c>
      <c r="I115" s="17">
        <f t="shared" si="2"/>
        <v>658.69</v>
      </c>
      <c r="J115" s="17"/>
    </row>
    <row r="116" spans="1:10" ht="14.25" customHeight="1" x14ac:dyDescent="0.25">
      <c r="A116" s="54">
        <v>44013</v>
      </c>
      <c r="B116" s="99">
        <f t="shared" si="3"/>
        <v>115</v>
      </c>
      <c r="C116" s="16">
        <v>10</v>
      </c>
      <c r="D116" s="56">
        <v>1873</v>
      </c>
      <c r="E116" s="57">
        <v>1563.74</v>
      </c>
      <c r="G116" s="100">
        <f t="shared" si="0"/>
        <v>95641.747599999988</v>
      </c>
      <c r="H116" s="58">
        <f t="shared" si="1"/>
        <v>0.16511478910838226</v>
      </c>
      <c r="I116" s="17">
        <f t="shared" si="2"/>
        <v>309.26</v>
      </c>
      <c r="J116" s="17"/>
    </row>
    <row r="117" spans="1:10" ht="14.25" customHeight="1" x14ac:dyDescent="0.25">
      <c r="A117" s="54">
        <v>44044</v>
      </c>
      <c r="B117" s="99">
        <f t="shared" si="3"/>
        <v>116</v>
      </c>
      <c r="C117" s="16">
        <v>10</v>
      </c>
      <c r="D117" s="56">
        <v>1462</v>
      </c>
      <c r="E117" s="57">
        <v>1563.74</v>
      </c>
      <c r="G117" s="100">
        <f t="shared" si="0"/>
        <v>10351.027600000001</v>
      </c>
      <c r="H117" s="58">
        <f t="shared" si="1"/>
        <v>6.9589603283173734E-2</v>
      </c>
      <c r="I117" s="17">
        <f t="shared" si="2"/>
        <v>-101.74000000000001</v>
      </c>
      <c r="J117" s="17"/>
    </row>
    <row r="118" spans="1:10" ht="14.25" customHeight="1" x14ac:dyDescent="0.25">
      <c r="A118" s="54">
        <v>44075</v>
      </c>
      <c r="B118" s="99">
        <f t="shared" si="3"/>
        <v>117</v>
      </c>
      <c r="C118" s="16">
        <v>21.5</v>
      </c>
      <c r="D118" s="56">
        <v>1141</v>
      </c>
      <c r="E118" s="57">
        <v>1607.14</v>
      </c>
      <c r="G118" s="100">
        <f t="shared" si="0"/>
        <v>217286.4996000001</v>
      </c>
      <c r="H118" s="58">
        <f t="shared" si="1"/>
        <v>0.40853637160385636</v>
      </c>
      <c r="I118" s="17">
        <f t="shared" si="2"/>
        <v>-466.1400000000001</v>
      </c>
      <c r="J118" s="17"/>
    </row>
    <row r="119" spans="1:10" ht="14.25" customHeight="1" x14ac:dyDescent="0.25">
      <c r="A119" s="54">
        <v>44105</v>
      </c>
      <c r="B119" s="99">
        <f t="shared" si="3"/>
        <v>118</v>
      </c>
      <c r="C119" s="16">
        <v>72.5</v>
      </c>
      <c r="D119" s="56">
        <v>985</v>
      </c>
      <c r="E119" s="57">
        <v>1835.19</v>
      </c>
      <c r="G119" s="100">
        <f t="shared" si="0"/>
        <v>722823.03610000014</v>
      </c>
      <c r="H119" s="58">
        <f t="shared" si="1"/>
        <v>0.8631370558375635</v>
      </c>
      <c r="I119" s="17">
        <f t="shared" si="2"/>
        <v>-850.19</v>
      </c>
      <c r="J119" s="17"/>
    </row>
    <row r="120" spans="1:10" ht="14.25" customHeight="1" x14ac:dyDescent="0.25">
      <c r="A120" s="54">
        <v>44136</v>
      </c>
      <c r="B120" s="99">
        <f t="shared" si="3"/>
        <v>119</v>
      </c>
      <c r="C120" s="16">
        <v>166.5</v>
      </c>
      <c r="D120" s="56">
        <v>1948</v>
      </c>
      <c r="E120" s="57">
        <v>2456.94</v>
      </c>
      <c r="G120" s="100">
        <f t="shared" si="0"/>
        <v>259019.92360000007</v>
      </c>
      <c r="H120" s="58">
        <f t="shared" si="1"/>
        <v>0.26126283367556469</v>
      </c>
      <c r="I120" s="17">
        <f t="shared" si="2"/>
        <v>-508.94000000000005</v>
      </c>
      <c r="J120" s="17"/>
    </row>
    <row r="121" spans="1:10" ht="14.25" customHeight="1" x14ac:dyDescent="0.25">
      <c r="A121" s="54">
        <v>44166</v>
      </c>
      <c r="B121" s="99">
        <f t="shared" si="3"/>
        <v>120</v>
      </c>
      <c r="C121" s="16">
        <v>378</v>
      </c>
      <c r="D121" s="56">
        <v>4880</v>
      </c>
      <c r="E121" s="57">
        <v>5368.2</v>
      </c>
      <c r="G121" s="100">
        <f t="shared" si="0"/>
        <v>238339.23999999982</v>
      </c>
      <c r="H121" s="58">
        <f t="shared" si="1"/>
        <v>0.10004098360655735</v>
      </c>
      <c r="I121" s="17">
        <f t="shared" si="2"/>
        <v>-488.19999999999982</v>
      </c>
      <c r="J121" s="17"/>
    </row>
    <row r="122" spans="1:10" ht="14.25" customHeight="1" x14ac:dyDescent="0.25">
      <c r="A122" s="54">
        <v>44197</v>
      </c>
      <c r="B122" s="99">
        <f t="shared" si="3"/>
        <v>121</v>
      </c>
      <c r="C122" s="16">
        <v>451</v>
      </c>
      <c r="D122" s="56">
        <v>6198</v>
      </c>
      <c r="E122" s="57">
        <v>6880.38</v>
      </c>
      <c r="G122" s="100">
        <f t="shared" si="0"/>
        <v>465642.46440000017</v>
      </c>
      <c r="H122" s="58">
        <f t="shared" si="1"/>
        <v>0.1100968054211036</v>
      </c>
      <c r="I122" s="17">
        <f t="shared" si="2"/>
        <v>-682.38000000000011</v>
      </c>
      <c r="J122" s="17"/>
    </row>
    <row r="123" spans="1:10" ht="14.25" customHeight="1" x14ac:dyDescent="0.25">
      <c r="A123" s="54">
        <v>44228</v>
      </c>
      <c r="B123" s="99">
        <f t="shared" si="3"/>
        <v>122</v>
      </c>
      <c r="C123" s="16">
        <v>369</v>
      </c>
      <c r="D123" s="56">
        <v>4770</v>
      </c>
      <c r="E123" s="57">
        <v>5195.55</v>
      </c>
      <c r="G123" s="100">
        <f t="shared" si="0"/>
        <v>181092.80250000017</v>
      </c>
      <c r="H123" s="58">
        <f t="shared" si="1"/>
        <v>8.921383647798746E-2</v>
      </c>
      <c r="I123" s="17">
        <f t="shared" si="2"/>
        <v>-425.55000000000018</v>
      </c>
      <c r="J123" s="17"/>
    </row>
    <row r="124" spans="1:10" ht="14.25" customHeight="1" x14ac:dyDescent="0.25">
      <c r="A124" s="54">
        <v>44256</v>
      </c>
      <c r="B124" s="99">
        <f t="shared" si="3"/>
        <v>123</v>
      </c>
      <c r="C124" s="16">
        <v>286</v>
      </c>
      <c r="D124" s="56">
        <v>4338</v>
      </c>
      <c r="E124" s="57">
        <v>3802.57</v>
      </c>
      <c r="G124" s="100">
        <f t="shared" si="0"/>
        <v>286685.28489999985</v>
      </c>
      <c r="H124" s="58">
        <f t="shared" si="1"/>
        <v>0.12342784693407097</v>
      </c>
      <c r="I124" s="17">
        <f t="shared" si="2"/>
        <v>535.42999999999984</v>
      </c>
      <c r="J124" s="17"/>
    </row>
    <row r="125" spans="1:10" ht="14.25" customHeight="1" x14ac:dyDescent="0.25">
      <c r="A125" s="54">
        <v>44287</v>
      </c>
      <c r="B125" s="99">
        <f t="shared" si="3"/>
        <v>124</v>
      </c>
      <c r="C125" s="16">
        <v>116</v>
      </c>
      <c r="D125" s="56">
        <v>2131</v>
      </c>
      <c r="E125" s="57">
        <v>2085.21</v>
      </c>
      <c r="G125" s="100">
        <f t="shared" si="0"/>
        <v>2096.7240999999967</v>
      </c>
      <c r="H125" s="58">
        <f t="shared" si="1"/>
        <v>2.1487564523697777E-2</v>
      </c>
      <c r="I125" s="17">
        <f t="shared" si="2"/>
        <v>45.789999999999964</v>
      </c>
      <c r="J125" s="17"/>
    </row>
    <row r="126" spans="1:10" ht="14.25" customHeight="1" x14ac:dyDescent="0.25">
      <c r="A126" s="54">
        <v>44317</v>
      </c>
      <c r="B126" s="99">
        <f t="shared" si="3"/>
        <v>125</v>
      </c>
      <c r="C126" s="16">
        <v>32</v>
      </c>
      <c r="D126" s="56">
        <v>1589</v>
      </c>
      <c r="E126" s="57">
        <v>1649.16</v>
      </c>
      <c r="G126" s="100">
        <f t="shared" si="0"/>
        <v>3619.2256000000098</v>
      </c>
      <c r="H126" s="58">
        <f t="shared" si="1"/>
        <v>3.7860289490245488E-2</v>
      </c>
      <c r="I126" s="17">
        <f t="shared" si="2"/>
        <v>-60.160000000000082</v>
      </c>
      <c r="J126" s="17"/>
    </row>
    <row r="127" spans="1:10" ht="14.25" customHeight="1" x14ac:dyDescent="0.25">
      <c r="A127" s="54">
        <v>44348</v>
      </c>
      <c r="B127" s="99">
        <f t="shared" si="3"/>
        <v>126</v>
      </c>
      <c r="C127" s="16">
        <v>31.5</v>
      </c>
      <c r="D127" s="56">
        <v>1692</v>
      </c>
      <c r="E127" s="57">
        <v>1647.1</v>
      </c>
      <c r="G127" s="100">
        <f t="shared" si="0"/>
        <v>2016.0100000000082</v>
      </c>
      <c r="H127" s="58">
        <f t="shared" si="1"/>
        <v>2.653664302600478E-2</v>
      </c>
      <c r="I127" s="17">
        <f t="shared" si="2"/>
        <v>44.900000000000091</v>
      </c>
      <c r="J127" s="17"/>
    </row>
    <row r="128" spans="1:10" ht="14.25" customHeight="1" x14ac:dyDescent="0.25">
      <c r="A128" s="54">
        <v>44378</v>
      </c>
      <c r="B128" s="99">
        <f t="shared" si="3"/>
        <v>127</v>
      </c>
      <c r="C128" s="16">
        <v>25</v>
      </c>
      <c r="D128" s="56">
        <v>1256</v>
      </c>
      <c r="E128" s="57">
        <v>1620.89</v>
      </c>
      <c r="G128" s="100">
        <f t="shared" si="0"/>
        <v>133144.71210000006</v>
      </c>
      <c r="H128" s="58">
        <f t="shared" si="1"/>
        <v>0.29051751592356695</v>
      </c>
      <c r="I128" s="17">
        <f t="shared" si="2"/>
        <v>-364.8900000000001</v>
      </c>
      <c r="J128" s="17"/>
    </row>
    <row r="129" spans="1:10" ht="14.25" customHeight="1" x14ac:dyDescent="0.25">
      <c r="A129" s="54">
        <v>44409</v>
      </c>
      <c r="B129" s="99">
        <f t="shared" si="3"/>
        <v>128</v>
      </c>
      <c r="C129" s="16">
        <v>8</v>
      </c>
      <c r="D129" s="56">
        <v>1119</v>
      </c>
      <c r="E129" s="57">
        <v>1556.46</v>
      </c>
      <c r="G129" s="100">
        <f t="shared" si="0"/>
        <v>191371.25160000002</v>
      </c>
      <c r="H129" s="58">
        <f t="shared" si="1"/>
        <v>0.39093833780160864</v>
      </c>
      <c r="I129" s="17">
        <f t="shared" si="2"/>
        <v>-437.46000000000004</v>
      </c>
      <c r="J129" s="17"/>
    </row>
    <row r="130" spans="1:10" ht="14.25" customHeight="1" x14ac:dyDescent="0.25">
      <c r="A130" s="54">
        <v>44440</v>
      </c>
      <c r="B130" s="99">
        <f t="shared" si="3"/>
        <v>129</v>
      </c>
      <c r="C130" s="16">
        <v>18</v>
      </c>
      <c r="D130" s="56">
        <v>923</v>
      </c>
      <c r="E130" s="57">
        <v>1593.65</v>
      </c>
      <c r="G130" s="100">
        <f t="shared" si="0"/>
        <v>449771.4225000001</v>
      </c>
      <c r="H130" s="58">
        <f t="shared" si="1"/>
        <v>0.72659804983748655</v>
      </c>
      <c r="I130" s="17">
        <f t="shared" si="2"/>
        <v>-670.65000000000009</v>
      </c>
      <c r="J130" s="17"/>
    </row>
    <row r="131" spans="1:10" ht="14.25" customHeight="1" x14ac:dyDescent="0.25">
      <c r="A131" s="54">
        <v>44470</v>
      </c>
      <c r="B131" s="99">
        <f t="shared" si="3"/>
        <v>130</v>
      </c>
      <c r="C131" s="16">
        <v>227.5</v>
      </c>
      <c r="D131" s="56">
        <v>2983</v>
      </c>
      <c r="E131" s="57">
        <v>3051.91</v>
      </c>
      <c r="G131" s="100">
        <f t="shared" si="0"/>
        <v>4748.5880999999799</v>
      </c>
      <c r="H131" s="58">
        <f t="shared" si="1"/>
        <v>2.3100905129064653E-2</v>
      </c>
      <c r="I131" s="17">
        <f t="shared" si="2"/>
        <v>-68.909999999999854</v>
      </c>
      <c r="J131" s="17"/>
    </row>
    <row r="132" spans="1:10" ht="14.25" customHeight="1" x14ac:dyDescent="0.25">
      <c r="A132" s="54">
        <v>44501</v>
      </c>
      <c r="B132" s="99">
        <f t="shared" si="3"/>
        <v>131</v>
      </c>
      <c r="C132" s="16">
        <v>373</v>
      </c>
      <c r="D132" s="56">
        <v>3815</v>
      </c>
      <c r="E132" s="57">
        <v>5271.82</v>
      </c>
      <c r="G132" s="100">
        <f t="shared" si="0"/>
        <v>2122324.512399999</v>
      </c>
      <c r="H132" s="58">
        <f t="shared" si="1"/>
        <v>0.38186631716906938</v>
      </c>
      <c r="I132" s="17">
        <f t="shared" si="2"/>
        <v>-1456.8199999999997</v>
      </c>
      <c r="J132" s="17"/>
    </row>
    <row r="133" spans="1:10" ht="14.25" customHeight="1" x14ac:dyDescent="0.25">
      <c r="A133" s="54">
        <v>44531</v>
      </c>
      <c r="B133" s="99">
        <f t="shared" si="3"/>
        <v>132</v>
      </c>
      <c r="C133" s="16">
        <v>377.5</v>
      </c>
      <c r="D133" s="56">
        <v>4450</v>
      </c>
      <c r="E133" s="57">
        <v>5358.51</v>
      </c>
      <c r="G133" s="100">
        <f t="shared" si="0"/>
        <v>825390.42010000045</v>
      </c>
      <c r="H133" s="58">
        <f t="shared" si="1"/>
        <v>0.2041595505617978</v>
      </c>
      <c r="I133" s="17">
        <f t="shared" si="2"/>
        <v>-908.51000000000022</v>
      </c>
      <c r="J133" s="17"/>
    </row>
    <row r="134" spans="1:10" ht="14.25" customHeight="1" x14ac:dyDescent="0.25">
      <c r="A134" s="54">
        <v>44562</v>
      </c>
      <c r="B134" s="99">
        <f t="shared" si="3"/>
        <v>133</v>
      </c>
      <c r="C134" s="16">
        <v>538.5</v>
      </c>
      <c r="D134" s="56">
        <v>9992</v>
      </c>
      <c r="E134" s="57">
        <v>8775.06</v>
      </c>
      <c r="G134" s="100">
        <f t="shared" si="0"/>
        <v>1480942.9636000013</v>
      </c>
      <c r="H134" s="58">
        <f t="shared" si="1"/>
        <v>0.12179143314651726</v>
      </c>
      <c r="I134" s="17">
        <f t="shared" si="2"/>
        <v>1216.9400000000005</v>
      </c>
      <c r="J134" s="17"/>
    </row>
    <row r="135" spans="1:10" ht="14.25" customHeight="1" x14ac:dyDescent="0.25">
      <c r="A135" s="54">
        <v>44593</v>
      </c>
      <c r="B135" s="99">
        <f t="shared" si="3"/>
        <v>134</v>
      </c>
      <c r="C135" s="16">
        <v>516</v>
      </c>
      <c r="D135" s="56">
        <v>10939</v>
      </c>
      <c r="E135" s="57">
        <v>8296.25</v>
      </c>
      <c r="G135" s="100">
        <f t="shared" si="0"/>
        <v>6984127.5625</v>
      </c>
      <c r="H135" s="58">
        <f t="shared" si="1"/>
        <v>0.24158972483773655</v>
      </c>
      <c r="I135" s="17">
        <f t="shared" si="2"/>
        <v>2642.75</v>
      </c>
      <c r="J135" s="17"/>
    </row>
    <row r="136" spans="1:10" ht="14.25" customHeight="1" x14ac:dyDescent="0.25">
      <c r="A136" s="54">
        <v>44621</v>
      </c>
      <c r="B136" s="99">
        <f t="shared" si="3"/>
        <v>135</v>
      </c>
      <c r="C136" s="16">
        <v>297</v>
      </c>
      <c r="D136" s="56">
        <v>4978</v>
      </c>
      <c r="E136" s="57">
        <v>3965.15</v>
      </c>
      <c r="G136" s="100">
        <f t="shared" si="0"/>
        <v>1025865.1224999998</v>
      </c>
      <c r="H136" s="58">
        <f t="shared" si="1"/>
        <v>0.20346524708718358</v>
      </c>
      <c r="I136" s="17">
        <f t="shared" si="2"/>
        <v>1012.8499999999999</v>
      </c>
      <c r="J136" s="17"/>
    </row>
    <row r="137" spans="1:10" ht="14.25" customHeight="1" x14ac:dyDescent="0.25">
      <c r="A137" s="54">
        <v>44652</v>
      </c>
      <c r="B137" s="99">
        <f t="shared" si="3"/>
        <v>136</v>
      </c>
      <c r="C137" s="16">
        <v>151</v>
      </c>
      <c r="D137" s="56">
        <v>3761</v>
      </c>
      <c r="E137" s="57">
        <v>2332.36</v>
      </c>
      <c r="G137" s="100">
        <f t="shared" si="0"/>
        <v>2041012.2495999997</v>
      </c>
      <c r="H137" s="58">
        <f t="shared" si="1"/>
        <v>0.37985642116458385</v>
      </c>
      <c r="I137" s="17">
        <f t="shared" si="2"/>
        <v>1428.6399999999999</v>
      </c>
      <c r="J137" s="17"/>
    </row>
    <row r="138" spans="1:10" ht="14.25" customHeight="1" x14ac:dyDescent="0.25">
      <c r="A138" s="54">
        <v>44682</v>
      </c>
      <c r="B138" s="99">
        <f t="shared" si="3"/>
        <v>137</v>
      </c>
      <c r="C138" s="16">
        <v>76.5</v>
      </c>
      <c r="D138" s="57">
        <v>2593</v>
      </c>
      <c r="E138" s="57">
        <v>1855.85</v>
      </c>
      <c r="G138" s="100">
        <f t="shared" si="0"/>
        <v>543390.12250000017</v>
      </c>
      <c r="H138" s="58">
        <f t="shared" si="1"/>
        <v>0.28428461241804864</v>
      </c>
      <c r="I138" s="17">
        <f t="shared" si="2"/>
        <v>737.15000000000009</v>
      </c>
      <c r="J138" s="17"/>
    </row>
    <row r="139" spans="1:10" ht="14.25" customHeight="1" x14ac:dyDescent="0.25">
      <c r="A139" s="54">
        <v>44713</v>
      </c>
      <c r="B139" s="99">
        <f t="shared" si="3"/>
        <v>138</v>
      </c>
      <c r="C139" s="16">
        <v>34</v>
      </c>
      <c r="D139" s="57">
        <v>2211</v>
      </c>
      <c r="E139" s="57">
        <v>1657.43</v>
      </c>
      <c r="G139" s="100">
        <f t="shared" si="0"/>
        <v>306439.74489999993</v>
      </c>
      <c r="H139" s="58">
        <f t="shared" si="1"/>
        <v>0.25037087290818633</v>
      </c>
      <c r="I139" s="17">
        <f t="shared" si="2"/>
        <v>553.56999999999994</v>
      </c>
      <c r="J139" s="17"/>
    </row>
    <row r="140" spans="1:10" ht="14.25" customHeight="1" x14ac:dyDescent="0.25">
      <c r="A140" s="54">
        <v>44743</v>
      </c>
      <c r="B140" s="103">
        <f t="shared" si="3"/>
        <v>139</v>
      </c>
      <c r="C140" s="16">
        <v>12.5</v>
      </c>
      <c r="D140" s="57"/>
      <c r="E140" s="104">
        <v>1572.95</v>
      </c>
    </row>
    <row r="141" spans="1:10" ht="14.25" customHeight="1" x14ac:dyDescent="0.25">
      <c r="A141" s="54">
        <v>44774</v>
      </c>
      <c r="B141" s="103">
        <f t="shared" si="3"/>
        <v>140</v>
      </c>
      <c r="C141" s="16">
        <v>44.8</v>
      </c>
      <c r="D141" s="53"/>
      <c r="E141" s="104">
        <v>1703.67</v>
      </c>
    </row>
    <row r="142" spans="1:10" ht="14.25" customHeight="1" x14ac:dyDescent="0.25">
      <c r="A142" s="54">
        <v>44805</v>
      </c>
      <c r="B142" s="103">
        <f t="shared" si="3"/>
        <v>141</v>
      </c>
      <c r="C142" s="16">
        <v>83.8</v>
      </c>
      <c r="D142" s="53"/>
      <c r="E142" s="104">
        <v>1894.69</v>
      </c>
    </row>
    <row r="143" spans="1:10" ht="14.25" customHeight="1" x14ac:dyDescent="0.25">
      <c r="A143" s="54">
        <v>44835</v>
      </c>
      <c r="B143" s="103">
        <f t="shared" si="3"/>
        <v>142</v>
      </c>
      <c r="C143" s="16">
        <v>169</v>
      </c>
      <c r="D143" s="53"/>
      <c r="E143" s="104">
        <v>2477.96</v>
      </c>
    </row>
    <row r="144" spans="1:10" ht="14.25" customHeight="1" x14ac:dyDescent="0.25">
      <c r="A144" s="54">
        <v>44866</v>
      </c>
      <c r="B144" s="103">
        <f t="shared" si="3"/>
        <v>143</v>
      </c>
      <c r="C144" s="16">
        <v>248</v>
      </c>
      <c r="D144" s="53"/>
      <c r="E144" s="104">
        <v>3293.58</v>
      </c>
    </row>
    <row r="145" spans="1:5" ht="14.25" customHeight="1" x14ac:dyDescent="0.25">
      <c r="A145" s="54">
        <v>44896</v>
      </c>
      <c r="B145" s="103">
        <f t="shared" si="3"/>
        <v>144</v>
      </c>
      <c r="C145" s="16">
        <v>321</v>
      </c>
      <c r="D145" s="53"/>
      <c r="E145" s="104">
        <v>4343.75</v>
      </c>
    </row>
    <row r="146" spans="1:5" ht="14.25" customHeight="1" x14ac:dyDescent="0.25">
      <c r="A146" s="54">
        <v>44927</v>
      </c>
      <c r="B146" s="103">
        <f t="shared" si="3"/>
        <v>145</v>
      </c>
      <c r="C146" s="16">
        <v>418</v>
      </c>
      <c r="D146" s="53"/>
      <c r="E146" s="104">
        <v>6176.31</v>
      </c>
    </row>
    <row r="147" spans="1:5" ht="14.25" customHeight="1" x14ac:dyDescent="0.25">
      <c r="A147" s="54">
        <v>44958</v>
      </c>
      <c r="B147" s="103">
        <f t="shared" si="3"/>
        <v>146</v>
      </c>
      <c r="C147" s="16">
        <v>407</v>
      </c>
      <c r="D147" s="53"/>
      <c r="E147" s="104">
        <v>5948.15</v>
      </c>
    </row>
    <row r="148" spans="1:5" ht="14.25" customHeight="1" x14ac:dyDescent="0.25">
      <c r="A148" s="54">
        <v>44986</v>
      </c>
      <c r="B148" s="103">
        <f t="shared" si="3"/>
        <v>147</v>
      </c>
      <c r="C148" s="53">
        <v>319</v>
      </c>
      <c r="D148" s="53"/>
      <c r="E148" s="104">
        <v>4310.96</v>
      </c>
    </row>
    <row r="149" spans="1:5" ht="14.25" customHeight="1" x14ac:dyDescent="0.25"/>
    <row r="150" spans="1:5" ht="14.25" customHeight="1" x14ac:dyDescent="0.25"/>
    <row r="151" spans="1:5" ht="14.25" customHeight="1" x14ac:dyDescent="0.25"/>
    <row r="152" spans="1:5" ht="14.25" customHeight="1" x14ac:dyDescent="0.25"/>
    <row r="153" spans="1:5" ht="14.25" customHeight="1" x14ac:dyDescent="0.25"/>
    <row r="154" spans="1:5" ht="14.25" customHeight="1" x14ac:dyDescent="0.25"/>
    <row r="155" spans="1:5" ht="14.25" customHeight="1" x14ac:dyDescent="0.25"/>
    <row r="156" spans="1:5" ht="14.25" customHeight="1" x14ac:dyDescent="0.25"/>
    <row r="157" spans="1:5" ht="14.25" customHeight="1" x14ac:dyDescent="0.25"/>
    <row r="158" spans="1:5" ht="14.25" customHeight="1" x14ac:dyDescent="0.25"/>
    <row r="159" spans="1:5" ht="14.25" customHeight="1" x14ac:dyDescent="0.25"/>
    <row r="160" spans="1:5" ht="14.25" customHeight="1" x14ac:dyDescent="0.25"/>
    <row r="161" ht="14.25" customHeight="1" x14ac:dyDescent="0.25"/>
    <row r="162" ht="14.25" customHeight="1" x14ac:dyDescent="0.25"/>
    <row r="163" ht="14.25" customHeight="1" x14ac:dyDescent="0.25"/>
    <row r="164" ht="14.25" customHeight="1" x14ac:dyDescent="0.25"/>
    <row r="165" ht="14.25" customHeight="1" x14ac:dyDescent="0.25"/>
    <row r="166" ht="14.25" customHeight="1" x14ac:dyDescent="0.25"/>
    <row r="167" ht="14.25" customHeight="1" x14ac:dyDescent="0.25"/>
    <row r="168" ht="14.25" customHeight="1" x14ac:dyDescent="0.25"/>
    <row r="169" ht="14.25" customHeight="1" x14ac:dyDescent="0.25"/>
    <row r="170" ht="14.25" customHeight="1" x14ac:dyDescent="0.25"/>
    <row r="171" ht="14.25" customHeight="1" x14ac:dyDescent="0.25"/>
    <row r="172" ht="14.25" customHeight="1" x14ac:dyDescent="0.25"/>
    <row r="173" ht="14.25" customHeight="1" x14ac:dyDescent="0.25"/>
    <row r="174" ht="14.25" customHeight="1" x14ac:dyDescent="0.25"/>
    <row r="175" ht="14.25" customHeight="1" x14ac:dyDescent="0.25"/>
    <row r="176" ht="14.25" customHeight="1" x14ac:dyDescent="0.25"/>
    <row r="177" ht="14.25" customHeight="1" x14ac:dyDescent="0.25"/>
    <row r="178" ht="14.25" customHeight="1" x14ac:dyDescent="0.25"/>
    <row r="179" ht="14.25" customHeight="1" x14ac:dyDescent="0.25"/>
    <row r="180" ht="14.25" customHeight="1" x14ac:dyDescent="0.25"/>
    <row r="181" ht="14.25" customHeight="1" x14ac:dyDescent="0.25"/>
    <row r="182" ht="14.25" customHeight="1" x14ac:dyDescent="0.25"/>
    <row r="183" ht="14.25" customHeight="1" x14ac:dyDescent="0.25"/>
    <row r="184" ht="14.25" customHeight="1" x14ac:dyDescent="0.25"/>
    <row r="185" ht="14.25" customHeight="1" x14ac:dyDescent="0.25"/>
    <row r="186" ht="14.25" customHeight="1" x14ac:dyDescent="0.25"/>
    <row r="187" ht="14.25" customHeight="1" x14ac:dyDescent="0.25"/>
    <row r="188" ht="14.25" customHeight="1" x14ac:dyDescent="0.25"/>
    <row r="189" ht="14.25" customHeight="1" x14ac:dyDescent="0.25"/>
    <row r="190" ht="14.25" customHeight="1" x14ac:dyDescent="0.25"/>
    <row r="191" ht="14.25" customHeight="1" x14ac:dyDescent="0.25"/>
    <row r="192" ht="14.25" customHeight="1" x14ac:dyDescent="0.25"/>
    <row r="193" ht="14.25" customHeight="1" x14ac:dyDescent="0.25"/>
    <row r="194" ht="14.25" customHeight="1" x14ac:dyDescent="0.25"/>
    <row r="195" ht="14.25" customHeight="1" x14ac:dyDescent="0.25"/>
    <row r="196" ht="14.25" customHeight="1" x14ac:dyDescent="0.25"/>
    <row r="197" ht="14.25" customHeight="1" x14ac:dyDescent="0.25"/>
    <row r="198" ht="14.25" customHeight="1" x14ac:dyDescent="0.25"/>
    <row r="199" ht="14.25" customHeight="1" x14ac:dyDescent="0.25"/>
    <row r="200" ht="14.25" customHeight="1" x14ac:dyDescent="0.25"/>
    <row r="201" ht="14.25" customHeight="1" x14ac:dyDescent="0.25"/>
    <row r="202" ht="14.25" customHeight="1" x14ac:dyDescent="0.25"/>
    <row r="203" ht="14.25" customHeight="1" x14ac:dyDescent="0.25"/>
    <row r="204" ht="14.25" customHeight="1" x14ac:dyDescent="0.25"/>
    <row r="205" ht="14.25" customHeight="1" x14ac:dyDescent="0.25"/>
    <row r="206" ht="14.25" customHeight="1" x14ac:dyDescent="0.25"/>
    <row r="207" ht="14.25" customHeight="1" x14ac:dyDescent="0.25"/>
    <row r="208" ht="14.25" customHeight="1" x14ac:dyDescent="0.25"/>
    <row r="209" ht="14.25" customHeight="1" x14ac:dyDescent="0.25"/>
    <row r="210" ht="14.25" customHeight="1" x14ac:dyDescent="0.25"/>
    <row r="211" ht="14.25" customHeight="1" x14ac:dyDescent="0.25"/>
    <row r="212" ht="14.25" customHeight="1" x14ac:dyDescent="0.25"/>
    <row r="213" ht="14.25" customHeight="1" x14ac:dyDescent="0.25"/>
    <row r="214" ht="14.25" customHeight="1" x14ac:dyDescent="0.25"/>
    <row r="215" ht="14.25" customHeight="1" x14ac:dyDescent="0.25"/>
    <row r="216" ht="14.25" customHeight="1" x14ac:dyDescent="0.25"/>
    <row r="217" ht="14.25" customHeight="1" x14ac:dyDescent="0.25"/>
    <row r="218" ht="14.25" customHeight="1" x14ac:dyDescent="0.25"/>
    <row r="219" ht="14.25" customHeight="1" x14ac:dyDescent="0.25"/>
    <row r="220" ht="14.25" customHeight="1" x14ac:dyDescent="0.25"/>
    <row r="221" ht="14.25" customHeight="1" x14ac:dyDescent="0.25"/>
    <row r="222" ht="14.25" customHeight="1" x14ac:dyDescent="0.25"/>
    <row r="223" ht="14.25" customHeight="1" x14ac:dyDescent="0.25"/>
    <row r="224" ht="14.25" customHeight="1" x14ac:dyDescent="0.25"/>
    <row r="225" ht="14.25" customHeight="1" x14ac:dyDescent="0.25"/>
    <row r="226" ht="14.25" customHeight="1" x14ac:dyDescent="0.25"/>
    <row r="227" ht="14.25" customHeight="1" x14ac:dyDescent="0.25"/>
    <row r="228" ht="14.25" customHeight="1" x14ac:dyDescent="0.25"/>
    <row r="229" ht="14.25" customHeight="1" x14ac:dyDescent="0.25"/>
    <row r="230" ht="14.25" customHeight="1" x14ac:dyDescent="0.25"/>
    <row r="231" ht="14.25" customHeight="1" x14ac:dyDescent="0.25"/>
    <row r="232" ht="14.25" customHeight="1" x14ac:dyDescent="0.25"/>
    <row r="233" ht="14.25" customHeight="1" x14ac:dyDescent="0.25"/>
    <row r="234" ht="14.25" customHeight="1" x14ac:dyDescent="0.25"/>
    <row r="235" ht="14.25" customHeight="1" x14ac:dyDescent="0.25"/>
    <row r="236" ht="14.25" customHeight="1" x14ac:dyDescent="0.25"/>
    <row r="237" ht="14.25" customHeight="1" x14ac:dyDescent="0.25"/>
    <row r="238" ht="14.25" customHeight="1" x14ac:dyDescent="0.25"/>
    <row r="239" ht="14.25" customHeight="1" x14ac:dyDescent="0.25"/>
    <row r="240" ht="14.25" customHeight="1" x14ac:dyDescent="0.25"/>
    <row r="241" ht="14.25" customHeight="1" x14ac:dyDescent="0.25"/>
    <row r="242" ht="14.25" customHeight="1" x14ac:dyDescent="0.25"/>
    <row r="243" ht="14.25" customHeight="1" x14ac:dyDescent="0.25"/>
    <row r="244" ht="14.25" customHeight="1" x14ac:dyDescent="0.25"/>
    <row r="245" ht="14.25" customHeight="1" x14ac:dyDescent="0.25"/>
    <row r="246" ht="14.25" customHeight="1" x14ac:dyDescent="0.25"/>
    <row r="247" ht="14.25" customHeight="1" x14ac:dyDescent="0.25"/>
    <row r="248" ht="14.25" customHeight="1" x14ac:dyDescent="0.25"/>
    <row r="249" ht="14.25" customHeight="1" x14ac:dyDescent="0.25"/>
    <row r="250" ht="14.25" customHeight="1" x14ac:dyDescent="0.25"/>
    <row r="251" ht="14.25" customHeight="1" x14ac:dyDescent="0.25"/>
    <row r="252" ht="14.25" customHeight="1" x14ac:dyDescent="0.25"/>
    <row r="253" ht="14.25" customHeight="1" x14ac:dyDescent="0.25"/>
    <row r="254" ht="14.25" customHeight="1" x14ac:dyDescent="0.25"/>
    <row r="255" ht="14.25" customHeight="1" x14ac:dyDescent="0.25"/>
    <row r="256" ht="14.25" customHeight="1" x14ac:dyDescent="0.25"/>
    <row r="257" ht="14.25" customHeight="1" x14ac:dyDescent="0.25"/>
    <row r="258" ht="14.25" customHeight="1" x14ac:dyDescent="0.25"/>
    <row r="259" ht="14.25" customHeight="1" x14ac:dyDescent="0.25"/>
    <row r="260" ht="14.25" customHeight="1" x14ac:dyDescent="0.25"/>
    <row r="261" ht="14.25" customHeight="1" x14ac:dyDescent="0.25"/>
    <row r="262" ht="14.25" customHeight="1" x14ac:dyDescent="0.25"/>
    <row r="263" ht="14.25" customHeight="1" x14ac:dyDescent="0.25"/>
    <row r="264" ht="14.25" customHeight="1" x14ac:dyDescent="0.25"/>
    <row r="265" ht="14.25" customHeight="1" x14ac:dyDescent="0.25"/>
    <row r="266" ht="14.25" customHeight="1" x14ac:dyDescent="0.25"/>
    <row r="267" ht="14.25" customHeight="1" x14ac:dyDescent="0.25"/>
    <row r="268" ht="14.25" customHeight="1" x14ac:dyDescent="0.25"/>
    <row r="269" ht="14.25" customHeight="1" x14ac:dyDescent="0.25"/>
    <row r="270" ht="14.25" customHeight="1" x14ac:dyDescent="0.25"/>
    <row r="271" ht="14.25" customHeight="1" x14ac:dyDescent="0.25"/>
    <row r="272" ht="14.25" customHeight="1" x14ac:dyDescent="0.25"/>
    <row r="273" ht="14.25" customHeight="1" x14ac:dyDescent="0.25"/>
    <row r="274" ht="14.25" customHeight="1" x14ac:dyDescent="0.25"/>
    <row r="275" ht="14.25" customHeight="1" x14ac:dyDescent="0.25"/>
    <row r="276" ht="14.25" customHeight="1" x14ac:dyDescent="0.25"/>
    <row r="277" ht="14.25" customHeight="1" x14ac:dyDescent="0.25"/>
    <row r="278" ht="14.25" customHeight="1" x14ac:dyDescent="0.25"/>
    <row r="279" ht="14.25" customHeight="1" x14ac:dyDescent="0.25"/>
    <row r="280" ht="14.25" customHeight="1" x14ac:dyDescent="0.25"/>
    <row r="281" ht="14.25" customHeight="1" x14ac:dyDescent="0.25"/>
    <row r="282" ht="14.25" customHeight="1" x14ac:dyDescent="0.25"/>
    <row r="283" ht="14.25" customHeight="1" x14ac:dyDescent="0.25"/>
    <row r="284" ht="14.25" customHeight="1" x14ac:dyDescent="0.25"/>
    <row r="285" ht="14.25" customHeight="1" x14ac:dyDescent="0.25"/>
    <row r="286" ht="14.25" customHeight="1" x14ac:dyDescent="0.25"/>
    <row r="287" ht="14.25" customHeight="1" x14ac:dyDescent="0.25"/>
    <row r="288" ht="14.25" customHeight="1" x14ac:dyDescent="0.25"/>
    <row r="289" ht="14.25" customHeight="1" x14ac:dyDescent="0.25"/>
    <row r="290" ht="14.25" customHeight="1" x14ac:dyDescent="0.25"/>
    <row r="291" ht="14.25" customHeight="1" x14ac:dyDescent="0.25"/>
    <row r="292" ht="14.25" customHeight="1" x14ac:dyDescent="0.25"/>
    <row r="293" ht="14.25" customHeight="1" x14ac:dyDescent="0.25"/>
    <row r="294" ht="14.25" customHeight="1" x14ac:dyDescent="0.25"/>
    <row r="295" ht="14.25" customHeight="1" x14ac:dyDescent="0.25"/>
    <row r="296" ht="14.25" customHeight="1" x14ac:dyDescent="0.25"/>
    <row r="297" ht="14.25" customHeight="1" x14ac:dyDescent="0.25"/>
    <row r="298" ht="14.25" customHeight="1" x14ac:dyDescent="0.25"/>
    <row r="299" ht="14.25" customHeight="1" x14ac:dyDescent="0.25"/>
    <row r="300" ht="14.25" customHeight="1" x14ac:dyDescent="0.25"/>
    <row r="301" ht="14.25" customHeight="1" x14ac:dyDescent="0.25"/>
    <row r="302" ht="14.25" customHeight="1" x14ac:dyDescent="0.25"/>
    <row r="303" ht="14.25" customHeight="1" x14ac:dyDescent="0.25"/>
    <row r="304" ht="14.25" customHeight="1" x14ac:dyDescent="0.25"/>
    <row r="305" ht="14.25" customHeight="1" x14ac:dyDescent="0.25"/>
    <row r="306" ht="14.25" customHeight="1" x14ac:dyDescent="0.25"/>
    <row r="307" ht="14.25" customHeight="1" x14ac:dyDescent="0.25"/>
    <row r="308" ht="14.25" customHeight="1" x14ac:dyDescent="0.25"/>
    <row r="309" ht="14.25" customHeight="1" x14ac:dyDescent="0.25"/>
    <row r="310" ht="14.25" customHeight="1" x14ac:dyDescent="0.25"/>
    <row r="311" ht="14.25" customHeight="1" x14ac:dyDescent="0.25"/>
    <row r="312" ht="14.25" customHeight="1" x14ac:dyDescent="0.25"/>
    <row r="313" ht="14.25" customHeight="1" x14ac:dyDescent="0.25"/>
    <row r="314" ht="14.25" customHeight="1" x14ac:dyDescent="0.25"/>
    <row r="315" ht="14.25" customHeight="1" x14ac:dyDescent="0.25"/>
    <row r="316" ht="14.25" customHeight="1" x14ac:dyDescent="0.25"/>
    <row r="317" ht="14.25" customHeight="1" x14ac:dyDescent="0.25"/>
    <row r="318" ht="14.25" customHeight="1" x14ac:dyDescent="0.25"/>
    <row r="319" ht="14.25" customHeight="1" x14ac:dyDescent="0.25"/>
    <row r="320" ht="14.25" customHeight="1" x14ac:dyDescent="0.25"/>
    <row r="321" ht="14.25" customHeight="1" x14ac:dyDescent="0.25"/>
    <row r="322" ht="14.25" customHeight="1" x14ac:dyDescent="0.25"/>
    <row r="323" ht="14.25" customHeight="1" x14ac:dyDescent="0.25"/>
    <row r="324" ht="14.25" customHeight="1" x14ac:dyDescent="0.25"/>
    <row r="325" ht="14.25" customHeight="1" x14ac:dyDescent="0.25"/>
    <row r="326" ht="14.25" customHeight="1" x14ac:dyDescent="0.25"/>
    <row r="327" ht="14.25" customHeight="1" x14ac:dyDescent="0.25"/>
    <row r="328" ht="14.25" customHeight="1" x14ac:dyDescent="0.25"/>
    <row r="329" ht="14.25" customHeight="1" x14ac:dyDescent="0.25"/>
    <row r="330" ht="14.25" customHeight="1" x14ac:dyDescent="0.25"/>
    <row r="331" ht="14.25" customHeight="1" x14ac:dyDescent="0.25"/>
    <row r="332" ht="14.25" customHeight="1" x14ac:dyDescent="0.25"/>
    <row r="333" ht="14.25" customHeight="1" x14ac:dyDescent="0.25"/>
    <row r="334" ht="14.25" customHeight="1" x14ac:dyDescent="0.25"/>
    <row r="335" ht="14.25" customHeight="1" x14ac:dyDescent="0.25"/>
    <row r="336" ht="14.25" customHeight="1" x14ac:dyDescent="0.25"/>
    <row r="337" ht="14.25" customHeight="1" x14ac:dyDescent="0.25"/>
    <row r="338" ht="14.25" customHeight="1" x14ac:dyDescent="0.25"/>
    <row r="339" ht="14.25" customHeight="1" x14ac:dyDescent="0.25"/>
    <row r="340" ht="14.25" customHeight="1" x14ac:dyDescent="0.25"/>
    <row r="341" ht="14.25" customHeight="1" x14ac:dyDescent="0.25"/>
    <row r="342" ht="14.25" customHeight="1" x14ac:dyDescent="0.25"/>
    <row r="343" ht="14.25" customHeight="1" x14ac:dyDescent="0.25"/>
    <row r="344" ht="14.25" customHeight="1" x14ac:dyDescent="0.25"/>
    <row r="345" ht="14.25" customHeight="1" x14ac:dyDescent="0.25"/>
    <row r="346" ht="14.25" customHeight="1" x14ac:dyDescent="0.25"/>
    <row r="347" ht="14.25" customHeight="1" x14ac:dyDescent="0.25"/>
    <row r="348" ht="14.25" customHeight="1" x14ac:dyDescent="0.25"/>
    <row r="349" ht="14.25" customHeight="1" x14ac:dyDescent="0.25"/>
    <row r="350" ht="14.25" customHeight="1" x14ac:dyDescent="0.25"/>
    <row r="351" ht="14.25" customHeight="1" x14ac:dyDescent="0.25"/>
    <row r="352" ht="14.25" customHeight="1" x14ac:dyDescent="0.25"/>
    <row r="353" ht="14.25" customHeight="1" x14ac:dyDescent="0.25"/>
    <row r="354" ht="14.25" customHeight="1" x14ac:dyDescent="0.25"/>
    <row r="355" ht="14.25" customHeight="1" x14ac:dyDescent="0.25"/>
    <row r="356" ht="14.25" customHeight="1" x14ac:dyDescent="0.25"/>
    <row r="357" ht="14.25" customHeight="1" x14ac:dyDescent="0.25"/>
    <row r="358" ht="14.25" customHeight="1" x14ac:dyDescent="0.25"/>
    <row r="359" ht="14.25" customHeight="1" x14ac:dyDescent="0.25"/>
    <row r="360" ht="14.25" customHeight="1" x14ac:dyDescent="0.25"/>
    <row r="361" ht="14.25" customHeight="1" x14ac:dyDescent="0.25"/>
    <row r="362" ht="14.25" customHeight="1" x14ac:dyDescent="0.25"/>
    <row r="363" ht="14.25" customHeight="1" x14ac:dyDescent="0.25"/>
    <row r="364" ht="14.25" customHeight="1" x14ac:dyDescent="0.25"/>
    <row r="365" ht="14.25" customHeight="1" x14ac:dyDescent="0.25"/>
    <row r="366" ht="14.25" customHeight="1" x14ac:dyDescent="0.25"/>
    <row r="367" ht="14.25" customHeight="1" x14ac:dyDescent="0.25"/>
    <row r="368" ht="14.25" customHeight="1" x14ac:dyDescent="0.25"/>
    <row r="369" ht="14.25" customHeight="1" x14ac:dyDescent="0.25"/>
    <row r="370" ht="14.25" customHeight="1" x14ac:dyDescent="0.25"/>
    <row r="371" ht="14.25" customHeight="1" x14ac:dyDescent="0.25"/>
    <row r="372" ht="14.25" customHeight="1" x14ac:dyDescent="0.25"/>
    <row r="373" ht="14.25" customHeight="1" x14ac:dyDescent="0.25"/>
    <row r="374" ht="14.25" customHeight="1" x14ac:dyDescent="0.25"/>
    <row r="375" ht="14.25" customHeight="1" x14ac:dyDescent="0.25"/>
    <row r="376" ht="14.25" customHeight="1" x14ac:dyDescent="0.25"/>
    <row r="377" ht="14.25" customHeight="1" x14ac:dyDescent="0.25"/>
    <row r="378" ht="14.25" customHeight="1" x14ac:dyDescent="0.25"/>
    <row r="379" ht="14.25" customHeight="1" x14ac:dyDescent="0.25"/>
    <row r="380" ht="14.25" customHeight="1" x14ac:dyDescent="0.25"/>
    <row r="381" ht="14.25" customHeight="1" x14ac:dyDescent="0.25"/>
    <row r="382" ht="14.25" customHeight="1" x14ac:dyDescent="0.25"/>
    <row r="383" ht="14.25" customHeight="1" x14ac:dyDescent="0.25"/>
    <row r="384" ht="14.25" customHeight="1" x14ac:dyDescent="0.25"/>
    <row r="385" ht="14.25" customHeight="1" x14ac:dyDescent="0.25"/>
    <row r="386" ht="14.25" customHeight="1" x14ac:dyDescent="0.25"/>
    <row r="387" ht="14.25" customHeight="1" x14ac:dyDescent="0.25"/>
    <row r="388" ht="14.25" customHeight="1" x14ac:dyDescent="0.25"/>
    <row r="389" ht="14.25" customHeight="1" x14ac:dyDescent="0.25"/>
    <row r="390" ht="14.25" customHeight="1" x14ac:dyDescent="0.25"/>
    <row r="391" ht="14.25" customHeight="1" x14ac:dyDescent="0.25"/>
    <row r="392" ht="14.25" customHeight="1" x14ac:dyDescent="0.25"/>
    <row r="393" ht="14.25" customHeight="1" x14ac:dyDescent="0.25"/>
    <row r="394" ht="14.25" customHeight="1" x14ac:dyDescent="0.25"/>
    <row r="395" ht="14.25" customHeight="1" x14ac:dyDescent="0.25"/>
    <row r="396" ht="14.25" customHeight="1" x14ac:dyDescent="0.25"/>
    <row r="397" ht="14.25" customHeight="1" x14ac:dyDescent="0.25"/>
    <row r="398" ht="14.25" customHeight="1" x14ac:dyDescent="0.25"/>
    <row r="399" ht="14.25" customHeight="1" x14ac:dyDescent="0.25"/>
    <row r="400" ht="14.25" customHeight="1" x14ac:dyDescent="0.25"/>
    <row r="401" ht="14.25" customHeight="1" x14ac:dyDescent="0.25"/>
    <row r="402" ht="14.25" customHeight="1" x14ac:dyDescent="0.25"/>
    <row r="403" ht="14.25" customHeight="1" x14ac:dyDescent="0.25"/>
    <row r="404" ht="14.25" customHeight="1" x14ac:dyDescent="0.25"/>
    <row r="405" ht="14.25" customHeight="1" x14ac:dyDescent="0.25"/>
    <row r="406" ht="14.25" customHeight="1" x14ac:dyDescent="0.25"/>
    <row r="407" ht="14.25" customHeight="1" x14ac:dyDescent="0.25"/>
    <row r="408" ht="14.25" customHeight="1" x14ac:dyDescent="0.25"/>
    <row r="409" ht="14.25" customHeight="1" x14ac:dyDescent="0.25"/>
    <row r="410" ht="14.25" customHeight="1" x14ac:dyDescent="0.25"/>
    <row r="411" ht="14.25" customHeight="1" x14ac:dyDescent="0.25"/>
    <row r="412" ht="14.25" customHeight="1" x14ac:dyDescent="0.25"/>
    <row r="413" ht="14.25" customHeight="1" x14ac:dyDescent="0.25"/>
    <row r="414" ht="14.25" customHeight="1" x14ac:dyDescent="0.25"/>
    <row r="415" ht="14.25" customHeight="1" x14ac:dyDescent="0.25"/>
    <row r="416" ht="14.25" customHeight="1" x14ac:dyDescent="0.25"/>
    <row r="417" ht="14.25" customHeight="1" x14ac:dyDescent="0.25"/>
    <row r="418" ht="14.25" customHeight="1" x14ac:dyDescent="0.25"/>
    <row r="419" ht="14.25" customHeight="1" x14ac:dyDescent="0.25"/>
    <row r="420" ht="14.25" customHeight="1" x14ac:dyDescent="0.25"/>
    <row r="421" ht="14.25" customHeight="1" x14ac:dyDescent="0.25"/>
    <row r="422" ht="14.25" customHeight="1" x14ac:dyDescent="0.25"/>
    <row r="423" ht="14.25" customHeight="1" x14ac:dyDescent="0.25"/>
    <row r="424" ht="14.25" customHeight="1" x14ac:dyDescent="0.25"/>
    <row r="425" ht="14.25" customHeight="1" x14ac:dyDescent="0.25"/>
    <row r="426" ht="14.25" customHeight="1" x14ac:dyDescent="0.25"/>
    <row r="427" ht="14.25" customHeight="1" x14ac:dyDescent="0.25"/>
    <row r="428" ht="14.25" customHeight="1" x14ac:dyDescent="0.25"/>
    <row r="429" ht="14.25" customHeight="1" x14ac:dyDescent="0.25"/>
    <row r="430" ht="14.25" customHeight="1" x14ac:dyDescent="0.25"/>
    <row r="431" ht="14.25" customHeight="1" x14ac:dyDescent="0.25"/>
    <row r="432" ht="14.25" customHeight="1" x14ac:dyDescent="0.25"/>
    <row r="433" ht="14.25" customHeight="1" x14ac:dyDescent="0.25"/>
    <row r="434" ht="14.25" customHeight="1" x14ac:dyDescent="0.25"/>
    <row r="435" ht="14.25" customHeight="1" x14ac:dyDescent="0.25"/>
    <row r="436" ht="14.25" customHeight="1" x14ac:dyDescent="0.25"/>
    <row r="437" ht="14.25" customHeight="1" x14ac:dyDescent="0.25"/>
    <row r="438" ht="14.25" customHeight="1" x14ac:dyDescent="0.25"/>
    <row r="439" ht="14.25" customHeight="1" x14ac:dyDescent="0.25"/>
    <row r="440" ht="14.25" customHeight="1" x14ac:dyDescent="0.25"/>
    <row r="441" ht="14.25" customHeight="1" x14ac:dyDescent="0.25"/>
    <row r="442" ht="14.25" customHeight="1" x14ac:dyDescent="0.25"/>
    <row r="443" ht="14.25" customHeight="1" x14ac:dyDescent="0.25"/>
    <row r="444" ht="14.25" customHeight="1" x14ac:dyDescent="0.25"/>
    <row r="445" ht="14.25" customHeight="1" x14ac:dyDescent="0.25"/>
    <row r="446" ht="14.25" customHeight="1" x14ac:dyDescent="0.25"/>
    <row r="447" ht="14.25" customHeight="1" x14ac:dyDescent="0.25"/>
    <row r="448" ht="14.25" customHeight="1" x14ac:dyDescent="0.25"/>
    <row r="449" ht="14.25" customHeight="1" x14ac:dyDescent="0.25"/>
    <row r="450" ht="14.25" customHeight="1" x14ac:dyDescent="0.25"/>
    <row r="451" ht="14.25" customHeight="1" x14ac:dyDescent="0.25"/>
    <row r="452" ht="14.25" customHeight="1" x14ac:dyDescent="0.25"/>
    <row r="453" ht="14.25" customHeight="1" x14ac:dyDescent="0.25"/>
    <row r="454" ht="14.25" customHeight="1" x14ac:dyDescent="0.25"/>
    <row r="455" ht="14.25" customHeight="1" x14ac:dyDescent="0.25"/>
    <row r="456" ht="14.25" customHeight="1" x14ac:dyDescent="0.25"/>
    <row r="457" ht="14.25" customHeight="1" x14ac:dyDescent="0.25"/>
    <row r="458" ht="14.25" customHeight="1" x14ac:dyDescent="0.25"/>
    <row r="459" ht="14.25" customHeight="1" x14ac:dyDescent="0.25"/>
    <row r="460" ht="14.25" customHeight="1" x14ac:dyDescent="0.25"/>
    <row r="461" ht="14.25" customHeight="1" x14ac:dyDescent="0.25"/>
    <row r="462" ht="14.25" customHeight="1" x14ac:dyDescent="0.25"/>
    <row r="463" ht="14.25" customHeight="1" x14ac:dyDescent="0.25"/>
    <row r="464" ht="14.25" customHeight="1" x14ac:dyDescent="0.25"/>
    <row r="465" ht="14.25" customHeight="1" x14ac:dyDescent="0.25"/>
    <row r="466" ht="14.25" customHeight="1" x14ac:dyDescent="0.25"/>
    <row r="467" ht="14.25" customHeight="1" x14ac:dyDescent="0.25"/>
    <row r="468" ht="14.25" customHeight="1" x14ac:dyDescent="0.25"/>
    <row r="469" ht="14.25" customHeight="1" x14ac:dyDescent="0.25"/>
    <row r="470" ht="14.25" customHeight="1" x14ac:dyDescent="0.25"/>
    <row r="471" ht="14.25" customHeight="1" x14ac:dyDescent="0.25"/>
    <row r="472" ht="14.25" customHeight="1" x14ac:dyDescent="0.25"/>
    <row r="473" ht="14.25" customHeight="1" x14ac:dyDescent="0.25"/>
    <row r="474" ht="14.25" customHeight="1" x14ac:dyDescent="0.25"/>
    <row r="475" ht="14.25" customHeight="1" x14ac:dyDescent="0.25"/>
    <row r="476" ht="14.25" customHeight="1" x14ac:dyDescent="0.25"/>
    <row r="477" ht="14.25" customHeight="1" x14ac:dyDescent="0.25"/>
    <row r="478" ht="14.25" customHeight="1" x14ac:dyDescent="0.25"/>
    <row r="479" ht="14.25" customHeight="1" x14ac:dyDescent="0.25"/>
    <row r="480" ht="14.25" customHeight="1" x14ac:dyDescent="0.25"/>
    <row r="481" ht="14.25" customHeight="1" x14ac:dyDescent="0.25"/>
    <row r="482" ht="14.25" customHeight="1" x14ac:dyDescent="0.25"/>
    <row r="483" ht="14.25" customHeight="1" x14ac:dyDescent="0.25"/>
    <row r="484" ht="14.25" customHeight="1" x14ac:dyDescent="0.25"/>
    <row r="485" ht="14.25" customHeight="1" x14ac:dyDescent="0.25"/>
    <row r="486" ht="14.25" customHeight="1" x14ac:dyDescent="0.25"/>
    <row r="487" ht="14.25" customHeight="1" x14ac:dyDescent="0.25"/>
    <row r="488" ht="14.25" customHeight="1" x14ac:dyDescent="0.25"/>
    <row r="489" ht="14.25" customHeight="1" x14ac:dyDescent="0.25"/>
    <row r="490" ht="14.25" customHeight="1" x14ac:dyDescent="0.25"/>
    <row r="491" ht="14.25" customHeight="1" x14ac:dyDescent="0.25"/>
    <row r="492" ht="14.25" customHeight="1" x14ac:dyDescent="0.25"/>
    <row r="493" ht="14.25" customHeight="1" x14ac:dyDescent="0.25"/>
    <row r="494" ht="14.25" customHeight="1" x14ac:dyDescent="0.25"/>
    <row r="495" ht="14.25" customHeight="1" x14ac:dyDescent="0.25"/>
    <row r="496" ht="14.25" customHeight="1" x14ac:dyDescent="0.25"/>
    <row r="497" ht="14.25" customHeight="1" x14ac:dyDescent="0.25"/>
    <row r="498" ht="14.25" customHeight="1" x14ac:dyDescent="0.25"/>
    <row r="499" ht="14.25" customHeight="1" x14ac:dyDescent="0.25"/>
    <row r="500" ht="14.25" customHeight="1" x14ac:dyDescent="0.25"/>
    <row r="501" ht="14.25" customHeight="1" x14ac:dyDescent="0.25"/>
    <row r="502" ht="14.25" customHeight="1" x14ac:dyDescent="0.25"/>
    <row r="503" ht="14.25" customHeight="1" x14ac:dyDescent="0.25"/>
    <row r="504" ht="14.25" customHeight="1" x14ac:dyDescent="0.25"/>
    <row r="505" ht="14.25" customHeight="1" x14ac:dyDescent="0.25"/>
    <row r="506" ht="14.25" customHeight="1" x14ac:dyDescent="0.25"/>
    <row r="507" ht="14.25" customHeight="1" x14ac:dyDescent="0.25"/>
    <row r="508" ht="14.25" customHeight="1" x14ac:dyDescent="0.25"/>
    <row r="509" ht="14.25" customHeight="1" x14ac:dyDescent="0.25"/>
    <row r="510" ht="14.25" customHeight="1" x14ac:dyDescent="0.25"/>
    <row r="511" ht="14.25" customHeight="1" x14ac:dyDescent="0.25"/>
    <row r="512" ht="14.25" customHeight="1" x14ac:dyDescent="0.25"/>
    <row r="513" ht="14.25" customHeight="1" x14ac:dyDescent="0.25"/>
    <row r="514" ht="14.25" customHeight="1" x14ac:dyDescent="0.25"/>
    <row r="515" ht="14.25" customHeight="1" x14ac:dyDescent="0.25"/>
    <row r="516" ht="14.25" customHeight="1" x14ac:dyDescent="0.25"/>
    <row r="517" ht="14.25" customHeight="1" x14ac:dyDescent="0.25"/>
    <row r="518" ht="14.25" customHeight="1" x14ac:dyDescent="0.25"/>
    <row r="519" ht="14.25" customHeight="1" x14ac:dyDescent="0.25"/>
    <row r="520" ht="14.25" customHeight="1" x14ac:dyDescent="0.25"/>
    <row r="521" ht="14.25" customHeight="1" x14ac:dyDescent="0.25"/>
    <row r="522" ht="14.25" customHeight="1" x14ac:dyDescent="0.25"/>
    <row r="523" ht="14.25" customHeight="1" x14ac:dyDescent="0.25"/>
    <row r="524" ht="14.25" customHeight="1" x14ac:dyDescent="0.25"/>
    <row r="525" ht="14.25" customHeight="1" x14ac:dyDescent="0.25"/>
    <row r="526" ht="14.25" customHeight="1" x14ac:dyDescent="0.25"/>
    <row r="527" ht="14.25" customHeight="1" x14ac:dyDescent="0.25"/>
    <row r="528" ht="14.25" customHeight="1" x14ac:dyDescent="0.25"/>
    <row r="529" ht="14.25" customHeight="1" x14ac:dyDescent="0.25"/>
    <row r="530" ht="14.25" customHeight="1" x14ac:dyDescent="0.25"/>
    <row r="531" ht="14.25" customHeight="1" x14ac:dyDescent="0.25"/>
    <row r="532" ht="14.25" customHeight="1" x14ac:dyDescent="0.25"/>
    <row r="533" ht="14.25" customHeight="1" x14ac:dyDescent="0.25"/>
    <row r="534" ht="14.25" customHeight="1" x14ac:dyDescent="0.25"/>
    <row r="535" ht="14.25" customHeight="1" x14ac:dyDescent="0.25"/>
    <row r="536" ht="14.25" customHeight="1" x14ac:dyDescent="0.25"/>
    <row r="537" ht="14.25" customHeight="1" x14ac:dyDescent="0.25"/>
    <row r="538" ht="14.25" customHeight="1" x14ac:dyDescent="0.25"/>
    <row r="539" ht="14.25" customHeight="1" x14ac:dyDescent="0.25"/>
    <row r="540" ht="14.25" customHeight="1" x14ac:dyDescent="0.25"/>
    <row r="541" ht="14.25" customHeight="1" x14ac:dyDescent="0.25"/>
    <row r="542" ht="14.25" customHeight="1" x14ac:dyDescent="0.25"/>
    <row r="543" ht="14.25" customHeight="1" x14ac:dyDescent="0.25"/>
    <row r="544" ht="14.25" customHeight="1" x14ac:dyDescent="0.25"/>
    <row r="545" ht="14.25" customHeight="1" x14ac:dyDescent="0.25"/>
    <row r="546" ht="14.25" customHeight="1" x14ac:dyDescent="0.25"/>
    <row r="547" ht="14.25" customHeight="1" x14ac:dyDescent="0.25"/>
    <row r="548" ht="14.25" customHeight="1" x14ac:dyDescent="0.25"/>
    <row r="549" ht="14.25" customHeight="1" x14ac:dyDescent="0.25"/>
    <row r="550" ht="14.25" customHeight="1" x14ac:dyDescent="0.25"/>
    <row r="551" ht="14.25" customHeight="1" x14ac:dyDescent="0.25"/>
    <row r="552" ht="14.25" customHeight="1" x14ac:dyDescent="0.25"/>
    <row r="553" ht="14.25" customHeight="1" x14ac:dyDescent="0.25"/>
    <row r="554" ht="14.25" customHeight="1" x14ac:dyDescent="0.25"/>
    <row r="555" ht="14.25" customHeight="1" x14ac:dyDescent="0.25"/>
    <row r="556" ht="14.25" customHeight="1" x14ac:dyDescent="0.25"/>
    <row r="557" ht="14.25" customHeight="1" x14ac:dyDescent="0.25"/>
    <row r="558" ht="14.25" customHeight="1" x14ac:dyDescent="0.25"/>
    <row r="559" ht="14.25" customHeight="1" x14ac:dyDescent="0.25"/>
    <row r="560" ht="14.25" customHeight="1" x14ac:dyDescent="0.25"/>
    <row r="561" ht="14.25" customHeight="1" x14ac:dyDescent="0.25"/>
    <row r="562" ht="14.25" customHeight="1" x14ac:dyDescent="0.25"/>
    <row r="563" ht="14.25" customHeight="1" x14ac:dyDescent="0.25"/>
    <row r="564" ht="14.25" customHeight="1" x14ac:dyDescent="0.25"/>
    <row r="565" ht="14.25" customHeight="1" x14ac:dyDescent="0.25"/>
    <row r="566" ht="14.25" customHeight="1" x14ac:dyDescent="0.25"/>
    <row r="567" ht="14.25" customHeight="1" x14ac:dyDescent="0.25"/>
    <row r="568" ht="14.25" customHeight="1" x14ac:dyDescent="0.25"/>
    <row r="569" ht="14.25" customHeight="1" x14ac:dyDescent="0.25"/>
    <row r="570" ht="14.25" customHeight="1" x14ac:dyDescent="0.25"/>
    <row r="571" ht="14.25" customHeight="1" x14ac:dyDescent="0.25"/>
    <row r="572" ht="14.25" customHeight="1" x14ac:dyDescent="0.25"/>
    <row r="573" ht="14.25" customHeight="1" x14ac:dyDescent="0.25"/>
    <row r="574" ht="14.25" customHeight="1" x14ac:dyDescent="0.25"/>
    <row r="575" ht="14.25" customHeight="1" x14ac:dyDescent="0.25"/>
    <row r="576" ht="14.25" customHeight="1" x14ac:dyDescent="0.25"/>
    <row r="577" ht="14.25" customHeight="1" x14ac:dyDescent="0.25"/>
    <row r="578" ht="14.25" customHeight="1" x14ac:dyDescent="0.25"/>
    <row r="579" ht="14.25" customHeight="1" x14ac:dyDescent="0.25"/>
    <row r="580" ht="14.25" customHeight="1" x14ac:dyDescent="0.25"/>
    <row r="581" ht="14.25" customHeight="1" x14ac:dyDescent="0.25"/>
    <row r="582" ht="14.25" customHeight="1" x14ac:dyDescent="0.25"/>
    <row r="583" ht="14.25" customHeight="1" x14ac:dyDescent="0.25"/>
    <row r="584" ht="14.25" customHeight="1" x14ac:dyDescent="0.25"/>
    <row r="585" ht="14.25" customHeight="1" x14ac:dyDescent="0.25"/>
    <row r="586" ht="14.25" customHeight="1" x14ac:dyDescent="0.25"/>
    <row r="587" ht="14.25" customHeight="1" x14ac:dyDescent="0.25"/>
    <row r="588" ht="14.25" customHeight="1" x14ac:dyDescent="0.25"/>
    <row r="589" ht="14.25" customHeight="1" x14ac:dyDescent="0.25"/>
    <row r="590" ht="14.25" customHeight="1" x14ac:dyDescent="0.25"/>
    <row r="591" ht="14.25" customHeight="1" x14ac:dyDescent="0.25"/>
    <row r="592" ht="14.25" customHeight="1" x14ac:dyDescent="0.25"/>
    <row r="593" ht="14.25" customHeight="1" x14ac:dyDescent="0.25"/>
    <row r="594" ht="14.25" customHeight="1" x14ac:dyDescent="0.25"/>
    <row r="595" ht="14.25" customHeight="1" x14ac:dyDescent="0.25"/>
    <row r="596" ht="14.25" customHeight="1" x14ac:dyDescent="0.25"/>
    <row r="597" ht="14.25" customHeight="1" x14ac:dyDescent="0.25"/>
    <row r="598" ht="14.25" customHeight="1" x14ac:dyDescent="0.25"/>
    <row r="599" ht="14.25" customHeight="1" x14ac:dyDescent="0.25"/>
    <row r="600" ht="14.25" customHeight="1" x14ac:dyDescent="0.25"/>
    <row r="601" ht="14.25" customHeight="1" x14ac:dyDescent="0.25"/>
    <row r="602" ht="14.25" customHeight="1" x14ac:dyDescent="0.25"/>
    <row r="603" ht="14.25" customHeight="1" x14ac:dyDescent="0.25"/>
    <row r="604" ht="14.25" customHeight="1" x14ac:dyDescent="0.25"/>
    <row r="605" ht="14.25" customHeight="1" x14ac:dyDescent="0.25"/>
    <row r="606" ht="14.25" customHeight="1" x14ac:dyDescent="0.25"/>
    <row r="607" ht="14.25" customHeight="1" x14ac:dyDescent="0.25"/>
    <row r="608" ht="14.25" customHeight="1" x14ac:dyDescent="0.25"/>
    <row r="609" ht="14.25" customHeight="1" x14ac:dyDescent="0.25"/>
    <row r="610" ht="14.25" customHeight="1" x14ac:dyDescent="0.25"/>
    <row r="611" ht="14.25" customHeight="1" x14ac:dyDescent="0.25"/>
    <row r="612" ht="14.25" customHeight="1" x14ac:dyDescent="0.25"/>
    <row r="613" ht="14.25" customHeight="1" x14ac:dyDescent="0.25"/>
    <row r="614" ht="14.25" customHeight="1" x14ac:dyDescent="0.25"/>
    <row r="615" ht="14.25" customHeight="1" x14ac:dyDescent="0.25"/>
    <row r="616" ht="14.25" customHeight="1" x14ac:dyDescent="0.25"/>
    <row r="617" ht="14.25" customHeight="1" x14ac:dyDescent="0.25"/>
    <row r="618" ht="14.25" customHeight="1" x14ac:dyDescent="0.25"/>
    <row r="619" ht="14.25" customHeight="1" x14ac:dyDescent="0.25"/>
    <row r="620" ht="14.25" customHeight="1" x14ac:dyDescent="0.25"/>
    <row r="621" ht="14.25" customHeight="1" x14ac:dyDescent="0.25"/>
    <row r="622" ht="14.25" customHeight="1" x14ac:dyDescent="0.25"/>
    <row r="623" ht="14.25" customHeight="1" x14ac:dyDescent="0.25"/>
    <row r="624" ht="14.25" customHeight="1" x14ac:dyDescent="0.25"/>
    <row r="625" ht="14.25" customHeight="1" x14ac:dyDescent="0.25"/>
    <row r="626" ht="14.25" customHeight="1" x14ac:dyDescent="0.25"/>
    <row r="627" ht="14.25" customHeight="1" x14ac:dyDescent="0.25"/>
    <row r="628" ht="14.25" customHeight="1" x14ac:dyDescent="0.25"/>
    <row r="629" ht="14.25" customHeight="1" x14ac:dyDescent="0.25"/>
    <row r="630" ht="14.25" customHeight="1" x14ac:dyDescent="0.25"/>
    <row r="631" ht="14.25" customHeight="1" x14ac:dyDescent="0.25"/>
    <row r="632" ht="14.25" customHeight="1" x14ac:dyDescent="0.25"/>
    <row r="633" ht="14.25" customHeight="1" x14ac:dyDescent="0.25"/>
    <row r="634" ht="14.25" customHeight="1" x14ac:dyDescent="0.25"/>
    <row r="635" ht="14.25" customHeight="1" x14ac:dyDescent="0.25"/>
    <row r="636" ht="14.25" customHeight="1" x14ac:dyDescent="0.25"/>
    <row r="637" ht="14.25" customHeight="1" x14ac:dyDescent="0.25"/>
    <row r="638" ht="14.25" customHeight="1" x14ac:dyDescent="0.25"/>
    <row r="639" ht="14.25" customHeight="1" x14ac:dyDescent="0.25"/>
    <row r="640" ht="14.25" customHeight="1" x14ac:dyDescent="0.25"/>
    <row r="641" ht="14.25" customHeight="1" x14ac:dyDescent="0.25"/>
    <row r="642" ht="14.25" customHeight="1" x14ac:dyDescent="0.25"/>
    <row r="643" ht="14.25" customHeight="1" x14ac:dyDescent="0.25"/>
    <row r="644" ht="14.25" customHeight="1" x14ac:dyDescent="0.25"/>
    <row r="645" ht="14.25" customHeight="1" x14ac:dyDescent="0.25"/>
    <row r="646" ht="14.25" customHeight="1" x14ac:dyDescent="0.25"/>
    <row r="647" ht="14.25" customHeight="1" x14ac:dyDescent="0.25"/>
    <row r="648" ht="14.25" customHeight="1" x14ac:dyDescent="0.25"/>
    <row r="649" ht="14.25" customHeight="1" x14ac:dyDescent="0.25"/>
    <row r="650" ht="14.25" customHeight="1" x14ac:dyDescent="0.25"/>
    <row r="651" ht="14.25" customHeight="1" x14ac:dyDescent="0.25"/>
    <row r="652" ht="14.25" customHeight="1" x14ac:dyDescent="0.25"/>
    <row r="653" ht="14.25" customHeight="1" x14ac:dyDescent="0.25"/>
    <row r="654" ht="14.25" customHeight="1" x14ac:dyDescent="0.25"/>
    <row r="655" ht="14.25" customHeight="1" x14ac:dyDescent="0.25"/>
    <row r="656" ht="14.25" customHeight="1" x14ac:dyDescent="0.25"/>
    <row r="657" ht="14.25" customHeight="1" x14ac:dyDescent="0.25"/>
    <row r="658" ht="14.25" customHeight="1" x14ac:dyDescent="0.25"/>
    <row r="659" ht="14.25" customHeight="1" x14ac:dyDescent="0.25"/>
    <row r="660" ht="14.25" customHeight="1" x14ac:dyDescent="0.25"/>
    <row r="661" ht="14.25" customHeight="1" x14ac:dyDescent="0.25"/>
    <row r="662" ht="14.25" customHeight="1" x14ac:dyDescent="0.25"/>
    <row r="663" ht="14.25" customHeight="1" x14ac:dyDescent="0.25"/>
    <row r="664" ht="14.25" customHeight="1" x14ac:dyDescent="0.25"/>
    <row r="665" ht="14.25" customHeight="1" x14ac:dyDescent="0.25"/>
    <row r="666" ht="14.25" customHeight="1" x14ac:dyDescent="0.25"/>
    <row r="667" ht="14.25" customHeight="1" x14ac:dyDescent="0.25"/>
    <row r="668" ht="14.25" customHeight="1" x14ac:dyDescent="0.25"/>
    <row r="669" ht="14.25" customHeight="1" x14ac:dyDescent="0.25"/>
    <row r="670" ht="14.25" customHeight="1" x14ac:dyDescent="0.25"/>
    <row r="671" ht="14.25" customHeight="1" x14ac:dyDescent="0.25"/>
    <row r="672" ht="14.25" customHeight="1" x14ac:dyDescent="0.25"/>
    <row r="673" ht="14.25" customHeight="1" x14ac:dyDescent="0.25"/>
    <row r="674" ht="14.25" customHeight="1" x14ac:dyDescent="0.25"/>
    <row r="675" ht="14.25" customHeight="1" x14ac:dyDescent="0.25"/>
    <row r="676" ht="14.25" customHeight="1" x14ac:dyDescent="0.25"/>
    <row r="677" ht="14.25" customHeight="1" x14ac:dyDescent="0.25"/>
    <row r="678" ht="14.25" customHeight="1" x14ac:dyDescent="0.25"/>
    <row r="679" ht="14.25" customHeight="1" x14ac:dyDescent="0.25"/>
    <row r="680" ht="14.25" customHeight="1" x14ac:dyDescent="0.25"/>
    <row r="681" ht="14.25" customHeight="1" x14ac:dyDescent="0.25"/>
    <row r="682" ht="14.25" customHeight="1" x14ac:dyDescent="0.25"/>
    <row r="683" ht="14.25" customHeight="1" x14ac:dyDescent="0.25"/>
    <row r="684" ht="14.25" customHeight="1" x14ac:dyDescent="0.25"/>
    <row r="685" ht="14.25" customHeight="1" x14ac:dyDescent="0.25"/>
    <row r="686" ht="14.25" customHeight="1" x14ac:dyDescent="0.25"/>
    <row r="687" ht="14.25" customHeight="1" x14ac:dyDescent="0.25"/>
    <row r="688" ht="14.25" customHeight="1" x14ac:dyDescent="0.25"/>
    <row r="689" ht="14.25" customHeight="1" x14ac:dyDescent="0.25"/>
    <row r="690" ht="14.25" customHeight="1" x14ac:dyDescent="0.25"/>
    <row r="691" ht="14.25" customHeight="1" x14ac:dyDescent="0.25"/>
    <row r="692" ht="14.25" customHeight="1" x14ac:dyDescent="0.25"/>
    <row r="693" ht="14.25" customHeight="1" x14ac:dyDescent="0.25"/>
    <row r="694" ht="14.25" customHeight="1" x14ac:dyDescent="0.25"/>
    <row r="695" ht="14.25" customHeight="1" x14ac:dyDescent="0.25"/>
    <row r="696" ht="14.25" customHeight="1" x14ac:dyDescent="0.25"/>
    <row r="697" ht="14.25" customHeight="1" x14ac:dyDescent="0.25"/>
    <row r="698" ht="14.25" customHeight="1" x14ac:dyDescent="0.25"/>
    <row r="699" ht="14.25" customHeight="1" x14ac:dyDescent="0.25"/>
    <row r="700" ht="14.25" customHeight="1" x14ac:dyDescent="0.25"/>
    <row r="701" ht="14.25" customHeight="1" x14ac:dyDescent="0.25"/>
    <row r="702" ht="14.25" customHeight="1" x14ac:dyDescent="0.25"/>
    <row r="703" ht="14.25" customHeight="1" x14ac:dyDescent="0.25"/>
    <row r="704" ht="14.25" customHeight="1" x14ac:dyDescent="0.25"/>
    <row r="705" ht="14.25" customHeight="1" x14ac:dyDescent="0.25"/>
    <row r="706" ht="14.25" customHeight="1" x14ac:dyDescent="0.25"/>
    <row r="707" ht="14.25" customHeight="1" x14ac:dyDescent="0.25"/>
    <row r="708" ht="14.25" customHeight="1" x14ac:dyDescent="0.25"/>
    <row r="709" ht="14.25" customHeight="1" x14ac:dyDescent="0.25"/>
    <row r="710" ht="14.25" customHeight="1" x14ac:dyDescent="0.25"/>
    <row r="711" ht="14.25" customHeight="1" x14ac:dyDescent="0.25"/>
    <row r="712" ht="14.25" customHeight="1" x14ac:dyDescent="0.25"/>
    <row r="713" ht="14.25" customHeight="1" x14ac:dyDescent="0.25"/>
    <row r="714" ht="14.25" customHeight="1" x14ac:dyDescent="0.25"/>
    <row r="715" ht="14.25" customHeight="1" x14ac:dyDescent="0.25"/>
    <row r="716" ht="14.25" customHeight="1" x14ac:dyDescent="0.25"/>
    <row r="717" ht="14.25" customHeight="1" x14ac:dyDescent="0.25"/>
    <row r="718" ht="14.25" customHeight="1" x14ac:dyDescent="0.25"/>
    <row r="719" ht="14.25" customHeight="1" x14ac:dyDescent="0.25"/>
    <row r="720" ht="14.25" customHeight="1" x14ac:dyDescent="0.25"/>
    <row r="721" ht="14.25" customHeight="1" x14ac:dyDescent="0.25"/>
    <row r="722" ht="14.25" customHeight="1" x14ac:dyDescent="0.25"/>
    <row r="723" ht="14.25" customHeight="1" x14ac:dyDescent="0.25"/>
    <row r="724" ht="14.25" customHeight="1" x14ac:dyDescent="0.25"/>
    <row r="725" ht="14.25" customHeight="1" x14ac:dyDescent="0.25"/>
    <row r="726" ht="14.25" customHeight="1" x14ac:dyDescent="0.25"/>
    <row r="727" ht="14.25" customHeight="1" x14ac:dyDescent="0.25"/>
    <row r="728" ht="14.25" customHeight="1" x14ac:dyDescent="0.25"/>
    <row r="729" ht="14.25" customHeight="1" x14ac:dyDescent="0.25"/>
    <row r="730" ht="14.25" customHeight="1" x14ac:dyDescent="0.25"/>
    <row r="731" ht="14.25" customHeight="1" x14ac:dyDescent="0.25"/>
    <row r="732" ht="14.25" customHeight="1" x14ac:dyDescent="0.25"/>
    <row r="733" ht="14.25" customHeight="1" x14ac:dyDescent="0.25"/>
    <row r="734" ht="14.25" customHeight="1" x14ac:dyDescent="0.25"/>
    <row r="735" ht="14.25" customHeight="1" x14ac:dyDescent="0.25"/>
    <row r="736" ht="14.25" customHeight="1" x14ac:dyDescent="0.25"/>
    <row r="737" ht="14.25" customHeight="1" x14ac:dyDescent="0.25"/>
    <row r="738" ht="14.25" customHeight="1" x14ac:dyDescent="0.25"/>
    <row r="739" ht="14.25" customHeight="1" x14ac:dyDescent="0.25"/>
    <row r="740" ht="14.25" customHeight="1" x14ac:dyDescent="0.25"/>
    <row r="741" ht="14.25" customHeight="1" x14ac:dyDescent="0.25"/>
    <row r="742" ht="14.25" customHeight="1" x14ac:dyDescent="0.25"/>
    <row r="743" ht="14.25" customHeight="1" x14ac:dyDescent="0.25"/>
    <row r="744" ht="14.25" customHeight="1" x14ac:dyDescent="0.25"/>
    <row r="745" ht="14.25" customHeight="1" x14ac:dyDescent="0.25"/>
    <row r="746" ht="14.25" customHeight="1" x14ac:dyDescent="0.25"/>
    <row r="747" ht="14.25" customHeight="1" x14ac:dyDescent="0.25"/>
    <row r="748" ht="14.25" customHeight="1" x14ac:dyDescent="0.25"/>
    <row r="749" ht="14.25" customHeight="1" x14ac:dyDescent="0.25"/>
    <row r="750" ht="14.25" customHeight="1" x14ac:dyDescent="0.25"/>
    <row r="751" ht="14.25" customHeight="1" x14ac:dyDescent="0.25"/>
    <row r="752" ht="14.25" customHeight="1" x14ac:dyDescent="0.25"/>
    <row r="753" ht="14.25" customHeight="1" x14ac:dyDescent="0.25"/>
    <row r="754" ht="14.25" customHeight="1" x14ac:dyDescent="0.25"/>
    <row r="755" ht="14.25" customHeight="1" x14ac:dyDescent="0.25"/>
    <row r="756" ht="14.25" customHeight="1" x14ac:dyDescent="0.25"/>
    <row r="757" ht="14.25" customHeight="1" x14ac:dyDescent="0.25"/>
    <row r="758" ht="14.25" customHeight="1" x14ac:dyDescent="0.25"/>
    <row r="759" ht="14.25" customHeight="1" x14ac:dyDescent="0.25"/>
    <row r="760" ht="14.25" customHeight="1" x14ac:dyDescent="0.25"/>
    <row r="761" ht="14.25" customHeight="1" x14ac:dyDescent="0.25"/>
    <row r="762" ht="14.25" customHeight="1" x14ac:dyDescent="0.25"/>
    <row r="763" ht="14.25" customHeight="1" x14ac:dyDescent="0.25"/>
    <row r="764" ht="14.25" customHeight="1" x14ac:dyDescent="0.25"/>
    <row r="765" ht="14.25" customHeight="1" x14ac:dyDescent="0.25"/>
    <row r="766" ht="14.25" customHeight="1" x14ac:dyDescent="0.25"/>
    <row r="767" ht="14.25" customHeight="1" x14ac:dyDescent="0.25"/>
    <row r="768" ht="14.25" customHeight="1" x14ac:dyDescent="0.25"/>
    <row r="769" ht="14.25" customHeight="1" x14ac:dyDescent="0.25"/>
    <row r="770" ht="14.25" customHeight="1" x14ac:dyDescent="0.25"/>
    <row r="771" ht="14.25" customHeight="1" x14ac:dyDescent="0.25"/>
    <row r="772" ht="14.25" customHeight="1" x14ac:dyDescent="0.25"/>
    <row r="773" ht="14.25" customHeight="1" x14ac:dyDescent="0.25"/>
    <row r="774" ht="14.25" customHeight="1" x14ac:dyDescent="0.25"/>
    <row r="775" ht="14.25" customHeight="1" x14ac:dyDescent="0.25"/>
    <row r="776" ht="14.25" customHeight="1" x14ac:dyDescent="0.25"/>
    <row r="777" ht="14.25" customHeight="1" x14ac:dyDescent="0.25"/>
    <row r="778" ht="14.25" customHeight="1" x14ac:dyDescent="0.25"/>
    <row r="779" ht="14.25" customHeight="1" x14ac:dyDescent="0.25"/>
    <row r="780" ht="14.25" customHeight="1" x14ac:dyDescent="0.25"/>
    <row r="781" ht="14.25" customHeight="1" x14ac:dyDescent="0.25"/>
    <row r="782" ht="14.25" customHeight="1" x14ac:dyDescent="0.25"/>
    <row r="783" ht="14.25" customHeight="1" x14ac:dyDescent="0.25"/>
    <row r="784" ht="14.25" customHeight="1" x14ac:dyDescent="0.25"/>
    <row r="785" ht="14.25" customHeight="1" x14ac:dyDescent="0.25"/>
    <row r="786" ht="14.25" customHeight="1" x14ac:dyDescent="0.25"/>
    <row r="787" ht="14.25" customHeight="1" x14ac:dyDescent="0.25"/>
    <row r="788" ht="14.25" customHeight="1" x14ac:dyDescent="0.25"/>
    <row r="789" ht="14.25" customHeight="1" x14ac:dyDescent="0.25"/>
    <row r="790" ht="14.25" customHeight="1" x14ac:dyDescent="0.25"/>
    <row r="791" ht="14.25" customHeight="1" x14ac:dyDescent="0.25"/>
    <row r="792" ht="14.25" customHeight="1" x14ac:dyDescent="0.25"/>
    <row r="793" ht="14.25" customHeight="1" x14ac:dyDescent="0.25"/>
    <row r="794" ht="14.25" customHeight="1" x14ac:dyDescent="0.25"/>
    <row r="795" ht="14.25" customHeight="1" x14ac:dyDescent="0.25"/>
    <row r="796" ht="14.25" customHeight="1" x14ac:dyDescent="0.25"/>
    <row r="797" ht="14.25" customHeight="1" x14ac:dyDescent="0.25"/>
    <row r="798" ht="14.25" customHeight="1" x14ac:dyDescent="0.25"/>
    <row r="799" ht="14.25" customHeight="1" x14ac:dyDescent="0.25"/>
    <row r="800" ht="14.25" customHeight="1" x14ac:dyDescent="0.25"/>
    <row r="801" ht="14.25" customHeight="1" x14ac:dyDescent="0.25"/>
    <row r="802" ht="14.25" customHeight="1" x14ac:dyDescent="0.25"/>
    <row r="803" ht="14.25" customHeight="1" x14ac:dyDescent="0.25"/>
    <row r="804" ht="14.25" customHeight="1" x14ac:dyDescent="0.25"/>
    <row r="805" ht="14.25" customHeight="1" x14ac:dyDescent="0.25"/>
    <row r="806" ht="14.25" customHeight="1" x14ac:dyDescent="0.25"/>
    <row r="807" ht="14.25" customHeight="1" x14ac:dyDescent="0.25"/>
    <row r="808" ht="14.25" customHeight="1" x14ac:dyDescent="0.25"/>
    <row r="809" ht="14.25" customHeight="1" x14ac:dyDescent="0.25"/>
    <row r="810" ht="14.25" customHeight="1" x14ac:dyDescent="0.25"/>
    <row r="811" ht="14.25" customHeight="1" x14ac:dyDescent="0.25"/>
    <row r="812" ht="14.25" customHeight="1" x14ac:dyDescent="0.25"/>
    <row r="813" ht="14.25" customHeight="1" x14ac:dyDescent="0.25"/>
    <row r="814" ht="14.25" customHeight="1" x14ac:dyDescent="0.25"/>
    <row r="815" ht="14.25" customHeight="1" x14ac:dyDescent="0.25"/>
    <row r="816" ht="14.25" customHeight="1" x14ac:dyDescent="0.25"/>
    <row r="817" ht="14.25" customHeight="1" x14ac:dyDescent="0.25"/>
    <row r="818" ht="14.25" customHeight="1" x14ac:dyDescent="0.25"/>
    <row r="819" ht="14.25" customHeight="1" x14ac:dyDescent="0.25"/>
    <row r="820" ht="14.25" customHeight="1" x14ac:dyDescent="0.25"/>
    <row r="821" ht="14.25" customHeight="1" x14ac:dyDescent="0.25"/>
    <row r="822" ht="14.25" customHeight="1" x14ac:dyDescent="0.25"/>
    <row r="823" ht="14.25" customHeight="1" x14ac:dyDescent="0.25"/>
    <row r="824" ht="14.25" customHeight="1" x14ac:dyDescent="0.25"/>
    <row r="825" ht="14.25" customHeight="1" x14ac:dyDescent="0.25"/>
    <row r="826" ht="14.25" customHeight="1" x14ac:dyDescent="0.25"/>
    <row r="827" ht="14.25" customHeight="1" x14ac:dyDescent="0.25"/>
    <row r="828" ht="14.25" customHeight="1" x14ac:dyDescent="0.25"/>
    <row r="829" ht="14.25" customHeight="1" x14ac:dyDescent="0.25"/>
    <row r="830" ht="14.25" customHeight="1" x14ac:dyDescent="0.25"/>
    <row r="831" ht="14.25" customHeight="1" x14ac:dyDescent="0.25"/>
    <row r="832" ht="14.25" customHeight="1" x14ac:dyDescent="0.25"/>
    <row r="833" ht="14.25" customHeight="1" x14ac:dyDescent="0.25"/>
    <row r="834" ht="14.25" customHeight="1" x14ac:dyDescent="0.25"/>
    <row r="835" ht="14.25" customHeight="1" x14ac:dyDescent="0.25"/>
    <row r="836" ht="14.25" customHeight="1" x14ac:dyDescent="0.25"/>
    <row r="837" ht="14.25" customHeight="1" x14ac:dyDescent="0.25"/>
    <row r="838" ht="14.25" customHeight="1" x14ac:dyDescent="0.25"/>
    <row r="839" ht="14.25" customHeight="1" x14ac:dyDescent="0.25"/>
    <row r="840" ht="14.25" customHeight="1" x14ac:dyDescent="0.25"/>
    <row r="841" ht="14.25" customHeight="1" x14ac:dyDescent="0.25"/>
    <row r="842" ht="14.25" customHeight="1" x14ac:dyDescent="0.25"/>
    <row r="843" ht="14.25" customHeight="1" x14ac:dyDescent="0.25"/>
    <row r="844" ht="14.25" customHeight="1" x14ac:dyDescent="0.25"/>
    <row r="845" ht="14.25" customHeight="1" x14ac:dyDescent="0.25"/>
    <row r="846" ht="14.25" customHeight="1" x14ac:dyDescent="0.25"/>
    <row r="847" ht="14.25" customHeight="1" x14ac:dyDescent="0.25"/>
    <row r="848" ht="14.25" customHeight="1" x14ac:dyDescent="0.25"/>
    <row r="849" ht="14.25" customHeight="1" x14ac:dyDescent="0.25"/>
    <row r="850" ht="14.25" customHeight="1" x14ac:dyDescent="0.25"/>
    <row r="851" ht="14.25" customHeight="1" x14ac:dyDescent="0.25"/>
    <row r="852" ht="14.25" customHeight="1" x14ac:dyDescent="0.25"/>
    <row r="853" ht="14.25" customHeight="1" x14ac:dyDescent="0.25"/>
    <row r="854" ht="14.25" customHeight="1" x14ac:dyDescent="0.25"/>
    <row r="855" ht="14.25" customHeight="1" x14ac:dyDescent="0.25"/>
    <row r="856" ht="14.25" customHeight="1" x14ac:dyDescent="0.25"/>
    <row r="857" ht="14.25" customHeight="1" x14ac:dyDescent="0.25"/>
    <row r="858" ht="14.25" customHeight="1" x14ac:dyDescent="0.25"/>
    <row r="859" ht="14.25" customHeight="1" x14ac:dyDescent="0.25"/>
    <row r="860" ht="14.25" customHeight="1" x14ac:dyDescent="0.25"/>
    <row r="861" ht="14.25" customHeight="1" x14ac:dyDescent="0.25"/>
    <row r="862" ht="14.25" customHeight="1" x14ac:dyDescent="0.25"/>
    <row r="863" ht="14.25" customHeight="1" x14ac:dyDescent="0.25"/>
    <row r="864" ht="14.25" customHeight="1" x14ac:dyDescent="0.25"/>
    <row r="865" ht="14.25" customHeight="1" x14ac:dyDescent="0.25"/>
    <row r="866" ht="14.25" customHeight="1" x14ac:dyDescent="0.25"/>
    <row r="867" ht="14.25" customHeight="1" x14ac:dyDescent="0.25"/>
    <row r="868" ht="14.25" customHeight="1" x14ac:dyDescent="0.25"/>
    <row r="869" ht="14.25" customHeight="1" x14ac:dyDescent="0.25"/>
    <row r="870" ht="14.25" customHeight="1" x14ac:dyDescent="0.25"/>
    <row r="871" ht="14.25" customHeight="1" x14ac:dyDescent="0.25"/>
    <row r="872" ht="14.25" customHeight="1" x14ac:dyDescent="0.25"/>
    <row r="873" ht="14.25" customHeight="1" x14ac:dyDescent="0.25"/>
    <row r="874" ht="14.25" customHeight="1" x14ac:dyDescent="0.25"/>
    <row r="875" ht="14.25" customHeight="1" x14ac:dyDescent="0.25"/>
    <row r="876" ht="14.25" customHeight="1" x14ac:dyDescent="0.25"/>
    <row r="877" ht="14.25" customHeight="1" x14ac:dyDescent="0.25"/>
    <row r="878" ht="14.25" customHeight="1" x14ac:dyDescent="0.25"/>
    <row r="879" ht="14.25" customHeight="1" x14ac:dyDescent="0.25"/>
    <row r="880" ht="14.25" customHeight="1" x14ac:dyDescent="0.25"/>
    <row r="881" ht="14.25" customHeight="1" x14ac:dyDescent="0.25"/>
    <row r="882" ht="14.25" customHeight="1" x14ac:dyDescent="0.25"/>
    <row r="883" ht="14.25" customHeight="1" x14ac:dyDescent="0.25"/>
    <row r="884" ht="14.25" customHeight="1" x14ac:dyDescent="0.25"/>
    <row r="885" ht="14.25" customHeight="1" x14ac:dyDescent="0.25"/>
    <row r="886" ht="14.25" customHeight="1" x14ac:dyDescent="0.25"/>
    <row r="887" ht="14.25" customHeight="1" x14ac:dyDescent="0.25"/>
    <row r="888" ht="14.25" customHeight="1" x14ac:dyDescent="0.25"/>
    <row r="889" ht="14.25" customHeight="1" x14ac:dyDescent="0.25"/>
    <row r="890" ht="14.25" customHeight="1" x14ac:dyDescent="0.25"/>
    <row r="891" ht="14.25" customHeight="1" x14ac:dyDescent="0.25"/>
    <row r="892" ht="14.25" customHeight="1" x14ac:dyDescent="0.25"/>
    <row r="893" ht="14.25" customHeight="1" x14ac:dyDescent="0.25"/>
    <row r="894" ht="14.25" customHeight="1" x14ac:dyDescent="0.25"/>
    <row r="895" ht="14.25" customHeight="1" x14ac:dyDescent="0.25"/>
    <row r="896" ht="14.25" customHeight="1" x14ac:dyDescent="0.25"/>
    <row r="897" ht="14.25" customHeight="1" x14ac:dyDescent="0.25"/>
    <row r="898" ht="14.25" customHeight="1" x14ac:dyDescent="0.25"/>
    <row r="899" ht="14.25" customHeight="1" x14ac:dyDescent="0.25"/>
    <row r="900" ht="14.25" customHeight="1" x14ac:dyDescent="0.25"/>
    <row r="901" ht="14.25" customHeight="1" x14ac:dyDescent="0.25"/>
    <row r="902" ht="14.25" customHeight="1" x14ac:dyDescent="0.25"/>
    <row r="903" ht="14.25" customHeight="1" x14ac:dyDescent="0.25"/>
    <row r="904" ht="14.25" customHeight="1" x14ac:dyDescent="0.25"/>
    <row r="905" ht="14.25" customHeight="1" x14ac:dyDescent="0.25"/>
    <row r="906" ht="14.25" customHeight="1" x14ac:dyDescent="0.25"/>
    <row r="907" ht="14.25" customHeight="1" x14ac:dyDescent="0.25"/>
    <row r="908" ht="14.25" customHeight="1" x14ac:dyDescent="0.25"/>
    <row r="909" ht="14.25" customHeight="1" x14ac:dyDescent="0.25"/>
    <row r="910" ht="14.25" customHeight="1" x14ac:dyDescent="0.25"/>
    <row r="911" ht="14.25" customHeight="1" x14ac:dyDescent="0.25"/>
    <row r="912" ht="14.25" customHeight="1" x14ac:dyDescent="0.25"/>
    <row r="913" ht="14.25" customHeight="1" x14ac:dyDescent="0.25"/>
    <row r="914" ht="14.25" customHeight="1" x14ac:dyDescent="0.25"/>
    <row r="915" ht="14.25" customHeight="1" x14ac:dyDescent="0.25"/>
    <row r="916" ht="14.25" customHeight="1" x14ac:dyDescent="0.25"/>
    <row r="917" ht="14.25" customHeight="1" x14ac:dyDescent="0.25"/>
    <row r="918" ht="14.25" customHeight="1" x14ac:dyDescent="0.25"/>
    <row r="919" ht="14.25" customHeight="1" x14ac:dyDescent="0.25"/>
    <row r="920" ht="14.25" customHeight="1" x14ac:dyDescent="0.25"/>
    <row r="921" ht="14.25" customHeight="1" x14ac:dyDescent="0.25"/>
    <row r="922" ht="14.25" customHeight="1" x14ac:dyDescent="0.25"/>
    <row r="923" ht="14.25" customHeight="1" x14ac:dyDescent="0.25"/>
    <row r="924" ht="14.25" customHeight="1" x14ac:dyDescent="0.25"/>
    <row r="925" ht="14.25" customHeight="1" x14ac:dyDescent="0.25"/>
    <row r="926" ht="14.25" customHeight="1" x14ac:dyDescent="0.25"/>
    <row r="927" ht="14.25" customHeight="1" x14ac:dyDescent="0.25"/>
    <row r="928" ht="14.25" customHeight="1" x14ac:dyDescent="0.25"/>
    <row r="929" ht="14.25" customHeight="1" x14ac:dyDescent="0.25"/>
    <row r="930" ht="14.25" customHeight="1" x14ac:dyDescent="0.25"/>
    <row r="931" ht="14.25" customHeight="1" x14ac:dyDescent="0.25"/>
    <row r="932" ht="14.25" customHeight="1" x14ac:dyDescent="0.25"/>
    <row r="933" ht="14.25" customHeight="1" x14ac:dyDescent="0.25"/>
    <row r="934" ht="14.25" customHeight="1" x14ac:dyDescent="0.25"/>
    <row r="935" ht="14.25" customHeight="1" x14ac:dyDescent="0.25"/>
    <row r="936" ht="14.25" customHeight="1" x14ac:dyDescent="0.25"/>
    <row r="937" ht="14.25" customHeight="1" x14ac:dyDescent="0.25"/>
    <row r="938" ht="14.25" customHeight="1" x14ac:dyDescent="0.25"/>
    <row r="939" ht="14.25" customHeight="1" x14ac:dyDescent="0.25"/>
    <row r="940" ht="14.25" customHeight="1" x14ac:dyDescent="0.25"/>
    <row r="941" ht="14.25" customHeight="1" x14ac:dyDescent="0.25"/>
    <row r="942" ht="14.25" customHeight="1" x14ac:dyDescent="0.25"/>
    <row r="943" ht="14.25" customHeight="1" x14ac:dyDescent="0.25"/>
    <row r="944" ht="14.25" customHeight="1" x14ac:dyDescent="0.25"/>
    <row r="945" ht="14.25" customHeight="1" x14ac:dyDescent="0.25"/>
    <row r="946" ht="14.25" customHeight="1" x14ac:dyDescent="0.25"/>
    <row r="947" ht="14.25" customHeight="1" x14ac:dyDescent="0.25"/>
    <row r="948" ht="14.25" customHeight="1" x14ac:dyDescent="0.25"/>
    <row r="949" ht="14.25" customHeight="1" x14ac:dyDescent="0.25"/>
    <row r="950" ht="14.25" customHeight="1" x14ac:dyDescent="0.25"/>
    <row r="951" ht="14.25" customHeight="1" x14ac:dyDescent="0.25"/>
    <row r="952" ht="14.25" customHeight="1" x14ac:dyDescent="0.25"/>
    <row r="953" ht="14.25" customHeight="1" x14ac:dyDescent="0.25"/>
    <row r="954" ht="14.25" customHeight="1" x14ac:dyDescent="0.25"/>
    <row r="955" ht="14.25" customHeight="1" x14ac:dyDescent="0.25"/>
    <row r="956" ht="14.25" customHeight="1" x14ac:dyDescent="0.25"/>
    <row r="957" ht="14.25" customHeight="1" x14ac:dyDescent="0.25"/>
    <row r="958" ht="14.25" customHeight="1" x14ac:dyDescent="0.25"/>
    <row r="959" ht="14.25" customHeight="1" x14ac:dyDescent="0.25"/>
    <row r="960" ht="14.25" customHeight="1" x14ac:dyDescent="0.25"/>
    <row r="961" ht="14.25" customHeight="1" x14ac:dyDescent="0.25"/>
    <row r="962" ht="14.25" customHeight="1" x14ac:dyDescent="0.25"/>
    <row r="963" ht="14.25" customHeight="1" x14ac:dyDescent="0.25"/>
    <row r="964" ht="14.25" customHeight="1" x14ac:dyDescent="0.25"/>
    <row r="965" ht="14.25" customHeight="1" x14ac:dyDescent="0.25"/>
    <row r="966" ht="14.25" customHeight="1" x14ac:dyDescent="0.25"/>
    <row r="967" ht="14.25" customHeight="1" x14ac:dyDescent="0.25"/>
    <row r="968" ht="14.25" customHeight="1" x14ac:dyDescent="0.25"/>
    <row r="969" ht="14.25" customHeight="1" x14ac:dyDescent="0.25"/>
    <row r="970" ht="14.25" customHeight="1" x14ac:dyDescent="0.25"/>
    <row r="971" ht="14.25" customHeight="1" x14ac:dyDescent="0.25"/>
    <row r="972" ht="14.25" customHeight="1" x14ac:dyDescent="0.25"/>
    <row r="973" ht="14.25" customHeight="1" x14ac:dyDescent="0.25"/>
    <row r="974" ht="14.25" customHeight="1" x14ac:dyDescent="0.25"/>
    <row r="975" ht="14.25" customHeight="1" x14ac:dyDescent="0.25"/>
    <row r="976" ht="14.25" customHeight="1" x14ac:dyDescent="0.25"/>
    <row r="977" ht="14.25" customHeight="1" x14ac:dyDescent="0.25"/>
    <row r="978" ht="14.25" customHeight="1" x14ac:dyDescent="0.25"/>
    <row r="979" ht="14.25" customHeight="1" x14ac:dyDescent="0.25"/>
    <row r="980" ht="14.25" customHeight="1" x14ac:dyDescent="0.25"/>
    <row r="981" ht="14.25" customHeight="1" x14ac:dyDescent="0.25"/>
    <row r="982" ht="14.25" customHeight="1" x14ac:dyDescent="0.25"/>
    <row r="983" ht="14.25" customHeight="1" x14ac:dyDescent="0.25"/>
    <row r="984" ht="14.25" customHeight="1" x14ac:dyDescent="0.25"/>
    <row r="985" ht="14.25" customHeight="1" x14ac:dyDescent="0.25"/>
    <row r="986" ht="14.25" customHeight="1" x14ac:dyDescent="0.25"/>
    <row r="987" ht="14.25" customHeight="1" x14ac:dyDescent="0.25"/>
    <row r="988" ht="14.25" customHeight="1" x14ac:dyDescent="0.25"/>
    <row r="989" ht="14.25" customHeight="1" x14ac:dyDescent="0.25"/>
    <row r="990" ht="14.25" customHeight="1" x14ac:dyDescent="0.25"/>
    <row r="991" ht="14.25" customHeight="1" x14ac:dyDescent="0.25"/>
    <row r="992" ht="14.25" customHeight="1" x14ac:dyDescent="0.25"/>
    <row r="993" ht="14.25" customHeight="1" x14ac:dyDescent="0.25"/>
    <row r="994" ht="14.25" customHeight="1" x14ac:dyDescent="0.25"/>
    <row r="995" ht="14.25" customHeight="1" x14ac:dyDescent="0.25"/>
    <row r="996" ht="14.25" customHeight="1" x14ac:dyDescent="0.25"/>
    <row r="997" ht="14.25" customHeight="1" x14ac:dyDescent="0.25"/>
    <row r="998" ht="14.25" customHeight="1" x14ac:dyDescent="0.25"/>
    <row r="999" ht="14.25" customHeight="1" x14ac:dyDescent="0.25"/>
    <row r="1000" ht="14.25" customHeight="1" x14ac:dyDescent="0.25"/>
  </sheetData>
  <pageMargins left="0.511811024" right="0.511811024" top="0.78740157499999996" bottom="0.78740157499999996" header="0" footer="0"/>
  <pageSetup paperSize="9" orientation="portrait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P1000"/>
  <sheetViews>
    <sheetView workbookViewId="0"/>
  </sheetViews>
  <sheetFormatPr defaultColWidth="14.42578125" defaultRowHeight="15" customHeight="1" x14ac:dyDescent="0.25"/>
  <cols>
    <col min="1" max="1" width="9.5703125" customWidth="1"/>
    <col min="2" max="2" width="7.140625" customWidth="1"/>
    <col min="3" max="3" width="13" customWidth="1"/>
    <col min="4" max="5" width="15.7109375" customWidth="1"/>
    <col min="6" max="6" width="4.140625" customWidth="1"/>
    <col min="7" max="7" width="15.140625" customWidth="1"/>
    <col min="8" max="8" width="16.85546875" customWidth="1"/>
    <col min="9" max="9" width="13.28515625" customWidth="1"/>
    <col min="10" max="10" width="7.42578125" customWidth="1"/>
    <col min="11" max="11" width="30.5703125" customWidth="1"/>
    <col min="12" max="12" width="16" customWidth="1"/>
    <col min="13" max="13" width="8.7109375" customWidth="1"/>
    <col min="14" max="14" width="9.85546875" customWidth="1"/>
    <col min="15" max="15" width="9.28515625" customWidth="1"/>
    <col min="16" max="31" width="8.7109375" customWidth="1"/>
  </cols>
  <sheetData>
    <row r="1" spans="1:16" ht="14.25" customHeight="1" x14ac:dyDescent="0.25">
      <c r="A1" s="49" t="s">
        <v>48</v>
      </c>
      <c r="B1" s="49" t="s">
        <v>49</v>
      </c>
      <c r="C1" s="50" t="s">
        <v>34</v>
      </c>
      <c r="D1" s="49" t="s">
        <v>50</v>
      </c>
      <c r="E1" s="49" t="s">
        <v>51</v>
      </c>
      <c r="G1" s="51" t="s">
        <v>52</v>
      </c>
      <c r="H1" s="52" t="s">
        <v>53</v>
      </c>
      <c r="I1" s="52" t="s">
        <v>54</v>
      </c>
      <c r="K1" s="53" t="s">
        <v>142</v>
      </c>
      <c r="L1" s="12" t="s">
        <v>143</v>
      </c>
      <c r="N1" s="6">
        <v>2011</v>
      </c>
      <c r="O1" s="6">
        <v>2015</v>
      </c>
      <c r="P1" s="6" t="s">
        <v>145</v>
      </c>
    </row>
    <row r="2" spans="1:16" ht="14.25" customHeight="1" x14ac:dyDescent="0.25">
      <c r="A2" s="54">
        <v>40544</v>
      </c>
      <c r="B2" s="55">
        <v>1</v>
      </c>
      <c r="C2" s="16">
        <v>594.65</v>
      </c>
      <c r="D2" s="56">
        <v>14513.38</v>
      </c>
      <c r="E2" s="57">
        <v>11503.41</v>
      </c>
      <c r="G2" s="57">
        <f t="shared" ref="G2:G139" si="0">(D2-E2)^2</f>
        <v>9059919.400899997</v>
      </c>
      <c r="H2" s="58">
        <f t="shared" ref="H2:H139" si="1">ABS((D2-E2)/D2)</f>
        <v>0.20739276446975133</v>
      </c>
      <c r="I2" s="17">
        <f t="shared" ref="I2:I139" si="2">D2-E2</f>
        <v>3009.9699999999993</v>
      </c>
      <c r="J2" s="17"/>
      <c r="K2" s="53" t="s">
        <v>144</v>
      </c>
      <c r="L2" s="57">
        <f>(AVERAGE(G2:G139))^0.5</f>
        <v>1134.4725528440617</v>
      </c>
      <c r="N2" s="44">
        <f>(AVERAGE(G2:G49))^0.5</f>
        <v>1474.334097024823</v>
      </c>
      <c r="O2" s="44">
        <f>(AVERAGE(G50:G139))^0.5</f>
        <v>902.30649432071209</v>
      </c>
    </row>
    <row r="3" spans="1:16" ht="14.25" customHeight="1" x14ac:dyDescent="0.25">
      <c r="A3" s="54">
        <v>40575</v>
      </c>
      <c r="B3" s="55">
        <f t="shared" ref="B3:B148" si="3">B2+1</f>
        <v>2</v>
      </c>
      <c r="C3" s="16">
        <v>434</v>
      </c>
      <c r="D3" s="56">
        <v>6176.11</v>
      </c>
      <c r="E3" s="57">
        <v>6573.22</v>
      </c>
      <c r="G3" s="57">
        <f t="shared" si="0"/>
        <v>157696.35210000045</v>
      </c>
      <c r="H3" s="58">
        <f t="shared" si="1"/>
        <v>6.4297753764100796E-2</v>
      </c>
      <c r="I3" s="17">
        <f t="shared" si="2"/>
        <v>-397.11000000000058</v>
      </c>
      <c r="J3" s="17"/>
      <c r="K3" s="53" t="s">
        <v>40</v>
      </c>
      <c r="L3" s="58">
        <f>AVERAGE(H2:H139)</f>
        <v>0.31297199730409819</v>
      </c>
      <c r="N3" s="173">
        <f>AVERAGE(H2:H49)</f>
        <v>0.34111235842047316</v>
      </c>
      <c r="O3" s="173">
        <f>AVERAGE(H50:H139)</f>
        <v>0.29796380470869827</v>
      </c>
    </row>
    <row r="4" spans="1:16" ht="14.25" customHeight="1" x14ac:dyDescent="0.25">
      <c r="A4" s="54">
        <v>40603</v>
      </c>
      <c r="B4" s="55">
        <f t="shared" si="3"/>
        <v>3</v>
      </c>
      <c r="C4" s="16">
        <v>398.5</v>
      </c>
      <c r="D4" s="56">
        <v>11527.88</v>
      </c>
      <c r="E4" s="57">
        <v>5654.99</v>
      </c>
      <c r="G4" s="57">
        <f t="shared" si="0"/>
        <v>34490836.952099994</v>
      </c>
      <c r="H4" s="58">
        <f t="shared" si="1"/>
        <v>0.50945100053088688</v>
      </c>
      <c r="I4" s="17">
        <f t="shared" si="2"/>
        <v>5872.8899999999994</v>
      </c>
      <c r="J4" s="17"/>
    </row>
    <row r="5" spans="1:16" ht="14.25" customHeight="1" x14ac:dyDescent="0.25">
      <c r="A5" s="54">
        <v>40634</v>
      </c>
      <c r="B5" s="55">
        <f t="shared" si="3"/>
        <v>4</v>
      </c>
      <c r="C5" s="16">
        <v>382.5</v>
      </c>
      <c r="D5" s="56">
        <v>6808.32</v>
      </c>
      <c r="E5" s="57">
        <v>5292.18</v>
      </c>
      <c r="G5" s="57">
        <f t="shared" si="0"/>
        <v>2298680.4995999984</v>
      </c>
      <c r="H5" s="58">
        <f t="shared" si="1"/>
        <v>0.22268929780033833</v>
      </c>
      <c r="I5" s="17">
        <f t="shared" si="2"/>
        <v>1516.1399999999994</v>
      </c>
      <c r="J5" s="17"/>
    </row>
    <row r="6" spans="1:16" ht="14.25" customHeight="1" x14ac:dyDescent="0.25">
      <c r="A6" s="54">
        <v>40664</v>
      </c>
      <c r="B6" s="55">
        <f t="shared" si="3"/>
        <v>5</v>
      </c>
      <c r="C6" s="16">
        <v>100</v>
      </c>
      <c r="D6" s="56">
        <v>4452.32</v>
      </c>
      <c r="E6" s="57">
        <v>2245.52</v>
      </c>
      <c r="G6" s="57">
        <f t="shared" si="0"/>
        <v>4869966.2399999984</v>
      </c>
      <c r="H6" s="58">
        <f t="shared" si="1"/>
        <v>0.49565170517842383</v>
      </c>
      <c r="I6" s="17">
        <f t="shared" si="2"/>
        <v>2206.7999999999997</v>
      </c>
      <c r="J6" s="17"/>
    </row>
    <row r="7" spans="1:16" ht="14.25" customHeight="1" x14ac:dyDescent="0.25">
      <c r="A7" s="54">
        <v>40695</v>
      </c>
      <c r="B7" s="55">
        <f t="shared" si="3"/>
        <v>6</v>
      </c>
      <c r="C7" s="16">
        <v>33.5</v>
      </c>
      <c r="D7" s="56">
        <v>3791.72</v>
      </c>
      <c r="E7" s="57">
        <v>1979.99</v>
      </c>
      <c r="G7" s="57">
        <f t="shared" si="0"/>
        <v>3282365.5928999991</v>
      </c>
      <c r="H7" s="58">
        <f t="shared" si="1"/>
        <v>0.47781218022427813</v>
      </c>
      <c r="I7" s="17">
        <f t="shared" si="2"/>
        <v>1811.7299999999998</v>
      </c>
      <c r="J7" s="17"/>
    </row>
    <row r="8" spans="1:16" ht="14.25" customHeight="1" x14ac:dyDescent="0.25">
      <c r="A8" s="54">
        <v>40725</v>
      </c>
      <c r="B8" s="55">
        <f t="shared" si="3"/>
        <v>7</v>
      </c>
      <c r="C8" s="16">
        <v>26.5</v>
      </c>
      <c r="D8" s="56">
        <v>2947.26</v>
      </c>
      <c r="E8" s="57">
        <v>1956.46</v>
      </c>
      <c r="G8" s="57">
        <f t="shared" si="0"/>
        <v>981684.64000000036</v>
      </c>
      <c r="H8" s="58">
        <f t="shared" si="1"/>
        <v>0.3361766522125636</v>
      </c>
      <c r="I8" s="17">
        <f t="shared" si="2"/>
        <v>990.80000000000018</v>
      </c>
      <c r="J8" s="17"/>
    </row>
    <row r="9" spans="1:16" ht="14.25" customHeight="1" x14ac:dyDescent="0.25">
      <c r="A9" s="54">
        <v>40756</v>
      </c>
      <c r="B9" s="55">
        <f t="shared" si="3"/>
        <v>8</v>
      </c>
      <c r="C9" s="16">
        <v>7.5</v>
      </c>
      <c r="D9" s="56">
        <v>2369.23</v>
      </c>
      <c r="E9" s="57">
        <v>1896.2</v>
      </c>
      <c r="G9" s="57">
        <f t="shared" si="0"/>
        <v>223757.38089999996</v>
      </c>
      <c r="H9" s="58">
        <f t="shared" si="1"/>
        <v>0.19965558430376112</v>
      </c>
      <c r="I9" s="17">
        <f t="shared" si="2"/>
        <v>473.03</v>
      </c>
      <c r="J9" s="17"/>
    </row>
    <row r="10" spans="1:16" ht="14.25" customHeight="1" x14ac:dyDescent="0.25">
      <c r="A10" s="54">
        <v>40787</v>
      </c>
      <c r="B10" s="55">
        <f t="shared" si="3"/>
        <v>9</v>
      </c>
      <c r="C10" s="16">
        <v>10.8</v>
      </c>
      <c r="D10" s="56">
        <v>1779.82</v>
      </c>
      <c r="E10" s="57">
        <v>1906.3</v>
      </c>
      <c r="G10" s="57">
        <f t="shared" si="0"/>
        <v>15997.190400000005</v>
      </c>
      <c r="H10" s="58">
        <f t="shared" si="1"/>
        <v>7.1063365958355357E-2</v>
      </c>
      <c r="I10" s="17">
        <f t="shared" si="2"/>
        <v>-126.48000000000002</v>
      </c>
      <c r="J10" s="17"/>
    </row>
    <row r="11" spans="1:16" ht="14.25" customHeight="1" x14ac:dyDescent="0.25">
      <c r="A11" s="54">
        <v>40817</v>
      </c>
      <c r="B11" s="55">
        <f t="shared" si="3"/>
        <v>10</v>
      </c>
      <c r="C11" s="16">
        <v>129.4</v>
      </c>
      <c r="D11" s="56">
        <v>2581.0300000000002</v>
      </c>
      <c r="E11" s="57">
        <v>2392.2199999999998</v>
      </c>
      <c r="G11" s="57">
        <f t="shared" si="0"/>
        <v>35649.216100000151</v>
      </c>
      <c r="H11" s="58">
        <f t="shared" si="1"/>
        <v>7.315296606393587E-2</v>
      </c>
      <c r="I11" s="17">
        <f t="shared" si="2"/>
        <v>188.8100000000004</v>
      </c>
      <c r="J11" s="17"/>
    </row>
    <row r="12" spans="1:16" ht="14.25" customHeight="1" x14ac:dyDescent="0.25">
      <c r="A12" s="54">
        <v>40848</v>
      </c>
      <c r="B12" s="55">
        <f t="shared" si="3"/>
        <v>11</v>
      </c>
      <c r="C12" s="16">
        <v>260.60000000000002</v>
      </c>
      <c r="D12" s="56">
        <v>2930.66</v>
      </c>
      <c r="E12" s="57">
        <v>3395.76</v>
      </c>
      <c r="G12" s="57">
        <f t="shared" si="0"/>
        <v>216318.01000000033</v>
      </c>
      <c r="H12" s="58">
        <f t="shared" si="1"/>
        <v>0.15870145291504317</v>
      </c>
      <c r="I12" s="17">
        <f t="shared" si="2"/>
        <v>-465.10000000000036</v>
      </c>
      <c r="J12" s="17"/>
    </row>
    <row r="13" spans="1:16" ht="14.25" customHeight="1" x14ac:dyDescent="0.25">
      <c r="A13" s="54">
        <v>40878</v>
      </c>
      <c r="B13" s="55">
        <f t="shared" si="3"/>
        <v>12</v>
      </c>
      <c r="C13" s="16">
        <v>397</v>
      </c>
      <c r="D13" s="56">
        <v>7692.65</v>
      </c>
      <c r="E13" s="57">
        <v>5619.63</v>
      </c>
      <c r="G13" s="57">
        <f t="shared" si="0"/>
        <v>4297411.9203999983</v>
      </c>
      <c r="H13" s="58">
        <f t="shared" si="1"/>
        <v>0.26948060811293895</v>
      </c>
      <c r="I13" s="17">
        <f t="shared" si="2"/>
        <v>2073.0199999999995</v>
      </c>
      <c r="J13" s="17"/>
    </row>
    <row r="14" spans="1:16" ht="14.25" customHeight="1" x14ac:dyDescent="0.25">
      <c r="A14" s="54">
        <v>40909</v>
      </c>
      <c r="B14" s="55">
        <f t="shared" si="3"/>
        <v>13</v>
      </c>
      <c r="C14" s="16">
        <v>606</v>
      </c>
      <c r="D14" s="56">
        <v>13283.33</v>
      </c>
      <c r="E14" s="57">
        <v>11771.26</v>
      </c>
      <c r="G14" s="57">
        <f t="shared" si="0"/>
        <v>2286355.6848999993</v>
      </c>
      <c r="H14" s="58">
        <f t="shared" si="1"/>
        <v>0.11383214901685042</v>
      </c>
      <c r="I14" s="17">
        <f t="shared" si="2"/>
        <v>1512.0699999999997</v>
      </c>
      <c r="J14" s="17"/>
    </row>
    <row r="15" spans="1:16" ht="14.25" customHeight="1" x14ac:dyDescent="0.25">
      <c r="A15" s="54">
        <v>40940</v>
      </c>
      <c r="B15" s="55">
        <f t="shared" si="3"/>
        <v>14</v>
      </c>
      <c r="C15" s="16">
        <v>434</v>
      </c>
      <c r="D15" s="56">
        <v>6916.17</v>
      </c>
      <c r="E15" s="57">
        <v>6573.22</v>
      </c>
      <c r="G15" s="57">
        <f t="shared" si="0"/>
        <v>117614.70249999987</v>
      </c>
      <c r="H15" s="58">
        <f t="shared" si="1"/>
        <v>4.9586693213151185E-2</v>
      </c>
      <c r="I15" s="17">
        <f t="shared" si="2"/>
        <v>342.94999999999982</v>
      </c>
      <c r="J15" s="17"/>
    </row>
    <row r="16" spans="1:16" ht="14.25" customHeight="1" x14ac:dyDescent="0.25">
      <c r="A16" s="54">
        <v>40969</v>
      </c>
      <c r="B16" s="55">
        <f t="shared" si="3"/>
        <v>15</v>
      </c>
      <c r="C16" s="16">
        <v>209.5</v>
      </c>
      <c r="D16" s="56">
        <v>4930.82</v>
      </c>
      <c r="E16" s="57">
        <v>2920.59</v>
      </c>
      <c r="G16" s="57">
        <f t="shared" si="0"/>
        <v>4041024.6528999982</v>
      </c>
      <c r="H16" s="58">
        <f t="shared" si="1"/>
        <v>0.40768675392733861</v>
      </c>
      <c r="I16" s="17">
        <f t="shared" si="2"/>
        <v>2010.2299999999996</v>
      </c>
      <c r="J16" s="17"/>
    </row>
    <row r="17" spans="1:10" ht="14.25" customHeight="1" x14ac:dyDescent="0.25">
      <c r="A17" s="54">
        <v>41000</v>
      </c>
      <c r="B17" s="55">
        <f t="shared" si="3"/>
        <v>16</v>
      </c>
      <c r="C17" s="16">
        <v>155.5</v>
      </c>
      <c r="D17" s="56">
        <v>4090.75</v>
      </c>
      <c r="E17" s="57">
        <v>2541.37</v>
      </c>
      <c r="G17" s="57">
        <f t="shared" si="0"/>
        <v>2400578.3844000003</v>
      </c>
      <c r="H17" s="58">
        <f t="shared" si="1"/>
        <v>0.37875206258021149</v>
      </c>
      <c r="I17" s="17">
        <f t="shared" si="2"/>
        <v>1549.38</v>
      </c>
      <c r="J17" s="17"/>
    </row>
    <row r="18" spans="1:10" ht="14.25" customHeight="1" x14ac:dyDescent="0.25">
      <c r="A18" s="54">
        <v>41030</v>
      </c>
      <c r="B18" s="55">
        <f t="shared" si="3"/>
        <v>17</v>
      </c>
      <c r="C18" s="16">
        <v>81.5</v>
      </c>
      <c r="D18" s="56">
        <v>3816.29</v>
      </c>
      <c r="E18" s="57">
        <v>2163.23</v>
      </c>
      <c r="G18" s="57">
        <f t="shared" si="0"/>
        <v>2732607.3635999998</v>
      </c>
      <c r="H18" s="58">
        <f t="shared" si="1"/>
        <v>0.43315890563872239</v>
      </c>
      <c r="I18" s="17">
        <f t="shared" si="2"/>
        <v>1653.06</v>
      </c>
      <c r="J18" s="17"/>
    </row>
    <row r="19" spans="1:10" ht="14.25" customHeight="1" x14ac:dyDescent="0.25">
      <c r="A19" s="54">
        <v>41061</v>
      </c>
      <c r="B19" s="55">
        <f t="shared" si="3"/>
        <v>18</v>
      </c>
      <c r="C19" s="16">
        <v>132.5</v>
      </c>
      <c r="D19" s="56">
        <v>4132.4399999999996</v>
      </c>
      <c r="E19" s="57">
        <v>2408.9499999999998</v>
      </c>
      <c r="G19" s="57">
        <f t="shared" si="0"/>
        <v>2970417.7800999992</v>
      </c>
      <c r="H19" s="58">
        <f t="shared" si="1"/>
        <v>0.41706352663317553</v>
      </c>
      <c r="I19" s="17">
        <f t="shared" si="2"/>
        <v>1723.4899999999998</v>
      </c>
      <c r="J19" s="17"/>
    </row>
    <row r="20" spans="1:10" ht="14.25" customHeight="1" x14ac:dyDescent="0.25">
      <c r="A20" s="54">
        <v>41091</v>
      </c>
      <c r="B20" s="55">
        <f t="shared" si="3"/>
        <v>19</v>
      </c>
      <c r="C20" s="16">
        <v>109</v>
      </c>
      <c r="D20" s="56">
        <v>3018.84</v>
      </c>
      <c r="E20" s="57">
        <v>2288.2399999999998</v>
      </c>
      <c r="G20" s="57">
        <f t="shared" si="0"/>
        <v>533776.36000000057</v>
      </c>
      <c r="H20" s="58">
        <f t="shared" si="1"/>
        <v>0.2420134886247699</v>
      </c>
      <c r="I20" s="17">
        <f t="shared" si="2"/>
        <v>730.60000000000036</v>
      </c>
      <c r="J20" s="17"/>
    </row>
    <row r="21" spans="1:10" ht="14.25" customHeight="1" x14ac:dyDescent="0.25">
      <c r="A21" s="54">
        <v>41122</v>
      </c>
      <c r="B21" s="55">
        <f t="shared" si="3"/>
        <v>20</v>
      </c>
      <c r="C21" s="16">
        <v>21.5</v>
      </c>
      <c r="D21" s="56">
        <v>1987.82</v>
      </c>
      <c r="E21" s="57">
        <v>1940.1</v>
      </c>
      <c r="G21" s="57">
        <f t="shared" si="0"/>
        <v>2277.1984000000025</v>
      </c>
      <c r="H21" s="58">
        <f t="shared" si="1"/>
        <v>2.4006197744262575E-2</v>
      </c>
      <c r="I21" s="17">
        <f t="shared" si="2"/>
        <v>47.720000000000027</v>
      </c>
      <c r="J21" s="17"/>
    </row>
    <row r="22" spans="1:10" ht="14.25" customHeight="1" x14ac:dyDescent="0.25">
      <c r="A22" s="54">
        <v>41153</v>
      </c>
      <c r="B22" s="55">
        <f t="shared" si="3"/>
        <v>21</v>
      </c>
      <c r="C22" s="16">
        <v>35.5</v>
      </c>
      <c r="D22" s="56">
        <v>1605.63</v>
      </c>
      <c r="E22" s="57">
        <v>1986.85</v>
      </c>
      <c r="G22" s="57">
        <f t="shared" si="0"/>
        <v>145328.68839999984</v>
      </c>
      <c r="H22" s="58">
        <f t="shared" si="1"/>
        <v>0.23742705355530214</v>
      </c>
      <c r="I22" s="17">
        <f t="shared" si="2"/>
        <v>-381.2199999999998</v>
      </c>
      <c r="J22" s="17"/>
    </row>
    <row r="23" spans="1:10" ht="14.25" customHeight="1" x14ac:dyDescent="0.25">
      <c r="A23" s="54">
        <v>41183</v>
      </c>
      <c r="B23" s="55">
        <f t="shared" si="3"/>
        <v>22</v>
      </c>
      <c r="C23" s="16">
        <v>92.5</v>
      </c>
      <c r="D23" s="56">
        <v>1619.59</v>
      </c>
      <c r="E23" s="57">
        <v>2211.29</v>
      </c>
      <c r="G23" s="57">
        <f t="shared" si="0"/>
        <v>350108.89000000007</v>
      </c>
      <c r="H23" s="58">
        <f t="shared" si="1"/>
        <v>0.36533937601491739</v>
      </c>
      <c r="I23" s="17">
        <f t="shared" si="2"/>
        <v>-591.70000000000005</v>
      </c>
      <c r="J23" s="17"/>
    </row>
    <row r="24" spans="1:10" ht="14.25" customHeight="1" x14ac:dyDescent="0.25">
      <c r="A24" s="54">
        <v>41214</v>
      </c>
      <c r="B24" s="55">
        <f t="shared" si="3"/>
        <v>23</v>
      </c>
      <c r="C24" s="16">
        <v>218.5</v>
      </c>
      <c r="D24" s="56">
        <v>2531.52</v>
      </c>
      <c r="E24" s="57">
        <v>2994.93</v>
      </c>
      <c r="G24" s="57">
        <f t="shared" si="0"/>
        <v>214748.82809999987</v>
      </c>
      <c r="H24" s="58">
        <f t="shared" si="1"/>
        <v>0.18305602957906705</v>
      </c>
      <c r="I24" s="17">
        <f t="shared" si="2"/>
        <v>-463.40999999999985</v>
      </c>
      <c r="J24" s="17"/>
    </row>
    <row r="25" spans="1:10" ht="14.25" customHeight="1" x14ac:dyDescent="0.25">
      <c r="A25" s="54">
        <v>41244</v>
      </c>
      <c r="B25" s="55">
        <f t="shared" si="3"/>
        <v>24</v>
      </c>
      <c r="C25" s="16">
        <v>345</v>
      </c>
      <c r="D25" s="56">
        <v>3623.25</v>
      </c>
      <c r="E25" s="57">
        <v>4559.3900000000003</v>
      </c>
      <c r="G25" s="57">
        <f t="shared" si="0"/>
        <v>876358.09960000066</v>
      </c>
      <c r="H25" s="58">
        <f t="shared" si="1"/>
        <v>0.25837024770578909</v>
      </c>
      <c r="I25" s="17">
        <f t="shared" si="2"/>
        <v>-936.14000000000033</v>
      </c>
      <c r="J25" s="17"/>
    </row>
    <row r="26" spans="1:10" ht="14.25" customHeight="1" x14ac:dyDescent="0.25">
      <c r="A26" s="54">
        <v>41275</v>
      </c>
      <c r="B26" s="55">
        <f t="shared" si="3"/>
        <v>25</v>
      </c>
      <c r="C26" s="16">
        <v>503</v>
      </c>
      <c r="D26" s="56">
        <v>8698.94</v>
      </c>
      <c r="E26" s="57">
        <v>8727.58</v>
      </c>
      <c r="G26" s="57">
        <f t="shared" si="0"/>
        <v>820.24959999996668</v>
      </c>
      <c r="H26" s="58">
        <f t="shared" si="1"/>
        <v>3.2923551605137428E-3</v>
      </c>
      <c r="I26" s="17">
        <f t="shared" si="2"/>
        <v>-28.639999999999418</v>
      </c>
      <c r="J26" s="17"/>
    </row>
    <row r="27" spans="1:10" ht="14.25" customHeight="1" x14ac:dyDescent="0.25">
      <c r="A27" s="54">
        <v>41306</v>
      </c>
      <c r="B27" s="55">
        <f t="shared" si="3"/>
        <v>26</v>
      </c>
      <c r="C27" s="16">
        <v>583</v>
      </c>
      <c r="D27" s="56">
        <v>9053.91</v>
      </c>
      <c r="E27" s="57">
        <v>11204.21</v>
      </c>
      <c r="G27" s="57">
        <f t="shared" si="0"/>
        <v>4623790.0899999971</v>
      </c>
      <c r="H27" s="58">
        <f t="shared" si="1"/>
        <v>0.23749959962049538</v>
      </c>
      <c r="I27" s="17">
        <f t="shared" si="2"/>
        <v>-2150.2999999999993</v>
      </c>
      <c r="J27" s="17"/>
    </row>
    <row r="28" spans="1:10" ht="14.25" customHeight="1" x14ac:dyDescent="0.25">
      <c r="A28" s="54">
        <v>41334</v>
      </c>
      <c r="B28" s="55">
        <f t="shared" si="3"/>
        <v>27</v>
      </c>
      <c r="C28" s="16">
        <v>449.5</v>
      </c>
      <c r="D28" s="56">
        <v>6924.41</v>
      </c>
      <c r="E28" s="57">
        <v>7021.4</v>
      </c>
      <c r="G28" s="57">
        <f t="shared" si="0"/>
        <v>9407.0600999999569</v>
      </c>
      <c r="H28" s="58">
        <f t="shared" si="1"/>
        <v>1.4006969546863889E-2</v>
      </c>
      <c r="I28" s="17">
        <f t="shared" si="2"/>
        <v>-96.989999999999782</v>
      </c>
      <c r="J28" s="17"/>
    </row>
    <row r="29" spans="1:10" ht="14.25" customHeight="1" x14ac:dyDescent="0.25">
      <c r="A29" s="54">
        <v>41365</v>
      </c>
      <c r="B29" s="55">
        <f t="shared" si="3"/>
        <v>28</v>
      </c>
      <c r="C29" s="16">
        <v>257.5</v>
      </c>
      <c r="D29" s="56">
        <v>5999.64</v>
      </c>
      <c r="E29" s="57">
        <v>3362.93</v>
      </c>
      <c r="G29" s="57">
        <f t="shared" si="0"/>
        <v>6952239.6241000025</v>
      </c>
      <c r="H29" s="58">
        <f t="shared" si="1"/>
        <v>0.43947803534878765</v>
      </c>
      <c r="I29" s="17">
        <f t="shared" si="2"/>
        <v>2636.7100000000005</v>
      </c>
      <c r="J29" s="17"/>
    </row>
    <row r="30" spans="1:10" ht="14.25" customHeight="1" x14ac:dyDescent="0.25">
      <c r="A30" s="54">
        <v>41395</v>
      </c>
      <c r="B30" s="55">
        <f t="shared" si="3"/>
        <v>29</v>
      </c>
      <c r="C30" s="16">
        <v>131.5</v>
      </c>
      <c r="D30" s="56">
        <v>3600.54</v>
      </c>
      <c r="E30" s="57">
        <v>2403.52</v>
      </c>
      <c r="G30" s="57">
        <f t="shared" si="0"/>
        <v>1432856.8803999999</v>
      </c>
      <c r="H30" s="58">
        <f t="shared" si="1"/>
        <v>0.3324556872024752</v>
      </c>
      <c r="I30" s="17">
        <f t="shared" si="2"/>
        <v>1197.02</v>
      </c>
      <c r="J30" s="17"/>
    </row>
    <row r="31" spans="1:10" ht="14.25" customHeight="1" x14ac:dyDescent="0.25">
      <c r="A31" s="54">
        <v>41426</v>
      </c>
      <c r="B31" s="55">
        <f t="shared" si="3"/>
        <v>30</v>
      </c>
      <c r="C31" s="16">
        <v>90.5</v>
      </c>
      <c r="D31" s="56">
        <v>4079.6</v>
      </c>
      <c r="E31" s="57">
        <v>2202.36</v>
      </c>
      <c r="G31" s="57">
        <f t="shared" si="0"/>
        <v>3524030.017599999</v>
      </c>
      <c r="H31" s="58">
        <f t="shared" si="1"/>
        <v>0.46015295617217372</v>
      </c>
      <c r="I31" s="17">
        <f t="shared" si="2"/>
        <v>1877.2399999999998</v>
      </c>
      <c r="J31" s="17"/>
    </row>
    <row r="32" spans="1:10" ht="14.25" customHeight="1" x14ac:dyDescent="0.25">
      <c r="A32" s="54">
        <v>41456</v>
      </c>
      <c r="B32" s="55">
        <f t="shared" si="3"/>
        <v>31</v>
      </c>
      <c r="C32" s="16">
        <v>52</v>
      </c>
      <c r="D32" s="56">
        <v>2892.32</v>
      </c>
      <c r="E32" s="57">
        <v>2045.88</v>
      </c>
      <c r="G32" s="57">
        <f t="shared" si="0"/>
        <v>716460.6736000001</v>
      </c>
      <c r="H32" s="58">
        <f t="shared" si="1"/>
        <v>0.29265088233667091</v>
      </c>
      <c r="I32" s="17">
        <f t="shared" si="2"/>
        <v>846.44</v>
      </c>
      <c r="J32" s="17"/>
    </row>
    <row r="33" spans="1:10" ht="14.25" customHeight="1" x14ac:dyDescent="0.25">
      <c r="A33" s="54">
        <v>41487</v>
      </c>
      <c r="B33" s="55">
        <f t="shared" si="3"/>
        <v>32</v>
      </c>
      <c r="C33" s="16">
        <v>21.5</v>
      </c>
      <c r="D33" s="56">
        <v>2192.8200000000002</v>
      </c>
      <c r="E33" s="57">
        <v>1940.1</v>
      </c>
      <c r="G33" s="57">
        <f t="shared" si="0"/>
        <v>63867.398400000129</v>
      </c>
      <c r="H33" s="58">
        <f t="shared" si="1"/>
        <v>0.11524885763537374</v>
      </c>
      <c r="I33" s="17">
        <f t="shared" si="2"/>
        <v>252.72000000000025</v>
      </c>
      <c r="J33" s="17"/>
    </row>
    <row r="34" spans="1:10" ht="14.25" customHeight="1" x14ac:dyDescent="0.25">
      <c r="A34" s="54">
        <v>41518</v>
      </c>
      <c r="B34" s="55">
        <f t="shared" si="3"/>
        <v>33</v>
      </c>
      <c r="C34" s="16">
        <v>54.1</v>
      </c>
      <c r="D34" s="56">
        <v>1992.47</v>
      </c>
      <c r="E34" s="57">
        <v>2053.71</v>
      </c>
      <c r="G34" s="57">
        <f t="shared" si="0"/>
        <v>3750.3376000000012</v>
      </c>
      <c r="H34" s="58">
        <f t="shared" si="1"/>
        <v>3.073571998574634E-2</v>
      </c>
      <c r="I34" s="17">
        <f t="shared" si="2"/>
        <v>-61.240000000000009</v>
      </c>
      <c r="J34" s="17"/>
    </row>
    <row r="35" spans="1:10" ht="14.25" customHeight="1" x14ac:dyDescent="0.25">
      <c r="A35" s="54">
        <v>41548</v>
      </c>
      <c r="B35" s="55">
        <f t="shared" si="3"/>
        <v>34</v>
      </c>
      <c r="C35" s="16">
        <v>155.1</v>
      </c>
      <c r="D35" s="56">
        <v>2890</v>
      </c>
      <c r="E35" s="57">
        <v>2538.94</v>
      </c>
      <c r="G35" s="57">
        <f t="shared" si="0"/>
        <v>123243.12359999996</v>
      </c>
      <c r="H35" s="58">
        <f t="shared" si="1"/>
        <v>0.12147404844290656</v>
      </c>
      <c r="I35" s="17">
        <f t="shared" si="2"/>
        <v>351.05999999999995</v>
      </c>
      <c r="J35" s="17"/>
    </row>
    <row r="36" spans="1:10" ht="14.25" customHeight="1" x14ac:dyDescent="0.25">
      <c r="A36" s="54">
        <v>41579</v>
      </c>
      <c r="B36" s="55">
        <f t="shared" si="3"/>
        <v>35</v>
      </c>
      <c r="C36" s="16">
        <v>297.5</v>
      </c>
      <c r="D36" s="56">
        <v>2978.56</v>
      </c>
      <c r="E36" s="57">
        <v>3834.83</v>
      </c>
      <c r="G36" s="57">
        <f t="shared" si="0"/>
        <v>733198.31290000002</v>
      </c>
      <c r="H36" s="58">
        <f t="shared" si="1"/>
        <v>0.28747784164159862</v>
      </c>
      <c r="I36" s="17">
        <f t="shared" si="2"/>
        <v>-856.27</v>
      </c>
      <c r="J36" s="17"/>
    </row>
    <row r="37" spans="1:10" ht="14.25" customHeight="1" x14ac:dyDescent="0.25">
      <c r="A37" s="54">
        <v>41609</v>
      </c>
      <c r="B37" s="55">
        <f t="shared" si="3"/>
        <v>36</v>
      </c>
      <c r="C37" s="16">
        <v>398</v>
      </c>
      <c r="D37" s="56">
        <v>5302.28</v>
      </c>
      <c r="E37" s="57">
        <v>5643.17</v>
      </c>
      <c r="G37" s="57">
        <f t="shared" si="0"/>
        <v>116205.99210000022</v>
      </c>
      <c r="H37" s="58">
        <f t="shared" si="1"/>
        <v>6.4291210573564642E-2</v>
      </c>
      <c r="I37" s="17">
        <f t="shared" si="2"/>
        <v>-340.89000000000033</v>
      </c>
      <c r="J37" s="17"/>
    </row>
    <row r="38" spans="1:10" ht="14.25" customHeight="1" x14ac:dyDescent="0.25">
      <c r="A38" s="54">
        <v>41640</v>
      </c>
      <c r="B38" s="55">
        <f t="shared" si="3"/>
        <v>37</v>
      </c>
      <c r="C38" s="16">
        <v>291</v>
      </c>
      <c r="D38" s="56">
        <v>3079.94</v>
      </c>
      <c r="E38" s="57">
        <v>3750.53</v>
      </c>
      <c r="G38" s="57">
        <f t="shared" si="0"/>
        <v>449690.94810000021</v>
      </c>
      <c r="H38" s="58">
        <f t="shared" si="1"/>
        <v>0.21772826743378121</v>
      </c>
      <c r="I38" s="17">
        <f t="shared" si="2"/>
        <v>-670.59000000000015</v>
      </c>
      <c r="J38" s="17"/>
    </row>
    <row r="39" spans="1:10" ht="14.25" customHeight="1" x14ac:dyDescent="0.25">
      <c r="A39" s="54">
        <v>41671</v>
      </c>
      <c r="B39" s="55">
        <f t="shared" si="3"/>
        <v>38</v>
      </c>
      <c r="C39" s="16">
        <v>115</v>
      </c>
      <c r="D39" s="56">
        <v>1795.04</v>
      </c>
      <c r="E39" s="57">
        <v>2317.7600000000002</v>
      </c>
      <c r="G39" s="57">
        <f t="shared" si="0"/>
        <v>273236.19840000028</v>
      </c>
      <c r="H39" s="58">
        <f t="shared" si="1"/>
        <v>0.29120242445850802</v>
      </c>
      <c r="I39" s="17">
        <f t="shared" si="2"/>
        <v>-522.72000000000025</v>
      </c>
      <c r="J39" s="17"/>
    </row>
    <row r="40" spans="1:10" ht="14.25" customHeight="1" x14ac:dyDescent="0.25">
      <c r="A40" s="54">
        <v>41699</v>
      </c>
      <c r="B40" s="55">
        <f t="shared" si="3"/>
        <v>39</v>
      </c>
      <c r="C40" s="16">
        <v>135.5</v>
      </c>
      <c r="D40" s="56">
        <v>2185.0100000000002</v>
      </c>
      <c r="E40" s="57">
        <v>2425.37</v>
      </c>
      <c r="G40" s="57">
        <f t="shared" si="0"/>
        <v>57772.929599999843</v>
      </c>
      <c r="H40" s="58">
        <f t="shared" si="1"/>
        <v>0.11000407320790277</v>
      </c>
      <c r="I40" s="17">
        <f t="shared" si="2"/>
        <v>-240.35999999999967</v>
      </c>
      <c r="J40" s="17"/>
    </row>
    <row r="41" spans="1:10" ht="14.25" customHeight="1" x14ac:dyDescent="0.25">
      <c r="A41" s="54">
        <v>41730</v>
      </c>
      <c r="B41" s="55">
        <f t="shared" si="3"/>
        <v>40</v>
      </c>
      <c r="C41" s="16">
        <v>188.5</v>
      </c>
      <c r="D41" s="56">
        <v>2237.5700000000002</v>
      </c>
      <c r="E41" s="57">
        <v>2760.36</v>
      </c>
      <c r="G41" s="57">
        <f t="shared" si="0"/>
        <v>273309.38409999997</v>
      </c>
      <c r="H41" s="58">
        <f t="shared" si="1"/>
        <v>0.23364185254539518</v>
      </c>
      <c r="I41" s="17">
        <f t="shared" si="2"/>
        <v>-522.79</v>
      </c>
      <c r="J41" s="17"/>
    </row>
    <row r="42" spans="1:10" ht="14.25" customHeight="1" x14ac:dyDescent="0.25">
      <c r="A42" s="54">
        <v>41760</v>
      </c>
      <c r="B42" s="55">
        <f t="shared" si="3"/>
        <v>41</v>
      </c>
      <c r="C42" s="16">
        <v>94</v>
      </c>
      <c r="D42" s="56">
        <v>1527.44</v>
      </c>
      <c r="E42" s="57">
        <v>2218.04</v>
      </c>
      <c r="G42" s="57">
        <f t="shared" si="0"/>
        <v>476928.35999999987</v>
      </c>
      <c r="H42" s="58">
        <f t="shared" si="1"/>
        <v>0.45212905253234165</v>
      </c>
      <c r="I42" s="17">
        <f t="shared" si="2"/>
        <v>-690.59999999999991</v>
      </c>
      <c r="J42" s="17"/>
    </row>
    <row r="43" spans="1:10" ht="14.25" customHeight="1" x14ac:dyDescent="0.25">
      <c r="A43" s="54">
        <v>41791</v>
      </c>
      <c r="B43" s="55">
        <f t="shared" si="3"/>
        <v>42</v>
      </c>
      <c r="C43" s="16">
        <v>19.5</v>
      </c>
      <c r="D43" s="56">
        <v>1411.64</v>
      </c>
      <c r="E43" s="57">
        <v>1933.66</v>
      </c>
      <c r="G43" s="57">
        <f t="shared" si="0"/>
        <v>272504.88039999997</v>
      </c>
      <c r="H43" s="58">
        <f t="shared" si="1"/>
        <v>0.369796832053498</v>
      </c>
      <c r="I43" s="17">
        <f t="shared" si="2"/>
        <v>-522.02</v>
      </c>
      <c r="J43" s="17"/>
    </row>
    <row r="44" spans="1:10" ht="14.25" customHeight="1" x14ac:dyDescent="0.25">
      <c r="A44" s="54">
        <v>41821</v>
      </c>
      <c r="B44" s="55">
        <f t="shared" si="3"/>
        <v>43</v>
      </c>
      <c r="C44" s="16">
        <v>43</v>
      </c>
      <c r="D44" s="56">
        <v>1285.6099999999999</v>
      </c>
      <c r="E44" s="57">
        <v>2013.13</v>
      </c>
      <c r="G44" s="57">
        <f t="shared" si="0"/>
        <v>529285.35040000034</v>
      </c>
      <c r="H44" s="58">
        <f t="shared" si="1"/>
        <v>0.5658947892440167</v>
      </c>
      <c r="I44" s="17">
        <f t="shared" si="2"/>
        <v>-727.52000000000021</v>
      </c>
      <c r="J44" s="17"/>
    </row>
    <row r="45" spans="1:10" ht="14.25" customHeight="1" x14ac:dyDescent="0.25">
      <c r="A45" s="54">
        <v>41852</v>
      </c>
      <c r="B45" s="55">
        <f t="shared" si="3"/>
        <v>44</v>
      </c>
      <c r="C45" s="16">
        <v>45</v>
      </c>
      <c r="D45" s="56">
        <v>1169.6300000000001</v>
      </c>
      <c r="E45" s="57">
        <v>2020.29</v>
      </c>
      <c r="G45" s="57">
        <f t="shared" si="0"/>
        <v>723622.43559999974</v>
      </c>
      <c r="H45" s="58">
        <f t="shared" si="1"/>
        <v>0.72728982669733144</v>
      </c>
      <c r="I45" s="17">
        <f t="shared" si="2"/>
        <v>-850.65999999999985</v>
      </c>
      <c r="J45" s="17"/>
    </row>
    <row r="46" spans="1:10" ht="14.25" customHeight="1" x14ac:dyDescent="0.25">
      <c r="A46" s="54">
        <v>41883</v>
      </c>
      <c r="B46" s="55">
        <f t="shared" si="3"/>
        <v>45</v>
      </c>
      <c r="C46" s="16">
        <v>42</v>
      </c>
      <c r="D46" s="56">
        <v>867.6</v>
      </c>
      <c r="E46" s="57">
        <v>2009.57</v>
      </c>
      <c r="G46" s="57">
        <f t="shared" si="0"/>
        <v>1304095.4808999996</v>
      </c>
      <c r="H46" s="58">
        <f t="shared" si="1"/>
        <v>1.3162402028584599</v>
      </c>
      <c r="I46" s="17">
        <f t="shared" si="2"/>
        <v>-1141.9699999999998</v>
      </c>
      <c r="J46" s="17"/>
    </row>
    <row r="47" spans="1:10" ht="14.25" customHeight="1" x14ac:dyDescent="0.25">
      <c r="A47" s="54">
        <v>41913</v>
      </c>
      <c r="B47" s="55">
        <f t="shared" si="3"/>
        <v>46</v>
      </c>
      <c r="C47" s="16">
        <v>77.5</v>
      </c>
      <c r="D47" s="56">
        <v>650.35</v>
      </c>
      <c r="E47" s="57">
        <v>2146.36</v>
      </c>
      <c r="G47" s="57">
        <f t="shared" si="0"/>
        <v>2238045.9201000007</v>
      </c>
      <c r="H47" s="58">
        <f t="shared" si="1"/>
        <v>2.3003152148842934</v>
      </c>
      <c r="I47" s="17">
        <f t="shared" si="2"/>
        <v>-1496.0100000000002</v>
      </c>
      <c r="J47" s="17"/>
    </row>
    <row r="48" spans="1:10" ht="14.25" customHeight="1" x14ac:dyDescent="0.25">
      <c r="A48" s="54">
        <v>41944</v>
      </c>
      <c r="B48" s="55">
        <f t="shared" si="3"/>
        <v>47</v>
      </c>
      <c r="C48" s="16">
        <v>200.5</v>
      </c>
      <c r="D48" s="56">
        <v>1498.22</v>
      </c>
      <c r="E48" s="57">
        <v>2849.74</v>
      </c>
      <c r="G48" s="57">
        <f t="shared" si="0"/>
        <v>1826606.3103999994</v>
      </c>
      <c r="H48" s="58">
        <f t="shared" si="1"/>
        <v>0.90208380611659156</v>
      </c>
      <c r="I48" s="17">
        <f t="shared" si="2"/>
        <v>-1351.5199999999998</v>
      </c>
      <c r="J48" s="17"/>
    </row>
    <row r="49" spans="1:10" ht="14.25" customHeight="1" x14ac:dyDescent="0.25">
      <c r="A49" s="54">
        <v>41974</v>
      </c>
      <c r="B49" s="55">
        <f t="shared" si="3"/>
        <v>48</v>
      </c>
      <c r="C49" s="16">
        <v>338</v>
      </c>
      <c r="D49" s="56">
        <v>3434.81</v>
      </c>
      <c r="E49" s="57">
        <v>4439.4399999999996</v>
      </c>
      <c r="G49" s="57">
        <f t="shared" si="0"/>
        <v>1009281.4368999993</v>
      </c>
      <c r="H49" s="58">
        <f t="shared" si="1"/>
        <v>0.29248488271549217</v>
      </c>
      <c r="I49" s="17">
        <f t="shared" si="2"/>
        <v>-1004.6299999999997</v>
      </c>
      <c r="J49" s="17"/>
    </row>
    <row r="50" spans="1:10" ht="14.25" customHeight="1" x14ac:dyDescent="0.25">
      <c r="A50" s="54">
        <v>42005</v>
      </c>
      <c r="B50" s="55">
        <f t="shared" si="3"/>
        <v>49</v>
      </c>
      <c r="C50" s="16">
        <v>269.5</v>
      </c>
      <c r="D50" s="56">
        <v>1988.21</v>
      </c>
      <c r="E50" s="57">
        <v>3493.29</v>
      </c>
      <c r="G50" s="57">
        <f t="shared" si="0"/>
        <v>2265265.8063999997</v>
      </c>
      <c r="H50" s="58">
        <f t="shared" si="1"/>
        <v>0.75700252991384209</v>
      </c>
      <c r="I50" s="17">
        <f t="shared" si="2"/>
        <v>-1505.08</v>
      </c>
      <c r="J50" s="17"/>
    </row>
    <row r="51" spans="1:10" ht="14.25" customHeight="1" x14ac:dyDescent="0.25">
      <c r="A51" s="54">
        <v>42036</v>
      </c>
      <c r="B51" s="55">
        <f t="shared" si="3"/>
        <v>50</v>
      </c>
      <c r="C51" s="16">
        <v>281.5</v>
      </c>
      <c r="D51" s="56">
        <v>3530.23</v>
      </c>
      <c r="E51" s="57">
        <v>3632.91</v>
      </c>
      <c r="G51" s="57">
        <f t="shared" si="0"/>
        <v>10543.182399999967</v>
      </c>
      <c r="H51" s="58">
        <f t="shared" si="1"/>
        <v>2.908592358004998E-2</v>
      </c>
      <c r="I51" s="17">
        <f t="shared" si="2"/>
        <v>-102.67999999999984</v>
      </c>
      <c r="J51" s="17"/>
    </row>
    <row r="52" spans="1:10" ht="14.25" customHeight="1" x14ac:dyDescent="0.25">
      <c r="A52" s="54">
        <v>42064</v>
      </c>
      <c r="B52" s="55">
        <f t="shared" si="3"/>
        <v>51</v>
      </c>
      <c r="C52" s="16">
        <v>390</v>
      </c>
      <c r="D52" s="56">
        <v>4682.33</v>
      </c>
      <c r="E52" s="57">
        <v>5458.34</v>
      </c>
      <c r="G52" s="57">
        <f t="shared" si="0"/>
        <v>602191.52010000031</v>
      </c>
      <c r="H52" s="58">
        <f t="shared" si="1"/>
        <v>0.1657315908959856</v>
      </c>
      <c r="I52" s="17">
        <f t="shared" si="2"/>
        <v>-776.01000000000022</v>
      </c>
      <c r="J52" s="17"/>
    </row>
    <row r="53" spans="1:10" ht="14.25" customHeight="1" x14ac:dyDescent="0.25">
      <c r="A53" s="54">
        <v>42095</v>
      </c>
      <c r="B53" s="55">
        <f t="shared" si="3"/>
        <v>52</v>
      </c>
      <c r="C53" s="16">
        <v>200</v>
      </c>
      <c r="D53" s="56">
        <v>3532.87</v>
      </c>
      <c r="E53" s="57">
        <v>2845.9</v>
      </c>
      <c r="G53" s="57">
        <f t="shared" si="0"/>
        <v>471927.78089999972</v>
      </c>
      <c r="H53" s="58">
        <f t="shared" si="1"/>
        <v>0.19445097045744672</v>
      </c>
      <c r="I53" s="17">
        <f t="shared" si="2"/>
        <v>686.9699999999998</v>
      </c>
      <c r="J53" s="17"/>
    </row>
    <row r="54" spans="1:10" ht="14.25" customHeight="1" x14ac:dyDescent="0.25">
      <c r="A54" s="54">
        <v>42125</v>
      </c>
      <c r="B54" s="55">
        <f t="shared" si="3"/>
        <v>53</v>
      </c>
      <c r="C54" s="16">
        <v>60.5</v>
      </c>
      <c r="D54" s="56">
        <v>2507.6799999999998</v>
      </c>
      <c r="E54" s="57">
        <v>2078.06</v>
      </c>
      <c r="G54" s="57">
        <f t="shared" si="0"/>
        <v>184573.34439999991</v>
      </c>
      <c r="H54" s="58">
        <f t="shared" si="1"/>
        <v>0.17132169973840358</v>
      </c>
      <c r="I54" s="17">
        <f t="shared" si="2"/>
        <v>429.61999999999989</v>
      </c>
      <c r="J54" s="17"/>
    </row>
    <row r="55" spans="1:10" ht="14.25" customHeight="1" x14ac:dyDescent="0.25">
      <c r="A55" s="54">
        <v>42156</v>
      </c>
      <c r="B55" s="55">
        <f t="shared" si="3"/>
        <v>54</v>
      </c>
      <c r="C55" s="16">
        <v>81.5</v>
      </c>
      <c r="D55" s="56">
        <v>2030.09</v>
      </c>
      <c r="E55" s="57">
        <v>2163.23</v>
      </c>
      <c r="G55" s="57">
        <f t="shared" si="0"/>
        <v>17726.259600000027</v>
      </c>
      <c r="H55" s="58">
        <f t="shared" si="1"/>
        <v>6.5583299262594319E-2</v>
      </c>
      <c r="I55" s="17">
        <f t="shared" si="2"/>
        <v>-133.1400000000001</v>
      </c>
      <c r="J55" s="17"/>
    </row>
    <row r="56" spans="1:10" ht="14.25" customHeight="1" x14ac:dyDescent="0.25">
      <c r="A56" s="54">
        <v>42186</v>
      </c>
      <c r="B56" s="55">
        <f t="shared" si="3"/>
        <v>55</v>
      </c>
      <c r="C56" s="16">
        <v>31.5</v>
      </c>
      <c r="D56" s="56">
        <v>1567.76</v>
      </c>
      <c r="E56" s="57">
        <v>1973.19</v>
      </c>
      <c r="G56" s="57">
        <f t="shared" si="0"/>
        <v>164373.48490000004</v>
      </c>
      <c r="H56" s="58">
        <f t="shared" si="1"/>
        <v>0.25860463336224937</v>
      </c>
      <c r="I56" s="17">
        <f t="shared" si="2"/>
        <v>-405.43000000000006</v>
      </c>
      <c r="J56" s="17"/>
    </row>
    <row r="57" spans="1:10" ht="14.25" customHeight="1" x14ac:dyDescent="0.25">
      <c r="A57" s="54">
        <v>42217</v>
      </c>
      <c r="B57" s="55">
        <f t="shared" si="3"/>
        <v>56</v>
      </c>
      <c r="C57" s="16">
        <v>18.5</v>
      </c>
      <c r="D57" s="56">
        <v>1132.05</v>
      </c>
      <c r="E57" s="57">
        <v>1930.46</v>
      </c>
      <c r="G57" s="57">
        <f t="shared" si="0"/>
        <v>637458.52810000011</v>
      </c>
      <c r="H57" s="58">
        <f t="shared" si="1"/>
        <v>0.70527803542246381</v>
      </c>
      <c r="I57" s="17">
        <f t="shared" si="2"/>
        <v>-798.41000000000008</v>
      </c>
      <c r="J57" s="17"/>
    </row>
    <row r="58" spans="1:10" ht="14.25" customHeight="1" x14ac:dyDescent="0.25">
      <c r="A58" s="54">
        <v>42248</v>
      </c>
      <c r="B58" s="55">
        <f t="shared" si="3"/>
        <v>57</v>
      </c>
      <c r="C58" s="16">
        <v>137.5</v>
      </c>
      <c r="D58" s="56">
        <v>2159.4699999999998</v>
      </c>
      <c r="E58" s="57">
        <v>2436.46</v>
      </c>
      <c r="G58" s="57">
        <f t="shared" si="0"/>
        <v>76723.460100000128</v>
      </c>
      <c r="H58" s="58">
        <f t="shared" si="1"/>
        <v>0.12826758417574693</v>
      </c>
      <c r="I58" s="17">
        <f t="shared" si="2"/>
        <v>-276.99000000000024</v>
      </c>
      <c r="J58" s="17"/>
    </row>
    <row r="59" spans="1:10" ht="14.25" customHeight="1" x14ac:dyDescent="0.25">
      <c r="A59" s="54">
        <v>42278</v>
      </c>
      <c r="B59" s="55">
        <f t="shared" si="3"/>
        <v>58</v>
      </c>
      <c r="C59" s="16">
        <v>187.5</v>
      </c>
      <c r="D59" s="56">
        <v>1044.47</v>
      </c>
      <c r="E59" s="57">
        <v>2753.16</v>
      </c>
      <c r="G59" s="57">
        <f t="shared" si="0"/>
        <v>2919621.5160999992</v>
      </c>
      <c r="H59" s="58">
        <f t="shared" si="1"/>
        <v>1.6359397589207922</v>
      </c>
      <c r="I59" s="17">
        <f t="shared" si="2"/>
        <v>-1708.6899999999998</v>
      </c>
      <c r="J59" s="17"/>
    </row>
    <row r="60" spans="1:10" ht="14.25" customHeight="1" x14ac:dyDescent="0.25">
      <c r="A60" s="54">
        <v>42309</v>
      </c>
      <c r="B60" s="55">
        <f t="shared" si="3"/>
        <v>59</v>
      </c>
      <c r="C60" s="16">
        <v>292</v>
      </c>
      <c r="D60" s="56">
        <v>2849.53</v>
      </c>
      <c r="E60" s="57">
        <v>3763.29</v>
      </c>
      <c r="G60" s="57">
        <f t="shared" si="0"/>
        <v>834957.33759999962</v>
      </c>
      <c r="H60" s="58">
        <f t="shared" si="1"/>
        <v>0.32067042635101217</v>
      </c>
      <c r="I60" s="17">
        <f t="shared" si="2"/>
        <v>-913.75999999999976</v>
      </c>
      <c r="J60" s="17"/>
    </row>
    <row r="61" spans="1:10" ht="14.25" customHeight="1" x14ac:dyDescent="0.25">
      <c r="A61" s="54">
        <v>42339</v>
      </c>
      <c r="B61" s="55">
        <f t="shared" si="3"/>
        <v>60</v>
      </c>
      <c r="C61" s="16">
        <v>433</v>
      </c>
      <c r="D61" s="56">
        <v>5019.74</v>
      </c>
      <c r="E61" s="57">
        <v>6545.25</v>
      </c>
      <c r="G61" s="57">
        <f t="shared" si="0"/>
        <v>2327180.7601000005</v>
      </c>
      <c r="H61" s="58">
        <f t="shared" si="1"/>
        <v>0.30390219413754505</v>
      </c>
      <c r="I61" s="17">
        <f t="shared" si="2"/>
        <v>-1525.5100000000002</v>
      </c>
      <c r="J61" s="17"/>
    </row>
    <row r="62" spans="1:10" ht="14.25" customHeight="1" x14ac:dyDescent="0.25">
      <c r="A62" s="54">
        <v>42370</v>
      </c>
      <c r="B62" s="55">
        <f t="shared" si="3"/>
        <v>61</v>
      </c>
      <c r="C62" s="16">
        <v>521</v>
      </c>
      <c r="D62" s="56">
        <v>9529.39</v>
      </c>
      <c r="E62" s="57">
        <v>9323.44</v>
      </c>
      <c r="G62" s="57">
        <f t="shared" si="0"/>
        <v>42415.402499999553</v>
      </c>
      <c r="H62" s="58">
        <f t="shared" si="1"/>
        <v>2.1612086397974992E-2</v>
      </c>
      <c r="I62" s="17">
        <f t="shared" si="2"/>
        <v>205.94999999999891</v>
      </c>
      <c r="J62" s="17"/>
    </row>
    <row r="63" spans="1:10" ht="14.25" customHeight="1" x14ac:dyDescent="0.25">
      <c r="A63" s="54">
        <v>42401</v>
      </c>
      <c r="B63" s="55">
        <f t="shared" si="3"/>
        <v>62</v>
      </c>
      <c r="C63" s="16">
        <v>471</v>
      </c>
      <c r="D63" s="56">
        <v>6756.82</v>
      </c>
      <c r="E63" s="57">
        <v>7683.64</v>
      </c>
      <c r="G63" s="57">
        <f t="shared" si="0"/>
        <v>858995.3124000011</v>
      </c>
      <c r="H63" s="58">
        <f t="shared" si="1"/>
        <v>0.13716807610680773</v>
      </c>
      <c r="I63" s="17">
        <f t="shared" si="2"/>
        <v>-926.82000000000062</v>
      </c>
      <c r="J63" s="17"/>
    </row>
    <row r="64" spans="1:10" ht="14.25" customHeight="1" x14ac:dyDescent="0.25">
      <c r="A64" s="54">
        <v>42430</v>
      </c>
      <c r="B64" s="55">
        <f t="shared" si="3"/>
        <v>63</v>
      </c>
      <c r="C64" s="16">
        <v>364</v>
      </c>
      <c r="D64" s="56">
        <v>7590.49</v>
      </c>
      <c r="E64" s="57">
        <v>4910.92</v>
      </c>
      <c r="G64" s="57">
        <f t="shared" si="0"/>
        <v>7180095.3848999981</v>
      </c>
      <c r="H64" s="58">
        <f t="shared" si="1"/>
        <v>0.35301673541497319</v>
      </c>
      <c r="I64" s="17">
        <f t="shared" si="2"/>
        <v>2679.5699999999997</v>
      </c>
      <c r="J64" s="17"/>
    </row>
    <row r="65" spans="1:10" ht="14.25" customHeight="1" x14ac:dyDescent="0.25">
      <c r="A65" s="54">
        <v>42461</v>
      </c>
      <c r="B65" s="55">
        <f t="shared" si="3"/>
        <v>64</v>
      </c>
      <c r="C65" s="16">
        <v>232.5</v>
      </c>
      <c r="D65" s="56">
        <v>3941.46</v>
      </c>
      <c r="E65" s="57">
        <v>3118.02</v>
      </c>
      <c r="G65" s="57">
        <f t="shared" si="0"/>
        <v>678053.43360000011</v>
      </c>
      <c r="H65" s="58">
        <f t="shared" si="1"/>
        <v>0.20891750772556364</v>
      </c>
      <c r="I65" s="17">
        <f t="shared" si="2"/>
        <v>823.44</v>
      </c>
      <c r="J65" s="17"/>
    </row>
    <row r="66" spans="1:10" ht="14.25" customHeight="1" x14ac:dyDescent="0.25">
      <c r="A66" s="54">
        <v>42491</v>
      </c>
      <c r="B66" s="55">
        <f t="shared" si="3"/>
        <v>65</v>
      </c>
      <c r="C66" s="16">
        <v>61.5</v>
      </c>
      <c r="D66" s="56">
        <v>2899.89</v>
      </c>
      <c r="E66" s="57">
        <v>2081.9299999999998</v>
      </c>
      <c r="G66" s="57">
        <f t="shared" si="0"/>
        <v>669058.56160000002</v>
      </c>
      <c r="H66" s="58">
        <f t="shared" si="1"/>
        <v>0.28206587146409007</v>
      </c>
      <c r="I66" s="17">
        <f t="shared" si="2"/>
        <v>817.96</v>
      </c>
      <c r="J66" s="17"/>
    </row>
    <row r="67" spans="1:10" ht="14.25" customHeight="1" x14ac:dyDescent="0.25">
      <c r="A67" s="54">
        <v>42522</v>
      </c>
      <c r="B67" s="55">
        <f t="shared" si="3"/>
        <v>66</v>
      </c>
      <c r="C67" s="16">
        <v>120</v>
      </c>
      <c r="D67" s="56">
        <v>3847.41</v>
      </c>
      <c r="E67" s="57">
        <v>2343.0300000000002</v>
      </c>
      <c r="G67" s="57">
        <f t="shared" si="0"/>
        <v>2263159.1843999987</v>
      </c>
      <c r="H67" s="58">
        <f t="shared" si="1"/>
        <v>0.39101109577611942</v>
      </c>
      <c r="I67" s="17">
        <f t="shared" si="2"/>
        <v>1504.3799999999997</v>
      </c>
      <c r="J67" s="17"/>
    </row>
    <row r="68" spans="1:10" ht="14.25" customHeight="1" x14ac:dyDescent="0.25">
      <c r="A68" s="54">
        <v>42552</v>
      </c>
      <c r="B68" s="55">
        <f t="shared" si="3"/>
        <v>67</v>
      </c>
      <c r="C68" s="16">
        <v>77.5</v>
      </c>
      <c r="D68" s="56">
        <v>2155.12</v>
      </c>
      <c r="E68" s="57">
        <v>2146.36</v>
      </c>
      <c r="G68" s="57">
        <f t="shared" si="0"/>
        <v>76.737599999995851</v>
      </c>
      <c r="H68" s="58">
        <f t="shared" si="1"/>
        <v>4.0647388544488303E-3</v>
      </c>
      <c r="I68" s="17">
        <f t="shared" si="2"/>
        <v>8.7599999999997635</v>
      </c>
      <c r="J68" s="17"/>
    </row>
    <row r="69" spans="1:10" ht="14.25" customHeight="1" x14ac:dyDescent="0.25">
      <c r="A69" s="54">
        <v>42583</v>
      </c>
      <c r="B69" s="55">
        <f t="shared" si="3"/>
        <v>68</v>
      </c>
      <c r="C69" s="16">
        <v>33</v>
      </c>
      <c r="D69" s="56">
        <v>1799.97</v>
      </c>
      <c r="E69" s="57">
        <v>1978.28</v>
      </c>
      <c r="G69" s="57">
        <f t="shared" si="0"/>
        <v>31794.456099999981</v>
      </c>
      <c r="H69" s="58">
        <f t="shared" si="1"/>
        <v>9.906276215714703E-2</v>
      </c>
      <c r="I69" s="17">
        <f t="shared" si="2"/>
        <v>-178.30999999999995</v>
      </c>
      <c r="J69" s="17"/>
    </row>
    <row r="70" spans="1:10" ht="14.25" customHeight="1" x14ac:dyDescent="0.25">
      <c r="A70" s="54">
        <v>42614</v>
      </c>
      <c r="B70" s="55">
        <f t="shared" si="3"/>
        <v>69</v>
      </c>
      <c r="C70" s="16">
        <v>48</v>
      </c>
      <c r="D70" s="56">
        <v>1456.41</v>
      </c>
      <c r="E70" s="57">
        <v>2031.16</v>
      </c>
      <c r="G70" s="57">
        <f t="shared" si="0"/>
        <v>330337.5625</v>
      </c>
      <c r="H70" s="58">
        <f t="shared" si="1"/>
        <v>0.3946347525765409</v>
      </c>
      <c r="I70" s="17">
        <f t="shared" si="2"/>
        <v>-574.75</v>
      </c>
      <c r="J70" s="17"/>
    </row>
    <row r="71" spans="1:10" ht="14.25" customHeight="1" x14ac:dyDescent="0.25">
      <c r="A71" s="54">
        <v>42644</v>
      </c>
      <c r="B71" s="55">
        <f t="shared" si="3"/>
        <v>70</v>
      </c>
      <c r="C71" s="16">
        <v>142.5</v>
      </c>
      <c r="D71" s="56">
        <v>1987.42</v>
      </c>
      <c r="E71" s="57">
        <v>2464.67</v>
      </c>
      <c r="G71" s="57">
        <f t="shared" si="0"/>
        <v>227767.5625</v>
      </c>
      <c r="H71" s="58">
        <f t="shared" si="1"/>
        <v>0.24013545199303618</v>
      </c>
      <c r="I71" s="17">
        <f t="shared" si="2"/>
        <v>-477.25</v>
      </c>
      <c r="J71" s="17"/>
    </row>
    <row r="72" spans="1:10" ht="14.25" customHeight="1" x14ac:dyDescent="0.25">
      <c r="A72" s="54">
        <v>42675</v>
      </c>
      <c r="B72" s="55">
        <f t="shared" si="3"/>
        <v>71</v>
      </c>
      <c r="C72" s="16">
        <v>340</v>
      </c>
      <c r="D72" s="56">
        <v>3675.37</v>
      </c>
      <c r="E72" s="57">
        <v>4473.21</v>
      </c>
      <c r="G72" s="57">
        <f t="shared" si="0"/>
        <v>636548.66560000018</v>
      </c>
      <c r="H72" s="58">
        <f t="shared" si="1"/>
        <v>0.21707746430971581</v>
      </c>
      <c r="I72" s="17">
        <f t="shared" si="2"/>
        <v>-797.84000000000015</v>
      </c>
      <c r="J72" s="17"/>
    </row>
    <row r="73" spans="1:10" ht="14.25" customHeight="1" x14ac:dyDescent="0.25">
      <c r="A73" s="54">
        <v>42705</v>
      </c>
      <c r="B73" s="55">
        <f t="shared" si="3"/>
        <v>72</v>
      </c>
      <c r="C73" s="16">
        <v>380.5</v>
      </c>
      <c r="D73" s="56">
        <v>4016.23</v>
      </c>
      <c r="E73" s="57">
        <v>5249.02</v>
      </c>
      <c r="G73" s="57">
        <f t="shared" si="0"/>
        <v>1519771.1841000011</v>
      </c>
      <c r="H73" s="58">
        <f t="shared" si="1"/>
        <v>0.30695204208922305</v>
      </c>
      <c r="I73" s="17">
        <f t="shared" si="2"/>
        <v>-1232.7900000000004</v>
      </c>
      <c r="J73" s="17"/>
    </row>
    <row r="74" spans="1:10" ht="14.25" customHeight="1" x14ac:dyDescent="0.25">
      <c r="A74" s="54">
        <v>42736</v>
      </c>
      <c r="B74" s="55">
        <f t="shared" si="3"/>
        <v>73</v>
      </c>
      <c r="C74" s="16">
        <v>392</v>
      </c>
      <c r="D74" s="56">
        <v>4905.8500000000004</v>
      </c>
      <c r="E74" s="57">
        <v>5503.81</v>
      </c>
      <c r="G74" s="57">
        <f t="shared" si="0"/>
        <v>357556.16160000005</v>
      </c>
      <c r="H74" s="58">
        <f t="shared" si="1"/>
        <v>0.1218871347472915</v>
      </c>
      <c r="I74" s="17">
        <f t="shared" si="2"/>
        <v>-597.96</v>
      </c>
      <c r="J74" s="17"/>
    </row>
    <row r="75" spans="1:10" ht="14.25" customHeight="1" x14ac:dyDescent="0.25">
      <c r="A75" s="54">
        <v>42767</v>
      </c>
      <c r="B75" s="55">
        <f t="shared" si="3"/>
        <v>74</v>
      </c>
      <c r="C75" s="16">
        <v>323.5</v>
      </c>
      <c r="D75" s="56">
        <v>4144.17</v>
      </c>
      <c r="E75" s="57">
        <v>4206.18</v>
      </c>
      <c r="G75" s="57">
        <f t="shared" si="0"/>
        <v>3845.2401000000273</v>
      </c>
      <c r="H75" s="58">
        <f t="shared" si="1"/>
        <v>1.4963189251406245E-2</v>
      </c>
      <c r="I75" s="17">
        <f t="shared" si="2"/>
        <v>-62.010000000000218</v>
      </c>
      <c r="J75" s="17"/>
    </row>
    <row r="76" spans="1:10" ht="14.25" customHeight="1" x14ac:dyDescent="0.25">
      <c r="A76" s="54">
        <v>42795</v>
      </c>
      <c r="B76" s="55">
        <f t="shared" si="3"/>
        <v>75</v>
      </c>
      <c r="C76" s="16">
        <v>222.5</v>
      </c>
      <c r="D76" s="56">
        <v>3748.76</v>
      </c>
      <c r="E76" s="57">
        <v>3029.15</v>
      </c>
      <c r="G76" s="57">
        <f t="shared" si="0"/>
        <v>517838.5521000002</v>
      </c>
      <c r="H76" s="58">
        <f t="shared" si="1"/>
        <v>0.19195947459960097</v>
      </c>
      <c r="I76" s="17">
        <f t="shared" si="2"/>
        <v>719.61000000000013</v>
      </c>
      <c r="J76" s="17"/>
    </row>
    <row r="77" spans="1:10" ht="14.25" customHeight="1" x14ac:dyDescent="0.25">
      <c r="A77" s="54">
        <v>42826</v>
      </c>
      <c r="B77" s="55">
        <f t="shared" si="3"/>
        <v>76</v>
      </c>
      <c r="C77" s="16">
        <v>189</v>
      </c>
      <c r="D77" s="56">
        <v>2449.84</v>
      </c>
      <c r="E77" s="57">
        <v>2763.97</v>
      </c>
      <c r="G77" s="57">
        <f t="shared" si="0"/>
        <v>98677.656899999783</v>
      </c>
      <c r="H77" s="58">
        <f t="shared" si="1"/>
        <v>0.12822470038859665</v>
      </c>
      <c r="I77" s="17">
        <f t="shared" si="2"/>
        <v>-314.12999999999965</v>
      </c>
      <c r="J77" s="17"/>
    </row>
    <row r="78" spans="1:10" ht="14.25" customHeight="1" x14ac:dyDescent="0.25">
      <c r="A78" s="54">
        <v>42856</v>
      </c>
      <c r="B78" s="55">
        <f t="shared" si="3"/>
        <v>77</v>
      </c>
      <c r="C78" s="16">
        <v>143.5</v>
      </c>
      <c r="D78" s="56">
        <v>2677.39</v>
      </c>
      <c r="E78" s="57">
        <v>2470.39</v>
      </c>
      <c r="G78" s="57">
        <f t="shared" si="0"/>
        <v>42849</v>
      </c>
      <c r="H78" s="58">
        <f t="shared" si="1"/>
        <v>7.7314100672670028E-2</v>
      </c>
      <c r="I78" s="17">
        <f t="shared" si="2"/>
        <v>207</v>
      </c>
      <c r="J78" s="17"/>
    </row>
    <row r="79" spans="1:10" ht="14.25" customHeight="1" x14ac:dyDescent="0.25">
      <c r="A79" s="54">
        <v>42887</v>
      </c>
      <c r="B79" s="55">
        <f t="shared" si="3"/>
        <v>78</v>
      </c>
      <c r="C79" s="16">
        <v>110</v>
      </c>
      <c r="D79" s="56">
        <v>2134.23</v>
      </c>
      <c r="E79" s="57">
        <v>2293.1</v>
      </c>
      <c r="G79" s="57">
        <f t="shared" si="0"/>
        <v>25239.676899999966</v>
      </c>
      <c r="H79" s="58">
        <f t="shared" si="1"/>
        <v>7.4439024847368793E-2</v>
      </c>
      <c r="I79" s="17">
        <f t="shared" si="2"/>
        <v>-158.86999999999989</v>
      </c>
      <c r="J79" s="17"/>
    </row>
    <row r="80" spans="1:10" ht="14.25" customHeight="1" x14ac:dyDescent="0.25">
      <c r="A80" s="54">
        <v>42917</v>
      </c>
      <c r="B80" s="99">
        <f t="shared" si="3"/>
        <v>79</v>
      </c>
      <c r="C80" s="16">
        <v>32</v>
      </c>
      <c r="D80" s="56">
        <v>1537.76</v>
      </c>
      <c r="E80" s="57">
        <v>1974.89</v>
      </c>
      <c r="G80" s="100">
        <f t="shared" si="0"/>
        <v>191082.6369000001</v>
      </c>
      <c r="H80" s="58">
        <f t="shared" si="1"/>
        <v>0.28426412444074506</v>
      </c>
      <c r="I80" s="17">
        <f t="shared" si="2"/>
        <v>-437.13000000000011</v>
      </c>
      <c r="J80" s="17"/>
    </row>
    <row r="81" spans="1:10" ht="14.25" customHeight="1" x14ac:dyDescent="0.25">
      <c r="A81" s="54">
        <v>42948</v>
      </c>
      <c r="B81" s="99">
        <f t="shared" si="3"/>
        <v>80</v>
      </c>
      <c r="C81" s="16">
        <v>10</v>
      </c>
      <c r="D81" s="56">
        <v>1207.69</v>
      </c>
      <c r="E81" s="57">
        <v>1903.84</v>
      </c>
      <c r="G81" s="100">
        <f t="shared" si="0"/>
        <v>484624.82249999983</v>
      </c>
      <c r="H81" s="58">
        <f t="shared" si="1"/>
        <v>0.5764310377663141</v>
      </c>
      <c r="I81" s="17">
        <f t="shared" si="2"/>
        <v>-696.14999999999986</v>
      </c>
      <c r="J81" s="17"/>
    </row>
    <row r="82" spans="1:10" ht="14.25" customHeight="1" x14ac:dyDescent="0.25">
      <c r="A82" s="54">
        <v>42979</v>
      </c>
      <c r="B82" s="99">
        <f t="shared" si="3"/>
        <v>81</v>
      </c>
      <c r="C82" s="16">
        <v>30</v>
      </c>
      <c r="D82" s="56">
        <v>895.95</v>
      </c>
      <c r="E82" s="57">
        <v>1968.13</v>
      </c>
      <c r="G82" s="100">
        <f t="shared" si="0"/>
        <v>1149569.9524000001</v>
      </c>
      <c r="H82" s="58">
        <f t="shared" si="1"/>
        <v>1.1966962442100564</v>
      </c>
      <c r="I82" s="17">
        <f t="shared" si="2"/>
        <v>-1072.18</v>
      </c>
      <c r="J82" s="17"/>
    </row>
    <row r="83" spans="1:10" ht="14.25" customHeight="1" x14ac:dyDescent="0.25">
      <c r="A83" s="54">
        <v>43009</v>
      </c>
      <c r="B83" s="99">
        <f t="shared" si="3"/>
        <v>82</v>
      </c>
      <c r="C83" s="16">
        <v>127</v>
      </c>
      <c r="D83" s="56">
        <v>1226.24</v>
      </c>
      <c r="E83" s="57">
        <v>2379.4499999999998</v>
      </c>
      <c r="G83" s="100">
        <f t="shared" si="0"/>
        <v>1329893.3040999996</v>
      </c>
      <c r="H83" s="58">
        <f t="shared" si="1"/>
        <v>0.94044395876826703</v>
      </c>
      <c r="I83" s="17">
        <f t="shared" si="2"/>
        <v>-1153.2099999999998</v>
      </c>
      <c r="J83" s="17"/>
    </row>
    <row r="84" spans="1:10" ht="14.25" customHeight="1" x14ac:dyDescent="0.25">
      <c r="A84" s="54">
        <v>43040</v>
      </c>
      <c r="B84" s="99">
        <f t="shared" si="3"/>
        <v>83</v>
      </c>
      <c r="C84" s="16">
        <v>270</v>
      </c>
      <c r="D84" s="56">
        <v>2325.86</v>
      </c>
      <c r="E84" s="57">
        <v>3498.91</v>
      </c>
      <c r="G84" s="100">
        <f t="shared" si="0"/>
        <v>1376046.3024999993</v>
      </c>
      <c r="H84" s="58">
        <f t="shared" si="1"/>
        <v>0.50435107874076668</v>
      </c>
      <c r="I84" s="17">
        <f t="shared" si="2"/>
        <v>-1173.0499999999997</v>
      </c>
      <c r="J84" s="17"/>
    </row>
    <row r="85" spans="1:10" ht="14.25" customHeight="1" x14ac:dyDescent="0.25">
      <c r="A85" s="54">
        <v>43070</v>
      </c>
      <c r="B85" s="99">
        <f t="shared" si="3"/>
        <v>84</v>
      </c>
      <c r="C85" s="16">
        <v>372.5</v>
      </c>
      <c r="D85" s="56">
        <v>3600.39</v>
      </c>
      <c r="E85" s="57">
        <v>5081.1400000000003</v>
      </c>
      <c r="G85" s="100">
        <f t="shared" si="0"/>
        <v>2192620.5625000014</v>
      </c>
      <c r="H85" s="58">
        <f t="shared" si="1"/>
        <v>0.41127488966473091</v>
      </c>
      <c r="I85" s="17">
        <f t="shared" si="2"/>
        <v>-1480.7500000000005</v>
      </c>
      <c r="J85" s="17"/>
    </row>
    <row r="86" spans="1:10" ht="14.25" customHeight="1" x14ac:dyDescent="0.25">
      <c r="A86" s="54">
        <v>43101</v>
      </c>
      <c r="B86" s="99">
        <f t="shared" si="3"/>
        <v>85</v>
      </c>
      <c r="C86" s="16">
        <v>435.5</v>
      </c>
      <c r="D86" s="56">
        <v>6103.76</v>
      </c>
      <c r="E86" s="57">
        <v>6615.4</v>
      </c>
      <c r="G86" s="100">
        <f t="shared" si="0"/>
        <v>261775.48959999942</v>
      </c>
      <c r="H86" s="58">
        <f t="shared" si="1"/>
        <v>8.3823741431510973E-2</v>
      </c>
      <c r="I86" s="17">
        <f t="shared" si="2"/>
        <v>-511.63999999999942</v>
      </c>
      <c r="J86" s="17"/>
    </row>
    <row r="87" spans="1:10" ht="14.25" customHeight="1" x14ac:dyDescent="0.25">
      <c r="A87" s="54">
        <v>43132</v>
      </c>
      <c r="B87" s="99">
        <f t="shared" si="3"/>
        <v>86</v>
      </c>
      <c r="C87" s="16">
        <v>357.5</v>
      </c>
      <c r="D87" s="56">
        <v>4157.79</v>
      </c>
      <c r="E87" s="57">
        <v>4786.26</v>
      </c>
      <c r="G87" s="100">
        <f t="shared" si="0"/>
        <v>394974.54090000031</v>
      </c>
      <c r="H87" s="58">
        <f t="shared" si="1"/>
        <v>0.15115482022901597</v>
      </c>
      <c r="I87" s="17">
        <f t="shared" si="2"/>
        <v>-628.47000000000025</v>
      </c>
      <c r="J87" s="17"/>
    </row>
    <row r="88" spans="1:10" ht="14.25" customHeight="1" x14ac:dyDescent="0.25">
      <c r="A88" s="54">
        <v>43160</v>
      </c>
      <c r="B88" s="99">
        <f t="shared" si="3"/>
        <v>87</v>
      </c>
      <c r="C88" s="16">
        <v>243</v>
      </c>
      <c r="D88" s="56">
        <v>4910.4399999999996</v>
      </c>
      <c r="E88" s="57">
        <v>3216.74</v>
      </c>
      <c r="G88" s="100">
        <f t="shared" si="0"/>
        <v>2868619.6899999995</v>
      </c>
      <c r="H88" s="58">
        <f t="shared" si="1"/>
        <v>0.34491817433875577</v>
      </c>
      <c r="I88" s="17">
        <f t="shared" si="2"/>
        <v>1693.6999999999998</v>
      </c>
      <c r="J88" s="17"/>
    </row>
    <row r="89" spans="1:10" ht="14.25" customHeight="1" x14ac:dyDescent="0.25">
      <c r="A89" s="54">
        <v>43191</v>
      </c>
      <c r="B89" s="99">
        <f t="shared" si="3"/>
        <v>88</v>
      </c>
      <c r="C89" s="16">
        <v>142.5</v>
      </c>
      <c r="D89" s="56">
        <v>2497.4699999999998</v>
      </c>
      <c r="E89" s="57">
        <v>2464.67</v>
      </c>
      <c r="G89" s="100">
        <f t="shared" si="0"/>
        <v>1075.8399999999822</v>
      </c>
      <c r="H89" s="58">
        <f t="shared" si="1"/>
        <v>1.3133290890380957E-2</v>
      </c>
      <c r="I89" s="17">
        <f t="shared" si="2"/>
        <v>32.799999999999727</v>
      </c>
      <c r="J89" s="17"/>
    </row>
    <row r="90" spans="1:10" ht="14.25" customHeight="1" x14ac:dyDescent="0.25">
      <c r="A90" s="54">
        <v>43221</v>
      </c>
      <c r="B90" s="99">
        <f t="shared" si="3"/>
        <v>89</v>
      </c>
      <c r="C90" s="16">
        <v>31</v>
      </c>
      <c r="D90" s="56">
        <v>1729.43</v>
      </c>
      <c r="E90" s="57">
        <v>1971.5</v>
      </c>
      <c r="G90" s="100">
        <f t="shared" si="0"/>
        <v>58597.884899999968</v>
      </c>
      <c r="H90" s="58">
        <f t="shared" si="1"/>
        <v>0.13997097309518161</v>
      </c>
      <c r="I90" s="17">
        <f t="shared" si="2"/>
        <v>-242.06999999999994</v>
      </c>
      <c r="J90" s="17"/>
    </row>
    <row r="91" spans="1:10" ht="14.25" customHeight="1" x14ac:dyDescent="0.25">
      <c r="A91" s="54">
        <v>43252</v>
      </c>
      <c r="B91" s="99">
        <f t="shared" si="3"/>
        <v>90</v>
      </c>
      <c r="C91" s="16">
        <v>12.5</v>
      </c>
      <c r="D91" s="56">
        <v>1610.43</v>
      </c>
      <c r="E91" s="57">
        <v>1911.56</v>
      </c>
      <c r="G91" s="100">
        <f t="shared" si="0"/>
        <v>90679.276899999924</v>
      </c>
      <c r="H91" s="58">
        <f t="shared" si="1"/>
        <v>0.18698732636624993</v>
      </c>
      <c r="I91" s="17">
        <f t="shared" si="2"/>
        <v>-301.12999999999988</v>
      </c>
      <c r="J91" s="17"/>
    </row>
    <row r="92" spans="1:10" ht="14.25" customHeight="1" x14ac:dyDescent="0.25">
      <c r="A92" s="54">
        <v>43282</v>
      </c>
      <c r="B92" s="99">
        <f t="shared" si="3"/>
        <v>91</v>
      </c>
      <c r="C92" s="16">
        <v>15.5</v>
      </c>
      <c r="D92" s="56">
        <v>1239.4100000000001</v>
      </c>
      <c r="E92" s="57">
        <v>1920.95</v>
      </c>
      <c r="G92" s="100">
        <f t="shared" si="0"/>
        <v>464496.77159999998</v>
      </c>
      <c r="H92" s="58">
        <f t="shared" si="1"/>
        <v>0.54989067378833467</v>
      </c>
      <c r="I92" s="17">
        <f t="shared" si="2"/>
        <v>-681.54</v>
      </c>
      <c r="J92" s="17"/>
    </row>
    <row r="93" spans="1:10" ht="14.25" customHeight="1" x14ac:dyDescent="0.25">
      <c r="A93" s="54">
        <v>43313</v>
      </c>
      <c r="B93" s="99">
        <f t="shared" si="3"/>
        <v>92</v>
      </c>
      <c r="C93" s="16">
        <v>50</v>
      </c>
      <c r="D93" s="56">
        <v>1448.11</v>
      </c>
      <c r="E93" s="57">
        <v>2038.48</v>
      </c>
      <c r="G93" s="100">
        <f t="shared" si="0"/>
        <v>348536.73690000013</v>
      </c>
      <c r="H93" s="58">
        <f t="shared" si="1"/>
        <v>0.40768311799518003</v>
      </c>
      <c r="I93" s="17">
        <f t="shared" si="2"/>
        <v>-590.37000000000012</v>
      </c>
      <c r="J93" s="17"/>
    </row>
    <row r="94" spans="1:10" ht="14.25" customHeight="1" x14ac:dyDescent="0.25">
      <c r="A94" s="54">
        <v>43344</v>
      </c>
      <c r="B94" s="99">
        <f t="shared" si="3"/>
        <v>93</v>
      </c>
      <c r="C94" s="16">
        <v>120.5</v>
      </c>
      <c r="D94" s="56">
        <v>1302.3</v>
      </c>
      <c r="E94" s="57">
        <v>2345.59</v>
      </c>
      <c r="G94" s="100">
        <f t="shared" si="0"/>
        <v>1088454.0241000005</v>
      </c>
      <c r="H94" s="58">
        <f t="shared" si="1"/>
        <v>0.80111341472778952</v>
      </c>
      <c r="I94" s="17">
        <f t="shared" si="2"/>
        <v>-1043.2900000000002</v>
      </c>
      <c r="J94" s="17"/>
    </row>
    <row r="95" spans="1:10" ht="14.25" customHeight="1" x14ac:dyDescent="0.25">
      <c r="A95" s="54">
        <v>43374</v>
      </c>
      <c r="B95" s="99">
        <f t="shared" si="3"/>
        <v>94</v>
      </c>
      <c r="C95" s="16">
        <v>244</v>
      </c>
      <c r="D95" s="56">
        <v>2481.7399999999998</v>
      </c>
      <c r="E95" s="57">
        <v>3226.45</v>
      </c>
      <c r="G95" s="100">
        <f t="shared" si="0"/>
        <v>554592.9841</v>
      </c>
      <c r="H95" s="58">
        <f t="shared" si="1"/>
        <v>0.30007575330211872</v>
      </c>
      <c r="I95" s="17">
        <f t="shared" si="2"/>
        <v>-744.71</v>
      </c>
      <c r="J95" s="17"/>
    </row>
    <row r="96" spans="1:10" ht="14.25" customHeight="1" x14ac:dyDescent="0.25">
      <c r="A96" s="54">
        <v>43405</v>
      </c>
      <c r="B96" s="99">
        <f t="shared" si="3"/>
        <v>95</v>
      </c>
      <c r="C96" s="16">
        <v>411</v>
      </c>
      <c r="D96" s="56">
        <v>4334.28</v>
      </c>
      <c r="E96" s="57">
        <v>5960.49</v>
      </c>
      <c r="G96" s="100">
        <f t="shared" si="0"/>
        <v>2644558.9641</v>
      </c>
      <c r="H96" s="58">
        <f t="shared" si="1"/>
        <v>0.37519726459758024</v>
      </c>
      <c r="I96" s="17">
        <f t="shared" si="2"/>
        <v>-1626.21</v>
      </c>
      <c r="J96" s="17"/>
    </row>
    <row r="97" spans="1:10" ht="14.25" customHeight="1" x14ac:dyDescent="0.25">
      <c r="A97" s="54">
        <v>43435</v>
      </c>
      <c r="B97" s="99">
        <f t="shared" si="3"/>
        <v>96</v>
      </c>
      <c r="C97" s="16">
        <v>431</v>
      </c>
      <c r="D97" s="56">
        <v>5010.95</v>
      </c>
      <c r="E97" s="57">
        <v>6489.66</v>
      </c>
      <c r="G97" s="100">
        <f t="shared" si="0"/>
        <v>2186583.2641000003</v>
      </c>
      <c r="H97" s="58">
        <f t="shared" si="1"/>
        <v>0.29509574032868019</v>
      </c>
      <c r="I97" s="17">
        <f t="shared" si="2"/>
        <v>-1478.71</v>
      </c>
      <c r="J97" s="17"/>
    </row>
    <row r="98" spans="1:10" ht="14.25" customHeight="1" x14ac:dyDescent="0.25">
      <c r="A98" s="54">
        <v>43466</v>
      </c>
      <c r="B98" s="99">
        <f t="shared" si="3"/>
        <v>97</v>
      </c>
      <c r="C98" s="16">
        <v>294</v>
      </c>
      <c r="D98" s="56">
        <v>3984</v>
      </c>
      <c r="E98" s="57">
        <v>3789.04</v>
      </c>
      <c r="G98" s="100">
        <f t="shared" si="0"/>
        <v>38009.401600000012</v>
      </c>
      <c r="H98" s="58">
        <f t="shared" si="1"/>
        <v>4.8935742971887561E-2</v>
      </c>
      <c r="I98" s="17">
        <f t="shared" si="2"/>
        <v>194.96000000000004</v>
      </c>
      <c r="J98" s="17"/>
    </row>
    <row r="99" spans="1:10" ht="14.25" customHeight="1" x14ac:dyDescent="0.25">
      <c r="A99" s="54">
        <v>43497</v>
      </c>
      <c r="B99" s="99">
        <f t="shared" si="3"/>
        <v>98</v>
      </c>
      <c r="C99" s="16">
        <v>316</v>
      </c>
      <c r="D99" s="56">
        <v>4380</v>
      </c>
      <c r="E99" s="57">
        <v>4093.16</v>
      </c>
      <c r="G99" s="100">
        <f t="shared" si="0"/>
        <v>82277.185600000084</v>
      </c>
      <c r="H99" s="58">
        <f t="shared" si="1"/>
        <v>6.5488584474885883E-2</v>
      </c>
      <c r="I99" s="17">
        <f t="shared" si="2"/>
        <v>286.84000000000015</v>
      </c>
      <c r="J99" s="17"/>
    </row>
    <row r="100" spans="1:10" ht="14.25" customHeight="1" x14ac:dyDescent="0.25">
      <c r="A100" s="54">
        <v>43525</v>
      </c>
      <c r="B100" s="99">
        <f t="shared" si="3"/>
        <v>99</v>
      </c>
      <c r="C100" s="16">
        <v>384.5</v>
      </c>
      <c r="D100" s="56">
        <v>7549</v>
      </c>
      <c r="E100" s="57">
        <v>5335.82</v>
      </c>
      <c r="G100" s="100">
        <f t="shared" si="0"/>
        <v>4898165.7124000015</v>
      </c>
      <c r="H100" s="58">
        <f t="shared" si="1"/>
        <v>0.29317525500066238</v>
      </c>
      <c r="I100" s="17">
        <f t="shared" si="2"/>
        <v>2213.1800000000003</v>
      </c>
      <c r="J100" s="17"/>
    </row>
    <row r="101" spans="1:10" ht="14.25" customHeight="1" x14ac:dyDescent="0.25">
      <c r="A101" s="54">
        <v>43556</v>
      </c>
      <c r="B101" s="99">
        <f t="shared" si="3"/>
        <v>100</v>
      </c>
      <c r="C101" s="16">
        <v>286</v>
      </c>
      <c r="D101" s="56">
        <v>5025</v>
      </c>
      <c r="E101" s="57">
        <v>3687.82</v>
      </c>
      <c r="G101" s="100">
        <f t="shared" si="0"/>
        <v>1788050.3523999995</v>
      </c>
      <c r="H101" s="58">
        <f t="shared" si="1"/>
        <v>0.26610547263681589</v>
      </c>
      <c r="I101" s="17">
        <f t="shared" si="2"/>
        <v>1337.1799999999998</v>
      </c>
      <c r="J101" s="17"/>
    </row>
    <row r="102" spans="1:10" ht="14.25" customHeight="1" x14ac:dyDescent="0.25">
      <c r="A102" s="54">
        <v>43586</v>
      </c>
      <c r="B102" s="99">
        <f t="shared" si="3"/>
        <v>101</v>
      </c>
      <c r="C102" s="16">
        <v>156</v>
      </c>
      <c r="D102" s="56">
        <v>3380</v>
      </c>
      <c r="E102" s="57">
        <v>2544.42</v>
      </c>
      <c r="G102" s="100">
        <f t="shared" si="0"/>
        <v>698193.93639999989</v>
      </c>
      <c r="H102" s="58">
        <f t="shared" si="1"/>
        <v>0.24721301775147927</v>
      </c>
      <c r="I102" s="17">
        <f t="shared" si="2"/>
        <v>835.57999999999993</v>
      </c>
      <c r="J102" s="17"/>
    </row>
    <row r="103" spans="1:10" ht="14.25" customHeight="1" x14ac:dyDescent="0.25">
      <c r="A103" s="54">
        <v>43617</v>
      </c>
      <c r="B103" s="99">
        <f t="shared" si="3"/>
        <v>102</v>
      </c>
      <c r="C103" s="16">
        <v>49.5</v>
      </c>
      <c r="D103" s="56">
        <v>2399</v>
      </c>
      <c r="E103" s="57">
        <v>2036.65</v>
      </c>
      <c r="G103" s="100">
        <f t="shared" si="0"/>
        <v>131297.52249999993</v>
      </c>
      <c r="H103" s="58">
        <f t="shared" si="1"/>
        <v>0.15104210087536471</v>
      </c>
      <c r="I103" s="17">
        <f t="shared" si="2"/>
        <v>362.34999999999991</v>
      </c>
      <c r="J103" s="17"/>
    </row>
    <row r="104" spans="1:10" ht="14.25" customHeight="1" x14ac:dyDescent="0.25">
      <c r="A104" s="54">
        <v>43647</v>
      </c>
      <c r="B104" s="99">
        <f t="shared" si="3"/>
        <v>103</v>
      </c>
      <c r="C104" s="16">
        <v>21.5</v>
      </c>
      <c r="D104" s="56">
        <v>1947</v>
      </c>
      <c r="E104" s="57">
        <v>1940.1</v>
      </c>
      <c r="G104" s="100">
        <f t="shared" si="0"/>
        <v>47.610000000001257</v>
      </c>
      <c r="H104" s="58">
        <f t="shared" si="1"/>
        <v>3.5439137134052855E-3</v>
      </c>
      <c r="I104" s="17">
        <f t="shared" si="2"/>
        <v>6.9000000000000909</v>
      </c>
      <c r="J104" s="17"/>
    </row>
    <row r="105" spans="1:10" ht="14.25" customHeight="1" x14ac:dyDescent="0.25">
      <c r="A105" s="54">
        <v>43678</v>
      </c>
      <c r="B105" s="99">
        <f t="shared" si="3"/>
        <v>104</v>
      </c>
      <c r="C105" s="16">
        <v>30.5</v>
      </c>
      <c r="D105" s="56">
        <v>1607</v>
      </c>
      <c r="E105" s="57">
        <v>1969.82</v>
      </c>
      <c r="G105" s="100">
        <f t="shared" si="0"/>
        <v>131638.35239999995</v>
      </c>
      <c r="H105" s="58">
        <f t="shared" si="1"/>
        <v>0.22577473553204724</v>
      </c>
      <c r="I105" s="17">
        <f t="shared" si="2"/>
        <v>-362.81999999999994</v>
      </c>
      <c r="J105" s="17"/>
    </row>
    <row r="106" spans="1:10" ht="14.25" customHeight="1" x14ac:dyDescent="0.25">
      <c r="A106" s="54">
        <v>43709</v>
      </c>
      <c r="B106" s="99">
        <f t="shared" si="3"/>
        <v>105</v>
      </c>
      <c r="C106" s="16">
        <v>81</v>
      </c>
      <c r="D106" s="56">
        <v>1379</v>
      </c>
      <c r="E106" s="57">
        <v>2161.1</v>
      </c>
      <c r="G106" s="100">
        <f t="shared" si="0"/>
        <v>611680.4099999998</v>
      </c>
      <c r="H106" s="58">
        <f t="shared" si="1"/>
        <v>0.56715010877447414</v>
      </c>
      <c r="I106" s="17">
        <f t="shared" si="2"/>
        <v>-782.09999999999991</v>
      </c>
      <c r="J106" s="17"/>
    </row>
    <row r="107" spans="1:10" ht="14.25" customHeight="1" x14ac:dyDescent="0.25">
      <c r="A107" s="54">
        <v>43739</v>
      </c>
      <c r="B107" s="99">
        <f t="shared" si="3"/>
        <v>106</v>
      </c>
      <c r="C107" s="101">
        <v>129.5</v>
      </c>
      <c r="D107" s="56">
        <v>1426</v>
      </c>
      <c r="E107" s="57">
        <v>2392.7600000000002</v>
      </c>
      <c r="G107" s="100">
        <f t="shared" si="0"/>
        <v>934624.89760000037</v>
      </c>
      <c r="H107" s="58">
        <f t="shared" si="1"/>
        <v>0.67795231416549806</v>
      </c>
      <c r="I107" s="17">
        <f t="shared" si="2"/>
        <v>-966.76000000000022</v>
      </c>
      <c r="J107" s="17"/>
    </row>
    <row r="108" spans="1:10" ht="14.25" customHeight="1" x14ac:dyDescent="0.25">
      <c r="A108" s="54">
        <v>43770</v>
      </c>
      <c r="B108" s="99">
        <f t="shared" si="3"/>
        <v>107</v>
      </c>
      <c r="C108" s="101">
        <v>233.5</v>
      </c>
      <c r="D108" s="56">
        <v>2419</v>
      </c>
      <c r="E108" s="57">
        <v>3127.18</v>
      </c>
      <c r="G108" s="100">
        <f t="shared" si="0"/>
        <v>501518.91239999974</v>
      </c>
      <c r="H108" s="58">
        <f t="shared" si="1"/>
        <v>0.29275733774286888</v>
      </c>
      <c r="I108" s="17">
        <f t="shared" si="2"/>
        <v>-708.17999999999984</v>
      </c>
      <c r="J108" s="17"/>
    </row>
    <row r="109" spans="1:10" ht="14.25" customHeight="1" x14ac:dyDescent="0.25">
      <c r="A109" s="54">
        <v>43800</v>
      </c>
      <c r="B109" s="99">
        <f t="shared" si="3"/>
        <v>108</v>
      </c>
      <c r="C109" s="101">
        <v>351.5</v>
      </c>
      <c r="D109" s="56">
        <v>4238</v>
      </c>
      <c r="E109" s="57">
        <v>4675.29</v>
      </c>
      <c r="G109" s="100">
        <f t="shared" si="0"/>
        <v>191222.54409999997</v>
      </c>
      <c r="H109" s="58">
        <f t="shared" si="1"/>
        <v>0.10318310523831996</v>
      </c>
      <c r="I109" s="17">
        <f t="shared" si="2"/>
        <v>-437.28999999999996</v>
      </c>
      <c r="J109" s="17"/>
    </row>
    <row r="110" spans="1:10" ht="14.25" customHeight="1" x14ac:dyDescent="0.25">
      <c r="A110" s="54">
        <v>43831</v>
      </c>
      <c r="B110" s="99">
        <f t="shared" si="3"/>
        <v>109</v>
      </c>
      <c r="C110" s="101">
        <v>440</v>
      </c>
      <c r="D110" s="56">
        <v>5672</v>
      </c>
      <c r="E110" s="57">
        <v>6743.51</v>
      </c>
      <c r="G110" s="100">
        <f t="shared" si="0"/>
        <v>1148133.6801000005</v>
      </c>
      <c r="H110" s="58">
        <f t="shared" si="1"/>
        <v>0.18891220028208749</v>
      </c>
      <c r="I110" s="17">
        <f t="shared" si="2"/>
        <v>-1071.5100000000002</v>
      </c>
      <c r="J110" s="17"/>
    </row>
    <row r="111" spans="1:10" ht="14.25" customHeight="1" x14ac:dyDescent="0.25">
      <c r="A111" s="54">
        <v>43862</v>
      </c>
      <c r="B111" s="99">
        <f t="shared" si="3"/>
        <v>110</v>
      </c>
      <c r="C111" s="101">
        <v>622.5</v>
      </c>
      <c r="D111" s="56">
        <v>11933</v>
      </c>
      <c r="E111" s="57">
        <v>12124.26</v>
      </c>
      <c r="G111" s="100">
        <f t="shared" si="0"/>
        <v>36580.387600000082</v>
      </c>
      <c r="H111" s="58">
        <f t="shared" si="1"/>
        <v>1.6027822006201307E-2</v>
      </c>
      <c r="I111" s="17">
        <f t="shared" si="2"/>
        <v>-191.26000000000022</v>
      </c>
      <c r="J111" s="17"/>
    </row>
    <row r="112" spans="1:10" ht="14.25" customHeight="1" x14ac:dyDescent="0.25">
      <c r="A112" s="54">
        <v>43891</v>
      </c>
      <c r="B112" s="99">
        <f t="shared" si="3"/>
        <v>111</v>
      </c>
      <c r="C112" s="101">
        <v>485.5</v>
      </c>
      <c r="D112" s="56">
        <v>8252</v>
      </c>
      <c r="E112" s="57">
        <v>8150.85</v>
      </c>
      <c r="G112" s="100">
        <f t="shared" si="0"/>
        <v>10231.322499999926</v>
      </c>
      <c r="H112" s="58">
        <f t="shared" si="1"/>
        <v>1.2257634512845327E-2</v>
      </c>
      <c r="I112" s="17">
        <f t="shared" si="2"/>
        <v>101.14999999999964</v>
      </c>
      <c r="J112" s="17"/>
    </row>
    <row r="113" spans="1:10" ht="14.25" customHeight="1" x14ac:dyDescent="0.25">
      <c r="A113" s="54">
        <v>43922</v>
      </c>
      <c r="B113" s="99">
        <f t="shared" si="3"/>
        <v>112</v>
      </c>
      <c r="C113" s="101">
        <v>146</v>
      </c>
      <c r="D113" s="56">
        <v>4239</v>
      </c>
      <c r="E113" s="57">
        <v>2484.83</v>
      </c>
      <c r="G113" s="100">
        <f t="shared" si="0"/>
        <v>3077112.3889000001</v>
      </c>
      <c r="H113" s="58">
        <f t="shared" si="1"/>
        <v>0.41381693795706537</v>
      </c>
      <c r="I113" s="17">
        <f t="shared" si="2"/>
        <v>1754.17</v>
      </c>
      <c r="J113" s="17"/>
    </row>
    <row r="114" spans="1:10" ht="14.25" customHeight="1" x14ac:dyDescent="0.25">
      <c r="A114" s="54">
        <v>43952</v>
      </c>
      <c r="B114" s="99">
        <f t="shared" si="3"/>
        <v>113</v>
      </c>
      <c r="C114" s="16">
        <v>80</v>
      </c>
      <c r="D114" s="56">
        <v>2803</v>
      </c>
      <c r="E114" s="57">
        <v>2156.86</v>
      </c>
      <c r="G114" s="100">
        <f t="shared" si="0"/>
        <v>417496.89959999983</v>
      </c>
      <c r="H114" s="58">
        <f t="shared" si="1"/>
        <v>0.23051730288976091</v>
      </c>
      <c r="I114" s="17">
        <f t="shared" si="2"/>
        <v>646.13999999999987</v>
      </c>
      <c r="J114" s="17"/>
    </row>
    <row r="115" spans="1:10" ht="14.25" customHeight="1" x14ac:dyDescent="0.25">
      <c r="A115" s="54">
        <v>43983</v>
      </c>
      <c r="B115" s="99">
        <f t="shared" si="3"/>
        <v>114</v>
      </c>
      <c r="C115" s="16">
        <v>63.5</v>
      </c>
      <c r="D115" s="56">
        <v>2449</v>
      </c>
      <c r="E115" s="57">
        <v>2089.73</v>
      </c>
      <c r="G115" s="100">
        <f t="shared" si="0"/>
        <v>129074.93289999999</v>
      </c>
      <c r="H115" s="58">
        <f t="shared" si="1"/>
        <v>0.14670069416088199</v>
      </c>
      <c r="I115" s="17">
        <f t="shared" si="2"/>
        <v>359.27</v>
      </c>
      <c r="J115" s="17"/>
    </row>
    <row r="116" spans="1:10" ht="14.25" customHeight="1" x14ac:dyDescent="0.25">
      <c r="A116" s="54">
        <v>44013</v>
      </c>
      <c r="B116" s="99">
        <f t="shared" si="3"/>
        <v>115</v>
      </c>
      <c r="C116" s="16">
        <v>10</v>
      </c>
      <c r="D116" s="56">
        <v>1873</v>
      </c>
      <c r="E116" s="57">
        <v>1903.84</v>
      </c>
      <c r="G116" s="100">
        <f t="shared" si="0"/>
        <v>951.10559999999498</v>
      </c>
      <c r="H116" s="58">
        <f t="shared" si="1"/>
        <v>1.6465563267485273E-2</v>
      </c>
      <c r="I116" s="17">
        <f t="shared" si="2"/>
        <v>-30.839999999999918</v>
      </c>
      <c r="J116" s="17"/>
    </row>
    <row r="117" spans="1:10" ht="14.25" customHeight="1" x14ac:dyDescent="0.25">
      <c r="A117" s="54">
        <v>44044</v>
      </c>
      <c r="B117" s="99">
        <f t="shared" si="3"/>
        <v>116</v>
      </c>
      <c r="C117" s="16">
        <v>10</v>
      </c>
      <c r="D117" s="56">
        <v>1462</v>
      </c>
      <c r="E117" s="57">
        <v>1903.84</v>
      </c>
      <c r="G117" s="100">
        <f t="shared" si="0"/>
        <v>195222.58559999993</v>
      </c>
      <c r="H117" s="58">
        <f t="shared" si="1"/>
        <v>0.3022161422708618</v>
      </c>
      <c r="I117" s="17">
        <f t="shared" si="2"/>
        <v>-441.83999999999992</v>
      </c>
      <c r="J117" s="17"/>
    </row>
    <row r="118" spans="1:10" ht="14.25" customHeight="1" x14ac:dyDescent="0.25">
      <c r="A118" s="54">
        <v>44075</v>
      </c>
      <c r="B118" s="99">
        <f t="shared" si="3"/>
        <v>117</v>
      </c>
      <c r="C118" s="16">
        <v>21.5</v>
      </c>
      <c r="D118" s="56">
        <v>1141</v>
      </c>
      <c r="E118" s="57">
        <v>1940.1</v>
      </c>
      <c r="G118" s="100">
        <f t="shared" si="0"/>
        <v>638560.80999999982</v>
      </c>
      <c r="H118" s="58">
        <f t="shared" si="1"/>
        <v>0.70035056967572296</v>
      </c>
      <c r="I118" s="17">
        <f t="shared" si="2"/>
        <v>-799.09999999999991</v>
      </c>
      <c r="J118" s="17"/>
    </row>
    <row r="119" spans="1:10" ht="14.25" customHeight="1" x14ac:dyDescent="0.25">
      <c r="A119" s="54">
        <v>44105</v>
      </c>
      <c r="B119" s="99">
        <f t="shared" si="3"/>
        <v>118</v>
      </c>
      <c r="C119" s="16">
        <v>72.5</v>
      </c>
      <c r="D119" s="56">
        <v>985</v>
      </c>
      <c r="E119" s="57">
        <v>2125.71</v>
      </c>
      <c r="G119" s="100">
        <f t="shared" si="0"/>
        <v>1301219.3041000001</v>
      </c>
      <c r="H119" s="58">
        <f t="shared" si="1"/>
        <v>1.1580812182741118</v>
      </c>
      <c r="I119" s="17">
        <f t="shared" si="2"/>
        <v>-1140.71</v>
      </c>
      <c r="J119" s="17"/>
    </row>
    <row r="120" spans="1:10" ht="14.25" customHeight="1" x14ac:dyDescent="0.25">
      <c r="A120" s="54">
        <v>44136</v>
      </c>
      <c r="B120" s="99">
        <f t="shared" si="3"/>
        <v>119</v>
      </c>
      <c r="C120" s="16">
        <v>166.5</v>
      </c>
      <c r="D120" s="56">
        <v>1948</v>
      </c>
      <c r="E120" s="57">
        <v>2610.31</v>
      </c>
      <c r="G120" s="100">
        <f t="shared" si="0"/>
        <v>438654.53609999991</v>
      </c>
      <c r="H120" s="58">
        <f t="shared" si="1"/>
        <v>0.33999486652977412</v>
      </c>
      <c r="I120" s="17">
        <f t="shared" si="2"/>
        <v>-662.31</v>
      </c>
      <c r="J120" s="17"/>
    </row>
    <row r="121" spans="1:10" ht="14.25" customHeight="1" x14ac:dyDescent="0.25">
      <c r="A121" s="54">
        <v>44166</v>
      </c>
      <c r="B121" s="99">
        <f t="shared" si="3"/>
        <v>120</v>
      </c>
      <c r="C121" s="16">
        <v>378</v>
      </c>
      <c r="D121" s="56">
        <v>4880</v>
      </c>
      <c r="E121" s="57">
        <v>5195.75</v>
      </c>
      <c r="G121" s="100">
        <f t="shared" si="0"/>
        <v>99698.0625</v>
      </c>
      <c r="H121" s="58">
        <f t="shared" si="1"/>
        <v>6.4702868852459017E-2</v>
      </c>
      <c r="I121" s="17">
        <f t="shared" si="2"/>
        <v>-315.75</v>
      </c>
      <c r="J121" s="17"/>
    </row>
    <row r="122" spans="1:10" ht="14.25" customHeight="1" x14ac:dyDescent="0.25">
      <c r="A122" s="54">
        <v>44197</v>
      </c>
      <c r="B122" s="99">
        <f t="shared" si="3"/>
        <v>121</v>
      </c>
      <c r="C122" s="16">
        <v>451</v>
      </c>
      <c r="D122" s="56">
        <v>6198</v>
      </c>
      <c r="E122" s="57">
        <v>7066.17</v>
      </c>
      <c r="G122" s="100">
        <f t="shared" si="0"/>
        <v>753719.14890000015</v>
      </c>
      <c r="H122" s="58">
        <f t="shared" si="1"/>
        <v>0.14007260406582769</v>
      </c>
      <c r="I122" s="17">
        <f t="shared" si="2"/>
        <v>-868.17000000000007</v>
      </c>
      <c r="J122" s="17"/>
    </row>
    <row r="123" spans="1:10" ht="14.25" customHeight="1" x14ac:dyDescent="0.25">
      <c r="A123" s="54">
        <v>44228</v>
      </c>
      <c r="B123" s="99">
        <f t="shared" si="3"/>
        <v>122</v>
      </c>
      <c r="C123" s="16">
        <v>369</v>
      </c>
      <c r="D123" s="56">
        <v>4770</v>
      </c>
      <c r="E123" s="57">
        <v>5010.05</v>
      </c>
      <c r="G123" s="100">
        <f t="shared" si="0"/>
        <v>57624.00250000009</v>
      </c>
      <c r="H123" s="58">
        <f t="shared" si="1"/>
        <v>5.032494758909857E-2</v>
      </c>
      <c r="I123" s="17">
        <f t="shared" si="2"/>
        <v>-240.05000000000018</v>
      </c>
      <c r="J123" s="17"/>
    </row>
    <row r="124" spans="1:10" ht="14.25" customHeight="1" x14ac:dyDescent="0.25">
      <c r="A124" s="54">
        <v>44256</v>
      </c>
      <c r="B124" s="99">
        <f t="shared" si="3"/>
        <v>123</v>
      </c>
      <c r="C124" s="16">
        <v>286</v>
      </c>
      <c r="D124" s="56">
        <v>4338</v>
      </c>
      <c r="E124" s="57">
        <v>3687.82</v>
      </c>
      <c r="G124" s="100">
        <f t="shared" si="0"/>
        <v>422734.03239999979</v>
      </c>
      <c r="H124" s="58">
        <f t="shared" si="1"/>
        <v>0.14988012909174731</v>
      </c>
      <c r="I124" s="17">
        <f t="shared" si="2"/>
        <v>650.17999999999984</v>
      </c>
      <c r="J124" s="17"/>
    </row>
    <row r="125" spans="1:10" ht="14.25" customHeight="1" x14ac:dyDescent="0.25">
      <c r="A125" s="54">
        <v>44287</v>
      </c>
      <c r="B125" s="99">
        <f t="shared" si="3"/>
        <v>124</v>
      </c>
      <c r="C125" s="16">
        <v>116</v>
      </c>
      <c r="D125" s="56">
        <v>2131</v>
      </c>
      <c r="E125" s="57">
        <v>2322.77</v>
      </c>
      <c r="G125" s="100">
        <f t="shared" si="0"/>
        <v>36775.732899999995</v>
      </c>
      <c r="H125" s="58">
        <f t="shared" si="1"/>
        <v>8.9990614734866248E-2</v>
      </c>
      <c r="I125" s="17">
        <f t="shared" si="2"/>
        <v>-191.76999999999998</v>
      </c>
      <c r="J125" s="17"/>
    </row>
    <row r="126" spans="1:10" ht="14.25" customHeight="1" x14ac:dyDescent="0.25">
      <c r="A126" s="54">
        <v>44317</v>
      </c>
      <c r="B126" s="99">
        <f t="shared" si="3"/>
        <v>125</v>
      </c>
      <c r="C126" s="16">
        <v>32</v>
      </c>
      <c r="D126" s="56">
        <v>1589</v>
      </c>
      <c r="E126" s="57">
        <v>1974.89</v>
      </c>
      <c r="G126" s="100">
        <f t="shared" si="0"/>
        <v>148911.09210000007</v>
      </c>
      <c r="H126" s="58">
        <f t="shared" si="1"/>
        <v>0.24285084959093775</v>
      </c>
      <c r="I126" s="17">
        <f t="shared" si="2"/>
        <v>-385.8900000000001</v>
      </c>
      <c r="J126" s="17"/>
    </row>
    <row r="127" spans="1:10" ht="14.25" customHeight="1" x14ac:dyDescent="0.25">
      <c r="A127" s="54">
        <v>44348</v>
      </c>
      <c r="B127" s="99">
        <f t="shared" si="3"/>
        <v>126</v>
      </c>
      <c r="C127" s="16">
        <v>31.5</v>
      </c>
      <c r="D127" s="56">
        <v>1692</v>
      </c>
      <c r="E127" s="57">
        <v>1973.19</v>
      </c>
      <c r="G127" s="100">
        <f t="shared" si="0"/>
        <v>79067.816100000025</v>
      </c>
      <c r="H127" s="58">
        <f t="shared" si="1"/>
        <v>0.16618794326241138</v>
      </c>
      <c r="I127" s="17">
        <f t="shared" si="2"/>
        <v>-281.19000000000005</v>
      </c>
      <c r="J127" s="17"/>
    </row>
    <row r="128" spans="1:10" ht="14.25" customHeight="1" x14ac:dyDescent="0.25">
      <c r="A128" s="54">
        <v>44378</v>
      </c>
      <c r="B128" s="99">
        <f t="shared" si="3"/>
        <v>127</v>
      </c>
      <c r="C128" s="16">
        <v>25</v>
      </c>
      <c r="D128" s="56">
        <v>1256</v>
      </c>
      <c r="E128" s="57">
        <v>1951.52</v>
      </c>
      <c r="G128" s="100">
        <f t="shared" si="0"/>
        <v>483748.07039999997</v>
      </c>
      <c r="H128" s="58">
        <f t="shared" si="1"/>
        <v>0.5537579617834395</v>
      </c>
      <c r="I128" s="17">
        <f t="shared" si="2"/>
        <v>-695.52</v>
      </c>
      <c r="J128" s="17"/>
    </row>
    <row r="129" spans="1:10" ht="14.25" customHeight="1" x14ac:dyDescent="0.25">
      <c r="A129" s="54">
        <v>44409</v>
      </c>
      <c r="B129" s="99">
        <f t="shared" si="3"/>
        <v>128</v>
      </c>
      <c r="C129" s="16">
        <v>8</v>
      </c>
      <c r="D129" s="56">
        <v>1119</v>
      </c>
      <c r="E129" s="57">
        <v>1897.72</v>
      </c>
      <c r="G129" s="100">
        <f t="shared" si="0"/>
        <v>606404.83840000001</v>
      </c>
      <c r="H129" s="58">
        <f t="shared" si="1"/>
        <v>0.69590705987488832</v>
      </c>
      <c r="I129" s="17">
        <f t="shared" si="2"/>
        <v>-778.72</v>
      </c>
      <c r="J129" s="17"/>
    </row>
    <row r="130" spans="1:10" ht="14.25" customHeight="1" x14ac:dyDescent="0.25">
      <c r="A130" s="54">
        <v>44440</v>
      </c>
      <c r="B130" s="99">
        <f t="shared" si="3"/>
        <v>129</v>
      </c>
      <c r="C130" s="16">
        <v>18</v>
      </c>
      <c r="D130" s="56">
        <v>923</v>
      </c>
      <c r="E130" s="57">
        <v>1928.87</v>
      </c>
      <c r="G130" s="100">
        <f t="shared" si="0"/>
        <v>1011774.4568999998</v>
      </c>
      <c r="H130" s="58">
        <f t="shared" si="1"/>
        <v>1.0897833152762728</v>
      </c>
      <c r="I130" s="17">
        <f t="shared" si="2"/>
        <v>-1005.8699999999999</v>
      </c>
      <c r="J130" s="17"/>
    </row>
    <row r="131" spans="1:10" ht="14.25" customHeight="1" x14ac:dyDescent="0.25">
      <c r="A131" s="54">
        <v>44470</v>
      </c>
      <c r="B131" s="99">
        <f t="shared" si="3"/>
        <v>130</v>
      </c>
      <c r="C131" s="16">
        <v>227.5</v>
      </c>
      <c r="D131" s="56">
        <v>2983</v>
      </c>
      <c r="E131" s="57">
        <v>3072.98</v>
      </c>
      <c r="G131" s="100">
        <f t="shared" si="0"/>
        <v>8096.4004000000032</v>
      </c>
      <c r="H131" s="58">
        <f t="shared" si="1"/>
        <v>3.0164264163593704E-2</v>
      </c>
      <c r="I131" s="17">
        <f t="shared" si="2"/>
        <v>-89.980000000000018</v>
      </c>
      <c r="J131" s="17"/>
    </row>
    <row r="132" spans="1:10" ht="14.25" customHeight="1" x14ac:dyDescent="0.25">
      <c r="A132" s="54">
        <v>44501</v>
      </c>
      <c r="B132" s="99">
        <f t="shared" si="3"/>
        <v>131</v>
      </c>
      <c r="C132" s="16">
        <v>373</v>
      </c>
      <c r="D132" s="56">
        <v>3815</v>
      </c>
      <c r="E132" s="57">
        <v>5091.41</v>
      </c>
      <c r="G132" s="100">
        <f t="shared" si="0"/>
        <v>1629222.4880999997</v>
      </c>
      <c r="H132" s="58">
        <f t="shared" si="1"/>
        <v>0.33457667103538657</v>
      </c>
      <c r="I132" s="17">
        <f t="shared" si="2"/>
        <v>-1276.4099999999999</v>
      </c>
      <c r="J132" s="17"/>
    </row>
    <row r="133" spans="1:10" ht="14.25" customHeight="1" x14ac:dyDescent="0.25">
      <c r="A133" s="54">
        <v>44531</v>
      </c>
      <c r="B133" s="99">
        <f t="shared" si="3"/>
        <v>132</v>
      </c>
      <c r="C133" s="16">
        <v>377.5</v>
      </c>
      <c r="D133" s="56">
        <v>4450</v>
      </c>
      <c r="E133" s="57">
        <v>5185.18</v>
      </c>
      <c r="G133" s="100">
        <f t="shared" si="0"/>
        <v>540489.63240000047</v>
      </c>
      <c r="H133" s="58">
        <f t="shared" si="1"/>
        <v>0.16520898876404502</v>
      </c>
      <c r="I133" s="17">
        <f t="shared" si="2"/>
        <v>-735.18000000000029</v>
      </c>
      <c r="J133" s="17"/>
    </row>
    <row r="134" spans="1:10" ht="14.25" customHeight="1" x14ac:dyDescent="0.25">
      <c r="A134" s="54">
        <v>44562</v>
      </c>
      <c r="B134" s="99">
        <f t="shared" si="3"/>
        <v>133</v>
      </c>
      <c r="C134" s="16">
        <v>538.5</v>
      </c>
      <c r="D134" s="56">
        <v>9992</v>
      </c>
      <c r="E134" s="57">
        <v>9891.84</v>
      </c>
      <c r="G134" s="100">
        <f t="shared" si="0"/>
        <v>10032.025599999972</v>
      </c>
      <c r="H134" s="58">
        <f t="shared" si="1"/>
        <v>1.0024019215372283E-2</v>
      </c>
      <c r="I134" s="17">
        <f t="shared" si="2"/>
        <v>100.15999999999985</v>
      </c>
      <c r="J134" s="17"/>
    </row>
    <row r="135" spans="1:10" ht="14.25" customHeight="1" x14ac:dyDescent="0.25">
      <c r="A135" s="54">
        <v>44593</v>
      </c>
      <c r="B135" s="99">
        <f t="shared" si="3"/>
        <v>134</v>
      </c>
      <c r="C135" s="16">
        <v>516</v>
      </c>
      <c r="D135" s="56">
        <v>10939</v>
      </c>
      <c r="E135" s="57">
        <v>9158.4599999999991</v>
      </c>
      <c r="G135" s="100">
        <f t="shared" si="0"/>
        <v>3170322.6916000033</v>
      </c>
      <c r="H135" s="58">
        <f t="shared" si="1"/>
        <v>0.16276990584148468</v>
      </c>
      <c r="I135" s="17">
        <f t="shared" si="2"/>
        <v>1780.5400000000009</v>
      </c>
      <c r="J135" s="17"/>
    </row>
    <row r="136" spans="1:10" ht="14.25" customHeight="1" x14ac:dyDescent="0.25">
      <c r="A136" s="54">
        <v>44621</v>
      </c>
      <c r="B136" s="99">
        <f t="shared" si="3"/>
        <v>135</v>
      </c>
      <c r="C136" s="16">
        <v>297</v>
      </c>
      <c r="D136" s="56">
        <v>4978</v>
      </c>
      <c r="E136" s="57">
        <v>3828.23</v>
      </c>
      <c r="G136" s="100">
        <f t="shared" si="0"/>
        <v>1321971.0529</v>
      </c>
      <c r="H136" s="58">
        <f t="shared" si="1"/>
        <v>0.23097026918441141</v>
      </c>
      <c r="I136" s="17">
        <f t="shared" si="2"/>
        <v>1149.77</v>
      </c>
      <c r="J136" s="17"/>
    </row>
    <row r="137" spans="1:10" ht="14.25" customHeight="1" x14ac:dyDescent="0.25">
      <c r="A137" s="54">
        <v>44652</v>
      </c>
      <c r="B137" s="99">
        <f t="shared" si="3"/>
        <v>136</v>
      </c>
      <c r="C137" s="16">
        <v>151</v>
      </c>
      <c r="D137" s="56">
        <v>3761</v>
      </c>
      <c r="E137" s="57">
        <v>2514.2600000000002</v>
      </c>
      <c r="G137" s="100">
        <f t="shared" si="0"/>
        <v>1554360.6275999995</v>
      </c>
      <c r="H137" s="58">
        <f t="shared" si="1"/>
        <v>0.33149162456793402</v>
      </c>
      <c r="I137" s="17">
        <f t="shared" si="2"/>
        <v>1246.7399999999998</v>
      </c>
      <c r="J137" s="17"/>
    </row>
    <row r="138" spans="1:10" ht="14.25" customHeight="1" x14ac:dyDescent="0.25">
      <c r="A138" s="54">
        <v>44682</v>
      </c>
      <c r="B138" s="99">
        <f t="shared" si="3"/>
        <v>137</v>
      </c>
      <c r="C138" s="16">
        <v>76.5</v>
      </c>
      <c r="D138" s="57">
        <v>2593</v>
      </c>
      <c r="E138" s="57">
        <v>2142.19</v>
      </c>
      <c r="G138" s="100">
        <f t="shared" si="0"/>
        <v>203229.65609999996</v>
      </c>
      <c r="H138" s="58">
        <f t="shared" si="1"/>
        <v>0.17385653682992672</v>
      </c>
      <c r="I138" s="17">
        <f t="shared" si="2"/>
        <v>450.80999999999995</v>
      </c>
      <c r="J138" s="17"/>
    </row>
    <row r="139" spans="1:10" ht="14.25" customHeight="1" x14ac:dyDescent="0.25">
      <c r="A139" s="54">
        <v>44713</v>
      </c>
      <c r="B139" s="99">
        <f t="shared" si="3"/>
        <v>138</v>
      </c>
      <c r="C139" s="16">
        <v>34</v>
      </c>
      <c r="D139" s="57">
        <v>2211</v>
      </c>
      <c r="E139" s="57">
        <v>1981.7</v>
      </c>
      <c r="G139" s="100">
        <f t="shared" si="0"/>
        <v>52578.489999999976</v>
      </c>
      <c r="H139" s="58">
        <f t="shared" si="1"/>
        <v>0.10370872908186339</v>
      </c>
      <c r="I139" s="17">
        <f t="shared" si="2"/>
        <v>229.29999999999995</v>
      </c>
      <c r="J139" s="17"/>
    </row>
    <row r="140" spans="1:10" ht="14.25" customHeight="1" x14ac:dyDescent="0.25">
      <c r="A140" s="54">
        <v>44743</v>
      </c>
      <c r="B140" s="103">
        <f t="shared" si="3"/>
        <v>139</v>
      </c>
      <c r="C140" s="16">
        <v>12.5</v>
      </c>
      <c r="D140" s="57"/>
      <c r="E140" s="104">
        <v>1911.56</v>
      </c>
    </row>
    <row r="141" spans="1:10" ht="14.25" customHeight="1" x14ac:dyDescent="0.25">
      <c r="A141" s="54">
        <v>44774</v>
      </c>
      <c r="B141" s="103">
        <f t="shared" si="3"/>
        <v>140</v>
      </c>
      <c r="C141" s="16">
        <v>44.8</v>
      </c>
      <c r="D141" s="53"/>
      <c r="E141" s="104">
        <v>2019.57</v>
      </c>
    </row>
    <row r="142" spans="1:10" ht="14.25" customHeight="1" x14ac:dyDescent="0.25">
      <c r="A142" s="54">
        <v>44805</v>
      </c>
      <c r="B142" s="103">
        <f t="shared" si="3"/>
        <v>141</v>
      </c>
      <c r="C142" s="16">
        <v>83.8</v>
      </c>
      <c r="D142" s="53"/>
      <c r="E142" s="104">
        <v>2173.0700000000002</v>
      </c>
    </row>
    <row r="143" spans="1:10" ht="14.25" customHeight="1" x14ac:dyDescent="0.25">
      <c r="A143" s="54">
        <v>44835</v>
      </c>
      <c r="B143" s="103">
        <f t="shared" si="3"/>
        <v>142</v>
      </c>
      <c r="C143" s="16">
        <v>169</v>
      </c>
      <c r="D143" s="53"/>
      <c r="E143" s="104">
        <v>2626.52</v>
      </c>
    </row>
    <row r="144" spans="1:10" ht="14.25" customHeight="1" x14ac:dyDescent="0.25">
      <c r="A144" s="54">
        <v>44866</v>
      </c>
      <c r="B144" s="103">
        <f t="shared" si="3"/>
        <v>143</v>
      </c>
      <c r="C144" s="16">
        <v>248</v>
      </c>
      <c r="D144" s="53"/>
      <c r="E144" s="104">
        <v>3265.82</v>
      </c>
    </row>
    <row r="145" spans="1:5" ht="14.25" customHeight="1" x14ac:dyDescent="0.25">
      <c r="A145" s="54">
        <v>44896</v>
      </c>
      <c r="B145" s="103">
        <f t="shared" si="3"/>
        <v>144</v>
      </c>
      <c r="C145" s="16">
        <v>321</v>
      </c>
      <c r="D145" s="53"/>
      <c r="E145" s="104">
        <v>4167.95</v>
      </c>
    </row>
    <row r="146" spans="1:5" ht="14.25" customHeight="1" x14ac:dyDescent="0.25">
      <c r="A146" s="54">
        <v>44927</v>
      </c>
      <c r="B146" s="103">
        <f t="shared" si="3"/>
        <v>145</v>
      </c>
      <c r="C146" s="16">
        <v>418</v>
      </c>
      <c r="D146" s="53"/>
      <c r="E146" s="104">
        <v>6140.09</v>
      </c>
    </row>
    <row r="147" spans="1:5" ht="14.25" customHeight="1" x14ac:dyDescent="0.25">
      <c r="A147" s="54">
        <v>44958</v>
      </c>
      <c r="B147" s="103">
        <f t="shared" si="3"/>
        <v>146</v>
      </c>
      <c r="C147" s="16">
        <v>407</v>
      </c>
      <c r="D147" s="53"/>
      <c r="E147" s="104">
        <v>5860.61</v>
      </c>
    </row>
    <row r="148" spans="1:5" ht="14.25" customHeight="1" x14ac:dyDescent="0.25">
      <c r="A148" s="54">
        <v>44986</v>
      </c>
      <c r="B148" s="103">
        <f t="shared" si="3"/>
        <v>147</v>
      </c>
      <c r="C148" s="53">
        <v>319</v>
      </c>
      <c r="D148" s="53"/>
      <c r="E148" s="104">
        <v>4137.7700000000004</v>
      </c>
    </row>
    <row r="149" spans="1:5" ht="14.25" customHeight="1" x14ac:dyDescent="0.25"/>
    <row r="150" spans="1:5" ht="14.25" customHeight="1" x14ac:dyDescent="0.25"/>
    <row r="151" spans="1:5" ht="14.25" customHeight="1" x14ac:dyDescent="0.25"/>
    <row r="152" spans="1:5" ht="14.25" customHeight="1" x14ac:dyDescent="0.25"/>
    <row r="153" spans="1:5" ht="14.25" customHeight="1" x14ac:dyDescent="0.25"/>
    <row r="154" spans="1:5" ht="14.25" customHeight="1" x14ac:dyDescent="0.25"/>
    <row r="155" spans="1:5" ht="14.25" customHeight="1" x14ac:dyDescent="0.25"/>
    <row r="156" spans="1:5" ht="14.25" customHeight="1" x14ac:dyDescent="0.25"/>
    <row r="157" spans="1:5" ht="14.25" customHeight="1" x14ac:dyDescent="0.25"/>
    <row r="158" spans="1:5" ht="14.25" customHeight="1" x14ac:dyDescent="0.25"/>
    <row r="159" spans="1:5" ht="14.25" customHeight="1" x14ac:dyDescent="0.25"/>
    <row r="160" spans="1:5" ht="14.25" customHeight="1" x14ac:dyDescent="0.25"/>
    <row r="161" ht="14.25" customHeight="1" x14ac:dyDescent="0.25"/>
    <row r="162" ht="14.25" customHeight="1" x14ac:dyDescent="0.25"/>
    <row r="163" ht="14.25" customHeight="1" x14ac:dyDescent="0.25"/>
    <row r="164" ht="14.25" customHeight="1" x14ac:dyDescent="0.25"/>
    <row r="165" ht="14.25" customHeight="1" x14ac:dyDescent="0.25"/>
    <row r="166" ht="14.25" customHeight="1" x14ac:dyDescent="0.25"/>
    <row r="167" ht="14.25" customHeight="1" x14ac:dyDescent="0.25"/>
    <row r="168" ht="14.25" customHeight="1" x14ac:dyDescent="0.25"/>
    <row r="169" ht="14.25" customHeight="1" x14ac:dyDescent="0.25"/>
    <row r="170" ht="14.25" customHeight="1" x14ac:dyDescent="0.25"/>
    <row r="171" ht="14.25" customHeight="1" x14ac:dyDescent="0.25"/>
    <row r="172" ht="14.25" customHeight="1" x14ac:dyDescent="0.25"/>
    <row r="173" ht="14.25" customHeight="1" x14ac:dyDescent="0.25"/>
    <row r="174" ht="14.25" customHeight="1" x14ac:dyDescent="0.25"/>
    <row r="175" ht="14.25" customHeight="1" x14ac:dyDescent="0.25"/>
    <row r="176" ht="14.25" customHeight="1" x14ac:dyDescent="0.25"/>
    <row r="177" ht="14.25" customHeight="1" x14ac:dyDescent="0.25"/>
    <row r="178" ht="14.25" customHeight="1" x14ac:dyDescent="0.25"/>
    <row r="179" ht="14.25" customHeight="1" x14ac:dyDescent="0.25"/>
    <row r="180" ht="14.25" customHeight="1" x14ac:dyDescent="0.25"/>
    <row r="181" ht="14.25" customHeight="1" x14ac:dyDescent="0.25"/>
    <row r="182" ht="14.25" customHeight="1" x14ac:dyDescent="0.25"/>
    <row r="183" ht="14.25" customHeight="1" x14ac:dyDescent="0.25"/>
    <row r="184" ht="14.25" customHeight="1" x14ac:dyDescent="0.25"/>
    <row r="185" ht="14.25" customHeight="1" x14ac:dyDescent="0.25"/>
    <row r="186" ht="14.25" customHeight="1" x14ac:dyDescent="0.25"/>
    <row r="187" ht="14.25" customHeight="1" x14ac:dyDescent="0.25"/>
    <row r="188" ht="14.25" customHeight="1" x14ac:dyDescent="0.25"/>
    <row r="189" ht="14.25" customHeight="1" x14ac:dyDescent="0.25"/>
    <row r="190" ht="14.25" customHeight="1" x14ac:dyDescent="0.25"/>
    <row r="191" ht="14.25" customHeight="1" x14ac:dyDescent="0.25"/>
    <row r="192" ht="14.25" customHeight="1" x14ac:dyDescent="0.25"/>
    <row r="193" ht="14.25" customHeight="1" x14ac:dyDescent="0.25"/>
    <row r="194" ht="14.25" customHeight="1" x14ac:dyDescent="0.25"/>
    <row r="195" ht="14.25" customHeight="1" x14ac:dyDescent="0.25"/>
    <row r="196" ht="14.25" customHeight="1" x14ac:dyDescent="0.25"/>
    <row r="197" ht="14.25" customHeight="1" x14ac:dyDescent="0.25"/>
    <row r="198" ht="14.25" customHeight="1" x14ac:dyDescent="0.25"/>
    <row r="199" ht="14.25" customHeight="1" x14ac:dyDescent="0.25"/>
    <row r="200" ht="14.25" customHeight="1" x14ac:dyDescent="0.25"/>
    <row r="201" ht="14.25" customHeight="1" x14ac:dyDescent="0.25"/>
    <row r="202" ht="14.25" customHeight="1" x14ac:dyDescent="0.25"/>
    <row r="203" ht="14.25" customHeight="1" x14ac:dyDescent="0.25"/>
    <row r="204" ht="14.25" customHeight="1" x14ac:dyDescent="0.25"/>
    <row r="205" ht="14.25" customHeight="1" x14ac:dyDescent="0.25"/>
    <row r="206" ht="14.25" customHeight="1" x14ac:dyDescent="0.25"/>
    <row r="207" ht="14.25" customHeight="1" x14ac:dyDescent="0.25"/>
    <row r="208" ht="14.25" customHeight="1" x14ac:dyDescent="0.25"/>
    <row r="209" ht="14.25" customHeight="1" x14ac:dyDescent="0.25"/>
    <row r="210" ht="14.25" customHeight="1" x14ac:dyDescent="0.25"/>
    <row r="211" ht="14.25" customHeight="1" x14ac:dyDescent="0.25"/>
    <row r="212" ht="14.25" customHeight="1" x14ac:dyDescent="0.25"/>
    <row r="213" ht="14.25" customHeight="1" x14ac:dyDescent="0.25"/>
    <row r="214" ht="14.25" customHeight="1" x14ac:dyDescent="0.25"/>
    <row r="215" ht="14.25" customHeight="1" x14ac:dyDescent="0.25"/>
    <row r="216" ht="14.25" customHeight="1" x14ac:dyDescent="0.25"/>
    <row r="217" ht="14.25" customHeight="1" x14ac:dyDescent="0.25"/>
    <row r="218" ht="14.25" customHeight="1" x14ac:dyDescent="0.25"/>
    <row r="219" ht="14.25" customHeight="1" x14ac:dyDescent="0.25"/>
    <row r="220" ht="14.25" customHeight="1" x14ac:dyDescent="0.25"/>
    <row r="221" ht="14.25" customHeight="1" x14ac:dyDescent="0.25"/>
    <row r="222" ht="14.25" customHeight="1" x14ac:dyDescent="0.25"/>
    <row r="223" ht="14.25" customHeight="1" x14ac:dyDescent="0.25"/>
    <row r="224" ht="14.25" customHeight="1" x14ac:dyDescent="0.25"/>
    <row r="225" ht="14.25" customHeight="1" x14ac:dyDescent="0.25"/>
    <row r="226" ht="14.25" customHeight="1" x14ac:dyDescent="0.25"/>
    <row r="227" ht="14.25" customHeight="1" x14ac:dyDescent="0.25"/>
    <row r="228" ht="14.25" customHeight="1" x14ac:dyDescent="0.25"/>
    <row r="229" ht="14.25" customHeight="1" x14ac:dyDescent="0.25"/>
    <row r="230" ht="14.25" customHeight="1" x14ac:dyDescent="0.25"/>
    <row r="231" ht="14.25" customHeight="1" x14ac:dyDescent="0.25"/>
    <row r="232" ht="14.25" customHeight="1" x14ac:dyDescent="0.25"/>
    <row r="233" ht="14.25" customHeight="1" x14ac:dyDescent="0.25"/>
    <row r="234" ht="14.25" customHeight="1" x14ac:dyDescent="0.25"/>
    <row r="235" ht="14.25" customHeight="1" x14ac:dyDescent="0.25"/>
    <row r="236" ht="14.25" customHeight="1" x14ac:dyDescent="0.25"/>
    <row r="237" ht="14.25" customHeight="1" x14ac:dyDescent="0.25"/>
    <row r="238" ht="14.25" customHeight="1" x14ac:dyDescent="0.25"/>
    <row r="239" ht="14.25" customHeight="1" x14ac:dyDescent="0.25"/>
    <row r="240" ht="14.25" customHeight="1" x14ac:dyDescent="0.25"/>
    <row r="241" ht="14.25" customHeight="1" x14ac:dyDescent="0.25"/>
    <row r="242" ht="14.25" customHeight="1" x14ac:dyDescent="0.25"/>
    <row r="243" ht="14.25" customHeight="1" x14ac:dyDescent="0.25"/>
    <row r="244" ht="14.25" customHeight="1" x14ac:dyDescent="0.25"/>
    <row r="245" ht="14.25" customHeight="1" x14ac:dyDescent="0.25"/>
    <row r="246" ht="14.25" customHeight="1" x14ac:dyDescent="0.25"/>
    <row r="247" ht="14.25" customHeight="1" x14ac:dyDescent="0.25"/>
    <row r="248" ht="14.25" customHeight="1" x14ac:dyDescent="0.25"/>
    <row r="249" ht="14.25" customHeight="1" x14ac:dyDescent="0.25"/>
    <row r="250" ht="14.25" customHeight="1" x14ac:dyDescent="0.25"/>
    <row r="251" ht="14.25" customHeight="1" x14ac:dyDescent="0.25"/>
    <row r="252" ht="14.25" customHeight="1" x14ac:dyDescent="0.25"/>
    <row r="253" ht="14.25" customHeight="1" x14ac:dyDescent="0.25"/>
    <row r="254" ht="14.25" customHeight="1" x14ac:dyDescent="0.25"/>
    <row r="255" ht="14.25" customHeight="1" x14ac:dyDescent="0.25"/>
    <row r="256" ht="14.25" customHeight="1" x14ac:dyDescent="0.25"/>
    <row r="257" ht="14.25" customHeight="1" x14ac:dyDescent="0.25"/>
    <row r="258" ht="14.25" customHeight="1" x14ac:dyDescent="0.25"/>
    <row r="259" ht="14.25" customHeight="1" x14ac:dyDescent="0.25"/>
    <row r="260" ht="14.25" customHeight="1" x14ac:dyDescent="0.25"/>
    <row r="261" ht="14.25" customHeight="1" x14ac:dyDescent="0.25"/>
    <row r="262" ht="14.25" customHeight="1" x14ac:dyDescent="0.25"/>
    <row r="263" ht="14.25" customHeight="1" x14ac:dyDescent="0.25"/>
    <row r="264" ht="14.25" customHeight="1" x14ac:dyDescent="0.25"/>
    <row r="265" ht="14.25" customHeight="1" x14ac:dyDescent="0.25"/>
    <row r="266" ht="14.25" customHeight="1" x14ac:dyDescent="0.25"/>
    <row r="267" ht="14.25" customHeight="1" x14ac:dyDescent="0.25"/>
    <row r="268" ht="14.25" customHeight="1" x14ac:dyDescent="0.25"/>
    <row r="269" ht="14.25" customHeight="1" x14ac:dyDescent="0.25"/>
    <row r="270" ht="14.25" customHeight="1" x14ac:dyDescent="0.25"/>
    <row r="271" ht="14.25" customHeight="1" x14ac:dyDescent="0.25"/>
    <row r="272" ht="14.25" customHeight="1" x14ac:dyDescent="0.25"/>
    <row r="273" ht="14.25" customHeight="1" x14ac:dyDescent="0.25"/>
    <row r="274" ht="14.25" customHeight="1" x14ac:dyDescent="0.25"/>
    <row r="275" ht="14.25" customHeight="1" x14ac:dyDescent="0.25"/>
    <row r="276" ht="14.25" customHeight="1" x14ac:dyDescent="0.25"/>
    <row r="277" ht="14.25" customHeight="1" x14ac:dyDescent="0.25"/>
    <row r="278" ht="14.25" customHeight="1" x14ac:dyDescent="0.25"/>
    <row r="279" ht="14.25" customHeight="1" x14ac:dyDescent="0.25"/>
    <row r="280" ht="14.25" customHeight="1" x14ac:dyDescent="0.25"/>
    <row r="281" ht="14.25" customHeight="1" x14ac:dyDescent="0.25"/>
    <row r="282" ht="14.25" customHeight="1" x14ac:dyDescent="0.25"/>
    <row r="283" ht="14.25" customHeight="1" x14ac:dyDescent="0.25"/>
    <row r="284" ht="14.25" customHeight="1" x14ac:dyDescent="0.25"/>
    <row r="285" ht="14.25" customHeight="1" x14ac:dyDescent="0.25"/>
    <row r="286" ht="14.25" customHeight="1" x14ac:dyDescent="0.25"/>
    <row r="287" ht="14.25" customHeight="1" x14ac:dyDescent="0.25"/>
    <row r="288" ht="14.25" customHeight="1" x14ac:dyDescent="0.25"/>
    <row r="289" ht="14.25" customHeight="1" x14ac:dyDescent="0.25"/>
    <row r="290" ht="14.25" customHeight="1" x14ac:dyDescent="0.25"/>
    <row r="291" ht="14.25" customHeight="1" x14ac:dyDescent="0.25"/>
    <row r="292" ht="14.25" customHeight="1" x14ac:dyDescent="0.25"/>
    <row r="293" ht="14.25" customHeight="1" x14ac:dyDescent="0.25"/>
    <row r="294" ht="14.25" customHeight="1" x14ac:dyDescent="0.25"/>
    <row r="295" ht="14.25" customHeight="1" x14ac:dyDescent="0.25"/>
    <row r="296" ht="14.25" customHeight="1" x14ac:dyDescent="0.25"/>
    <row r="297" ht="14.25" customHeight="1" x14ac:dyDescent="0.25"/>
    <row r="298" ht="14.25" customHeight="1" x14ac:dyDescent="0.25"/>
    <row r="299" ht="14.25" customHeight="1" x14ac:dyDescent="0.25"/>
    <row r="300" ht="14.25" customHeight="1" x14ac:dyDescent="0.25"/>
    <row r="301" ht="14.25" customHeight="1" x14ac:dyDescent="0.25"/>
    <row r="302" ht="14.25" customHeight="1" x14ac:dyDescent="0.25"/>
    <row r="303" ht="14.25" customHeight="1" x14ac:dyDescent="0.25"/>
    <row r="304" ht="14.25" customHeight="1" x14ac:dyDescent="0.25"/>
    <row r="305" ht="14.25" customHeight="1" x14ac:dyDescent="0.25"/>
    <row r="306" ht="14.25" customHeight="1" x14ac:dyDescent="0.25"/>
    <row r="307" ht="14.25" customHeight="1" x14ac:dyDescent="0.25"/>
    <row r="308" ht="14.25" customHeight="1" x14ac:dyDescent="0.25"/>
    <row r="309" ht="14.25" customHeight="1" x14ac:dyDescent="0.25"/>
    <row r="310" ht="14.25" customHeight="1" x14ac:dyDescent="0.25"/>
    <row r="311" ht="14.25" customHeight="1" x14ac:dyDescent="0.25"/>
    <row r="312" ht="14.25" customHeight="1" x14ac:dyDescent="0.25"/>
    <row r="313" ht="14.25" customHeight="1" x14ac:dyDescent="0.25"/>
    <row r="314" ht="14.25" customHeight="1" x14ac:dyDescent="0.25"/>
    <row r="315" ht="14.25" customHeight="1" x14ac:dyDescent="0.25"/>
    <row r="316" ht="14.25" customHeight="1" x14ac:dyDescent="0.25"/>
    <row r="317" ht="14.25" customHeight="1" x14ac:dyDescent="0.25"/>
    <row r="318" ht="14.25" customHeight="1" x14ac:dyDescent="0.25"/>
    <row r="319" ht="14.25" customHeight="1" x14ac:dyDescent="0.25"/>
    <row r="320" ht="14.25" customHeight="1" x14ac:dyDescent="0.25"/>
    <row r="321" ht="14.25" customHeight="1" x14ac:dyDescent="0.25"/>
    <row r="322" ht="14.25" customHeight="1" x14ac:dyDescent="0.25"/>
    <row r="323" ht="14.25" customHeight="1" x14ac:dyDescent="0.25"/>
    <row r="324" ht="14.25" customHeight="1" x14ac:dyDescent="0.25"/>
    <row r="325" ht="14.25" customHeight="1" x14ac:dyDescent="0.25"/>
    <row r="326" ht="14.25" customHeight="1" x14ac:dyDescent="0.25"/>
    <row r="327" ht="14.25" customHeight="1" x14ac:dyDescent="0.25"/>
    <row r="328" ht="14.25" customHeight="1" x14ac:dyDescent="0.25"/>
    <row r="329" ht="14.25" customHeight="1" x14ac:dyDescent="0.25"/>
    <row r="330" ht="14.25" customHeight="1" x14ac:dyDescent="0.25"/>
    <row r="331" ht="14.25" customHeight="1" x14ac:dyDescent="0.25"/>
    <row r="332" ht="14.25" customHeight="1" x14ac:dyDescent="0.25"/>
    <row r="333" ht="14.25" customHeight="1" x14ac:dyDescent="0.25"/>
    <row r="334" ht="14.25" customHeight="1" x14ac:dyDescent="0.25"/>
    <row r="335" ht="14.25" customHeight="1" x14ac:dyDescent="0.25"/>
    <row r="336" ht="14.25" customHeight="1" x14ac:dyDescent="0.25"/>
    <row r="337" ht="14.25" customHeight="1" x14ac:dyDescent="0.25"/>
    <row r="338" ht="14.25" customHeight="1" x14ac:dyDescent="0.25"/>
    <row r="339" ht="14.25" customHeight="1" x14ac:dyDescent="0.25"/>
    <row r="340" ht="14.25" customHeight="1" x14ac:dyDescent="0.25"/>
    <row r="341" ht="14.25" customHeight="1" x14ac:dyDescent="0.25"/>
    <row r="342" ht="14.25" customHeight="1" x14ac:dyDescent="0.25"/>
    <row r="343" ht="14.25" customHeight="1" x14ac:dyDescent="0.25"/>
    <row r="344" ht="14.25" customHeight="1" x14ac:dyDescent="0.25"/>
    <row r="345" ht="14.25" customHeight="1" x14ac:dyDescent="0.25"/>
    <row r="346" ht="14.25" customHeight="1" x14ac:dyDescent="0.25"/>
    <row r="347" ht="14.25" customHeight="1" x14ac:dyDescent="0.25"/>
    <row r="348" ht="14.25" customHeight="1" x14ac:dyDescent="0.25"/>
    <row r="349" ht="14.25" customHeight="1" x14ac:dyDescent="0.25"/>
    <row r="350" ht="14.25" customHeight="1" x14ac:dyDescent="0.25"/>
    <row r="351" ht="14.25" customHeight="1" x14ac:dyDescent="0.25"/>
    <row r="352" ht="14.25" customHeight="1" x14ac:dyDescent="0.25"/>
    <row r="353" ht="14.25" customHeight="1" x14ac:dyDescent="0.25"/>
    <row r="354" ht="14.25" customHeight="1" x14ac:dyDescent="0.25"/>
    <row r="355" ht="14.25" customHeight="1" x14ac:dyDescent="0.25"/>
    <row r="356" ht="14.25" customHeight="1" x14ac:dyDescent="0.25"/>
    <row r="357" ht="14.25" customHeight="1" x14ac:dyDescent="0.25"/>
    <row r="358" ht="14.25" customHeight="1" x14ac:dyDescent="0.25"/>
    <row r="359" ht="14.25" customHeight="1" x14ac:dyDescent="0.25"/>
    <row r="360" ht="14.25" customHeight="1" x14ac:dyDescent="0.25"/>
    <row r="361" ht="14.25" customHeight="1" x14ac:dyDescent="0.25"/>
    <row r="362" ht="14.25" customHeight="1" x14ac:dyDescent="0.25"/>
    <row r="363" ht="14.25" customHeight="1" x14ac:dyDescent="0.25"/>
    <row r="364" ht="14.25" customHeight="1" x14ac:dyDescent="0.25"/>
    <row r="365" ht="14.25" customHeight="1" x14ac:dyDescent="0.25"/>
    <row r="366" ht="14.25" customHeight="1" x14ac:dyDescent="0.25"/>
    <row r="367" ht="14.25" customHeight="1" x14ac:dyDescent="0.25"/>
    <row r="368" ht="14.25" customHeight="1" x14ac:dyDescent="0.25"/>
    <row r="369" ht="14.25" customHeight="1" x14ac:dyDescent="0.25"/>
    <row r="370" ht="14.25" customHeight="1" x14ac:dyDescent="0.25"/>
    <row r="371" ht="14.25" customHeight="1" x14ac:dyDescent="0.25"/>
    <row r="372" ht="14.25" customHeight="1" x14ac:dyDescent="0.25"/>
    <row r="373" ht="14.25" customHeight="1" x14ac:dyDescent="0.25"/>
    <row r="374" ht="14.25" customHeight="1" x14ac:dyDescent="0.25"/>
    <row r="375" ht="14.25" customHeight="1" x14ac:dyDescent="0.25"/>
    <row r="376" ht="14.25" customHeight="1" x14ac:dyDescent="0.25"/>
    <row r="377" ht="14.25" customHeight="1" x14ac:dyDescent="0.25"/>
    <row r="378" ht="14.25" customHeight="1" x14ac:dyDescent="0.25"/>
    <row r="379" ht="14.25" customHeight="1" x14ac:dyDescent="0.25"/>
    <row r="380" ht="14.25" customHeight="1" x14ac:dyDescent="0.25"/>
    <row r="381" ht="14.25" customHeight="1" x14ac:dyDescent="0.25"/>
    <row r="382" ht="14.25" customHeight="1" x14ac:dyDescent="0.25"/>
    <row r="383" ht="14.25" customHeight="1" x14ac:dyDescent="0.25"/>
    <row r="384" ht="14.25" customHeight="1" x14ac:dyDescent="0.25"/>
    <row r="385" ht="14.25" customHeight="1" x14ac:dyDescent="0.25"/>
    <row r="386" ht="14.25" customHeight="1" x14ac:dyDescent="0.25"/>
    <row r="387" ht="14.25" customHeight="1" x14ac:dyDescent="0.25"/>
    <row r="388" ht="14.25" customHeight="1" x14ac:dyDescent="0.25"/>
    <row r="389" ht="14.25" customHeight="1" x14ac:dyDescent="0.25"/>
    <row r="390" ht="14.25" customHeight="1" x14ac:dyDescent="0.25"/>
    <row r="391" ht="14.25" customHeight="1" x14ac:dyDescent="0.25"/>
    <row r="392" ht="14.25" customHeight="1" x14ac:dyDescent="0.25"/>
    <row r="393" ht="14.25" customHeight="1" x14ac:dyDescent="0.25"/>
    <row r="394" ht="14.25" customHeight="1" x14ac:dyDescent="0.25"/>
    <row r="395" ht="14.25" customHeight="1" x14ac:dyDescent="0.25"/>
    <row r="396" ht="14.25" customHeight="1" x14ac:dyDescent="0.25"/>
    <row r="397" ht="14.25" customHeight="1" x14ac:dyDescent="0.25"/>
    <row r="398" ht="14.25" customHeight="1" x14ac:dyDescent="0.25"/>
    <row r="399" ht="14.25" customHeight="1" x14ac:dyDescent="0.25"/>
    <row r="400" ht="14.25" customHeight="1" x14ac:dyDescent="0.25"/>
    <row r="401" ht="14.25" customHeight="1" x14ac:dyDescent="0.25"/>
    <row r="402" ht="14.25" customHeight="1" x14ac:dyDescent="0.25"/>
    <row r="403" ht="14.25" customHeight="1" x14ac:dyDescent="0.25"/>
    <row r="404" ht="14.25" customHeight="1" x14ac:dyDescent="0.25"/>
    <row r="405" ht="14.25" customHeight="1" x14ac:dyDescent="0.25"/>
    <row r="406" ht="14.25" customHeight="1" x14ac:dyDescent="0.25"/>
    <row r="407" ht="14.25" customHeight="1" x14ac:dyDescent="0.25"/>
    <row r="408" ht="14.25" customHeight="1" x14ac:dyDescent="0.25"/>
    <row r="409" ht="14.25" customHeight="1" x14ac:dyDescent="0.25"/>
    <row r="410" ht="14.25" customHeight="1" x14ac:dyDescent="0.25"/>
    <row r="411" ht="14.25" customHeight="1" x14ac:dyDescent="0.25"/>
    <row r="412" ht="14.25" customHeight="1" x14ac:dyDescent="0.25"/>
    <row r="413" ht="14.25" customHeight="1" x14ac:dyDescent="0.25"/>
    <row r="414" ht="14.25" customHeight="1" x14ac:dyDescent="0.25"/>
    <row r="415" ht="14.25" customHeight="1" x14ac:dyDescent="0.25"/>
    <row r="416" ht="14.25" customHeight="1" x14ac:dyDescent="0.25"/>
    <row r="417" ht="14.25" customHeight="1" x14ac:dyDescent="0.25"/>
    <row r="418" ht="14.25" customHeight="1" x14ac:dyDescent="0.25"/>
    <row r="419" ht="14.25" customHeight="1" x14ac:dyDescent="0.25"/>
    <row r="420" ht="14.25" customHeight="1" x14ac:dyDescent="0.25"/>
    <row r="421" ht="14.25" customHeight="1" x14ac:dyDescent="0.25"/>
    <row r="422" ht="14.25" customHeight="1" x14ac:dyDescent="0.25"/>
    <row r="423" ht="14.25" customHeight="1" x14ac:dyDescent="0.25"/>
    <row r="424" ht="14.25" customHeight="1" x14ac:dyDescent="0.25"/>
    <row r="425" ht="14.25" customHeight="1" x14ac:dyDescent="0.25"/>
    <row r="426" ht="14.25" customHeight="1" x14ac:dyDescent="0.25"/>
    <row r="427" ht="14.25" customHeight="1" x14ac:dyDescent="0.25"/>
    <row r="428" ht="14.25" customHeight="1" x14ac:dyDescent="0.25"/>
    <row r="429" ht="14.25" customHeight="1" x14ac:dyDescent="0.25"/>
    <row r="430" ht="14.25" customHeight="1" x14ac:dyDescent="0.25"/>
    <row r="431" ht="14.25" customHeight="1" x14ac:dyDescent="0.25"/>
    <row r="432" ht="14.25" customHeight="1" x14ac:dyDescent="0.25"/>
    <row r="433" ht="14.25" customHeight="1" x14ac:dyDescent="0.25"/>
    <row r="434" ht="14.25" customHeight="1" x14ac:dyDescent="0.25"/>
    <row r="435" ht="14.25" customHeight="1" x14ac:dyDescent="0.25"/>
    <row r="436" ht="14.25" customHeight="1" x14ac:dyDescent="0.25"/>
    <row r="437" ht="14.25" customHeight="1" x14ac:dyDescent="0.25"/>
    <row r="438" ht="14.25" customHeight="1" x14ac:dyDescent="0.25"/>
    <row r="439" ht="14.25" customHeight="1" x14ac:dyDescent="0.25"/>
    <row r="440" ht="14.25" customHeight="1" x14ac:dyDescent="0.25"/>
    <row r="441" ht="14.25" customHeight="1" x14ac:dyDescent="0.25"/>
    <row r="442" ht="14.25" customHeight="1" x14ac:dyDescent="0.25"/>
    <row r="443" ht="14.25" customHeight="1" x14ac:dyDescent="0.25"/>
    <row r="444" ht="14.25" customHeight="1" x14ac:dyDescent="0.25"/>
    <row r="445" ht="14.25" customHeight="1" x14ac:dyDescent="0.25"/>
    <row r="446" ht="14.25" customHeight="1" x14ac:dyDescent="0.25"/>
    <row r="447" ht="14.25" customHeight="1" x14ac:dyDescent="0.25"/>
    <row r="448" ht="14.25" customHeight="1" x14ac:dyDescent="0.25"/>
    <row r="449" ht="14.25" customHeight="1" x14ac:dyDescent="0.25"/>
    <row r="450" ht="14.25" customHeight="1" x14ac:dyDescent="0.25"/>
    <row r="451" ht="14.25" customHeight="1" x14ac:dyDescent="0.25"/>
    <row r="452" ht="14.25" customHeight="1" x14ac:dyDescent="0.25"/>
    <row r="453" ht="14.25" customHeight="1" x14ac:dyDescent="0.25"/>
    <row r="454" ht="14.25" customHeight="1" x14ac:dyDescent="0.25"/>
    <row r="455" ht="14.25" customHeight="1" x14ac:dyDescent="0.25"/>
    <row r="456" ht="14.25" customHeight="1" x14ac:dyDescent="0.25"/>
    <row r="457" ht="14.25" customHeight="1" x14ac:dyDescent="0.25"/>
    <row r="458" ht="14.25" customHeight="1" x14ac:dyDescent="0.25"/>
    <row r="459" ht="14.25" customHeight="1" x14ac:dyDescent="0.25"/>
    <row r="460" ht="14.25" customHeight="1" x14ac:dyDescent="0.25"/>
    <row r="461" ht="14.25" customHeight="1" x14ac:dyDescent="0.25"/>
    <row r="462" ht="14.25" customHeight="1" x14ac:dyDescent="0.25"/>
    <row r="463" ht="14.25" customHeight="1" x14ac:dyDescent="0.25"/>
    <row r="464" ht="14.25" customHeight="1" x14ac:dyDescent="0.25"/>
    <row r="465" ht="14.25" customHeight="1" x14ac:dyDescent="0.25"/>
    <row r="466" ht="14.25" customHeight="1" x14ac:dyDescent="0.25"/>
    <row r="467" ht="14.25" customHeight="1" x14ac:dyDescent="0.25"/>
    <row r="468" ht="14.25" customHeight="1" x14ac:dyDescent="0.25"/>
    <row r="469" ht="14.25" customHeight="1" x14ac:dyDescent="0.25"/>
    <row r="470" ht="14.25" customHeight="1" x14ac:dyDescent="0.25"/>
    <row r="471" ht="14.25" customHeight="1" x14ac:dyDescent="0.25"/>
    <row r="472" ht="14.25" customHeight="1" x14ac:dyDescent="0.25"/>
    <row r="473" ht="14.25" customHeight="1" x14ac:dyDescent="0.25"/>
    <row r="474" ht="14.25" customHeight="1" x14ac:dyDescent="0.25"/>
    <row r="475" ht="14.25" customHeight="1" x14ac:dyDescent="0.25"/>
    <row r="476" ht="14.25" customHeight="1" x14ac:dyDescent="0.25"/>
    <row r="477" ht="14.25" customHeight="1" x14ac:dyDescent="0.25"/>
    <row r="478" ht="14.25" customHeight="1" x14ac:dyDescent="0.25"/>
    <row r="479" ht="14.25" customHeight="1" x14ac:dyDescent="0.25"/>
    <row r="480" ht="14.25" customHeight="1" x14ac:dyDescent="0.25"/>
    <row r="481" ht="14.25" customHeight="1" x14ac:dyDescent="0.25"/>
    <row r="482" ht="14.25" customHeight="1" x14ac:dyDescent="0.25"/>
    <row r="483" ht="14.25" customHeight="1" x14ac:dyDescent="0.25"/>
    <row r="484" ht="14.25" customHeight="1" x14ac:dyDescent="0.25"/>
    <row r="485" ht="14.25" customHeight="1" x14ac:dyDescent="0.25"/>
    <row r="486" ht="14.25" customHeight="1" x14ac:dyDescent="0.25"/>
    <row r="487" ht="14.25" customHeight="1" x14ac:dyDescent="0.25"/>
    <row r="488" ht="14.25" customHeight="1" x14ac:dyDescent="0.25"/>
    <row r="489" ht="14.25" customHeight="1" x14ac:dyDescent="0.25"/>
    <row r="490" ht="14.25" customHeight="1" x14ac:dyDescent="0.25"/>
    <row r="491" ht="14.25" customHeight="1" x14ac:dyDescent="0.25"/>
    <row r="492" ht="14.25" customHeight="1" x14ac:dyDescent="0.25"/>
    <row r="493" ht="14.25" customHeight="1" x14ac:dyDescent="0.25"/>
    <row r="494" ht="14.25" customHeight="1" x14ac:dyDescent="0.25"/>
    <row r="495" ht="14.25" customHeight="1" x14ac:dyDescent="0.25"/>
    <row r="496" ht="14.25" customHeight="1" x14ac:dyDescent="0.25"/>
    <row r="497" ht="14.25" customHeight="1" x14ac:dyDescent="0.25"/>
    <row r="498" ht="14.25" customHeight="1" x14ac:dyDescent="0.25"/>
    <row r="499" ht="14.25" customHeight="1" x14ac:dyDescent="0.25"/>
    <row r="500" ht="14.25" customHeight="1" x14ac:dyDescent="0.25"/>
    <row r="501" ht="14.25" customHeight="1" x14ac:dyDescent="0.25"/>
    <row r="502" ht="14.25" customHeight="1" x14ac:dyDescent="0.25"/>
    <row r="503" ht="14.25" customHeight="1" x14ac:dyDescent="0.25"/>
    <row r="504" ht="14.25" customHeight="1" x14ac:dyDescent="0.25"/>
    <row r="505" ht="14.25" customHeight="1" x14ac:dyDescent="0.25"/>
    <row r="506" ht="14.25" customHeight="1" x14ac:dyDescent="0.25"/>
    <row r="507" ht="14.25" customHeight="1" x14ac:dyDescent="0.25"/>
    <row r="508" ht="14.25" customHeight="1" x14ac:dyDescent="0.25"/>
    <row r="509" ht="14.25" customHeight="1" x14ac:dyDescent="0.25"/>
    <row r="510" ht="14.25" customHeight="1" x14ac:dyDescent="0.25"/>
    <row r="511" ht="14.25" customHeight="1" x14ac:dyDescent="0.25"/>
    <row r="512" ht="14.25" customHeight="1" x14ac:dyDescent="0.25"/>
    <row r="513" ht="14.25" customHeight="1" x14ac:dyDescent="0.25"/>
    <row r="514" ht="14.25" customHeight="1" x14ac:dyDescent="0.25"/>
    <row r="515" ht="14.25" customHeight="1" x14ac:dyDescent="0.25"/>
    <row r="516" ht="14.25" customHeight="1" x14ac:dyDescent="0.25"/>
    <row r="517" ht="14.25" customHeight="1" x14ac:dyDescent="0.25"/>
    <row r="518" ht="14.25" customHeight="1" x14ac:dyDescent="0.25"/>
    <row r="519" ht="14.25" customHeight="1" x14ac:dyDescent="0.25"/>
    <row r="520" ht="14.25" customHeight="1" x14ac:dyDescent="0.25"/>
    <row r="521" ht="14.25" customHeight="1" x14ac:dyDescent="0.25"/>
    <row r="522" ht="14.25" customHeight="1" x14ac:dyDescent="0.25"/>
    <row r="523" ht="14.25" customHeight="1" x14ac:dyDescent="0.25"/>
    <row r="524" ht="14.25" customHeight="1" x14ac:dyDescent="0.25"/>
    <row r="525" ht="14.25" customHeight="1" x14ac:dyDescent="0.25"/>
    <row r="526" ht="14.25" customHeight="1" x14ac:dyDescent="0.25"/>
    <row r="527" ht="14.25" customHeight="1" x14ac:dyDescent="0.25"/>
    <row r="528" ht="14.25" customHeight="1" x14ac:dyDescent="0.25"/>
    <row r="529" ht="14.25" customHeight="1" x14ac:dyDescent="0.25"/>
    <row r="530" ht="14.25" customHeight="1" x14ac:dyDescent="0.25"/>
    <row r="531" ht="14.25" customHeight="1" x14ac:dyDescent="0.25"/>
    <row r="532" ht="14.25" customHeight="1" x14ac:dyDescent="0.25"/>
    <row r="533" ht="14.25" customHeight="1" x14ac:dyDescent="0.25"/>
    <row r="534" ht="14.25" customHeight="1" x14ac:dyDescent="0.25"/>
    <row r="535" ht="14.25" customHeight="1" x14ac:dyDescent="0.25"/>
    <row r="536" ht="14.25" customHeight="1" x14ac:dyDescent="0.25"/>
    <row r="537" ht="14.25" customHeight="1" x14ac:dyDescent="0.25"/>
    <row r="538" ht="14.25" customHeight="1" x14ac:dyDescent="0.25"/>
    <row r="539" ht="14.25" customHeight="1" x14ac:dyDescent="0.25"/>
    <row r="540" ht="14.25" customHeight="1" x14ac:dyDescent="0.25"/>
    <row r="541" ht="14.25" customHeight="1" x14ac:dyDescent="0.25"/>
    <row r="542" ht="14.25" customHeight="1" x14ac:dyDescent="0.25"/>
    <row r="543" ht="14.25" customHeight="1" x14ac:dyDescent="0.25"/>
    <row r="544" ht="14.25" customHeight="1" x14ac:dyDescent="0.25"/>
    <row r="545" ht="14.25" customHeight="1" x14ac:dyDescent="0.25"/>
    <row r="546" ht="14.25" customHeight="1" x14ac:dyDescent="0.25"/>
    <row r="547" ht="14.25" customHeight="1" x14ac:dyDescent="0.25"/>
    <row r="548" ht="14.25" customHeight="1" x14ac:dyDescent="0.25"/>
    <row r="549" ht="14.25" customHeight="1" x14ac:dyDescent="0.25"/>
    <row r="550" ht="14.25" customHeight="1" x14ac:dyDescent="0.25"/>
    <row r="551" ht="14.25" customHeight="1" x14ac:dyDescent="0.25"/>
    <row r="552" ht="14.25" customHeight="1" x14ac:dyDescent="0.25"/>
    <row r="553" ht="14.25" customHeight="1" x14ac:dyDescent="0.25"/>
    <row r="554" ht="14.25" customHeight="1" x14ac:dyDescent="0.25"/>
    <row r="555" ht="14.25" customHeight="1" x14ac:dyDescent="0.25"/>
    <row r="556" ht="14.25" customHeight="1" x14ac:dyDescent="0.25"/>
    <row r="557" ht="14.25" customHeight="1" x14ac:dyDescent="0.25"/>
    <row r="558" ht="14.25" customHeight="1" x14ac:dyDescent="0.25"/>
    <row r="559" ht="14.25" customHeight="1" x14ac:dyDescent="0.25"/>
    <row r="560" ht="14.25" customHeight="1" x14ac:dyDescent="0.25"/>
    <row r="561" ht="14.25" customHeight="1" x14ac:dyDescent="0.25"/>
    <row r="562" ht="14.25" customHeight="1" x14ac:dyDescent="0.25"/>
    <row r="563" ht="14.25" customHeight="1" x14ac:dyDescent="0.25"/>
    <row r="564" ht="14.25" customHeight="1" x14ac:dyDescent="0.25"/>
    <row r="565" ht="14.25" customHeight="1" x14ac:dyDescent="0.25"/>
    <row r="566" ht="14.25" customHeight="1" x14ac:dyDescent="0.25"/>
    <row r="567" ht="14.25" customHeight="1" x14ac:dyDescent="0.25"/>
    <row r="568" ht="14.25" customHeight="1" x14ac:dyDescent="0.25"/>
    <row r="569" ht="14.25" customHeight="1" x14ac:dyDescent="0.25"/>
    <row r="570" ht="14.25" customHeight="1" x14ac:dyDescent="0.25"/>
    <row r="571" ht="14.25" customHeight="1" x14ac:dyDescent="0.25"/>
    <row r="572" ht="14.25" customHeight="1" x14ac:dyDescent="0.25"/>
    <row r="573" ht="14.25" customHeight="1" x14ac:dyDescent="0.25"/>
    <row r="574" ht="14.25" customHeight="1" x14ac:dyDescent="0.25"/>
    <row r="575" ht="14.25" customHeight="1" x14ac:dyDescent="0.25"/>
    <row r="576" ht="14.25" customHeight="1" x14ac:dyDescent="0.25"/>
    <row r="577" ht="14.25" customHeight="1" x14ac:dyDescent="0.25"/>
    <row r="578" ht="14.25" customHeight="1" x14ac:dyDescent="0.25"/>
    <row r="579" ht="14.25" customHeight="1" x14ac:dyDescent="0.25"/>
    <row r="580" ht="14.25" customHeight="1" x14ac:dyDescent="0.25"/>
    <row r="581" ht="14.25" customHeight="1" x14ac:dyDescent="0.25"/>
    <row r="582" ht="14.25" customHeight="1" x14ac:dyDescent="0.25"/>
    <row r="583" ht="14.25" customHeight="1" x14ac:dyDescent="0.25"/>
    <row r="584" ht="14.25" customHeight="1" x14ac:dyDescent="0.25"/>
    <row r="585" ht="14.25" customHeight="1" x14ac:dyDescent="0.25"/>
    <row r="586" ht="14.25" customHeight="1" x14ac:dyDescent="0.25"/>
    <row r="587" ht="14.25" customHeight="1" x14ac:dyDescent="0.25"/>
    <row r="588" ht="14.25" customHeight="1" x14ac:dyDescent="0.25"/>
    <row r="589" ht="14.25" customHeight="1" x14ac:dyDescent="0.25"/>
    <row r="590" ht="14.25" customHeight="1" x14ac:dyDescent="0.25"/>
    <row r="591" ht="14.25" customHeight="1" x14ac:dyDescent="0.25"/>
    <row r="592" ht="14.25" customHeight="1" x14ac:dyDescent="0.25"/>
    <row r="593" ht="14.25" customHeight="1" x14ac:dyDescent="0.25"/>
    <row r="594" ht="14.25" customHeight="1" x14ac:dyDescent="0.25"/>
    <row r="595" ht="14.25" customHeight="1" x14ac:dyDescent="0.25"/>
    <row r="596" ht="14.25" customHeight="1" x14ac:dyDescent="0.25"/>
    <row r="597" ht="14.25" customHeight="1" x14ac:dyDescent="0.25"/>
    <row r="598" ht="14.25" customHeight="1" x14ac:dyDescent="0.25"/>
    <row r="599" ht="14.25" customHeight="1" x14ac:dyDescent="0.25"/>
    <row r="600" ht="14.25" customHeight="1" x14ac:dyDescent="0.25"/>
    <row r="601" ht="14.25" customHeight="1" x14ac:dyDescent="0.25"/>
    <row r="602" ht="14.25" customHeight="1" x14ac:dyDescent="0.25"/>
    <row r="603" ht="14.25" customHeight="1" x14ac:dyDescent="0.25"/>
    <row r="604" ht="14.25" customHeight="1" x14ac:dyDescent="0.25"/>
    <row r="605" ht="14.25" customHeight="1" x14ac:dyDescent="0.25"/>
    <row r="606" ht="14.25" customHeight="1" x14ac:dyDescent="0.25"/>
    <row r="607" ht="14.25" customHeight="1" x14ac:dyDescent="0.25"/>
    <row r="608" ht="14.25" customHeight="1" x14ac:dyDescent="0.25"/>
    <row r="609" ht="14.25" customHeight="1" x14ac:dyDescent="0.25"/>
    <row r="610" ht="14.25" customHeight="1" x14ac:dyDescent="0.25"/>
    <row r="611" ht="14.25" customHeight="1" x14ac:dyDescent="0.25"/>
    <row r="612" ht="14.25" customHeight="1" x14ac:dyDescent="0.25"/>
    <row r="613" ht="14.25" customHeight="1" x14ac:dyDescent="0.25"/>
    <row r="614" ht="14.25" customHeight="1" x14ac:dyDescent="0.25"/>
    <row r="615" ht="14.25" customHeight="1" x14ac:dyDescent="0.25"/>
    <row r="616" ht="14.25" customHeight="1" x14ac:dyDescent="0.25"/>
    <row r="617" ht="14.25" customHeight="1" x14ac:dyDescent="0.25"/>
    <row r="618" ht="14.25" customHeight="1" x14ac:dyDescent="0.25"/>
    <row r="619" ht="14.25" customHeight="1" x14ac:dyDescent="0.25"/>
    <row r="620" ht="14.25" customHeight="1" x14ac:dyDescent="0.25"/>
    <row r="621" ht="14.25" customHeight="1" x14ac:dyDescent="0.25"/>
    <row r="622" ht="14.25" customHeight="1" x14ac:dyDescent="0.25"/>
    <row r="623" ht="14.25" customHeight="1" x14ac:dyDescent="0.25"/>
    <row r="624" ht="14.25" customHeight="1" x14ac:dyDescent="0.25"/>
    <row r="625" ht="14.25" customHeight="1" x14ac:dyDescent="0.25"/>
    <row r="626" ht="14.25" customHeight="1" x14ac:dyDescent="0.25"/>
    <row r="627" ht="14.25" customHeight="1" x14ac:dyDescent="0.25"/>
    <row r="628" ht="14.25" customHeight="1" x14ac:dyDescent="0.25"/>
    <row r="629" ht="14.25" customHeight="1" x14ac:dyDescent="0.25"/>
    <row r="630" ht="14.25" customHeight="1" x14ac:dyDescent="0.25"/>
    <row r="631" ht="14.25" customHeight="1" x14ac:dyDescent="0.25"/>
    <row r="632" ht="14.25" customHeight="1" x14ac:dyDescent="0.25"/>
    <row r="633" ht="14.25" customHeight="1" x14ac:dyDescent="0.25"/>
    <row r="634" ht="14.25" customHeight="1" x14ac:dyDescent="0.25"/>
    <row r="635" ht="14.25" customHeight="1" x14ac:dyDescent="0.25"/>
    <row r="636" ht="14.25" customHeight="1" x14ac:dyDescent="0.25"/>
    <row r="637" ht="14.25" customHeight="1" x14ac:dyDescent="0.25"/>
    <row r="638" ht="14.25" customHeight="1" x14ac:dyDescent="0.25"/>
    <row r="639" ht="14.25" customHeight="1" x14ac:dyDescent="0.25"/>
    <row r="640" ht="14.25" customHeight="1" x14ac:dyDescent="0.25"/>
    <row r="641" ht="14.25" customHeight="1" x14ac:dyDescent="0.25"/>
    <row r="642" ht="14.25" customHeight="1" x14ac:dyDescent="0.25"/>
    <row r="643" ht="14.25" customHeight="1" x14ac:dyDescent="0.25"/>
    <row r="644" ht="14.25" customHeight="1" x14ac:dyDescent="0.25"/>
    <row r="645" ht="14.25" customHeight="1" x14ac:dyDescent="0.25"/>
    <row r="646" ht="14.25" customHeight="1" x14ac:dyDescent="0.25"/>
    <row r="647" ht="14.25" customHeight="1" x14ac:dyDescent="0.25"/>
    <row r="648" ht="14.25" customHeight="1" x14ac:dyDescent="0.25"/>
    <row r="649" ht="14.25" customHeight="1" x14ac:dyDescent="0.25"/>
    <row r="650" ht="14.25" customHeight="1" x14ac:dyDescent="0.25"/>
    <row r="651" ht="14.25" customHeight="1" x14ac:dyDescent="0.25"/>
    <row r="652" ht="14.25" customHeight="1" x14ac:dyDescent="0.25"/>
    <row r="653" ht="14.25" customHeight="1" x14ac:dyDescent="0.25"/>
    <row r="654" ht="14.25" customHeight="1" x14ac:dyDescent="0.25"/>
    <row r="655" ht="14.25" customHeight="1" x14ac:dyDescent="0.25"/>
    <row r="656" ht="14.25" customHeight="1" x14ac:dyDescent="0.25"/>
    <row r="657" ht="14.25" customHeight="1" x14ac:dyDescent="0.25"/>
    <row r="658" ht="14.25" customHeight="1" x14ac:dyDescent="0.25"/>
    <row r="659" ht="14.25" customHeight="1" x14ac:dyDescent="0.25"/>
    <row r="660" ht="14.25" customHeight="1" x14ac:dyDescent="0.25"/>
    <row r="661" ht="14.25" customHeight="1" x14ac:dyDescent="0.25"/>
    <row r="662" ht="14.25" customHeight="1" x14ac:dyDescent="0.25"/>
    <row r="663" ht="14.25" customHeight="1" x14ac:dyDescent="0.25"/>
    <row r="664" ht="14.25" customHeight="1" x14ac:dyDescent="0.25"/>
    <row r="665" ht="14.25" customHeight="1" x14ac:dyDescent="0.25"/>
    <row r="666" ht="14.25" customHeight="1" x14ac:dyDescent="0.25"/>
    <row r="667" ht="14.25" customHeight="1" x14ac:dyDescent="0.25"/>
    <row r="668" ht="14.25" customHeight="1" x14ac:dyDescent="0.25"/>
    <row r="669" ht="14.25" customHeight="1" x14ac:dyDescent="0.25"/>
    <row r="670" ht="14.25" customHeight="1" x14ac:dyDescent="0.25"/>
    <row r="671" ht="14.25" customHeight="1" x14ac:dyDescent="0.25"/>
    <row r="672" ht="14.25" customHeight="1" x14ac:dyDescent="0.25"/>
    <row r="673" ht="14.25" customHeight="1" x14ac:dyDescent="0.25"/>
    <row r="674" ht="14.25" customHeight="1" x14ac:dyDescent="0.25"/>
    <row r="675" ht="14.25" customHeight="1" x14ac:dyDescent="0.25"/>
    <row r="676" ht="14.25" customHeight="1" x14ac:dyDescent="0.25"/>
    <row r="677" ht="14.25" customHeight="1" x14ac:dyDescent="0.25"/>
    <row r="678" ht="14.25" customHeight="1" x14ac:dyDescent="0.25"/>
    <row r="679" ht="14.25" customHeight="1" x14ac:dyDescent="0.25"/>
    <row r="680" ht="14.25" customHeight="1" x14ac:dyDescent="0.25"/>
    <row r="681" ht="14.25" customHeight="1" x14ac:dyDescent="0.25"/>
    <row r="682" ht="14.25" customHeight="1" x14ac:dyDescent="0.25"/>
    <row r="683" ht="14.25" customHeight="1" x14ac:dyDescent="0.25"/>
    <row r="684" ht="14.25" customHeight="1" x14ac:dyDescent="0.25"/>
    <row r="685" ht="14.25" customHeight="1" x14ac:dyDescent="0.25"/>
    <row r="686" ht="14.25" customHeight="1" x14ac:dyDescent="0.25"/>
    <row r="687" ht="14.25" customHeight="1" x14ac:dyDescent="0.25"/>
    <row r="688" ht="14.25" customHeight="1" x14ac:dyDescent="0.25"/>
    <row r="689" ht="14.25" customHeight="1" x14ac:dyDescent="0.25"/>
    <row r="690" ht="14.25" customHeight="1" x14ac:dyDescent="0.25"/>
    <row r="691" ht="14.25" customHeight="1" x14ac:dyDescent="0.25"/>
    <row r="692" ht="14.25" customHeight="1" x14ac:dyDescent="0.25"/>
    <row r="693" ht="14.25" customHeight="1" x14ac:dyDescent="0.25"/>
    <row r="694" ht="14.25" customHeight="1" x14ac:dyDescent="0.25"/>
    <row r="695" ht="14.25" customHeight="1" x14ac:dyDescent="0.25"/>
    <row r="696" ht="14.25" customHeight="1" x14ac:dyDescent="0.25"/>
    <row r="697" ht="14.25" customHeight="1" x14ac:dyDescent="0.25"/>
    <row r="698" ht="14.25" customHeight="1" x14ac:dyDescent="0.25"/>
    <row r="699" ht="14.25" customHeight="1" x14ac:dyDescent="0.25"/>
    <row r="700" ht="14.25" customHeight="1" x14ac:dyDescent="0.25"/>
    <row r="701" ht="14.25" customHeight="1" x14ac:dyDescent="0.25"/>
    <row r="702" ht="14.25" customHeight="1" x14ac:dyDescent="0.25"/>
    <row r="703" ht="14.25" customHeight="1" x14ac:dyDescent="0.25"/>
    <row r="704" ht="14.25" customHeight="1" x14ac:dyDescent="0.25"/>
    <row r="705" ht="14.25" customHeight="1" x14ac:dyDescent="0.25"/>
    <row r="706" ht="14.25" customHeight="1" x14ac:dyDescent="0.25"/>
    <row r="707" ht="14.25" customHeight="1" x14ac:dyDescent="0.25"/>
    <row r="708" ht="14.25" customHeight="1" x14ac:dyDescent="0.25"/>
    <row r="709" ht="14.25" customHeight="1" x14ac:dyDescent="0.25"/>
    <row r="710" ht="14.25" customHeight="1" x14ac:dyDescent="0.25"/>
    <row r="711" ht="14.25" customHeight="1" x14ac:dyDescent="0.25"/>
    <row r="712" ht="14.25" customHeight="1" x14ac:dyDescent="0.25"/>
    <row r="713" ht="14.25" customHeight="1" x14ac:dyDescent="0.25"/>
    <row r="714" ht="14.25" customHeight="1" x14ac:dyDescent="0.25"/>
    <row r="715" ht="14.25" customHeight="1" x14ac:dyDescent="0.25"/>
    <row r="716" ht="14.25" customHeight="1" x14ac:dyDescent="0.25"/>
    <row r="717" ht="14.25" customHeight="1" x14ac:dyDescent="0.25"/>
    <row r="718" ht="14.25" customHeight="1" x14ac:dyDescent="0.25"/>
    <row r="719" ht="14.25" customHeight="1" x14ac:dyDescent="0.25"/>
    <row r="720" ht="14.25" customHeight="1" x14ac:dyDescent="0.25"/>
    <row r="721" ht="14.25" customHeight="1" x14ac:dyDescent="0.25"/>
    <row r="722" ht="14.25" customHeight="1" x14ac:dyDescent="0.25"/>
    <row r="723" ht="14.25" customHeight="1" x14ac:dyDescent="0.25"/>
    <row r="724" ht="14.25" customHeight="1" x14ac:dyDescent="0.25"/>
    <row r="725" ht="14.25" customHeight="1" x14ac:dyDescent="0.25"/>
    <row r="726" ht="14.25" customHeight="1" x14ac:dyDescent="0.25"/>
    <row r="727" ht="14.25" customHeight="1" x14ac:dyDescent="0.25"/>
    <row r="728" ht="14.25" customHeight="1" x14ac:dyDescent="0.25"/>
    <row r="729" ht="14.25" customHeight="1" x14ac:dyDescent="0.25"/>
    <row r="730" ht="14.25" customHeight="1" x14ac:dyDescent="0.25"/>
    <row r="731" ht="14.25" customHeight="1" x14ac:dyDescent="0.25"/>
    <row r="732" ht="14.25" customHeight="1" x14ac:dyDescent="0.25"/>
    <row r="733" ht="14.25" customHeight="1" x14ac:dyDescent="0.25"/>
    <row r="734" ht="14.25" customHeight="1" x14ac:dyDescent="0.25"/>
    <row r="735" ht="14.25" customHeight="1" x14ac:dyDescent="0.25"/>
    <row r="736" ht="14.25" customHeight="1" x14ac:dyDescent="0.25"/>
    <row r="737" ht="14.25" customHeight="1" x14ac:dyDescent="0.25"/>
    <row r="738" ht="14.25" customHeight="1" x14ac:dyDescent="0.25"/>
    <row r="739" ht="14.25" customHeight="1" x14ac:dyDescent="0.25"/>
    <row r="740" ht="14.25" customHeight="1" x14ac:dyDescent="0.25"/>
    <row r="741" ht="14.25" customHeight="1" x14ac:dyDescent="0.25"/>
    <row r="742" ht="14.25" customHeight="1" x14ac:dyDescent="0.25"/>
    <row r="743" ht="14.25" customHeight="1" x14ac:dyDescent="0.25"/>
    <row r="744" ht="14.25" customHeight="1" x14ac:dyDescent="0.25"/>
    <row r="745" ht="14.25" customHeight="1" x14ac:dyDescent="0.25"/>
    <row r="746" ht="14.25" customHeight="1" x14ac:dyDescent="0.25"/>
    <row r="747" ht="14.25" customHeight="1" x14ac:dyDescent="0.25"/>
    <row r="748" ht="14.25" customHeight="1" x14ac:dyDescent="0.25"/>
    <row r="749" ht="14.25" customHeight="1" x14ac:dyDescent="0.25"/>
    <row r="750" ht="14.25" customHeight="1" x14ac:dyDescent="0.25"/>
    <row r="751" ht="14.25" customHeight="1" x14ac:dyDescent="0.25"/>
    <row r="752" ht="14.25" customHeight="1" x14ac:dyDescent="0.25"/>
    <row r="753" ht="14.25" customHeight="1" x14ac:dyDescent="0.25"/>
    <row r="754" ht="14.25" customHeight="1" x14ac:dyDescent="0.25"/>
    <row r="755" ht="14.25" customHeight="1" x14ac:dyDescent="0.25"/>
    <row r="756" ht="14.25" customHeight="1" x14ac:dyDescent="0.25"/>
    <row r="757" ht="14.25" customHeight="1" x14ac:dyDescent="0.25"/>
    <row r="758" ht="14.25" customHeight="1" x14ac:dyDescent="0.25"/>
    <row r="759" ht="14.25" customHeight="1" x14ac:dyDescent="0.25"/>
    <row r="760" ht="14.25" customHeight="1" x14ac:dyDescent="0.25"/>
    <row r="761" ht="14.25" customHeight="1" x14ac:dyDescent="0.25"/>
    <row r="762" ht="14.25" customHeight="1" x14ac:dyDescent="0.25"/>
    <row r="763" ht="14.25" customHeight="1" x14ac:dyDescent="0.25"/>
    <row r="764" ht="14.25" customHeight="1" x14ac:dyDescent="0.25"/>
    <row r="765" ht="14.25" customHeight="1" x14ac:dyDescent="0.25"/>
    <row r="766" ht="14.25" customHeight="1" x14ac:dyDescent="0.25"/>
    <row r="767" ht="14.25" customHeight="1" x14ac:dyDescent="0.25"/>
    <row r="768" ht="14.25" customHeight="1" x14ac:dyDescent="0.25"/>
    <row r="769" ht="14.25" customHeight="1" x14ac:dyDescent="0.25"/>
    <row r="770" ht="14.25" customHeight="1" x14ac:dyDescent="0.25"/>
    <row r="771" ht="14.25" customHeight="1" x14ac:dyDescent="0.25"/>
    <row r="772" ht="14.25" customHeight="1" x14ac:dyDescent="0.25"/>
    <row r="773" ht="14.25" customHeight="1" x14ac:dyDescent="0.25"/>
    <row r="774" ht="14.25" customHeight="1" x14ac:dyDescent="0.25"/>
    <row r="775" ht="14.25" customHeight="1" x14ac:dyDescent="0.25"/>
    <row r="776" ht="14.25" customHeight="1" x14ac:dyDescent="0.25"/>
    <row r="777" ht="14.25" customHeight="1" x14ac:dyDescent="0.25"/>
    <row r="778" ht="14.25" customHeight="1" x14ac:dyDescent="0.25"/>
    <row r="779" ht="14.25" customHeight="1" x14ac:dyDescent="0.25"/>
    <row r="780" ht="14.25" customHeight="1" x14ac:dyDescent="0.25"/>
    <row r="781" ht="14.25" customHeight="1" x14ac:dyDescent="0.25"/>
    <row r="782" ht="14.25" customHeight="1" x14ac:dyDescent="0.25"/>
    <row r="783" ht="14.25" customHeight="1" x14ac:dyDescent="0.25"/>
    <row r="784" ht="14.25" customHeight="1" x14ac:dyDescent="0.25"/>
    <row r="785" ht="14.25" customHeight="1" x14ac:dyDescent="0.25"/>
    <row r="786" ht="14.25" customHeight="1" x14ac:dyDescent="0.25"/>
    <row r="787" ht="14.25" customHeight="1" x14ac:dyDescent="0.25"/>
    <row r="788" ht="14.25" customHeight="1" x14ac:dyDescent="0.25"/>
    <row r="789" ht="14.25" customHeight="1" x14ac:dyDescent="0.25"/>
    <row r="790" ht="14.25" customHeight="1" x14ac:dyDescent="0.25"/>
    <row r="791" ht="14.25" customHeight="1" x14ac:dyDescent="0.25"/>
    <row r="792" ht="14.25" customHeight="1" x14ac:dyDescent="0.25"/>
    <row r="793" ht="14.25" customHeight="1" x14ac:dyDescent="0.25"/>
    <row r="794" ht="14.25" customHeight="1" x14ac:dyDescent="0.25"/>
    <row r="795" ht="14.25" customHeight="1" x14ac:dyDescent="0.25"/>
    <row r="796" ht="14.25" customHeight="1" x14ac:dyDescent="0.25"/>
    <row r="797" ht="14.25" customHeight="1" x14ac:dyDescent="0.25"/>
    <row r="798" ht="14.25" customHeight="1" x14ac:dyDescent="0.25"/>
    <row r="799" ht="14.25" customHeight="1" x14ac:dyDescent="0.25"/>
    <row r="800" ht="14.25" customHeight="1" x14ac:dyDescent="0.25"/>
    <row r="801" ht="14.25" customHeight="1" x14ac:dyDescent="0.25"/>
    <row r="802" ht="14.25" customHeight="1" x14ac:dyDescent="0.25"/>
    <row r="803" ht="14.25" customHeight="1" x14ac:dyDescent="0.25"/>
    <row r="804" ht="14.25" customHeight="1" x14ac:dyDescent="0.25"/>
    <row r="805" ht="14.25" customHeight="1" x14ac:dyDescent="0.25"/>
    <row r="806" ht="14.25" customHeight="1" x14ac:dyDescent="0.25"/>
    <row r="807" ht="14.25" customHeight="1" x14ac:dyDescent="0.25"/>
    <row r="808" ht="14.25" customHeight="1" x14ac:dyDescent="0.25"/>
    <row r="809" ht="14.25" customHeight="1" x14ac:dyDescent="0.25"/>
    <row r="810" ht="14.25" customHeight="1" x14ac:dyDescent="0.25"/>
    <row r="811" ht="14.25" customHeight="1" x14ac:dyDescent="0.25"/>
    <row r="812" ht="14.25" customHeight="1" x14ac:dyDescent="0.25"/>
    <row r="813" ht="14.25" customHeight="1" x14ac:dyDescent="0.25"/>
    <row r="814" ht="14.25" customHeight="1" x14ac:dyDescent="0.25"/>
    <row r="815" ht="14.25" customHeight="1" x14ac:dyDescent="0.25"/>
    <row r="816" ht="14.25" customHeight="1" x14ac:dyDescent="0.25"/>
    <row r="817" ht="14.25" customHeight="1" x14ac:dyDescent="0.25"/>
    <row r="818" ht="14.25" customHeight="1" x14ac:dyDescent="0.25"/>
    <row r="819" ht="14.25" customHeight="1" x14ac:dyDescent="0.25"/>
    <row r="820" ht="14.25" customHeight="1" x14ac:dyDescent="0.25"/>
    <row r="821" ht="14.25" customHeight="1" x14ac:dyDescent="0.25"/>
    <row r="822" ht="14.25" customHeight="1" x14ac:dyDescent="0.25"/>
    <row r="823" ht="14.25" customHeight="1" x14ac:dyDescent="0.25"/>
    <row r="824" ht="14.25" customHeight="1" x14ac:dyDescent="0.25"/>
    <row r="825" ht="14.25" customHeight="1" x14ac:dyDescent="0.25"/>
    <row r="826" ht="14.25" customHeight="1" x14ac:dyDescent="0.25"/>
    <row r="827" ht="14.25" customHeight="1" x14ac:dyDescent="0.25"/>
    <row r="828" ht="14.25" customHeight="1" x14ac:dyDescent="0.25"/>
    <row r="829" ht="14.25" customHeight="1" x14ac:dyDescent="0.25"/>
    <row r="830" ht="14.25" customHeight="1" x14ac:dyDescent="0.25"/>
    <row r="831" ht="14.25" customHeight="1" x14ac:dyDescent="0.25"/>
    <row r="832" ht="14.25" customHeight="1" x14ac:dyDescent="0.25"/>
    <row r="833" ht="14.25" customHeight="1" x14ac:dyDescent="0.25"/>
    <row r="834" ht="14.25" customHeight="1" x14ac:dyDescent="0.25"/>
    <row r="835" ht="14.25" customHeight="1" x14ac:dyDescent="0.25"/>
    <row r="836" ht="14.25" customHeight="1" x14ac:dyDescent="0.25"/>
    <row r="837" ht="14.25" customHeight="1" x14ac:dyDescent="0.25"/>
    <row r="838" ht="14.25" customHeight="1" x14ac:dyDescent="0.25"/>
    <row r="839" ht="14.25" customHeight="1" x14ac:dyDescent="0.25"/>
    <row r="840" ht="14.25" customHeight="1" x14ac:dyDescent="0.25"/>
    <row r="841" ht="14.25" customHeight="1" x14ac:dyDescent="0.25"/>
    <row r="842" ht="14.25" customHeight="1" x14ac:dyDescent="0.25"/>
    <row r="843" ht="14.25" customHeight="1" x14ac:dyDescent="0.25"/>
    <row r="844" ht="14.25" customHeight="1" x14ac:dyDescent="0.25"/>
    <row r="845" ht="14.25" customHeight="1" x14ac:dyDescent="0.25"/>
    <row r="846" ht="14.25" customHeight="1" x14ac:dyDescent="0.25"/>
    <row r="847" ht="14.25" customHeight="1" x14ac:dyDescent="0.25"/>
    <row r="848" ht="14.25" customHeight="1" x14ac:dyDescent="0.25"/>
    <row r="849" ht="14.25" customHeight="1" x14ac:dyDescent="0.25"/>
    <row r="850" ht="14.25" customHeight="1" x14ac:dyDescent="0.25"/>
    <row r="851" ht="14.25" customHeight="1" x14ac:dyDescent="0.25"/>
    <row r="852" ht="14.25" customHeight="1" x14ac:dyDescent="0.25"/>
    <row r="853" ht="14.25" customHeight="1" x14ac:dyDescent="0.25"/>
    <row r="854" ht="14.25" customHeight="1" x14ac:dyDescent="0.25"/>
    <row r="855" ht="14.25" customHeight="1" x14ac:dyDescent="0.25"/>
    <row r="856" ht="14.25" customHeight="1" x14ac:dyDescent="0.25"/>
    <row r="857" ht="14.25" customHeight="1" x14ac:dyDescent="0.25"/>
    <row r="858" ht="14.25" customHeight="1" x14ac:dyDescent="0.25"/>
    <row r="859" ht="14.25" customHeight="1" x14ac:dyDescent="0.25"/>
    <row r="860" ht="14.25" customHeight="1" x14ac:dyDescent="0.25"/>
    <row r="861" ht="14.25" customHeight="1" x14ac:dyDescent="0.25"/>
    <row r="862" ht="14.25" customHeight="1" x14ac:dyDescent="0.25"/>
    <row r="863" ht="14.25" customHeight="1" x14ac:dyDescent="0.25"/>
    <row r="864" ht="14.25" customHeight="1" x14ac:dyDescent="0.25"/>
    <row r="865" ht="14.25" customHeight="1" x14ac:dyDescent="0.25"/>
    <row r="866" ht="14.25" customHeight="1" x14ac:dyDescent="0.25"/>
    <row r="867" ht="14.25" customHeight="1" x14ac:dyDescent="0.25"/>
    <row r="868" ht="14.25" customHeight="1" x14ac:dyDescent="0.25"/>
    <row r="869" ht="14.25" customHeight="1" x14ac:dyDescent="0.25"/>
    <row r="870" ht="14.25" customHeight="1" x14ac:dyDescent="0.25"/>
    <row r="871" ht="14.25" customHeight="1" x14ac:dyDescent="0.25"/>
    <row r="872" ht="14.25" customHeight="1" x14ac:dyDescent="0.25"/>
    <row r="873" ht="14.25" customHeight="1" x14ac:dyDescent="0.25"/>
    <row r="874" ht="14.25" customHeight="1" x14ac:dyDescent="0.25"/>
    <row r="875" ht="14.25" customHeight="1" x14ac:dyDescent="0.25"/>
    <row r="876" ht="14.25" customHeight="1" x14ac:dyDescent="0.25"/>
    <row r="877" ht="14.25" customHeight="1" x14ac:dyDescent="0.25"/>
    <row r="878" ht="14.25" customHeight="1" x14ac:dyDescent="0.25"/>
    <row r="879" ht="14.25" customHeight="1" x14ac:dyDescent="0.25"/>
    <row r="880" ht="14.25" customHeight="1" x14ac:dyDescent="0.25"/>
    <row r="881" ht="14.25" customHeight="1" x14ac:dyDescent="0.25"/>
    <row r="882" ht="14.25" customHeight="1" x14ac:dyDescent="0.25"/>
    <row r="883" ht="14.25" customHeight="1" x14ac:dyDescent="0.25"/>
    <row r="884" ht="14.25" customHeight="1" x14ac:dyDescent="0.25"/>
    <row r="885" ht="14.25" customHeight="1" x14ac:dyDescent="0.25"/>
    <row r="886" ht="14.25" customHeight="1" x14ac:dyDescent="0.25"/>
    <row r="887" ht="14.25" customHeight="1" x14ac:dyDescent="0.25"/>
    <row r="888" ht="14.25" customHeight="1" x14ac:dyDescent="0.25"/>
    <row r="889" ht="14.25" customHeight="1" x14ac:dyDescent="0.25"/>
    <row r="890" ht="14.25" customHeight="1" x14ac:dyDescent="0.25"/>
    <row r="891" ht="14.25" customHeight="1" x14ac:dyDescent="0.25"/>
    <row r="892" ht="14.25" customHeight="1" x14ac:dyDescent="0.25"/>
    <row r="893" ht="14.25" customHeight="1" x14ac:dyDescent="0.25"/>
    <row r="894" ht="14.25" customHeight="1" x14ac:dyDescent="0.25"/>
    <row r="895" ht="14.25" customHeight="1" x14ac:dyDescent="0.25"/>
    <row r="896" ht="14.25" customHeight="1" x14ac:dyDescent="0.25"/>
    <row r="897" ht="14.25" customHeight="1" x14ac:dyDescent="0.25"/>
    <row r="898" ht="14.25" customHeight="1" x14ac:dyDescent="0.25"/>
    <row r="899" ht="14.25" customHeight="1" x14ac:dyDescent="0.25"/>
    <row r="900" ht="14.25" customHeight="1" x14ac:dyDescent="0.25"/>
    <row r="901" ht="14.25" customHeight="1" x14ac:dyDescent="0.25"/>
    <row r="902" ht="14.25" customHeight="1" x14ac:dyDescent="0.25"/>
    <row r="903" ht="14.25" customHeight="1" x14ac:dyDescent="0.25"/>
    <row r="904" ht="14.25" customHeight="1" x14ac:dyDescent="0.25"/>
    <row r="905" ht="14.25" customHeight="1" x14ac:dyDescent="0.25"/>
    <row r="906" ht="14.25" customHeight="1" x14ac:dyDescent="0.25"/>
    <row r="907" ht="14.25" customHeight="1" x14ac:dyDescent="0.25"/>
    <row r="908" ht="14.25" customHeight="1" x14ac:dyDescent="0.25"/>
    <row r="909" ht="14.25" customHeight="1" x14ac:dyDescent="0.25"/>
    <row r="910" ht="14.25" customHeight="1" x14ac:dyDescent="0.25"/>
    <row r="911" ht="14.25" customHeight="1" x14ac:dyDescent="0.25"/>
    <row r="912" ht="14.25" customHeight="1" x14ac:dyDescent="0.25"/>
    <row r="913" ht="14.25" customHeight="1" x14ac:dyDescent="0.25"/>
    <row r="914" ht="14.25" customHeight="1" x14ac:dyDescent="0.25"/>
    <row r="915" ht="14.25" customHeight="1" x14ac:dyDescent="0.25"/>
    <row r="916" ht="14.25" customHeight="1" x14ac:dyDescent="0.25"/>
    <row r="917" ht="14.25" customHeight="1" x14ac:dyDescent="0.25"/>
    <row r="918" ht="14.25" customHeight="1" x14ac:dyDescent="0.25"/>
    <row r="919" ht="14.25" customHeight="1" x14ac:dyDescent="0.25"/>
    <row r="920" ht="14.25" customHeight="1" x14ac:dyDescent="0.25"/>
    <row r="921" ht="14.25" customHeight="1" x14ac:dyDescent="0.25"/>
    <row r="922" ht="14.25" customHeight="1" x14ac:dyDescent="0.25"/>
    <row r="923" ht="14.25" customHeight="1" x14ac:dyDescent="0.25"/>
    <row r="924" ht="14.25" customHeight="1" x14ac:dyDescent="0.25"/>
    <row r="925" ht="14.25" customHeight="1" x14ac:dyDescent="0.25"/>
    <row r="926" ht="14.25" customHeight="1" x14ac:dyDescent="0.25"/>
    <row r="927" ht="14.25" customHeight="1" x14ac:dyDescent="0.25"/>
    <row r="928" ht="14.25" customHeight="1" x14ac:dyDescent="0.25"/>
    <row r="929" ht="14.25" customHeight="1" x14ac:dyDescent="0.25"/>
    <row r="930" ht="14.25" customHeight="1" x14ac:dyDescent="0.25"/>
    <row r="931" ht="14.25" customHeight="1" x14ac:dyDescent="0.25"/>
    <row r="932" ht="14.25" customHeight="1" x14ac:dyDescent="0.25"/>
    <row r="933" ht="14.25" customHeight="1" x14ac:dyDescent="0.25"/>
    <row r="934" ht="14.25" customHeight="1" x14ac:dyDescent="0.25"/>
    <row r="935" ht="14.25" customHeight="1" x14ac:dyDescent="0.25"/>
    <row r="936" ht="14.25" customHeight="1" x14ac:dyDescent="0.25"/>
    <row r="937" ht="14.25" customHeight="1" x14ac:dyDescent="0.25"/>
    <row r="938" ht="14.25" customHeight="1" x14ac:dyDescent="0.25"/>
    <row r="939" ht="14.25" customHeight="1" x14ac:dyDescent="0.25"/>
    <row r="940" ht="14.25" customHeight="1" x14ac:dyDescent="0.25"/>
    <row r="941" ht="14.25" customHeight="1" x14ac:dyDescent="0.25"/>
    <row r="942" ht="14.25" customHeight="1" x14ac:dyDescent="0.25"/>
    <row r="943" ht="14.25" customHeight="1" x14ac:dyDescent="0.25"/>
    <row r="944" ht="14.25" customHeight="1" x14ac:dyDescent="0.25"/>
    <row r="945" ht="14.25" customHeight="1" x14ac:dyDescent="0.25"/>
    <row r="946" ht="14.25" customHeight="1" x14ac:dyDescent="0.25"/>
    <row r="947" ht="14.25" customHeight="1" x14ac:dyDescent="0.25"/>
    <row r="948" ht="14.25" customHeight="1" x14ac:dyDescent="0.25"/>
    <row r="949" ht="14.25" customHeight="1" x14ac:dyDescent="0.25"/>
    <row r="950" ht="14.25" customHeight="1" x14ac:dyDescent="0.25"/>
    <row r="951" ht="14.25" customHeight="1" x14ac:dyDescent="0.25"/>
    <row r="952" ht="14.25" customHeight="1" x14ac:dyDescent="0.25"/>
    <row r="953" ht="14.25" customHeight="1" x14ac:dyDescent="0.25"/>
    <row r="954" ht="14.25" customHeight="1" x14ac:dyDescent="0.25"/>
    <row r="955" ht="14.25" customHeight="1" x14ac:dyDescent="0.25"/>
    <row r="956" ht="14.25" customHeight="1" x14ac:dyDescent="0.25"/>
    <row r="957" ht="14.25" customHeight="1" x14ac:dyDescent="0.25"/>
    <row r="958" ht="14.25" customHeight="1" x14ac:dyDescent="0.25"/>
    <row r="959" ht="14.25" customHeight="1" x14ac:dyDescent="0.25"/>
    <row r="960" ht="14.25" customHeight="1" x14ac:dyDescent="0.25"/>
    <row r="961" ht="14.25" customHeight="1" x14ac:dyDescent="0.25"/>
    <row r="962" ht="14.25" customHeight="1" x14ac:dyDescent="0.25"/>
    <row r="963" ht="14.25" customHeight="1" x14ac:dyDescent="0.25"/>
    <row r="964" ht="14.25" customHeight="1" x14ac:dyDescent="0.25"/>
    <row r="965" ht="14.25" customHeight="1" x14ac:dyDescent="0.25"/>
    <row r="966" ht="14.25" customHeight="1" x14ac:dyDescent="0.25"/>
    <row r="967" ht="14.25" customHeight="1" x14ac:dyDescent="0.25"/>
    <row r="968" ht="14.25" customHeight="1" x14ac:dyDescent="0.25"/>
    <row r="969" ht="14.25" customHeight="1" x14ac:dyDescent="0.25"/>
    <row r="970" ht="14.25" customHeight="1" x14ac:dyDescent="0.25"/>
    <row r="971" ht="14.25" customHeight="1" x14ac:dyDescent="0.25"/>
    <row r="972" ht="14.25" customHeight="1" x14ac:dyDescent="0.25"/>
    <row r="973" ht="14.25" customHeight="1" x14ac:dyDescent="0.25"/>
    <row r="974" ht="14.25" customHeight="1" x14ac:dyDescent="0.25"/>
    <row r="975" ht="14.25" customHeight="1" x14ac:dyDescent="0.25"/>
    <row r="976" ht="14.25" customHeight="1" x14ac:dyDescent="0.25"/>
    <row r="977" ht="14.25" customHeight="1" x14ac:dyDescent="0.25"/>
    <row r="978" ht="14.25" customHeight="1" x14ac:dyDescent="0.25"/>
    <row r="979" ht="14.25" customHeight="1" x14ac:dyDescent="0.25"/>
    <row r="980" ht="14.25" customHeight="1" x14ac:dyDescent="0.25"/>
    <row r="981" ht="14.25" customHeight="1" x14ac:dyDescent="0.25"/>
    <row r="982" ht="14.25" customHeight="1" x14ac:dyDescent="0.25"/>
    <row r="983" ht="14.25" customHeight="1" x14ac:dyDescent="0.25"/>
    <row r="984" ht="14.25" customHeight="1" x14ac:dyDescent="0.25"/>
    <row r="985" ht="14.25" customHeight="1" x14ac:dyDescent="0.25"/>
    <row r="986" ht="14.25" customHeight="1" x14ac:dyDescent="0.25"/>
    <row r="987" ht="14.25" customHeight="1" x14ac:dyDescent="0.25"/>
    <row r="988" ht="14.25" customHeight="1" x14ac:dyDescent="0.25"/>
    <row r="989" ht="14.25" customHeight="1" x14ac:dyDescent="0.25"/>
    <row r="990" ht="14.25" customHeight="1" x14ac:dyDescent="0.25"/>
    <row r="991" ht="14.25" customHeight="1" x14ac:dyDescent="0.25"/>
    <row r="992" ht="14.25" customHeight="1" x14ac:dyDescent="0.25"/>
    <row r="993" ht="14.25" customHeight="1" x14ac:dyDescent="0.25"/>
    <row r="994" ht="14.25" customHeight="1" x14ac:dyDescent="0.25"/>
    <row r="995" ht="14.25" customHeight="1" x14ac:dyDescent="0.25"/>
    <row r="996" ht="14.25" customHeight="1" x14ac:dyDescent="0.25"/>
    <row r="997" ht="14.25" customHeight="1" x14ac:dyDescent="0.25"/>
    <row r="998" ht="14.25" customHeight="1" x14ac:dyDescent="0.25"/>
    <row r="999" ht="14.25" customHeight="1" x14ac:dyDescent="0.25"/>
    <row r="1000" ht="14.25" customHeight="1" x14ac:dyDescent="0.25"/>
  </sheetData>
  <pageMargins left="0.511811024" right="0.511811024" top="0.78740157499999996" bottom="0.78740157499999996" header="0" footer="0"/>
  <pageSetup paperSize="9" orientation="portrait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filterMode="1"/>
  <dimension ref="A1:J1000"/>
  <sheetViews>
    <sheetView showGridLines="0" workbookViewId="0"/>
  </sheetViews>
  <sheetFormatPr defaultColWidth="14.42578125" defaultRowHeight="15" customHeight="1" x14ac:dyDescent="0.25"/>
  <cols>
    <col min="1" max="2" width="8.7109375" customWidth="1"/>
    <col min="3" max="3" width="13.85546875" customWidth="1"/>
    <col min="4" max="4" width="8.7109375" customWidth="1"/>
    <col min="5" max="5" width="26.85546875" customWidth="1"/>
    <col min="6" max="6" width="26.5703125" customWidth="1"/>
    <col min="7" max="7" width="4.85546875" customWidth="1"/>
    <col min="8" max="9" width="8.7109375" customWidth="1"/>
    <col min="10" max="10" width="14.7109375" customWidth="1"/>
    <col min="11" max="26" width="8.7109375" customWidth="1"/>
  </cols>
  <sheetData>
    <row r="1" spans="1:6" ht="9" customHeight="1" x14ac:dyDescent="0.25">
      <c r="E1" s="71"/>
      <c r="F1" s="71"/>
    </row>
    <row r="2" spans="1:6" ht="14.25" customHeight="1" x14ac:dyDescent="0.25">
      <c r="C2" s="293" t="s">
        <v>148</v>
      </c>
      <c r="D2" s="287"/>
      <c r="E2" s="287"/>
      <c r="F2" s="278"/>
    </row>
    <row r="3" spans="1:6" ht="14.25" customHeight="1" x14ac:dyDescent="0.25">
      <c r="A3" s="2" t="s">
        <v>0</v>
      </c>
      <c r="B3" s="2" t="s">
        <v>1</v>
      </c>
      <c r="C3" s="2" t="s">
        <v>2</v>
      </c>
      <c r="D3" s="2" t="s">
        <v>3</v>
      </c>
      <c r="E3" s="35" t="s">
        <v>4</v>
      </c>
      <c r="F3" s="5" t="s">
        <v>149</v>
      </c>
    </row>
    <row r="4" spans="1:6" ht="14.25" hidden="1" customHeight="1" x14ac:dyDescent="0.25">
      <c r="A4" s="9" t="s">
        <v>7</v>
      </c>
      <c r="B4" s="9">
        <v>2002</v>
      </c>
      <c r="C4" s="54">
        <v>37257</v>
      </c>
      <c r="D4" s="9">
        <v>1</v>
      </c>
      <c r="E4" s="10">
        <v>202.5</v>
      </c>
      <c r="F4" s="10">
        <v>7066.38</v>
      </c>
    </row>
    <row r="5" spans="1:6" ht="14.25" hidden="1" customHeight="1" x14ac:dyDescent="0.25">
      <c r="A5" s="9" t="s">
        <v>9</v>
      </c>
      <c r="B5" s="9">
        <v>2002</v>
      </c>
      <c r="C5" s="54">
        <v>37288</v>
      </c>
      <c r="D5" s="9">
        <v>2</v>
      </c>
      <c r="E5" s="10">
        <v>200</v>
      </c>
      <c r="F5" s="10">
        <v>10560.94</v>
      </c>
    </row>
    <row r="6" spans="1:6" ht="14.25" hidden="1" customHeight="1" x14ac:dyDescent="0.25">
      <c r="A6" s="9" t="s">
        <v>10</v>
      </c>
      <c r="B6" s="9">
        <v>2002</v>
      </c>
      <c r="C6" s="54">
        <v>37316</v>
      </c>
      <c r="D6" s="9">
        <v>3</v>
      </c>
      <c r="E6" s="10">
        <v>95</v>
      </c>
      <c r="F6" s="10">
        <v>6843.86</v>
      </c>
    </row>
    <row r="7" spans="1:6" ht="14.25" hidden="1" customHeight="1" x14ac:dyDescent="0.25">
      <c r="A7" s="9" t="s">
        <v>11</v>
      </c>
      <c r="B7" s="9">
        <v>2002</v>
      </c>
      <c r="C7" s="54">
        <v>37347</v>
      </c>
      <c r="D7" s="9">
        <v>4</v>
      </c>
      <c r="E7" s="10">
        <v>2.5</v>
      </c>
      <c r="F7" s="10">
        <v>3857.95</v>
      </c>
    </row>
    <row r="8" spans="1:6" ht="14.25" hidden="1" customHeight="1" x14ac:dyDescent="0.25">
      <c r="A8" s="9" t="s">
        <v>12</v>
      </c>
      <c r="B8" s="9">
        <v>2002</v>
      </c>
      <c r="C8" s="54">
        <v>37377</v>
      </c>
      <c r="D8" s="9">
        <v>5</v>
      </c>
      <c r="E8" s="10">
        <v>35</v>
      </c>
      <c r="F8" s="10">
        <v>2981.2</v>
      </c>
    </row>
    <row r="9" spans="1:6" ht="14.25" hidden="1" customHeight="1" x14ac:dyDescent="0.25">
      <c r="A9" s="9" t="s">
        <v>14</v>
      </c>
      <c r="B9" s="9">
        <v>2002</v>
      </c>
      <c r="C9" s="54">
        <v>37408</v>
      </c>
      <c r="D9" s="9">
        <v>6</v>
      </c>
      <c r="E9" s="10">
        <v>0</v>
      </c>
      <c r="F9" s="10">
        <v>2376.21</v>
      </c>
    </row>
    <row r="10" spans="1:6" ht="14.25" hidden="1" customHeight="1" x14ac:dyDescent="0.25">
      <c r="A10" s="9" t="s">
        <v>16</v>
      </c>
      <c r="B10" s="9">
        <v>2002</v>
      </c>
      <c r="C10" s="54">
        <v>37438</v>
      </c>
      <c r="D10" s="9">
        <v>7</v>
      </c>
      <c r="E10" s="10">
        <v>7.5</v>
      </c>
      <c r="F10" s="10">
        <v>2141.48</v>
      </c>
    </row>
    <row r="11" spans="1:6" ht="14.25" hidden="1" customHeight="1" x14ac:dyDescent="0.25">
      <c r="A11" s="9" t="s">
        <v>18</v>
      </c>
      <c r="B11" s="9">
        <v>2002</v>
      </c>
      <c r="C11" s="54">
        <v>37469</v>
      </c>
      <c r="D11" s="9">
        <v>8</v>
      </c>
      <c r="E11" s="10">
        <v>15</v>
      </c>
      <c r="F11" s="10">
        <v>1681.6</v>
      </c>
    </row>
    <row r="12" spans="1:6" ht="14.25" hidden="1" customHeight="1" x14ac:dyDescent="0.25">
      <c r="A12" s="9" t="s">
        <v>20</v>
      </c>
      <c r="B12" s="9">
        <v>2002</v>
      </c>
      <c r="C12" s="54">
        <v>37500</v>
      </c>
      <c r="D12" s="9">
        <v>9</v>
      </c>
      <c r="E12" s="10">
        <v>50</v>
      </c>
      <c r="F12" s="10">
        <v>1945.98</v>
      </c>
    </row>
    <row r="13" spans="1:6" ht="14.25" hidden="1" customHeight="1" x14ac:dyDescent="0.25">
      <c r="A13" s="9" t="s">
        <v>21</v>
      </c>
      <c r="B13" s="9">
        <v>2002</v>
      </c>
      <c r="C13" s="54">
        <v>37530</v>
      </c>
      <c r="D13" s="9">
        <v>10</v>
      </c>
      <c r="E13" s="10">
        <v>35</v>
      </c>
      <c r="F13" s="10">
        <v>1177.3699999999999</v>
      </c>
    </row>
    <row r="14" spans="1:6" ht="14.25" hidden="1" customHeight="1" x14ac:dyDescent="0.25">
      <c r="A14" s="9" t="s">
        <v>22</v>
      </c>
      <c r="B14" s="9">
        <v>2002</v>
      </c>
      <c r="C14" s="54">
        <v>37561</v>
      </c>
      <c r="D14" s="9">
        <v>11</v>
      </c>
      <c r="E14" s="10">
        <v>142.5</v>
      </c>
      <c r="F14" s="10">
        <v>2867.78</v>
      </c>
    </row>
    <row r="15" spans="1:6" ht="14.25" hidden="1" customHeight="1" x14ac:dyDescent="0.25">
      <c r="A15" s="9" t="s">
        <v>24</v>
      </c>
      <c r="B15" s="9">
        <v>2002</v>
      </c>
      <c r="C15" s="54">
        <v>37591</v>
      </c>
      <c r="D15" s="9">
        <v>12</v>
      </c>
      <c r="E15" s="10">
        <v>212.5</v>
      </c>
      <c r="F15" s="10">
        <v>5194.2700000000004</v>
      </c>
    </row>
    <row r="16" spans="1:6" ht="14.25" hidden="1" customHeight="1" x14ac:dyDescent="0.25">
      <c r="A16" s="9" t="s">
        <v>7</v>
      </c>
      <c r="B16" s="9">
        <v>2003</v>
      </c>
      <c r="C16" s="54">
        <v>37622</v>
      </c>
      <c r="D16" s="9">
        <v>13</v>
      </c>
      <c r="E16" s="10">
        <v>407.5</v>
      </c>
      <c r="F16" s="10">
        <v>9730.82</v>
      </c>
    </row>
    <row r="17" spans="1:6" ht="14.25" hidden="1" customHeight="1" x14ac:dyDescent="0.25">
      <c r="A17" s="9" t="s">
        <v>9</v>
      </c>
      <c r="B17" s="9">
        <v>2003</v>
      </c>
      <c r="C17" s="54">
        <v>37653</v>
      </c>
      <c r="D17" s="9">
        <v>14</v>
      </c>
      <c r="E17" s="10">
        <v>103.3</v>
      </c>
      <c r="F17" s="10">
        <v>9222.23</v>
      </c>
    </row>
    <row r="18" spans="1:6" ht="14.25" hidden="1" customHeight="1" x14ac:dyDescent="0.25">
      <c r="A18" s="9" t="s">
        <v>10</v>
      </c>
      <c r="B18" s="9">
        <v>2003</v>
      </c>
      <c r="C18" s="54">
        <v>37681</v>
      </c>
      <c r="D18" s="9">
        <v>15</v>
      </c>
      <c r="E18" s="10">
        <v>153.5</v>
      </c>
      <c r="F18" s="10">
        <v>6506.1</v>
      </c>
    </row>
    <row r="19" spans="1:6" ht="14.25" hidden="1" customHeight="1" x14ac:dyDescent="0.25">
      <c r="A19" s="9" t="s">
        <v>11</v>
      </c>
      <c r="B19" s="9">
        <v>2003</v>
      </c>
      <c r="C19" s="54">
        <v>37712</v>
      </c>
      <c r="D19" s="9">
        <v>16</v>
      </c>
      <c r="E19" s="10">
        <v>0</v>
      </c>
      <c r="F19" s="10">
        <v>4846.8</v>
      </c>
    </row>
    <row r="20" spans="1:6" ht="14.25" hidden="1" customHeight="1" x14ac:dyDescent="0.25">
      <c r="A20" s="9" t="s">
        <v>12</v>
      </c>
      <c r="B20" s="9">
        <v>2003</v>
      </c>
      <c r="C20" s="54">
        <v>37742</v>
      </c>
      <c r="D20" s="9">
        <v>17</v>
      </c>
      <c r="E20" s="10">
        <v>35.5</v>
      </c>
      <c r="F20" s="10">
        <v>3471.85</v>
      </c>
    </row>
    <row r="21" spans="1:6" ht="14.25" hidden="1" customHeight="1" x14ac:dyDescent="0.25">
      <c r="A21" s="9" t="s">
        <v>14</v>
      </c>
      <c r="B21" s="9">
        <v>2003</v>
      </c>
      <c r="C21" s="54">
        <v>37773</v>
      </c>
      <c r="D21" s="9">
        <v>18</v>
      </c>
      <c r="E21" s="10">
        <v>0</v>
      </c>
      <c r="F21" s="10">
        <v>2664.37</v>
      </c>
    </row>
    <row r="22" spans="1:6" ht="14.25" hidden="1" customHeight="1" x14ac:dyDescent="0.25">
      <c r="A22" s="9" t="s">
        <v>16</v>
      </c>
      <c r="B22" s="9">
        <v>2003</v>
      </c>
      <c r="C22" s="54">
        <v>37803</v>
      </c>
      <c r="D22" s="9">
        <v>19</v>
      </c>
      <c r="E22" s="10">
        <v>6</v>
      </c>
      <c r="F22" s="10">
        <v>2367.83</v>
      </c>
    </row>
    <row r="23" spans="1:6" ht="14.25" hidden="1" customHeight="1" x14ac:dyDescent="0.25">
      <c r="A23" s="9" t="s">
        <v>18</v>
      </c>
      <c r="B23" s="9">
        <v>2003</v>
      </c>
      <c r="C23" s="54">
        <v>37834</v>
      </c>
      <c r="D23" s="9">
        <v>20</v>
      </c>
      <c r="E23" s="10">
        <v>21</v>
      </c>
      <c r="F23" s="10">
        <v>1730.46</v>
      </c>
    </row>
    <row r="24" spans="1:6" ht="14.25" hidden="1" customHeight="1" x14ac:dyDescent="0.25">
      <c r="A24" s="9" t="s">
        <v>20</v>
      </c>
      <c r="B24" s="9">
        <v>2003</v>
      </c>
      <c r="C24" s="54">
        <v>37865</v>
      </c>
      <c r="D24" s="9">
        <v>21</v>
      </c>
      <c r="E24" s="10">
        <v>14</v>
      </c>
      <c r="F24" s="10">
        <v>1600.25</v>
      </c>
    </row>
    <row r="25" spans="1:6" ht="14.25" hidden="1" customHeight="1" x14ac:dyDescent="0.25">
      <c r="A25" s="9" t="s">
        <v>21</v>
      </c>
      <c r="B25" s="9">
        <v>2003</v>
      </c>
      <c r="C25" s="54">
        <v>37895</v>
      </c>
      <c r="D25" s="9">
        <v>22</v>
      </c>
      <c r="E25" s="10">
        <v>83</v>
      </c>
      <c r="F25" s="10">
        <v>1655.76</v>
      </c>
    </row>
    <row r="26" spans="1:6" ht="14.25" hidden="1" customHeight="1" x14ac:dyDescent="0.25">
      <c r="A26" s="9" t="s">
        <v>22</v>
      </c>
      <c r="B26" s="9">
        <v>2003</v>
      </c>
      <c r="C26" s="54">
        <v>37926</v>
      </c>
      <c r="D26" s="9">
        <v>23</v>
      </c>
      <c r="E26" s="10">
        <v>175</v>
      </c>
      <c r="F26" s="10">
        <v>2466.2600000000002</v>
      </c>
    </row>
    <row r="27" spans="1:6" ht="14.25" hidden="1" customHeight="1" x14ac:dyDescent="0.25">
      <c r="A27" s="9" t="s">
        <v>24</v>
      </c>
      <c r="B27" s="9">
        <v>2003</v>
      </c>
      <c r="C27" s="54">
        <v>37956</v>
      </c>
      <c r="D27" s="9">
        <v>24</v>
      </c>
      <c r="E27" s="10">
        <v>185.75</v>
      </c>
      <c r="F27" s="10">
        <v>4882.8500000000004</v>
      </c>
    </row>
    <row r="28" spans="1:6" ht="14.25" hidden="1" customHeight="1" x14ac:dyDescent="0.25">
      <c r="A28" s="9" t="s">
        <v>7</v>
      </c>
      <c r="B28" s="9">
        <v>2004</v>
      </c>
      <c r="C28" s="54">
        <v>37987</v>
      </c>
      <c r="D28" s="9">
        <v>25</v>
      </c>
      <c r="E28" s="10">
        <v>259.5</v>
      </c>
      <c r="F28" s="10">
        <v>6580.81</v>
      </c>
    </row>
    <row r="29" spans="1:6" ht="14.25" hidden="1" customHeight="1" x14ac:dyDescent="0.25">
      <c r="A29" s="9" t="s">
        <v>9</v>
      </c>
      <c r="B29" s="9">
        <v>2004</v>
      </c>
      <c r="C29" s="54">
        <v>38018</v>
      </c>
      <c r="D29" s="9">
        <v>26</v>
      </c>
      <c r="E29" s="10">
        <v>286.5</v>
      </c>
      <c r="F29" s="10">
        <v>8556.5499999999993</v>
      </c>
    </row>
    <row r="30" spans="1:6" ht="14.25" hidden="1" customHeight="1" x14ac:dyDescent="0.25">
      <c r="A30" s="9" t="s">
        <v>10</v>
      </c>
      <c r="B30" s="9">
        <v>2004</v>
      </c>
      <c r="C30" s="54">
        <v>38047</v>
      </c>
      <c r="D30" s="9">
        <v>27</v>
      </c>
      <c r="E30" s="10">
        <v>129</v>
      </c>
      <c r="F30" s="10">
        <v>8132.68</v>
      </c>
    </row>
    <row r="31" spans="1:6" ht="14.25" hidden="1" customHeight="1" x14ac:dyDescent="0.25">
      <c r="A31" s="9" t="s">
        <v>11</v>
      </c>
      <c r="B31" s="9">
        <v>2004</v>
      </c>
      <c r="C31" s="54">
        <v>38078</v>
      </c>
      <c r="D31" s="9">
        <v>28</v>
      </c>
      <c r="E31" s="10">
        <v>128</v>
      </c>
      <c r="F31" s="10">
        <v>6092.83</v>
      </c>
    </row>
    <row r="32" spans="1:6" ht="14.25" hidden="1" customHeight="1" x14ac:dyDescent="0.25">
      <c r="A32" s="9" t="s">
        <v>12</v>
      </c>
      <c r="B32" s="9">
        <v>2004</v>
      </c>
      <c r="C32" s="54">
        <v>38108</v>
      </c>
      <c r="D32" s="9">
        <v>29</v>
      </c>
      <c r="E32" s="10">
        <v>67.5</v>
      </c>
      <c r="F32" s="10">
        <v>4514.3900000000003</v>
      </c>
    </row>
    <row r="33" spans="1:6" ht="14.25" hidden="1" customHeight="1" x14ac:dyDescent="0.25">
      <c r="A33" s="9" t="s">
        <v>14</v>
      </c>
      <c r="B33" s="9">
        <v>2004</v>
      </c>
      <c r="C33" s="54">
        <v>38139</v>
      </c>
      <c r="D33" s="9">
        <v>30</v>
      </c>
      <c r="E33" s="10">
        <v>28</v>
      </c>
      <c r="F33" s="10">
        <v>4172.96</v>
      </c>
    </row>
    <row r="34" spans="1:6" ht="14.25" hidden="1" customHeight="1" x14ac:dyDescent="0.25">
      <c r="A34" s="9" t="s">
        <v>16</v>
      </c>
      <c r="B34" s="9">
        <v>2004</v>
      </c>
      <c r="C34" s="54">
        <v>38169</v>
      </c>
      <c r="D34" s="9">
        <v>31</v>
      </c>
      <c r="E34" s="10">
        <v>34.5</v>
      </c>
      <c r="F34" s="10">
        <v>3224.02</v>
      </c>
    </row>
    <row r="35" spans="1:6" ht="14.25" hidden="1" customHeight="1" x14ac:dyDescent="0.25">
      <c r="A35" s="9" t="s">
        <v>18</v>
      </c>
      <c r="B35" s="9">
        <v>2004</v>
      </c>
      <c r="C35" s="54">
        <v>38200</v>
      </c>
      <c r="D35" s="9">
        <v>32</v>
      </c>
      <c r="E35" s="10">
        <v>1</v>
      </c>
      <c r="F35" s="10">
        <v>2280.29</v>
      </c>
    </row>
    <row r="36" spans="1:6" ht="14.25" hidden="1" customHeight="1" x14ac:dyDescent="0.25">
      <c r="A36" s="9" t="s">
        <v>20</v>
      </c>
      <c r="B36" s="9">
        <v>2004</v>
      </c>
      <c r="C36" s="54">
        <v>38231</v>
      </c>
      <c r="D36" s="9">
        <v>33</v>
      </c>
      <c r="E36" s="10">
        <v>16</v>
      </c>
      <c r="F36" s="10">
        <v>1729.08</v>
      </c>
    </row>
    <row r="37" spans="1:6" ht="14.25" hidden="1" customHeight="1" x14ac:dyDescent="0.25">
      <c r="A37" s="9" t="s">
        <v>21</v>
      </c>
      <c r="B37" s="9">
        <v>2004</v>
      </c>
      <c r="C37" s="54">
        <v>38261</v>
      </c>
      <c r="D37" s="9">
        <v>34</v>
      </c>
      <c r="E37" s="10">
        <v>132.5</v>
      </c>
      <c r="F37" s="10">
        <v>2667.6</v>
      </c>
    </row>
    <row r="38" spans="1:6" ht="14.25" hidden="1" customHeight="1" x14ac:dyDescent="0.25">
      <c r="A38" s="9" t="s">
        <v>22</v>
      </c>
      <c r="B38" s="9">
        <v>2004</v>
      </c>
      <c r="C38" s="54">
        <v>38292</v>
      </c>
      <c r="D38" s="9">
        <v>35</v>
      </c>
      <c r="E38" s="10">
        <v>130</v>
      </c>
      <c r="F38" s="10">
        <v>2752.22</v>
      </c>
    </row>
    <row r="39" spans="1:6" ht="14.25" hidden="1" customHeight="1" x14ac:dyDescent="0.25">
      <c r="A39" s="9" t="s">
        <v>24</v>
      </c>
      <c r="B39" s="9">
        <v>2004</v>
      </c>
      <c r="C39" s="54">
        <v>38322</v>
      </c>
      <c r="D39" s="9">
        <v>36</v>
      </c>
      <c r="E39" s="10">
        <v>281</v>
      </c>
      <c r="F39" s="10">
        <v>7823.02</v>
      </c>
    </row>
    <row r="40" spans="1:6" ht="14.25" hidden="1" customHeight="1" x14ac:dyDescent="0.25">
      <c r="A40" s="9" t="s">
        <v>7</v>
      </c>
      <c r="B40" s="9">
        <v>2005</v>
      </c>
      <c r="C40" s="54">
        <v>38353</v>
      </c>
      <c r="D40" s="9">
        <v>37</v>
      </c>
      <c r="E40" s="10">
        <v>381.5</v>
      </c>
      <c r="F40" s="10">
        <v>11181.71</v>
      </c>
    </row>
    <row r="41" spans="1:6" ht="14.25" hidden="1" customHeight="1" x14ac:dyDescent="0.25">
      <c r="A41" s="9" t="s">
        <v>9</v>
      </c>
      <c r="B41" s="9">
        <v>2005</v>
      </c>
      <c r="C41" s="54">
        <v>38384</v>
      </c>
      <c r="D41" s="9">
        <v>38</v>
      </c>
      <c r="E41" s="10">
        <v>105.5</v>
      </c>
      <c r="F41" s="10">
        <v>9121.5300000000007</v>
      </c>
    </row>
    <row r="42" spans="1:6" ht="14.25" hidden="1" customHeight="1" x14ac:dyDescent="0.25">
      <c r="A42" s="9" t="s">
        <v>10</v>
      </c>
      <c r="B42" s="9">
        <v>2005</v>
      </c>
      <c r="C42" s="54">
        <v>38412</v>
      </c>
      <c r="D42" s="9">
        <v>39</v>
      </c>
      <c r="E42" s="10">
        <v>192</v>
      </c>
      <c r="F42" s="10">
        <v>8052.32</v>
      </c>
    </row>
    <row r="43" spans="1:6" ht="14.25" hidden="1" customHeight="1" x14ac:dyDescent="0.25">
      <c r="A43" s="9" t="s">
        <v>11</v>
      </c>
      <c r="B43" s="9">
        <v>2005</v>
      </c>
      <c r="C43" s="54">
        <v>38443</v>
      </c>
      <c r="D43" s="9">
        <v>40</v>
      </c>
      <c r="E43" s="10">
        <v>49.5</v>
      </c>
      <c r="F43" s="10">
        <v>4865.49</v>
      </c>
    </row>
    <row r="44" spans="1:6" ht="14.25" hidden="1" customHeight="1" x14ac:dyDescent="0.25">
      <c r="A44" s="9" t="s">
        <v>12</v>
      </c>
      <c r="B44" s="9">
        <v>2005</v>
      </c>
      <c r="C44" s="54">
        <v>38473</v>
      </c>
      <c r="D44" s="9">
        <v>41</v>
      </c>
      <c r="E44" s="10">
        <v>91</v>
      </c>
      <c r="F44" s="10">
        <v>5031.32</v>
      </c>
    </row>
    <row r="45" spans="1:6" ht="14.25" hidden="1" customHeight="1" x14ac:dyDescent="0.25">
      <c r="A45" s="9" t="s">
        <v>14</v>
      </c>
      <c r="B45" s="9">
        <v>2005</v>
      </c>
      <c r="C45" s="54">
        <v>38504</v>
      </c>
      <c r="D45" s="9">
        <v>42</v>
      </c>
      <c r="E45" s="10">
        <v>19.5</v>
      </c>
      <c r="F45" s="10">
        <v>3933.07</v>
      </c>
    </row>
    <row r="46" spans="1:6" ht="14.25" hidden="1" customHeight="1" x14ac:dyDescent="0.25">
      <c r="A46" s="9" t="s">
        <v>16</v>
      </c>
      <c r="B46" s="9">
        <v>2005</v>
      </c>
      <c r="C46" s="54">
        <v>38534</v>
      </c>
      <c r="D46" s="9">
        <v>43</v>
      </c>
      <c r="E46" s="10">
        <v>20</v>
      </c>
      <c r="F46" s="10">
        <v>3101.74</v>
      </c>
    </row>
    <row r="47" spans="1:6" ht="14.25" hidden="1" customHeight="1" x14ac:dyDescent="0.25">
      <c r="A47" s="9" t="s">
        <v>18</v>
      </c>
      <c r="B47" s="9">
        <v>2005</v>
      </c>
      <c r="C47" s="54">
        <v>38565</v>
      </c>
      <c r="D47" s="9">
        <v>44</v>
      </c>
      <c r="E47" s="10">
        <v>4</v>
      </c>
      <c r="F47" s="10">
        <v>2322</v>
      </c>
    </row>
    <row r="48" spans="1:6" ht="14.25" hidden="1" customHeight="1" x14ac:dyDescent="0.25">
      <c r="A48" s="9" t="s">
        <v>20</v>
      </c>
      <c r="B48" s="9">
        <v>2005</v>
      </c>
      <c r="C48" s="54">
        <v>38596</v>
      </c>
      <c r="D48" s="9">
        <v>45</v>
      </c>
      <c r="E48" s="10">
        <v>66.5</v>
      </c>
      <c r="F48" s="10">
        <v>2523.52</v>
      </c>
    </row>
    <row r="49" spans="1:6" ht="14.25" hidden="1" customHeight="1" x14ac:dyDescent="0.25">
      <c r="A49" s="9" t="s">
        <v>21</v>
      </c>
      <c r="B49" s="9">
        <v>2005</v>
      </c>
      <c r="C49" s="54">
        <v>38626</v>
      </c>
      <c r="D49" s="9">
        <v>46</v>
      </c>
      <c r="E49" s="10">
        <v>74.5</v>
      </c>
      <c r="F49" s="10">
        <v>2046.7</v>
      </c>
    </row>
    <row r="50" spans="1:6" ht="14.25" hidden="1" customHeight="1" x14ac:dyDescent="0.25">
      <c r="A50" s="9" t="s">
        <v>22</v>
      </c>
      <c r="B50" s="9">
        <v>2005</v>
      </c>
      <c r="C50" s="54">
        <v>38657</v>
      </c>
      <c r="D50" s="9">
        <v>47</v>
      </c>
      <c r="E50" s="10">
        <v>143.5</v>
      </c>
      <c r="F50" s="10">
        <v>3664.64</v>
      </c>
    </row>
    <row r="51" spans="1:6" ht="14.25" hidden="1" customHeight="1" x14ac:dyDescent="0.25">
      <c r="A51" s="9" t="s">
        <v>24</v>
      </c>
      <c r="B51" s="9">
        <v>2005</v>
      </c>
      <c r="C51" s="54">
        <v>38687</v>
      </c>
      <c r="D51" s="9">
        <v>48</v>
      </c>
      <c r="E51" s="10">
        <v>262</v>
      </c>
      <c r="F51" s="10">
        <v>6972.35</v>
      </c>
    </row>
    <row r="52" spans="1:6" ht="14.25" hidden="1" customHeight="1" x14ac:dyDescent="0.25">
      <c r="A52" s="9" t="s">
        <v>7</v>
      </c>
      <c r="B52" s="9">
        <v>2006</v>
      </c>
      <c r="C52" s="54">
        <v>38718</v>
      </c>
      <c r="D52" s="9">
        <v>49</v>
      </c>
      <c r="E52" s="10">
        <v>202</v>
      </c>
      <c r="F52" s="10">
        <v>6373.94</v>
      </c>
    </row>
    <row r="53" spans="1:6" ht="14.25" hidden="1" customHeight="1" x14ac:dyDescent="0.25">
      <c r="A53" s="9" t="s">
        <v>9</v>
      </c>
      <c r="B53" s="9">
        <v>2006</v>
      </c>
      <c r="C53" s="54">
        <v>38749</v>
      </c>
      <c r="D53" s="9">
        <v>50</v>
      </c>
      <c r="E53" s="10">
        <v>209.5</v>
      </c>
      <c r="F53" s="10">
        <v>7028.74</v>
      </c>
    </row>
    <row r="54" spans="1:6" ht="14.25" hidden="1" customHeight="1" x14ac:dyDescent="0.25">
      <c r="A54" s="9" t="s">
        <v>10</v>
      </c>
      <c r="B54" s="9">
        <v>2006</v>
      </c>
      <c r="C54" s="54">
        <v>38777</v>
      </c>
      <c r="D54" s="9">
        <v>51</v>
      </c>
      <c r="E54" s="10">
        <v>216.5</v>
      </c>
      <c r="F54" s="10">
        <v>7547.67</v>
      </c>
    </row>
    <row r="55" spans="1:6" ht="14.25" hidden="1" customHeight="1" x14ac:dyDescent="0.25">
      <c r="A55" s="9" t="s">
        <v>11</v>
      </c>
      <c r="B55" s="9">
        <v>2006</v>
      </c>
      <c r="C55" s="54">
        <v>38808</v>
      </c>
      <c r="D55" s="9">
        <v>52</v>
      </c>
      <c r="E55" s="10">
        <v>37.5</v>
      </c>
      <c r="F55" s="10">
        <v>4456.96</v>
      </c>
    </row>
    <row r="56" spans="1:6" ht="14.25" hidden="1" customHeight="1" x14ac:dyDescent="0.25">
      <c r="A56" s="9" t="s">
        <v>12</v>
      </c>
      <c r="B56" s="9">
        <v>2006</v>
      </c>
      <c r="C56" s="54">
        <v>38838</v>
      </c>
      <c r="D56" s="9">
        <v>53</v>
      </c>
      <c r="E56" s="10">
        <v>16.5</v>
      </c>
      <c r="F56" s="10">
        <v>3084.09</v>
      </c>
    </row>
    <row r="57" spans="1:6" ht="14.25" hidden="1" customHeight="1" x14ac:dyDescent="0.25">
      <c r="A57" s="9" t="s">
        <v>14</v>
      </c>
      <c r="B57" s="9">
        <v>2006</v>
      </c>
      <c r="C57" s="54">
        <v>38869</v>
      </c>
      <c r="D57" s="9">
        <v>54</v>
      </c>
      <c r="E57" s="10">
        <v>10</v>
      </c>
      <c r="F57" s="10">
        <v>2477.46</v>
      </c>
    </row>
    <row r="58" spans="1:6" ht="14.25" hidden="1" customHeight="1" x14ac:dyDescent="0.25">
      <c r="A58" s="9" t="s">
        <v>16</v>
      </c>
      <c r="B58" s="9">
        <v>2006</v>
      </c>
      <c r="C58" s="54">
        <v>38899</v>
      </c>
      <c r="D58" s="9">
        <v>55</v>
      </c>
      <c r="E58" s="10">
        <v>3.5</v>
      </c>
      <c r="F58" s="10">
        <v>2121.66</v>
      </c>
    </row>
    <row r="59" spans="1:6" ht="14.25" hidden="1" customHeight="1" x14ac:dyDescent="0.25">
      <c r="A59" s="9" t="s">
        <v>18</v>
      </c>
      <c r="B59" s="9">
        <v>2006</v>
      </c>
      <c r="C59" s="54">
        <v>38930</v>
      </c>
      <c r="D59" s="9">
        <v>56</v>
      </c>
      <c r="E59" s="10">
        <v>20</v>
      </c>
      <c r="F59" s="10">
        <v>1785.79</v>
      </c>
    </row>
    <row r="60" spans="1:6" ht="14.25" hidden="1" customHeight="1" x14ac:dyDescent="0.25">
      <c r="A60" s="9" t="s">
        <v>20</v>
      </c>
      <c r="B60" s="9">
        <v>2006</v>
      </c>
      <c r="C60" s="54">
        <v>38961</v>
      </c>
      <c r="D60" s="9">
        <v>57</v>
      </c>
      <c r="E60" s="10">
        <v>57</v>
      </c>
      <c r="F60" s="10">
        <v>1821.52</v>
      </c>
    </row>
    <row r="61" spans="1:6" ht="14.25" hidden="1" customHeight="1" x14ac:dyDescent="0.25">
      <c r="A61" s="9" t="s">
        <v>21</v>
      </c>
      <c r="B61" s="9">
        <v>2006</v>
      </c>
      <c r="C61" s="54">
        <v>38991</v>
      </c>
      <c r="D61" s="9">
        <v>58</v>
      </c>
      <c r="E61" s="10">
        <v>151.5</v>
      </c>
      <c r="F61" s="10">
        <v>2975.29</v>
      </c>
    </row>
    <row r="62" spans="1:6" ht="14.25" hidden="1" customHeight="1" x14ac:dyDescent="0.25">
      <c r="A62" s="9" t="s">
        <v>22</v>
      </c>
      <c r="B62" s="9">
        <v>2006</v>
      </c>
      <c r="C62" s="54">
        <v>39022</v>
      </c>
      <c r="D62" s="9">
        <v>59</v>
      </c>
      <c r="E62" s="10">
        <v>220.5</v>
      </c>
      <c r="F62" s="10">
        <v>3370.09</v>
      </c>
    </row>
    <row r="63" spans="1:6" ht="14.25" hidden="1" customHeight="1" x14ac:dyDescent="0.25">
      <c r="A63" s="9" t="s">
        <v>24</v>
      </c>
      <c r="B63" s="9">
        <v>2006</v>
      </c>
      <c r="C63" s="54">
        <v>39052</v>
      </c>
      <c r="D63" s="9">
        <v>60</v>
      </c>
      <c r="E63" s="10">
        <v>296</v>
      </c>
      <c r="F63" s="10">
        <v>7109.14</v>
      </c>
    </row>
    <row r="64" spans="1:6" ht="14.25" hidden="1" customHeight="1" x14ac:dyDescent="0.25">
      <c r="A64" s="9" t="s">
        <v>7</v>
      </c>
      <c r="B64" s="9">
        <v>2007</v>
      </c>
      <c r="C64" s="54">
        <v>39083</v>
      </c>
      <c r="D64" s="9">
        <v>61</v>
      </c>
      <c r="E64" s="10">
        <v>503</v>
      </c>
      <c r="F64" s="10">
        <v>17851.990000000002</v>
      </c>
    </row>
    <row r="65" spans="1:6" ht="14.25" hidden="1" customHeight="1" x14ac:dyDescent="0.25">
      <c r="A65" s="9" t="s">
        <v>9</v>
      </c>
      <c r="B65" s="9">
        <v>2007</v>
      </c>
      <c r="C65" s="54">
        <v>39114</v>
      </c>
      <c r="D65" s="9">
        <v>62</v>
      </c>
      <c r="E65" s="10">
        <v>161</v>
      </c>
      <c r="F65" s="10">
        <v>12983.78</v>
      </c>
    </row>
    <row r="66" spans="1:6" ht="14.25" hidden="1" customHeight="1" x14ac:dyDescent="0.25">
      <c r="A66" s="9" t="s">
        <v>10</v>
      </c>
      <c r="B66" s="9">
        <v>2007</v>
      </c>
      <c r="C66" s="54">
        <v>39142</v>
      </c>
      <c r="D66" s="9">
        <v>63</v>
      </c>
      <c r="E66" s="10">
        <v>75.5</v>
      </c>
      <c r="F66" s="10">
        <v>6160.21</v>
      </c>
    </row>
    <row r="67" spans="1:6" ht="14.25" hidden="1" customHeight="1" x14ac:dyDescent="0.25">
      <c r="A67" s="9" t="s">
        <v>11</v>
      </c>
      <c r="B67" s="9">
        <v>2007</v>
      </c>
      <c r="C67" s="54">
        <v>39173</v>
      </c>
      <c r="D67" s="9">
        <v>64</v>
      </c>
      <c r="E67" s="10">
        <v>43.98</v>
      </c>
      <c r="F67" s="10">
        <v>4693.33</v>
      </c>
    </row>
    <row r="68" spans="1:6" ht="14.25" hidden="1" customHeight="1" x14ac:dyDescent="0.25">
      <c r="A68" s="9" t="s">
        <v>12</v>
      </c>
      <c r="B68" s="9">
        <v>2007</v>
      </c>
      <c r="C68" s="54">
        <v>39203</v>
      </c>
      <c r="D68" s="9">
        <v>65</v>
      </c>
      <c r="E68" s="10">
        <v>49</v>
      </c>
      <c r="F68" s="10">
        <v>3687.3</v>
      </c>
    </row>
    <row r="69" spans="1:6" ht="14.25" hidden="1" customHeight="1" x14ac:dyDescent="0.25">
      <c r="A69" s="9" t="s">
        <v>14</v>
      </c>
      <c r="B69" s="9">
        <v>2007</v>
      </c>
      <c r="C69" s="54">
        <v>39234</v>
      </c>
      <c r="D69" s="9">
        <v>66</v>
      </c>
      <c r="E69" s="10">
        <v>2</v>
      </c>
      <c r="F69" s="10">
        <v>3256.02</v>
      </c>
    </row>
    <row r="70" spans="1:6" ht="14.25" hidden="1" customHeight="1" x14ac:dyDescent="0.25">
      <c r="A70" s="9" t="s">
        <v>16</v>
      </c>
      <c r="B70" s="9">
        <v>2007</v>
      </c>
      <c r="C70" s="54">
        <v>39264</v>
      </c>
      <c r="D70" s="9">
        <v>67</v>
      </c>
      <c r="E70" s="10">
        <v>46</v>
      </c>
      <c r="F70" s="10">
        <v>2813.22</v>
      </c>
    </row>
    <row r="71" spans="1:6" ht="14.25" hidden="1" customHeight="1" x14ac:dyDescent="0.25">
      <c r="A71" s="9" t="s">
        <v>18</v>
      </c>
      <c r="B71" s="9">
        <v>2007</v>
      </c>
      <c r="C71" s="54">
        <v>39295</v>
      </c>
      <c r="D71" s="9">
        <v>68</v>
      </c>
      <c r="E71" s="10">
        <v>0</v>
      </c>
      <c r="F71" s="10">
        <v>2279.41</v>
      </c>
    </row>
    <row r="72" spans="1:6" ht="14.25" hidden="1" customHeight="1" x14ac:dyDescent="0.25">
      <c r="A72" s="9" t="s">
        <v>20</v>
      </c>
      <c r="B72" s="9">
        <v>2007</v>
      </c>
      <c r="C72" s="54">
        <v>39326</v>
      </c>
      <c r="D72" s="9">
        <v>69</v>
      </c>
      <c r="E72" s="10">
        <v>3.5</v>
      </c>
      <c r="F72" s="10">
        <v>1502.54</v>
      </c>
    </row>
    <row r="73" spans="1:6" ht="14.25" hidden="1" customHeight="1" x14ac:dyDescent="0.25">
      <c r="A73" s="9" t="s">
        <v>21</v>
      </c>
      <c r="B73" s="9">
        <v>2007</v>
      </c>
      <c r="C73" s="54">
        <v>39356</v>
      </c>
      <c r="D73" s="9">
        <v>70</v>
      </c>
      <c r="E73" s="10">
        <v>94.97</v>
      </c>
      <c r="F73" s="10">
        <v>1623.46</v>
      </c>
    </row>
    <row r="74" spans="1:6" ht="14.25" hidden="1" customHeight="1" x14ac:dyDescent="0.25">
      <c r="A74" s="9" t="s">
        <v>22</v>
      </c>
      <c r="B74" s="9">
        <v>2007</v>
      </c>
      <c r="C74" s="54">
        <v>39387</v>
      </c>
      <c r="D74" s="9">
        <v>71</v>
      </c>
      <c r="E74" s="10">
        <v>132.13999999999999</v>
      </c>
      <c r="F74" s="10">
        <v>3464.15</v>
      </c>
    </row>
    <row r="75" spans="1:6" ht="14.25" hidden="1" customHeight="1" x14ac:dyDescent="0.25">
      <c r="A75" s="9" t="s">
        <v>24</v>
      </c>
      <c r="B75" s="9">
        <v>2007</v>
      </c>
      <c r="C75" s="54">
        <v>39417</v>
      </c>
      <c r="D75" s="9">
        <v>72</v>
      </c>
      <c r="E75" s="10">
        <v>206.5</v>
      </c>
      <c r="F75" s="10">
        <v>4467.18</v>
      </c>
    </row>
    <row r="76" spans="1:6" ht="14.25" hidden="1" customHeight="1" x14ac:dyDescent="0.25">
      <c r="A76" s="9" t="s">
        <v>7</v>
      </c>
      <c r="B76" s="9">
        <v>2008</v>
      </c>
      <c r="C76" s="54">
        <v>39448</v>
      </c>
      <c r="D76" s="9">
        <v>73</v>
      </c>
      <c r="E76" s="10">
        <v>295.5</v>
      </c>
      <c r="F76" s="10">
        <v>5840.51</v>
      </c>
    </row>
    <row r="77" spans="1:6" ht="14.25" hidden="1" customHeight="1" x14ac:dyDescent="0.25">
      <c r="A77" s="9" t="s">
        <v>9</v>
      </c>
      <c r="B77" s="9">
        <v>2008</v>
      </c>
      <c r="C77" s="54">
        <v>39479</v>
      </c>
      <c r="D77" s="9">
        <v>74</v>
      </c>
      <c r="E77" s="10">
        <v>216.5</v>
      </c>
      <c r="F77" s="10">
        <v>9872.1200000000008</v>
      </c>
    </row>
    <row r="78" spans="1:6" ht="14.25" hidden="1" customHeight="1" x14ac:dyDescent="0.25">
      <c r="A78" s="9" t="s">
        <v>10</v>
      </c>
      <c r="B78" s="9">
        <v>2008</v>
      </c>
      <c r="C78" s="54">
        <v>39508</v>
      </c>
      <c r="D78" s="9">
        <v>75</v>
      </c>
      <c r="E78" s="10">
        <v>226</v>
      </c>
      <c r="F78" s="10">
        <v>9701.4599999999991</v>
      </c>
    </row>
    <row r="79" spans="1:6" ht="14.25" hidden="1" customHeight="1" x14ac:dyDescent="0.25">
      <c r="A79" s="9" t="s">
        <v>11</v>
      </c>
      <c r="B79" s="9">
        <v>2008</v>
      </c>
      <c r="C79" s="54">
        <v>39539</v>
      </c>
      <c r="D79" s="9">
        <v>76</v>
      </c>
      <c r="E79" s="10">
        <v>114.92045454545455</v>
      </c>
      <c r="F79" s="10">
        <v>7953.26</v>
      </c>
    </row>
    <row r="80" spans="1:6" ht="14.25" hidden="1" customHeight="1" x14ac:dyDescent="0.25">
      <c r="A80" s="9" t="s">
        <v>12</v>
      </c>
      <c r="B80" s="9">
        <v>2008</v>
      </c>
      <c r="C80" s="54">
        <v>39569</v>
      </c>
      <c r="D80" s="9">
        <v>77</v>
      </c>
      <c r="E80" s="10">
        <v>25.5</v>
      </c>
      <c r="F80" s="10">
        <v>4831.9399999999996</v>
      </c>
    </row>
    <row r="81" spans="1:6" ht="14.25" hidden="1" customHeight="1" x14ac:dyDescent="0.25">
      <c r="A81" s="9" t="s">
        <v>14</v>
      </c>
      <c r="B81" s="9">
        <v>2008</v>
      </c>
      <c r="C81" s="54">
        <v>39600</v>
      </c>
      <c r="D81" s="9">
        <v>78</v>
      </c>
      <c r="E81" s="10">
        <v>15</v>
      </c>
      <c r="F81" s="10">
        <v>3763.94</v>
      </c>
    </row>
    <row r="82" spans="1:6" ht="14.25" hidden="1" customHeight="1" x14ac:dyDescent="0.25">
      <c r="A82" s="9" t="s">
        <v>16</v>
      </c>
      <c r="B82" s="9">
        <v>2008</v>
      </c>
      <c r="C82" s="54">
        <v>39630</v>
      </c>
      <c r="D82" s="9">
        <v>79</v>
      </c>
      <c r="E82" s="10">
        <v>0</v>
      </c>
      <c r="F82" s="10">
        <v>2793.68</v>
      </c>
    </row>
    <row r="83" spans="1:6" ht="14.25" hidden="1" customHeight="1" x14ac:dyDescent="0.25">
      <c r="A83" s="9" t="s">
        <v>18</v>
      </c>
      <c r="B83" s="9">
        <v>2008</v>
      </c>
      <c r="C83" s="54">
        <v>39661</v>
      </c>
      <c r="D83" s="9">
        <v>80</v>
      </c>
      <c r="E83" s="10">
        <v>15</v>
      </c>
      <c r="F83" s="10">
        <v>2513</v>
      </c>
    </row>
    <row r="84" spans="1:6" ht="14.25" hidden="1" customHeight="1" x14ac:dyDescent="0.25">
      <c r="A84" s="9" t="s">
        <v>20</v>
      </c>
      <c r="B84" s="9">
        <v>2008</v>
      </c>
      <c r="C84" s="54">
        <v>39692</v>
      </c>
      <c r="D84" s="9">
        <v>81</v>
      </c>
      <c r="E84" s="10">
        <v>48</v>
      </c>
      <c r="F84" s="10">
        <v>2191.2399999999998</v>
      </c>
    </row>
    <row r="85" spans="1:6" ht="14.25" hidden="1" customHeight="1" x14ac:dyDescent="0.25">
      <c r="A85" s="9" t="s">
        <v>21</v>
      </c>
      <c r="B85" s="9">
        <v>2008</v>
      </c>
      <c r="C85" s="54">
        <v>39722</v>
      </c>
      <c r="D85" s="9">
        <v>82</v>
      </c>
      <c r="E85" s="10">
        <v>73</v>
      </c>
      <c r="F85" s="10">
        <v>2566.85</v>
      </c>
    </row>
    <row r="86" spans="1:6" ht="14.25" hidden="1" customHeight="1" x14ac:dyDescent="0.25">
      <c r="A86" s="9" t="s">
        <v>22</v>
      </c>
      <c r="B86" s="9">
        <v>2008</v>
      </c>
      <c r="C86" s="54">
        <v>39753</v>
      </c>
      <c r="D86" s="9">
        <v>83</v>
      </c>
      <c r="E86" s="10">
        <v>168</v>
      </c>
      <c r="F86" s="10">
        <v>4145.6899999999996</v>
      </c>
    </row>
    <row r="87" spans="1:6" ht="14.25" hidden="1" customHeight="1" x14ac:dyDescent="0.25">
      <c r="A87" s="9" t="s">
        <v>24</v>
      </c>
      <c r="B87" s="9">
        <v>2008</v>
      </c>
      <c r="C87" s="54">
        <v>39783</v>
      </c>
      <c r="D87" s="9">
        <v>84</v>
      </c>
      <c r="E87" s="10">
        <v>267.2</v>
      </c>
      <c r="F87" s="10">
        <v>7208.96</v>
      </c>
    </row>
    <row r="88" spans="1:6" ht="14.25" hidden="1" customHeight="1" x14ac:dyDescent="0.25">
      <c r="A88" s="9" t="s">
        <v>7</v>
      </c>
      <c r="B88" s="9">
        <v>2009</v>
      </c>
      <c r="C88" s="54">
        <v>39814</v>
      </c>
      <c r="D88" s="9">
        <v>85</v>
      </c>
      <c r="E88" s="10">
        <v>297</v>
      </c>
      <c r="F88" s="10">
        <v>10531.37</v>
      </c>
    </row>
    <row r="89" spans="1:6" ht="14.25" hidden="1" customHeight="1" x14ac:dyDescent="0.25">
      <c r="A89" s="9" t="s">
        <v>9</v>
      </c>
      <c r="B89" s="9">
        <v>2009</v>
      </c>
      <c r="C89" s="54">
        <v>39845</v>
      </c>
      <c r="D89" s="9">
        <v>86</v>
      </c>
      <c r="E89" s="10">
        <v>227.5</v>
      </c>
      <c r="F89" s="10">
        <v>12686.92</v>
      </c>
    </row>
    <row r="90" spans="1:6" ht="14.25" hidden="1" customHeight="1" x14ac:dyDescent="0.25">
      <c r="A90" s="9" t="s">
        <v>10</v>
      </c>
      <c r="B90" s="9">
        <v>2009</v>
      </c>
      <c r="C90" s="54">
        <v>39873</v>
      </c>
      <c r="D90" s="9">
        <v>87</v>
      </c>
      <c r="E90" s="10">
        <v>182</v>
      </c>
      <c r="F90" s="10">
        <v>8570.51</v>
      </c>
    </row>
    <row r="91" spans="1:6" ht="14.25" hidden="1" customHeight="1" x14ac:dyDescent="0.25">
      <c r="A91" s="9" t="s">
        <v>11</v>
      </c>
      <c r="B91" s="9">
        <v>2009</v>
      </c>
      <c r="C91" s="54">
        <v>39904</v>
      </c>
      <c r="D91" s="9">
        <v>88</v>
      </c>
      <c r="E91" s="10">
        <v>58.6</v>
      </c>
      <c r="F91" s="10">
        <v>8825.26</v>
      </c>
    </row>
    <row r="92" spans="1:6" ht="14.25" hidden="1" customHeight="1" x14ac:dyDescent="0.25">
      <c r="A92" s="9" t="s">
        <v>12</v>
      </c>
      <c r="B92" s="9">
        <v>2009</v>
      </c>
      <c r="C92" s="54">
        <v>39934</v>
      </c>
      <c r="D92" s="9">
        <v>89</v>
      </c>
      <c r="E92" s="10">
        <v>30</v>
      </c>
      <c r="F92" s="10">
        <v>4861.78</v>
      </c>
    </row>
    <row r="93" spans="1:6" ht="14.25" hidden="1" customHeight="1" x14ac:dyDescent="0.25">
      <c r="A93" s="9" t="s">
        <v>14</v>
      </c>
      <c r="B93" s="9">
        <v>2009</v>
      </c>
      <c r="C93" s="54">
        <v>39965</v>
      </c>
      <c r="D93" s="9">
        <v>90</v>
      </c>
      <c r="E93" s="10">
        <v>27.5</v>
      </c>
      <c r="F93" s="10">
        <v>3937.41</v>
      </c>
    </row>
    <row r="94" spans="1:6" ht="14.25" hidden="1" customHeight="1" x14ac:dyDescent="0.25">
      <c r="A94" s="9" t="s">
        <v>16</v>
      </c>
      <c r="B94" s="9">
        <v>2009</v>
      </c>
      <c r="C94" s="54">
        <v>39995</v>
      </c>
      <c r="D94" s="9">
        <v>91</v>
      </c>
      <c r="E94" s="10">
        <v>16.5</v>
      </c>
      <c r="F94" s="10">
        <v>3549.1</v>
      </c>
    </row>
    <row r="95" spans="1:6" ht="14.25" hidden="1" customHeight="1" x14ac:dyDescent="0.25">
      <c r="A95" s="9" t="s">
        <v>18</v>
      </c>
      <c r="B95" s="9">
        <v>2009</v>
      </c>
      <c r="C95" s="54">
        <v>40026</v>
      </c>
      <c r="D95" s="9">
        <v>92</v>
      </c>
      <c r="E95" s="10">
        <v>33</v>
      </c>
      <c r="F95" s="10">
        <v>2976.14</v>
      </c>
    </row>
    <row r="96" spans="1:6" ht="14.25" hidden="1" customHeight="1" x14ac:dyDescent="0.25">
      <c r="A96" s="9" t="s">
        <v>20</v>
      </c>
      <c r="B96" s="9">
        <v>2009</v>
      </c>
      <c r="C96" s="54">
        <v>40057</v>
      </c>
      <c r="D96" s="9">
        <v>93</v>
      </c>
      <c r="E96" s="10">
        <v>111.5</v>
      </c>
      <c r="F96" s="10">
        <v>4039.8</v>
      </c>
    </row>
    <row r="97" spans="1:10" ht="14.25" hidden="1" customHeight="1" x14ac:dyDescent="0.25">
      <c r="A97" s="9" t="s">
        <v>21</v>
      </c>
      <c r="B97" s="9">
        <v>2009</v>
      </c>
      <c r="C97" s="54">
        <v>40087</v>
      </c>
      <c r="D97" s="9">
        <v>94</v>
      </c>
      <c r="E97" s="10">
        <v>153</v>
      </c>
      <c r="F97" s="10">
        <v>4453.12</v>
      </c>
    </row>
    <row r="98" spans="1:10" ht="14.25" hidden="1" customHeight="1" x14ac:dyDescent="0.25">
      <c r="A98" s="9" t="s">
        <v>22</v>
      </c>
      <c r="B98" s="9">
        <v>2009</v>
      </c>
      <c r="C98" s="54">
        <v>40118</v>
      </c>
      <c r="D98" s="9">
        <v>95</v>
      </c>
      <c r="E98" s="10">
        <v>133.5</v>
      </c>
      <c r="F98" s="10">
        <v>3892.12</v>
      </c>
    </row>
    <row r="99" spans="1:10" ht="14.25" hidden="1" customHeight="1" x14ac:dyDescent="0.25">
      <c r="A99" s="213" t="s">
        <v>24</v>
      </c>
      <c r="B99" s="213">
        <v>2009</v>
      </c>
      <c r="C99" s="214">
        <v>40148</v>
      </c>
      <c r="D99" s="213">
        <v>96</v>
      </c>
      <c r="E99" s="215">
        <v>249.21666666666664</v>
      </c>
      <c r="F99" s="10">
        <v>9479.9500000000007</v>
      </c>
    </row>
    <row r="100" spans="1:10" ht="14.25" hidden="1" customHeight="1" x14ac:dyDescent="0.25">
      <c r="A100" s="9" t="s">
        <v>7</v>
      </c>
      <c r="B100" s="9">
        <v>2010</v>
      </c>
      <c r="C100" s="54">
        <v>40179</v>
      </c>
      <c r="D100" s="9">
        <v>97</v>
      </c>
      <c r="E100" s="10">
        <v>200.5</v>
      </c>
      <c r="F100" s="10">
        <v>10251.790000000001</v>
      </c>
    </row>
    <row r="101" spans="1:10" ht="14.25" hidden="1" customHeight="1" x14ac:dyDescent="0.25">
      <c r="A101" s="9" t="s">
        <v>9</v>
      </c>
      <c r="B101" s="9">
        <v>2010</v>
      </c>
      <c r="C101" s="54">
        <v>40210</v>
      </c>
      <c r="D101" s="9">
        <v>98</v>
      </c>
      <c r="E101" s="10">
        <v>110</v>
      </c>
      <c r="F101" s="10">
        <v>7002.41</v>
      </c>
    </row>
    <row r="102" spans="1:10" ht="14.25" hidden="1" customHeight="1" x14ac:dyDescent="0.25">
      <c r="A102" s="9" t="s">
        <v>10</v>
      </c>
      <c r="B102" s="9">
        <v>2010</v>
      </c>
      <c r="C102" s="54">
        <v>40238</v>
      </c>
      <c r="D102" s="9">
        <v>99</v>
      </c>
      <c r="E102" s="10">
        <v>151.80000000000001</v>
      </c>
      <c r="F102" s="10">
        <v>7607.8</v>
      </c>
    </row>
    <row r="103" spans="1:10" ht="14.25" hidden="1" customHeight="1" x14ac:dyDescent="0.25">
      <c r="A103" s="9" t="s">
        <v>11</v>
      </c>
      <c r="B103" s="9">
        <v>2010</v>
      </c>
      <c r="C103" s="54">
        <v>40269</v>
      </c>
      <c r="D103" s="9">
        <v>100</v>
      </c>
      <c r="E103" s="10">
        <v>39.5</v>
      </c>
      <c r="F103" s="10">
        <v>5069.17</v>
      </c>
    </row>
    <row r="104" spans="1:10" ht="14.25" hidden="1" customHeight="1" x14ac:dyDescent="0.25">
      <c r="A104" s="9" t="s">
        <v>12</v>
      </c>
      <c r="B104" s="9">
        <v>2010</v>
      </c>
      <c r="C104" s="54">
        <v>40299</v>
      </c>
      <c r="D104" s="9">
        <v>101</v>
      </c>
      <c r="E104" s="10">
        <v>14.5</v>
      </c>
      <c r="F104" s="10">
        <v>3478.93</v>
      </c>
    </row>
    <row r="105" spans="1:10" ht="14.25" hidden="1" customHeight="1" x14ac:dyDescent="0.25">
      <c r="A105" s="9" t="s">
        <v>14</v>
      </c>
      <c r="B105" s="9">
        <v>2010</v>
      </c>
      <c r="C105" s="54">
        <v>40330</v>
      </c>
      <c r="D105" s="9">
        <v>102</v>
      </c>
      <c r="E105" s="10">
        <v>10.5</v>
      </c>
      <c r="F105" s="10">
        <v>2935.94</v>
      </c>
    </row>
    <row r="106" spans="1:10" ht="14.25" hidden="1" customHeight="1" x14ac:dyDescent="0.25">
      <c r="A106" s="9" t="s">
        <v>16</v>
      </c>
      <c r="B106" s="9">
        <v>2010</v>
      </c>
      <c r="C106" s="54">
        <v>40360</v>
      </c>
      <c r="D106" s="9">
        <v>103</v>
      </c>
      <c r="E106" s="10">
        <v>12</v>
      </c>
      <c r="F106" s="10">
        <v>2523.23</v>
      </c>
    </row>
    <row r="107" spans="1:10" ht="14.25" hidden="1" customHeight="1" x14ac:dyDescent="0.25">
      <c r="A107" s="9" t="s">
        <v>18</v>
      </c>
      <c r="B107" s="9">
        <v>2010</v>
      </c>
      <c r="C107" s="54">
        <v>40391</v>
      </c>
      <c r="D107" s="9">
        <v>104</v>
      </c>
      <c r="E107" s="10">
        <v>0.5</v>
      </c>
      <c r="F107" s="10">
        <v>1817.14</v>
      </c>
    </row>
    <row r="108" spans="1:10" ht="14.25" hidden="1" customHeight="1" x14ac:dyDescent="0.25">
      <c r="A108" s="9" t="s">
        <v>20</v>
      </c>
      <c r="B108" s="9">
        <v>2010</v>
      </c>
      <c r="C108" s="54">
        <v>40422</v>
      </c>
      <c r="D108" s="9">
        <v>105</v>
      </c>
      <c r="E108" s="10">
        <v>65</v>
      </c>
      <c r="F108" s="10">
        <v>1677.64</v>
      </c>
    </row>
    <row r="109" spans="1:10" ht="14.25" hidden="1" customHeight="1" x14ac:dyDescent="0.25">
      <c r="A109" s="9" t="s">
        <v>21</v>
      </c>
      <c r="B109" s="9">
        <v>2010</v>
      </c>
      <c r="C109" s="54">
        <v>40452</v>
      </c>
      <c r="D109" s="9">
        <v>106</v>
      </c>
      <c r="E109" s="10">
        <v>135</v>
      </c>
      <c r="F109" s="10">
        <v>2670.68</v>
      </c>
    </row>
    <row r="110" spans="1:10" ht="14.25" hidden="1" customHeight="1" x14ac:dyDescent="0.25">
      <c r="A110" s="9" t="s">
        <v>22</v>
      </c>
      <c r="B110" s="9">
        <v>2010</v>
      </c>
      <c r="C110" s="54">
        <v>40483</v>
      </c>
      <c r="D110" s="9">
        <v>107</v>
      </c>
      <c r="E110" s="10">
        <v>226</v>
      </c>
      <c r="F110" s="10">
        <v>4431.74</v>
      </c>
    </row>
    <row r="111" spans="1:10" ht="14.25" hidden="1" customHeight="1" x14ac:dyDescent="0.25">
      <c r="A111" s="9" t="s">
        <v>24</v>
      </c>
      <c r="B111" s="9">
        <v>2010</v>
      </c>
      <c r="C111" s="54">
        <v>40513</v>
      </c>
      <c r="D111" s="9">
        <v>108</v>
      </c>
      <c r="E111" s="10">
        <v>269.5</v>
      </c>
      <c r="F111" s="10">
        <v>7389.61</v>
      </c>
    </row>
    <row r="112" spans="1:10" ht="14.25" customHeight="1" x14ac:dyDescent="0.25">
      <c r="A112" s="9" t="s">
        <v>7</v>
      </c>
      <c r="B112" s="9">
        <v>2011</v>
      </c>
      <c r="C112" s="54">
        <v>40544</v>
      </c>
      <c r="D112" s="9">
        <v>109</v>
      </c>
      <c r="E112" s="10">
        <v>325</v>
      </c>
      <c r="F112" s="10">
        <v>14513.38</v>
      </c>
      <c r="H112" s="293" t="s">
        <v>150</v>
      </c>
      <c r="I112" s="287"/>
      <c r="J112" s="278"/>
    </row>
    <row r="113" spans="1:10" ht="14.25" customHeight="1" x14ac:dyDescent="0.25">
      <c r="A113" s="9" t="s">
        <v>9</v>
      </c>
      <c r="B113" s="9">
        <v>2011</v>
      </c>
      <c r="C113" s="54">
        <v>40575</v>
      </c>
      <c r="D113" s="9">
        <v>110</v>
      </c>
      <c r="E113" s="10">
        <v>109</v>
      </c>
      <c r="F113" s="10">
        <v>6176.11</v>
      </c>
      <c r="H113" s="216" t="s">
        <v>151</v>
      </c>
      <c r="I113" s="216" t="s">
        <v>152</v>
      </c>
      <c r="J113" s="194" t="s">
        <v>153</v>
      </c>
    </row>
    <row r="114" spans="1:10" ht="14.25" customHeight="1" x14ac:dyDescent="0.25">
      <c r="A114" s="9" t="s">
        <v>10</v>
      </c>
      <c r="B114" s="9">
        <v>2011</v>
      </c>
      <c r="C114" s="54">
        <v>40603</v>
      </c>
      <c r="D114" s="9">
        <v>111</v>
      </c>
      <c r="E114" s="10">
        <v>289.5</v>
      </c>
      <c r="F114" s="10">
        <v>11527.88</v>
      </c>
      <c r="H114" s="9" t="s">
        <v>12</v>
      </c>
      <c r="I114" s="54">
        <v>44682</v>
      </c>
      <c r="J114" s="217">
        <v>67</v>
      </c>
    </row>
    <row r="115" spans="1:10" ht="14.25" customHeight="1" x14ac:dyDescent="0.25">
      <c r="A115" s="9" t="s">
        <v>11</v>
      </c>
      <c r="B115" s="9">
        <v>2011</v>
      </c>
      <c r="C115" s="54">
        <v>40634</v>
      </c>
      <c r="D115" s="9">
        <v>112</v>
      </c>
      <c r="E115" s="10">
        <v>93</v>
      </c>
      <c r="F115" s="10">
        <v>6808.32</v>
      </c>
      <c r="H115" s="9" t="s">
        <v>14</v>
      </c>
      <c r="I115" s="54">
        <v>44713</v>
      </c>
      <c r="J115" s="217">
        <v>10</v>
      </c>
    </row>
    <row r="116" spans="1:10" ht="14.25" customHeight="1" x14ac:dyDescent="0.25">
      <c r="A116" s="9" t="s">
        <v>12</v>
      </c>
      <c r="B116" s="9">
        <v>2011</v>
      </c>
      <c r="C116" s="54">
        <v>40664</v>
      </c>
      <c r="D116" s="9">
        <v>113</v>
      </c>
      <c r="E116" s="10">
        <v>7</v>
      </c>
      <c r="F116" s="10">
        <v>4452.32</v>
      </c>
      <c r="H116" s="9" t="s">
        <v>16</v>
      </c>
      <c r="I116" s="54">
        <v>44743</v>
      </c>
      <c r="J116" s="217">
        <v>23.8</v>
      </c>
    </row>
    <row r="117" spans="1:10" ht="14.25" customHeight="1" x14ac:dyDescent="0.25">
      <c r="A117" s="9" t="s">
        <v>14</v>
      </c>
      <c r="B117" s="9">
        <v>2011</v>
      </c>
      <c r="C117" s="54">
        <v>40695</v>
      </c>
      <c r="D117" s="9">
        <v>114</v>
      </c>
      <c r="E117" s="10">
        <v>26.5</v>
      </c>
      <c r="F117" s="10">
        <v>3791.72</v>
      </c>
      <c r="H117" s="9" t="s">
        <v>18</v>
      </c>
      <c r="I117" s="54">
        <v>44774</v>
      </c>
      <c r="J117" s="217">
        <v>17</v>
      </c>
    </row>
    <row r="118" spans="1:10" ht="14.25" customHeight="1" x14ac:dyDescent="0.25">
      <c r="A118" s="9" t="s">
        <v>16</v>
      </c>
      <c r="B118" s="9">
        <v>2011</v>
      </c>
      <c r="C118" s="54">
        <v>40725</v>
      </c>
      <c r="D118" s="9">
        <v>115</v>
      </c>
      <c r="E118" s="10">
        <v>0</v>
      </c>
      <c r="F118" s="10">
        <v>2947.26</v>
      </c>
      <c r="H118" s="9" t="s">
        <v>20</v>
      </c>
      <c r="I118" s="54">
        <v>44805</v>
      </c>
      <c r="J118" s="217">
        <v>51</v>
      </c>
    </row>
    <row r="119" spans="1:10" ht="14.25" customHeight="1" x14ac:dyDescent="0.25">
      <c r="A119" s="9" t="s">
        <v>18</v>
      </c>
      <c r="B119" s="9">
        <v>2011</v>
      </c>
      <c r="C119" s="54">
        <v>40756</v>
      </c>
      <c r="D119" s="9">
        <v>116</v>
      </c>
      <c r="E119" s="10">
        <v>7.5</v>
      </c>
      <c r="F119" s="10">
        <v>2369.23</v>
      </c>
      <c r="H119" s="9" t="s">
        <v>21</v>
      </c>
      <c r="I119" s="54">
        <v>44835</v>
      </c>
      <c r="J119" s="217">
        <v>128</v>
      </c>
    </row>
    <row r="120" spans="1:10" ht="14.25" customHeight="1" x14ac:dyDescent="0.25">
      <c r="A120" s="9" t="s">
        <v>20</v>
      </c>
      <c r="B120" s="9">
        <v>2011</v>
      </c>
      <c r="C120" s="54">
        <v>40787</v>
      </c>
      <c r="D120" s="9">
        <v>117</v>
      </c>
      <c r="E120" s="10">
        <v>3.3</v>
      </c>
      <c r="F120" s="10">
        <v>1779.82</v>
      </c>
      <c r="H120" s="9" t="s">
        <v>22</v>
      </c>
      <c r="I120" s="54">
        <v>44866</v>
      </c>
      <c r="J120" s="217">
        <v>109</v>
      </c>
    </row>
    <row r="121" spans="1:10" ht="14.25" customHeight="1" x14ac:dyDescent="0.25">
      <c r="A121" s="9" t="s">
        <v>21</v>
      </c>
      <c r="B121" s="9">
        <v>2011</v>
      </c>
      <c r="C121" s="54">
        <v>40817</v>
      </c>
      <c r="D121" s="9">
        <v>118</v>
      </c>
      <c r="E121" s="10">
        <v>126.1</v>
      </c>
      <c r="F121" s="10">
        <v>2581.0300000000002</v>
      </c>
      <c r="H121" s="9" t="s">
        <v>24</v>
      </c>
      <c r="I121" s="54">
        <v>44896</v>
      </c>
      <c r="J121" s="217">
        <v>173</v>
      </c>
    </row>
    <row r="122" spans="1:10" ht="14.25" customHeight="1" x14ac:dyDescent="0.25">
      <c r="A122" s="9" t="s">
        <v>22</v>
      </c>
      <c r="B122" s="9">
        <v>2011</v>
      </c>
      <c r="C122" s="54">
        <v>40848</v>
      </c>
      <c r="D122" s="9">
        <v>119</v>
      </c>
      <c r="E122" s="10">
        <v>134.5</v>
      </c>
      <c r="F122" s="10">
        <v>2930.66</v>
      </c>
      <c r="H122" s="9" t="s">
        <v>7</v>
      </c>
      <c r="I122" s="54">
        <v>44927</v>
      </c>
      <c r="J122" s="217">
        <v>189.33333333333334</v>
      </c>
    </row>
    <row r="123" spans="1:10" ht="14.25" customHeight="1" x14ac:dyDescent="0.25">
      <c r="A123" s="9" t="s">
        <v>24</v>
      </c>
      <c r="B123" s="9">
        <v>2011</v>
      </c>
      <c r="C123" s="54">
        <v>40878</v>
      </c>
      <c r="D123" s="9">
        <v>120</v>
      </c>
      <c r="E123" s="10">
        <v>262.5</v>
      </c>
      <c r="F123" s="10">
        <v>7692.65</v>
      </c>
      <c r="H123" s="9" t="s">
        <v>9</v>
      </c>
      <c r="I123" s="54">
        <v>44958</v>
      </c>
      <c r="J123" s="218">
        <v>173</v>
      </c>
    </row>
    <row r="124" spans="1:10" ht="14.25" customHeight="1" x14ac:dyDescent="0.25">
      <c r="A124" s="9" t="s">
        <v>7</v>
      </c>
      <c r="B124" s="9">
        <v>2012</v>
      </c>
      <c r="C124" s="54">
        <v>40909</v>
      </c>
      <c r="D124" s="9">
        <v>121</v>
      </c>
      <c r="E124" s="10">
        <v>343.5</v>
      </c>
      <c r="F124" s="10">
        <v>13283.33</v>
      </c>
    </row>
    <row r="125" spans="1:10" ht="14.25" customHeight="1" x14ac:dyDescent="0.25">
      <c r="A125" s="9" t="s">
        <v>9</v>
      </c>
      <c r="B125" s="9">
        <v>2012</v>
      </c>
      <c r="C125" s="54">
        <v>40940</v>
      </c>
      <c r="D125" s="9">
        <v>122</v>
      </c>
      <c r="E125" s="10">
        <v>90.5</v>
      </c>
      <c r="F125" s="10">
        <v>6916.17</v>
      </c>
    </row>
    <row r="126" spans="1:10" ht="14.25" customHeight="1" x14ac:dyDescent="0.25">
      <c r="A126" s="9" t="s">
        <v>10</v>
      </c>
      <c r="B126" s="9">
        <v>2012</v>
      </c>
      <c r="C126" s="54">
        <v>40969</v>
      </c>
      <c r="D126" s="9">
        <v>123</v>
      </c>
      <c r="E126" s="10">
        <v>119</v>
      </c>
      <c r="F126" s="10">
        <v>4930.82</v>
      </c>
    </row>
    <row r="127" spans="1:10" ht="14.25" customHeight="1" x14ac:dyDescent="0.25">
      <c r="A127" s="9" t="s">
        <v>11</v>
      </c>
      <c r="B127" s="9">
        <v>2012</v>
      </c>
      <c r="C127" s="54">
        <v>41000</v>
      </c>
      <c r="D127" s="9">
        <v>124</v>
      </c>
      <c r="E127" s="10">
        <v>36.5</v>
      </c>
      <c r="F127" s="10">
        <v>4090.75</v>
      </c>
    </row>
    <row r="128" spans="1:10" ht="14.25" customHeight="1" x14ac:dyDescent="0.25">
      <c r="A128" s="9" t="s">
        <v>12</v>
      </c>
      <c r="B128" s="9">
        <v>2012</v>
      </c>
      <c r="C128" s="54">
        <v>41030</v>
      </c>
      <c r="D128" s="9">
        <v>125</v>
      </c>
      <c r="E128" s="10">
        <v>45</v>
      </c>
      <c r="F128" s="10">
        <v>3816.29</v>
      </c>
    </row>
    <row r="129" spans="1:6" ht="14.25" customHeight="1" x14ac:dyDescent="0.25">
      <c r="A129" s="9" t="s">
        <v>14</v>
      </c>
      <c r="B129" s="9">
        <v>2012</v>
      </c>
      <c r="C129" s="54">
        <v>41061</v>
      </c>
      <c r="D129" s="9">
        <v>126</v>
      </c>
      <c r="E129" s="10">
        <v>87.5</v>
      </c>
      <c r="F129" s="10">
        <v>4132.4399999999996</v>
      </c>
    </row>
    <row r="130" spans="1:6" ht="14.25" customHeight="1" x14ac:dyDescent="0.25">
      <c r="A130" s="9" t="s">
        <v>16</v>
      </c>
      <c r="B130" s="9">
        <v>2012</v>
      </c>
      <c r="C130" s="54">
        <v>41091</v>
      </c>
      <c r="D130" s="9">
        <v>127</v>
      </c>
      <c r="E130" s="10">
        <v>21.5</v>
      </c>
      <c r="F130" s="10">
        <v>3018.84</v>
      </c>
    </row>
    <row r="131" spans="1:6" ht="14.25" customHeight="1" x14ac:dyDescent="0.25">
      <c r="A131" s="9" t="s">
        <v>18</v>
      </c>
      <c r="B131" s="9">
        <v>2012</v>
      </c>
      <c r="C131" s="54">
        <v>41122</v>
      </c>
      <c r="D131" s="9">
        <v>128</v>
      </c>
      <c r="E131" s="10">
        <v>0</v>
      </c>
      <c r="F131" s="10">
        <v>1987.82</v>
      </c>
    </row>
    <row r="132" spans="1:6" ht="14.25" customHeight="1" x14ac:dyDescent="0.25">
      <c r="A132" s="9" t="s">
        <v>20</v>
      </c>
      <c r="B132" s="9">
        <v>2012</v>
      </c>
      <c r="C132" s="54">
        <v>41153</v>
      </c>
      <c r="D132" s="9">
        <v>129</v>
      </c>
      <c r="E132" s="10">
        <v>35.5</v>
      </c>
      <c r="F132" s="10">
        <v>1605.63</v>
      </c>
    </row>
    <row r="133" spans="1:6" ht="14.25" customHeight="1" x14ac:dyDescent="0.25">
      <c r="A133" s="9" t="s">
        <v>21</v>
      </c>
      <c r="B133" s="9">
        <v>2012</v>
      </c>
      <c r="C133" s="54">
        <v>41183</v>
      </c>
      <c r="D133" s="9">
        <v>130</v>
      </c>
      <c r="E133" s="10">
        <v>57</v>
      </c>
      <c r="F133" s="10">
        <v>1619.59</v>
      </c>
    </row>
    <row r="134" spans="1:6" ht="14.25" customHeight="1" x14ac:dyDescent="0.25">
      <c r="A134" s="9" t="s">
        <v>22</v>
      </c>
      <c r="B134" s="9">
        <v>2012</v>
      </c>
      <c r="C134" s="54">
        <v>41214</v>
      </c>
      <c r="D134" s="9">
        <v>131</v>
      </c>
      <c r="E134" s="10">
        <v>161.5</v>
      </c>
      <c r="F134" s="10">
        <v>2531.52</v>
      </c>
    </row>
    <row r="135" spans="1:6" ht="14.25" customHeight="1" x14ac:dyDescent="0.25">
      <c r="A135" s="9" t="s">
        <v>24</v>
      </c>
      <c r="B135" s="9">
        <v>2012</v>
      </c>
      <c r="C135" s="54">
        <v>41244</v>
      </c>
      <c r="D135" s="9">
        <v>132</v>
      </c>
      <c r="E135" s="10">
        <v>183.5</v>
      </c>
      <c r="F135" s="10">
        <v>3623.25</v>
      </c>
    </row>
    <row r="136" spans="1:6" ht="14.25" customHeight="1" x14ac:dyDescent="0.25">
      <c r="A136" s="9" t="s">
        <v>7</v>
      </c>
      <c r="B136" s="9">
        <v>2013</v>
      </c>
      <c r="C136" s="54">
        <v>41275</v>
      </c>
      <c r="D136" s="9">
        <v>133</v>
      </c>
      <c r="E136" s="10">
        <v>319.5</v>
      </c>
      <c r="F136" s="10">
        <v>8698.94</v>
      </c>
    </row>
    <row r="137" spans="1:6" ht="14.25" customHeight="1" x14ac:dyDescent="0.25">
      <c r="A137" s="9" t="s">
        <v>9</v>
      </c>
      <c r="B137" s="9">
        <v>2013</v>
      </c>
      <c r="C137" s="54">
        <v>41306</v>
      </c>
      <c r="D137" s="9">
        <v>134</v>
      </c>
      <c r="E137" s="10">
        <v>263.5</v>
      </c>
      <c r="F137" s="10">
        <v>9053.91</v>
      </c>
    </row>
    <row r="138" spans="1:6" ht="14.25" customHeight="1" x14ac:dyDescent="0.25">
      <c r="A138" s="9" t="s">
        <v>10</v>
      </c>
      <c r="B138" s="9">
        <v>2013</v>
      </c>
      <c r="C138" s="54">
        <v>41334</v>
      </c>
      <c r="D138" s="9">
        <v>135</v>
      </c>
      <c r="E138" s="10">
        <v>186</v>
      </c>
      <c r="F138" s="10">
        <v>6924.41</v>
      </c>
    </row>
    <row r="139" spans="1:6" ht="14.25" customHeight="1" x14ac:dyDescent="0.25">
      <c r="A139" s="9" t="s">
        <v>11</v>
      </c>
      <c r="B139" s="9">
        <v>2013</v>
      </c>
      <c r="C139" s="54">
        <v>41365</v>
      </c>
      <c r="D139" s="9">
        <v>136</v>
      </c>
      <c r="E139" s="10">
        <v>71.5</v>
      </c>
      <c r="F139" s="10">
        <v>5999.64</v>
      </c>
    </row>
    <row r="140" spans="1:6" ht="14.25" customHeight="1" x14ac:dyDescent="0.25">
      <c r="A140" s="9" t="s">
        <v>12</v>
      </c>
      <c r="B140" s="9">
        <v>2013</v>
      </c>
      <c r="C140" s="54">
        <v>41395</v>
      </c>
      <c r="D140" s="9">
        <v>137</v>
      </c>
      <c r="E140" s="10">
        <v>60</v>
      </c>
      <c r="F140" s="10">
        <v>3600.54</v>
      </c>
    </row>
    <row r="141" spans="1:6" ht="14.25" customHeight="1" x14ac:dyDescent="0.25">
      <c r="A141" s="9" t="s">
        <v>14</v>
      </c>
      <c r="B141" s="9">
        <v>2013</v>
      </c>
      <c r="C141" s="54">
        <v>41426</v>
      </c>
      <c r="D141" s="9">
        <v>138</v>
      </c>
      <c r="E141" s="10">
        <v>30.5</v>
      </c>
      <c r="F141" s="10">
        <v>4079.6</v>
      </c>
    </row>
    <row r="142" spans="1:6" ht="14.25" customHeight="1" x14ac:dyDescent="0.25">
      <c r="A142" s="9" t="s">
        <v>16</v>
      </c>
      <c r="B142" s="9">
        <v>2013</v>
      </c>
      <c r="C142" s="54">
        <v>41456</v>
      </c>
      <c r="D142" s="9">
        <v>139</v>
      </c>
      <c r="E142" s="10">
        <v>21.5</v>
      </c>
      <c r="F142" s="10">
        <v>2892.32</v>
      </c>
    </row>
    <row r="143" spans="1:6" ht="14.25" customHeight="1" x14ac:dyDescent="0.25">
      <c r="A143" s="9" t="s">
        <v>18</v>
      </c>
      <c r="B143" s="9">
        <v>2013</v>
      </c>
      <c r="C143" s="54">
        <v>41487</v>
      </c>
      <c r="D143" s="9">
        <v>140</v>
      </c>
      <c r="E143" s="10">
        <v>0</v>
      </c>
      <c r="F143" s="10">
        <v>2192.8200000000002</v>
      </c>
    </row>
    <row r="144" spans="1:6" ht="14.25" customHeight="1" x14ac:dyDescent="0.25">
      <c r="A144" s="9" t="s">
        <v>20</v>
      </c>
      <c r="B144" s="9">
        <v>2013</v>
      </c>
      <c r="C144" s="54">
        <v>41518</v>
      </c>
      <c r="D144" s="9">
        <v>141</v>
      </c>
      <c r="E144" s="10">
        <v>54.1</v>
      </c>
      <c r="F144" s="10">
        <v>1992.47</v>
      </c>
    </row>
    <row r="145" spans="1:6" ht="14.25" customHeight="1" x14ac:dyDescent="0.25">
      <c r="A145" s="9" t="s">
        <v>21</v>
      </c>
      <c r="B145" s="9">
        <v>2013</v>
      </c>
      <c r="C145" s="54">
        <v>41548</v>
      </c>
      <c r="D145" s="9">
        <v>142</v>
      </c>
      <c r="E145" s="10">
        <v>101</v>
      </c>
      <c r="F145" s="10">
        <v>2890</v>
      </c>
    </row>
    <row r="146" spans="1:6" ht="14.25" customHeight="1" x14ac:dyDescent="0.25">
      <c r="A146" s="9" t="s">
        <v>22</v>
      </c>
      <c r="B146" s="9">
        <v>2013</v>
      </c>
      <c r="C146" s="54">
        <v>41579</v>
      </c>
      <c r="D146" s="9">
        <v>143</v>
      </c>
      <c r="E146" s="10">
        <v>196.5</v>
      </c>
      <c r="F146" s="10">
        <v>2978.56</v>
      </c>
    </row>
    <row r="147" spans="1:6" ht="14.25" customHeight="1" x14ac:dyDescent="0.25">
      <c r="A147" s="9" t="s">
        <v>24</v>
      </c>
      <c r="B147" s="9">
        <v>2013</v>
      </c>
      <c r="C147" s="54">
        <v>41609</v>
      </c>
      <c r="D147" s="9">
        <v>144</v>
      </c>
      <c r="E147" s="10">
        <v>201.5</v>
      </c>
      <c r="F147" s="10">
        <v>5302.28</v>
      </c>
    </row>
    <row r="148" spans="1:6" ht="14.25" customHeight="1" x14ac:dyDescent="0.25">
      <c r="A148" s="9" t="s">
        <v>7</v>
      </c>
      <c r="B148" s="9">
        <v>2014</v>
      </c>
      <c r="C148" s="54">
        <v>41640</v>
      </c>
      <c r="D148" s="9">
        <v>145</v>
      </c>
      <c r="E148" s="10">
        <v>89.5</v>
      </c>
      <c r="F148" s="10">
        <v>3079.94</v>
      </c>
    </row>
    <row r="149" spans="1:6" ht="14.25" customHeight="1" x14ac:dyDescent="0.25">
      <c r="A149" s="9" t="s">
        <v>9</v>
      </c>
      <c r="B149" s="9">
        <v>2014</v>
      </c>
      <c r="C149" s="54">
        <v>41671</v>
      </c>
      <c r="D149" s="9">
        <v>146</v>
      </c>
      <c r="E149" s="10">
        <v>25.5</v>
      </c>
      <c r="F149" s="10">
        <v>1795.04</v>
      </c>
    </row>
    <row r="150" spans="1:6" ht="14.25" customHeight="1" x14ac:dyDescent="0.25">
      <c r="A150" s="9" t="s">
        <v>10</v>
      </c>
      <c r="B150" s="9">
        <v>2014</v>
      </c>
      <c r="C150" s="54">
        <v>41699</v>
      </c>
      <c r="D150" s="9">
        <v>147</v>
      </c>
      <c r="E150" s="10">
        <v>110</v>
      </c>
      <c r="F150" s="10">
        <v>2185.0100000000002</v>
      </c>
    </row>
    <row r="151" spans="1:6" ht="14.25" customHeight="1" x14ac:dyDescent="0.25">
      <c r="A151" s="9" t="s">
        <v>11</v>
      </c>
      <c r="B151" s="9">
        <v>2014</v>
      </c>
      <c r="C151" s="54">
        <v>41730</v>
      </c>
      <c r="D151" s="9">
        <v>148</v>
      </c>
      <c r="E151" s="10">
        <v>78.5</v>
      </c>
      <c r="F151" s="10">
        <v>2237.5700000000002</v>
      </c>
    </row>
    <row r="152" spans="1:6" ht="14.25" customHeight="1" x14ac:dyDescent="0.25">
      <c r="A152" s="9" t="s">
        <v>12</v>
      </c>
      <c r="B152" s="9">
        <v>2014</v>
      </c>
      <c r="C152" s="54">
        <v>41760</v>
      </c>
      <c r="D152" s="9">
        <v>149</v>
      </c>
      <c r="E152" s="10">
        <v>15.5</v>
      </c>
      <c r="F152" s="10">
        <v>1527.44</v>
      </c>
    </row>
    <row r="153" spans="1:6" ht="14.25" customHeight="1" x14ac:dyDescent="0.25">
      <c r="A153" s="9" t="s">
        <v>14</v>
      </c>
      <c r="B153" s="9">
        <v>2014</v>
      </c>
      <c r="C153" s="54">
        <v>41791</v>
      </c>
      <c r="D153" s="9">
        <v>150</v>
      </c>
      <c r="E153" s="10">
        <v>4</v>
      </c>
      <c r="F153" s="10">
        <v>1411.64</v>
      </c>
    </row>
    <row r="154" spans="1:6" ht="14.25" customHeight="1" x14ac:dyDescent="0.25">
      <c r="A154" s="9" t="s">
        <v>16</v>
      </c>
      <c r="B154" s="9">
        <v>2014</v>
      </c>
      <c r="C154" s="54">
        <v>41821</v>
      </c>
      <c r="D154" s="9">
        <v>151</v>
      </c>
      <c r="E154" s="10">
        <v>39</v>
      </c>
      <c r="F154" s="10">
        <v>1285.6099999999999</v>
      </c>
    </row>
    <row r="155" spans="1:6" ht="14.25" customHeight="1" x14ac:dyDescent="0.25">
      <c r="A155" s="9" t="s">
        <v>18</v>
      </c>
      <c r="B155" s="9">
        <v>2014</v>
      </c>
      <c r="C155" s="54">
        <v>41852</v>
      </c>
      <c r="D155" s="9">
        <v>152</v>
      </c>
      <c r="E155" s="10">
        <v>6</v>
      </c>
      <c r="F155" s="10">
        <v>1169.6300000000001</v>
      </c>
    </row>
    <row r="156" spans="1:6" ht="14.25" customHeight="1" x14ac:dyDescent="0.25">
      <c r="A156" s="9" t="s">
        <v>20</v>
      </c>
      <c r="B156" s="9">
        <v>2014</v>
      </c>
      <c r="C156" s="54">
        <v>41883</v>
      </c>
      <c r="D156" s="9">
        <v>153</v>
      </c>
      <c r="E156" s="10">
        <v>36</v>
      </c>
      <c r="F156" s="10">
        <v>867.6</v>
      </c>
    </row>
    <row r="157" spans="1:6" ht="14.25" customHeight="1" x14ac:dyDescent="0.25">
      <c r="A157" s="9" t="s">
        <v>21</v>
      </c>
      <c r="B157" s="9">
        <v>2014</v>
      </c>
      <c r="C157" s="54">
        <v>41913</v>
      </c>
      <c r="D157" s="9">
        <v>154</v>
      </c>
      <c r="E157" s="10">
        <v>41.5</v>
      </c>
      <c r="F157" s="10">
        <v>650.35</v>
      </c>
    </row>
    <row r="158" spans="1:6" ht="14.25" customHeight="1" x14ac:dyDescent="0.25">
      <c r="A158" s="9" t="s">
        <v>22</v>
      </c>
      <c r="B158" s="9">
        <v>2014</v>
      </c>
      <c r="C158" s="54">
        <v>41944</v>
      </c>
      <c r="D158" s="9">
        <v>155</v>
      </c>
      <c r="E158" s="10">
        <v>159</v>
      </c>
      <c r="F158" s="10">
        <v>1498.22</v>
      </c>
    </row>
    <row r="159" spans="1:6" ht="14.25" customHeight="1" x14ac:dyDescent="0.25">
      <c r="A159" s="9" t="s">
        <v>24</v>
      </c>
      <c r="B159" s="9">
        <v>2014</v>
      </c>
      <c r="C159" s="54">
        <v>41974</v>
      </c>
      <c r="D159" s="9">
        <v>156</v>
      </c>
      <c r="E159" s="10">
        <v>179</v>
      </c>
      <c r="F159" s="10">
        <v>3434.81</v>
      </c>
    </row>
    <row r="160" spans="1:6" ht="14.25" customHeight="1" x14ac:dyDescent="0.25">
      <c r="A160" s="9" t="s">
        <v>7</v>
      </c>
      <c r="B160" s="9">
        <v>2015</v>
      </c>
      <c r="C160" s="54">
        <v>42005</v>
      </c>
      <c r="D160" s="9">
        <v>157</v>
      </c>
      <c r="E160" s="10">
        <v>90.5</v>
      </c>
      <c r="F160" s="10">
        <v>1988.21</v>
      </c>
    </row>
    <row r="161" spans="1:6" ht="14.25" customHeight="1" x14ac:dyDescent="0.25">
      <c r="A161" s="9" t="s">
        <v>9</v>
      </c>
      <c r="B161" s="9">
        <v>2015</v>
      </c>
      <c r="C161" s="54">
        <v>42036</v>
      </c>
      <c r="D161" s="9">
        <v>158</v>
      </c>
      <c r="E161" s="10">
        <v>191</v>
      </c>
      <c r="F161" s="10">
        <v>3530.23</v>
      </c>
    </row>
    <row r="162" spans="1:6" ht="14.25" customHeight="1" x14ac:dyDescent="0.25">
      <c r="A162" s="9" t="s">
        <v>10</v>
      </c>
      <c r="B162" s="9">
        <v>2015</v>
      </c>
      <c r="C162" s="54">
        <v>42064</v>
      </c>
      <c r="D162" s="9">
        <v>159</v>
      </c>
      <c r="E162" s="10">
        <v>199</v>
      </c>
      <c r="F162" s="10">
        <v>4682.33</v>
      </c>
    </row>
    <row r="163" spans="1:6" ht="14.25" customHeight="1" x14ac:dyDescent="0.25">
      <c r="A163" s="9" t="s">
        <v>11</v>
      </c>
      <c r="B163" s="9">
        <v>2015</v>
      </c>
      <c r="C163" s="54">
        <v>42095</v>
      </c>
      <c r="D163" s="9">
        <v>160</v>
      </c>
      <c r="E163" s="10">
        <v>1</v>
      </c>
      <c r="F163" s="10">
        <v>3532.87</v>
      </c>
    </row>
    <row r="164" spans="1:6" ht="14.25" customHeight="1" x14ac:dyDescent="0.25">
      <c r="A164" s="9" t="s">
        <v>12</v>
      </c>
      <c r="B164" s="9">
        <v>2015</v>
      </c>
      <c r="C164" s="54">
        <v>42125</v>
      </c>
      <c r="D164" s="9">
        <v>161</v>
      </c>
      <c r="E164" s="10">
        <v>59.5</v>
      </c>
      <c r="F164" s="10">
        <v>2507.6799999999998</v>
      </c>
    </row>
    <row r="165" spans="1:6" ht="14.25" customHeight="1" x14ac:dyDescent="0.25">
      <c r="A165" s="9" t="s">
        <v>14</v>
      </c>
      <c r="B165" s="9">
        <v>2015</v>
      </c>
      <c r="C165" s="54">
        <v>42156</v>
      </c>
      <c r="D165" s="9">
        <v>162</v>
      </c>
      <c r="E165" s="10">
        <v>22</v>
      </c>
      <c r="F165" s="10">
        <v>2030.09</v>
      </c>
    </row>
    <row r="166" spans="1:6" ht="14.25" customHeight="1" x14ac:dyDescent="0.25">
      <c r="A166" s="9" t="s">
        <v>16</v>
      </c>
      <c r="B166" s="9">
        <v>2015</v>
      </c>
      <c r="C166" s="54">
        <v>42186</v>
      </c>
      <c r="D166" s="9">
        <v>163</v>
      </c>
      <c r="E166" s="10">
        <v>9.5</v>
      </c>
      <c r="F166" s="10">
        <v>1567.76</v>
      </c>
    </row>
    <row r="167" spans="1:6" ht="14.25" customHeight="1" x14ac:dyDescent="0.25">
      <c r="A167" s="9" t="s">
        <v>18</v>
      </c>
      <c r="B167" s="9">
        <v>2015</v>
      </c>
      <c r="C167" s="54">
        <v>42217</v>
      </c>
      <c r="D167" s="9">
        <v>164</v>
      </c>
      <c r="E167" s="10">
        <v>9</v>
      </c>
      <c r="F167" s="10">
        <v>1132.05</v>
      </c>
    </row>
    <row r="168" spans="1:6" ht="14.25" customHeight="1" x14ac:dyDescent="0.25">
      <c r="A168" s="9" t="s">
        <v>20</v>
      </c>
      <c r="B168" s="9">
        <v>2015</v>
      </c>
      <c r="C168" s="54">
        <v>42248</v>
      </c>
      <c r="D168" s="9">
        <v>165</v>
      </c>
      <c r="E168" s="10">
        <v>128.5</v>
      </c>
      <c r="F168" s="10">
        <v>2159.4699999999998</v>
      </c>
    </row>
    <row r="169" spans="1:6" ht="14.25" customHeight="1" x14ac:dyDescent="0.25">
      <c r="A169" s="9" t="s">
        <v>21</v>
      </c>
      <c r="B169" s="9">
        <v>2015</v>
      </c>
      <c r="C169" s="54">
        <v>42278</v>
      </c>
      <c r="D169" s="9">
        <v>166</v>
      </c>
      <c r="E169" s="10">
        <v>59</v>
      </c>
      <c r="F169" s="10">
        <v>1044.47</v>
      </c>
    </row>
    <row r="170" spans="1:6" ht="14.25" customHeight="1" x14ac:dyDescent="0.25">
      <c r="A170" s="9" t="s">
        <v>22</v>
      </c>
      <c r="B170" s="9">
        <v>2015</v>
      </c>
      <c r="C170" s="54">
        <v>42309</v>
      </c>
      <c r="D170" s="9">
        <v>167</v>
      </c>
      <c r="E170" s="10">
        <v>233</v>
      </c>
      <c r="F170" s="10">
        <v>2849.53</v>
      </c>
    </row>
    <row r="171" spans="1:6" ht="14.25" customHeight="1" x14ac:dyDescent="0.25">
      <c r="A171" s="9" t="s">
        <v>24</v>
      </c>
      <c r="B171" s="9">
        <v>2015</v>
      </c>
      <c r="C171" s="54">
        <v>42339</v>
      </c>
      <c r="D171" s="9">
        <v>168</v>
      </c>
      <c r="E171" s="10">
        <v>200</v>
      </c>
      <c r="F171" s="10">
        <v>5019.74</v>
      </c>
    </row>
    <row r="172" spans="1:6" ht="14.25" customHeight="1" x14ac:dyDescent="0.25">
      <c r="A172" s="9" t="s">
        <v>7</v>
      </c>
      <c r="B172" s="9">
        <v>2016</v>
      </c>
      <c r="C172" s="54">
        <v>42370</v>
      </c>
      <c r="D172" s="9">
        <v>169</v>
      </c>
      <c r="E172" s="10">
        <v>321</v>
      </c>
      <c r="F172" s="10">
        <v>9529.39</v>
      </c>
    </row>
    <row r="173" spans="1:6" ht="14.25" customHeight="1" x14ac:dyDescent="0.25">
      <c r="A173" s="9" t="s">
        <v>9</v>
      </c>
      <c r="B173" s="9">
        <v>2016</v>
      </c>
      <c r="C173" s="54">
        <v>42401</v>
      </c>
      <c r="D173" s="9">
        <v>170</v>
      </c>
      <c r="E173" s="10">
        <v>150</v>
      </c>
      <c r="F173" s="10">
        <v>6756.82</v>
      </c>
    </row>
    <row r="174" spans="1:6" ht="14.25" customHeight="1" x14ac:dyDescent="0.25">
      <c r="A174" s="9" t="s">
        <v>10</v>
      </c>
      <c r="B174" s="9">
        <v>2016</v>
      </c>
      <c r="C174" s="54">
        <v>42430</v>
      </c>
      <c r="D174" s="9">
        <v>171</v>
      </c>
      <c r="E174" s="10">
        <v>214</v>
      </c>
      <c r="F174" s="10">
        <v>7590.49</v>
      </c>
    </row>
    <row r="175" spans="1:6" ht="14.25" customHeight="1" x14ac:dyDescent="0.25">
      <c r="A175" s="9" t="s">
        <v>11</v>
      </c>
      <c r="B175" s="9">
        <v>2016</v>
      </c>
      <c r="C175" s="54">
        <v>42461</v>
      </c>
      <c r="D175" s="9">
        <v>172</v>
      </c>
      <c r="E175" s="10">
        <v>18.5</v>
      </c>
      <c r="F175" s="10">
        <v>3941.46</v>
      </c>
    </row>
    <row r="176" spans="1:6" ht="14.25" customHeight="1" x14ac:dyDescent="0.25">
      <c r="A176" s="9" t="s">
        <v>12</v>
      </c>
      <c r="B176" s="9">
        <v>2016</v>
      </c>
      <c r="C176" s="54">
        <v>42491</v>
      </c>
      <c r="D176" s="9">
        <v>173</v>
      </c>
      <c r="E176" s="10">
        <v>43</v>
      </c>
      <c r="F176" s="10">
        <v>2899.89</v>
      </c>
    </row>
    <row r="177" spans="1:6" ht="14.25" customHeight="1" x14ac:dyDescent="0.25">
      <c r="A177" s="9" t="s">
        <v>14</v>
      </c>
      <c r="B177" s="9">
        <v>2016</v>
      </c>
      <c r="C177" s="54">
        <v>42522</v>
      </c>
      <c r="D177" s="9">
        <v>174</v>
      </c>
      <c r="E177" s="10">
        <v>77</v>
      </c>
      <c r="F177" s="10">
        <v>3847.41</v>
      </c>
    </row>
    <row r="178" spans="1:6" ht="14.25" customHeight="1" x14ac:dyDescent="0.25">
      <c r="A178" s="9" t="s">
        <v>16</v>
      </c>
      <c r="B178" s="9">
        <v>2016</v>
      </c>
      <c r="C178" s="54">
        <v>42552</v>
      </c>
      <c r="D178" s="9">
        <v>175</v>
      </c>
      <c r="E178" s="10">
        <v>0.5</v>
      </c>
      <c r="F178" s="10">
        <v>2155.12</v>
      </c>
    </row>
    <row r="179" spans="1:6" ht="14.25" customHeight="1" x14ac:dyDescent="0.25">
      <c r="A179" s="9" t="s">
        <v>18</v>
      </c>
      <c r="B179" s="9">
        <v>2016</v>
      </c>
      <c r="C179" s="54">
        <v>42583</v>
      </c>
      <c r="D179" s="9">
        <v>176</v>
      </c>
      <c r="E179" s="10">
        <v>32.5</v>
      </c>
      <c r="F179" s="10">
        <v>1799.97</v>
      </c>
    </row>
    <row r="180" spans="1:6" ht="14.25" customHeight="1" x14ac:dyDescent="0.25">
      <c r="A180" s="9" t="s">
        <v>20</v>
      </c>
      <c r="B180" s="9">
        <v>2016</v>
      </c>
      <c r="C180" s="54">
        <v>42614</v>
      </c>
      <c r="D180" s="9">
        <v>177</v>
      </c>
      <c r="E180" s="10">
        <v>15.5</v>
      </c>
      <c r="F180" s="10">
        <v>1456.41</v>
      </c>
    </row>
    <row r="181" spans="1:6" ht="14.25" customHeight="1" x14ac:dyDescent="0.25">
      <c r="A181" s="9" t="s">
        <v>21</v>
      </c>
      <c r="B181" s="9">
        <v>2016</v>
      </c>
      <c r="C181" s="54">
        <v>42644</v>
      </c>
      <c r="D181" s="9">
        <v>178</v>
      </c>
      <c r="E181" s="10">
        <v>127</v>
      </c>
      <c r="F181" s="10">
        <v>1987.42</v>
      </c>
    </row>
    <row r="182" spans="1:6" ht="14.25" customHeight="1" x14ac:dyDescent="0.25">
      <c r="A182" s="9" t="s">
        <v>22</v>
      </c>
      <c r="B182" s="9">
        <v>2016</v>
      </c>
      <c r="C182" s="54">
        <v>42675</v>
      </c>
      <c r="D182" s="9">
        <v>179</v>
      </c>
      <c r="E182" s="10">
        <v>213</v>
      </c>
      <c r="F182" s="10">
        <v>3675.37</v>
      </c>
    </row>
    <row r="183" spans="1:6" ht="14.25" customHeight="1" x14ac:dyDescent="0.25">
      <c r="A183" s="9" t="s">
        <v>24</v>
      </c>
      <c r="B183" s="9">
        <v>2016</v>
      </c>
      <c r="C183" s="54">
        <v>42705</v>
      </c>
      <c r="D183" s="9">
        <v>180</v>
      </c>
      <c r="E183" s="10">
        <v>167.5</v>
      </c>
      <c r="F183" s="10">
        <v>4016.23</v>
      </c>
    </row>
    <row r="184" spans="1:6" ht="14.25" customHeight="1" x14ac:dyDescent="0.25">
      <c r="A184" s="9" t="s">
        <v>7</v>
      </c>
      <c r="B184" s="9">
        <v>2017</v>
      </c>
      <c r="C184" s="54">
        <v>42736</v>
      </c>
      <c r="D184" s="9">
        <v>181</v>
      </c>
      <c r="E184" s="10">
        <v>224.5</v>
      </c>
      <c r="F184" s="10">
        <v>4905.8500000000004</v>
      </c>
    </row>
    <row r="185" spans="1:6" ht="14.25" customHeight="1" x14ac:dyDescent="0.25">
      <c r="A185" s="9" t="s">
        <v>9</v>
      </c>
      <c r="B185" s="9">
        <v>2017</v>
      </c>
      <c r="C185" s="54">
        <v>42767</v>
      </c>
      <c r="D185" s="9">
        <v>182</v>
      </c>
      <c r="E185" s="10">
        <v>99</v>
      </c>
      <c r="F185" s="10">
        <v>4144.17</v>
      </c>
    </row>
    <row r="186" spans="1:6" ht="14.25" customHeight="1" x14ac:dyDescent="0.25">
      <c r="A186" s="9" t="s">
        <v>10</v>
      </c>
      <c r="B186" s="9">
        <v>2017</v>
      </c>
      <c r="C186" s="54">
        <v>42795</v>
      </c>
      <c r="D186" s="9">
        <v>183</v>
      </c>
      <c r="E186" s="10">
        <v>123.5</v>
      </c>
      <c r="F186" s="10">
        <v>3748.76</v>
      </c>
    </row>
    <row r="187" spans="1:6" ht="14.25" customHeight="1" x14ac:dyDescent="0.25">
      <c r="A187" s="9" t="s">
        <v>11</v>
      </c>
      <c r="B187" s="9">
        <v>2017</v>
      </c>
      <c r="C187" s="54">
        <v>42826</v>
      </c>
      <c r="D187" s="9">
        <v>184</v>
      </c>
      <c r="E187" s="10">
        <v>65.5</v>
      </c>
      <c r="F187" s="10">
        <v>2449.84</v>
      </c>
    </row>
    <row r="188" spans="1:6" ht="14.25" customHeight="1" x14ac:dyDescent="0.25">
      <c r="A188" s="9" t="s">
        <v>12</v>
      </c>
      <c r="B188" s="9">
        <v>2017</v>
      </c>
      <c r="C188" s="54">
        <v>42856</v>
      </c>
      <c r="D188" s="9">
        <v>185</v>
      </c>
      <c r="E188" s="10">
        <v>78</v>
      </c>
      <c r="F188" s="10">
        <v>2677.39</v>
      </c>
    </row>
    <row r="189" spans="1:6" ht="14.25" customHeight="1" x14ac:dyDescent="0.25">
      <c r="A189" s="9" t="s">
        <v>14</v>
      </c>
      <c r="B189" s="9">
        <v>2017</v>
      </c>
      <c r="C189" s="54">
        <v>42887</v>
      </c>
      <c r="D189" s="9">
        <v>186</v>
      </c>
      <c r="E189" s="10">
        <v>32</v>
      </c>
      <c r="F189" s="10">
        <v>2134.23</v>
      </c>
    </row>
    <row r="190" spans="1:6" ht="14.25" customHeight="1" x14ac:dyDescent="0.25">
      <c r="A190" s="9" t="s">
        <v>16</v>
      </c>
      <c r="B190" s="9">
        <v>2017</v>
      </c>
      <c r="C190" s="54">
        <v>42917</v>
      </c>
      <c r="D190" s="9">
        <v>187</v>
      </c>
      <c r="E190" s="10">
        <v>0</v>
      </c>
      <c r="F190" s="10">
        <v>1537.76</v>
      </c>
    </row>
    <row r="191" spans="1:6" ht="14.25" customHeight="1" x14ac:dyDescent="0.25">
      <c r="A191" s="9" t="s">
        <v>18</v>
      </c>
      <c r="B191" s="9">
        <v>2017</v>
      </c>
      <c r="C191" s="54">
        <v>42948</v>
      </c>
      <c r="D191" s="9">
        <v>188</v>
      </c>
      <c r="E191" s="10">
        <v>10</v>
      </c>
      <c r="F191" s="10">
        <v>1207.69</v>
      </c>
    </row>
    <row r="192" spans="1:6" ht="14.25" customHeight="1" x14ac:dyDescent="0.25">
      <c r="A192" s="9" t="s">
        <v>20</v>
      </c>
      <c r="B192" s="9">
        <v>2017</v>
      </c>
      <c r="C192" s="54">
        <v>42979</v>
      </c>
      <c r="D192" s="9">
        <v>189</v>
      </c>
      <c r="E192" s="10">
        <v>20</v>
      </c>
      <c r="F192" s="10">
        <v>895.95</v>
      </c>
    </row>
    <row r="193" spans="1:6" ht="14.25" customHeight="1" x14ac:dyDescent="0.25">
      <c r="A193" s="9" t="s">
        <v>21</v>
      </c>
      <c r="B193" s="9">
        <v>2017</v>
      </c>
      <c r="C193" s="54">
        <v>43009</v>
      </c>
      <c r="D193" s="9">
        <v>190</v>
      </c>
      <c r="E193" s="10">
        <v>107</v>
      </c>
      <c r="F193" s="10">
        <v>1226.24</v>
      </c>
    </row>
    <row r="194" spans="1:6" ht="14.25" customHeight="1" x14ac:dyDescent="0.25">
      <c r="A194" s="9" t="s">
        <v>22</v>
      </c>
      <c r="B194" s="9">
        <v>2017</v>
      </c>
      <c r="C194" s="54">
        <v>43040</v>
      </c>
      <c r="D194" s="9">
        <v>191</v>
      </c>
      <c r="E194" s="10">
        <v>163</v>
      </c>
      <c r="F194" s="10">
        <v>2325.86</v>
      </c>
    </row>
    <row r="195" spans="1:6" ht="14.25" customHeight="1" x14ac:dyDescent="0.25">
      <c r="A195" s="9" t="s">
        <v>24</v>
      </c>
      <c r="B195" s="9">
        <v>2017</v>
      </c>
      <c r="C195" s="54">
        <v>43070</v>
      </c>
      <c r="D195" s="9">
        <v>192</v>
      </c>
      <c r="E195" s="10">
        <v>209.5</v>
      </c>
      <c r="F195" s="10">
        <v>3600.39</v>
      </c>
    </row>
    <row r="196" spans="1:6" ht="14.25" customHeight="1" x14ac:dyDescent="0.25">
      <c r="A196" s="9" t="s">
        <v>7</v>
      </c>
      <c r="B196" s="9">
        <v>2018</v>
      </c>
      <c r="C196" s="54">
        <v>43101</v>
      </c>
      <c r="D196" s="9">
        <v>193</v>
      </c>
      <c r="E196" s="10">
        <v>226</v>
      </c>
      <c r="F196" s="10">
        <v>6103.76</v>
      </c>
    </row>
    <row r="197" spans="1:6" ht="14.25" customHeight="1" x14ac:dyDescent="0.25">
      <c r="A197" s="9" t="s">
        <v>9</v>
      </c>
      <c r="B197" s="9">
        <v>2018</v>
      </c>
      <c r="C197" s="54">
        <v>43132</v>
      </c>
      <c r="D197" s="9">
        <v>194</v>
      </c>
      <c r="E197" s="10">
        <v>131.5</v>
      </c>
      <c r="F197" s="10">
        <v>4157.79</v>
      </c>
    </row>
    <row r="198" spans="1:6" ht="14.25" customHeight="1" x14ac:dyDescent="0.25">
      <c r="A198" s="9" t="s">
        <v>10</v>
      </c>
      <c r="B198" s="9">
        <v>2018</v>
      </c>
      <c r="C198" s="54">
        <v>43160</v>
      </c>
      <c r="D198" s="9">
        <v>195</v>
      </c>
      <c r="E198" s="10">
        <v>111.5</v>
      </c>
      <c r="F198" s="10">
        <v>4910.4399999999996</v>
      </c>
    </row>
    <row r="199" spans="1:6" ht="14.25" customHeight="1" x14ac:dyDescent="0.25">
      <c r="A199" s="9" t="s">
        <v>11</v>
      </c>
      <c r="B199" s="9">
        <v>2018</v>
      </c>
      <c r="C199" s="54">
        <v>43191</v>
      </c>
      <c r="D199" s="9">
        <v>196</v>
      </c>
      <c r="E199" s="10">
        <v>31</v>
      </c>
      <c r="F199" s="10">
        <v>2497.4699999999998</v>
      </c>
    </row>
    <row r="200" spans="1:6" ht="14.25" customHeight="1" x14ac:dyDescent="0.25">
      <c r="A200" s="9" t="s">
        <v>12</v>
      </c>
      <c r="B200" s="9">
        <v>2018</v>
      </c>
      <c r="C200" s="54">
        <v>43221</v>
      </c>
      <c r="D200" s="9">
        <v>197</v>
      </c>
      <c r="E200" s="10">
        <v>0</v>
      </c>
      <c r="F200" s="10">
        <v>1729.43</v>
      </c>
    </row>
    <row r="201" spans="1:6" ht="14.25" customHeight="1" x14ac:dyDescent="0.25">
      <c r="A201" s="9" t="s">
        <v>14</v>
      </c>
      <c r="B201" s="9">
        <v>2018</v>
      </c>
      <c r="C201" s="54">
        <v>43252</v>
      </c>
      <c r="D201" s="9">
        <v>198</v>
      </c>
      <c r="E201" s="10">
        <v>12.5</v>
      </c>
      <c r="F201" s="10">
        <v>1610.43</v>
      </c>
    </row>
    <row r="202" spans="1:6" ht="14.25" customHeight="1" x14ac:dyDescent="0.25">
      <c r="A202" s="9" t="s">
        <v>16</v>
      </c>
      <c r="B202" s="9">
        <v>2018</v>
      </c>
      <c r="C202" s="54">
        <v>43282</v>
      </c>
      <c r="D202" s="9">
        <v>199</v>
      </c>
      <c r="E202" s="10">
        <v>3</v>
      </c>
      <c r="F202" s="10">
        <v>1239.4100000000001</v>
      </c>
    </row>
    <row r="203" spans="1:6" ht="14.25" customHeight="1" x14ac:dyDescent="0.25">
      <c r="A203" s="9" t="s">
        <v>18</v>
      </c>
      <c r="B203" s="9">
        <v>2018</v>
      </c>
      <c r="C203" s="54">
        <v>43313</v>
      </c>
      <c r="D203" s="9">
        <v>200</v>
      </c>
      <c r="E203" s="10">
        <v>47</v>
      </c>
      <c r="F203" s="10">
        <v>1448.11</v>
      </c>
    </row>
    <row r="204" spans="1:6" ht="14.25" customHeight="1" x14ac:dyDescent="0.25">
      <c r="A204" s="9" t="s">
        <v>20</v>
      </c>
      <c r="B204" s="9">
        <v>2018</v>
      </c>
      <c r="C204" s="54">
        <v>43344</v>
      </c>
      <c r="D204" s="9">
        <v>201</v>
      </c>
      <c r="E204" s="10">
        <v>73.5</v>
      </c>
      <c r="F204" s="10">
        <v>1302.3</v>
      </c>
    </row>
    <row r="205" spans="1:6" ht="14.25" customHeight="1" x14ac:dyDescent="0.25">
      <c r="A205" s="9" t="s">
        <v>21</v>
      </c>
      <c r="B205" s="9">
        <v>2018</v>
      </c>
      <c r="C205" s="54">
        <v>43374</v>
      </c>
      <c r="D205" s="9">
        <v>202</v>
      </c>
      <c r="E205" s="10">
        <v>170.5</v>
      </c>
      <c r="F205" s="10">
        <v>2481.7399999999998</v>
      </c>
    </row>
    <row r="206" spans="1:6" ht="14.25" customHeight="1" x14ac:dyDescent="0.25">
      <c r="A206" s="9" t="s">
        <v>22</v>
      </c>
      <c r="B206" s="9">
        <v>2018</v>
      </c>
      <c r="C206" s="54">
        <v>43405</v>
      </c>
      <c r="D206" s="9">
        <v>203</v>
      </c>
      <c r="E206" s="10">
        <v>240.5</v>
      </c>
      <c r="F206" s="10">
        <v>4334.28</v>
      </c>
    </row>
    <row r="207" spans="1:6" ht="14.25" customHeight="1" x14ac:dyDescent="0.25">
      <c r="A207" s="9" t="s">
        <v>24</v>
      </c>
      <c r="B207" s="9">
        <v>2018</v>
      </c>
      <c r="C207" s="54">
        <v>43435</v>
      </c>
      <c r="D207" s="9">
        <v>204</v>
      </c>
      <c r="E207" s="10">
        <v>190.5</v>
      </c>
      <c r="F207" s="10">
        <v>5010.95</v>
      </c>
    </row>
    <row r="208" spans="1:6" ht="14.25" customHeight="1" x14ac:dyDescent="0.25">
      <c r="A208" s="9" t="s">
        <v>7</v>
      </c>
      <c r="B208" s="9">
        <v>2019</v>
      </c>
      <c r="C208" s="54">
        <v>43466</v>
      </c>
      <c r="D208" s="9">
        <v>205</v>
      </c>
      <c r="E208" s="10">
        <v>103.5</v>
      </c>
      <c r="F208" s="10">
        <v>3984</v>
      </c>
    </row>
    <row r="209" spans="1:6" ht="14.25" customHeight="1" x14ac:dyDescent="0.25">
      <c r="A209" s="9" t="s">
        <v>9</v>
      </c>
      <c r="B209" s="9">
        <v>2019</v>
      </c>
      <c r="C209" s="54">
        <v>43497</v>
      </c>
      <c r="D209" s="9">
        <v>206</v>
      </c>
      <c r="E209" s="10">
        <v>212.5</v>
      </c>
      <c r="F209" s="10">
        <v>4380</v>
      </c>
    </row>
    <row r="210" spans="1:6" ht="14.25" customHeight="1" x14ac:dyDescent="0.25">
      <c r="A210" s="9" t="s">
        <v>10</v>
      </c>
      <c r="B210" s="9">
        <v>2019</v>
      </c>
      <c r="C210" s="54">
        <v>43525</v>
      </c>
      <c r="D210" s="9">
        <v>207</v>
      </c>
      <c r="E210" s="10">
        <v>172</v>
      </c>
      <c r="F210" s="10">
        <v>7549</v>
      </c>
    </row>
    <row r="211" spans="1:6" ht="14.25" customHeight="1" x14ac:dyDescent="0.25">
      <c r="A211" s="9" t="s">
        <v>11</v>
      </c>
      <c r="B211" s="9">
        <v>2019</v>
      </c>
      <c r="C211" s="54">
        <v>43556</v>
      </c>
      <c r="D211" s="9">
        <v>208</v>
      </c>
      <c r="E211" s="10">
        <v>114</v>
      </c>
      <c r="F211" s="10">
        <v>5025</v>
      </c>
    </row>
    <row r="212" spans="1:6" ht="14.25" customHeight="1" x14ac:dyDescent="0.25">
      <c r="A212" s="9" t="s">
        <v>12</v>
      </c>
      <c r="B212" s="9">
        <v>2019</v>
      </c>
      <c r="C212" s="54">
        <v>43586</v>
      </c>
      <c r="D212" s="9">
        <v>209</v>
      </c>
      <c r="E212" s="10">
        <v>42</v>
      </c>
      <c r="F212" s="10">
        <v>3380</v>
      </c>
    </row>
    <row r="213" spans="1:6" ht="14.25" customHeight="1" x14ac:dyDescent="0.25">
      <c r="A213" s="9" t="s">
        <v>14</v>
      </c>
      <c r="B213" s="9">
        <v>2019</v>
      </c>
      <c r="C213" s="54">
        <v>43617</v>
      </c>
      <c r="D213" s="9">
        <v>210</v>
      </c>
      <c r="E213" s="10">
        <v>7.5</v>
      </c>
      <c r="F213" s="10">
        <v>2399</v>
      </c>
    </row>
    <row r="214" spans="1:6" ht="14.25" customHeight="1" x14ac:dyDescent="0.25">
      <c r="A214" s="9" t="s">
        <v>16</v>
      </c>
      <c r="B214" s="9">
        <v>2019</v>
      </c>
      <c r="C214" s="54">
        <v>43647</v>
      </c>
      <c r="D214" s="9">
        <v>211</v>
      </c>
      <c r="E214" s="10">
        <v>14</v>
      </c>
      <c r="F214" s="10">
        <v>1947</v>
      </c>
    </row>
    <row r="215" spans="1:6" ht="14.25" customHeight="1" x14ac:dyDescent="0.25">
      <c r="A215" s="9" t="s">
        <v>18</v>
      </c>
      <c r="B215" s="9">
        <v>2019</v>
      </c>
      <c r="C215" s="54">
        <v>43678</v>
      </c>
      <c r="D215" s="9">
        <v>212</v>
      </c>
      <c r="E215" s="10">
        <v>16.5</v>
      </c>
      <c r="F215" s="10">
        <v>1607</v>
      </c>
    </row>
    <row r="216" spans="1:6" ht="14.25" customHeight="1" x14ac:dyDescent="0.25">
      <c r="A216" s="9" t="s">
        <v>20</v>
      </c>
      <c r="B216" s="9">
        <v>2019</v>
      </c>
      <c r="C216" s="54">
        <v>43709</v>
      </c>
      <c r="D216" s="9">
        <v>213</v>
      </c>
      <c r="E216" s="10">
        <v>64.5</v>
      </c>
      <c r="F216" s="10">
        <v>1379</v>
      </c>
    </row>
    <row r="217" spans="1:6" ht="14.25" customHeight="1" x14ac:dyDescent="0.25">
      <c r="A217" s="9" t="s">
        <v>21</v>
      </c>
      <c r="B217" s="9">
        <v>2019</v>
      </c>
      <c r="C217" s="54">
        <v>43739</v>
      </c>
      <c r="D217" s="9">
        <v>214</v>
      </c>
      <c r="E217" s="10">
        <v>65</v>
      </c>
      <c r="F217" s="10">
        <v>1426</v>
      </c>
    </row>
    <row r="218" spans="1:6" ht="14.25" customHeight="1" x14ac:dyDescent="0.25">
      <c r="A218" s="9" t="s">
        <v>22</v>
      </c>
      <c r="B218" s="9">
        <v>2019</v>
      </c>
      <c r="C218" s="54">
        <v>43770</v>
      </c>
      <c r="D218" s="9">
        <v>215</v>
      </c>
      <c r="E218" s="10">
        <v>168.5</v>
      </c>
      <c r="F218" s="10">
        <v>2419</v>
      </c>
    </row>
    <row r="219" spans="1:6" ht="14.25" customHeight="1" x14ac:dyDescent="0.25">
      <c r="A219" s="9" t="s">
        <v>24</v>
      </c>
      <c r="B219" s="9">
        <v>2019</v>
      </c>
      <c r="C219" s="54">
        <v>43800</v>
      </c>
      <c r="D219" s="9">
        <v>216</v>
      </c>
      <c r="E219" s="10">
        <v>183</v>
      </c>
      <c r="F219" s="10">
        <v>4238</v>
      </c>
    </row>
    <row r="220" spans="1:6" ht="14.25" customHeight="1" x14ac:dyDescent="0.25">
      <c r="A220" s="9" t="s">
        <v>7</v>
      </c>
      <c r="B220" s="9">
        <v>2020</v>
      </c>
      <c r="C220" s="54">
        <v>43831</v>
      </c>
      <c r="D220" s="9">
        <v>217</v>
      </c>
      <c r="E220" s="10">
        <v>257</v>
      </c>
      <c r="F220" s="10">
        <v>5672</v>
      </c>
    </row>
    <row r="221" spans="1:6" ht="14.25" customHeight="1" x14ac:dyDescent="0.25">
      <c r="A221" s="9" t="s">
        <v>9</v>
      </c>
      <c r="B221" s="9">
        <v>2020</v>
      </c>
      <c r="C221" s="54">
        <v>43862</v>
      </c>
      <c r="D221" s="9">
        <v>218</v>
      </c>
      <c r="E221" s="10">
        <v>365.5</v>
      </c>
      <c r="F221" s="10">
        <v>11933</v>
      </c>
    </row>
    <row r="222" spans="1:6" ht="14.25" customHeight="1" x14ac:dyDescent="0.25">
      <c r="A222" s="9" t="s">
        <v>10</v>
      </c>
      <c r="B222" s="9">
        <v>2020</v>
      </c>
      <c r="C222" s="54">
        <v>43891</v>
      </c>
      <c r="D222" s="9">
        <v>219</v>
      </c>
      <c r="E222" s="10">
        <v>120</v>
      </c>
      <c r="F222" s="10">
        <v>8252</v>
      </c>
    </row>
    <row r="223" spans="1:6" ht="14.25" customHeight="1" x14ac:dyDescent="0.25">
      <c r="A223" s="9" t="s">
        <v>11</v>
      </c>
      <c r="B223" s="9">
        <v>2020</v>
      </c>
      <c r="C223" s="54">
        <v>43922</v>
      </c>
      <c r="D223" s="9">
        <v>220</v>
      </c>
      <c r="E223" s="10">
        <v>26</v>
      </c>
      <c r="F223" s="10">
        <v>4239</v>
      </c>
    </row>
    <row r="224" spans="1:6" ht="14.25" customHeight="1" x14ac:dyDescent="0.25">
      <c r="A224" s="9" t="s">
        <v>12</v>
      </c>
      <c r="B224" s="9">
        <v>2020</v>
      </c>
      <c r="C224" s="54">
        <v>43952</v>
      </c>
      <c r="D224" s="9">
        <v>221</v>
      </c>
      <c r="E224" s="10">
        <v>54</v>
      </c>
      <c r="F224" s="10">
        <v>2803</v>
      </c>
    </row>
    <row r="225" spans="1:6" ht="14.25" customHeight="1" x14ac:dyDescent="0.25">
      <c r="A225" s="9" t="s">
        <v>14</v>
      </c>
      <c r="B225" s="9">
        <v>2020</v>
      </c>
      <c r="C225" s="54">
        <v>43983</v>
      </c>
      <c r="D225" s="9">
        <v>222</v>
      </c>
      <c r="E225" s="10">
        <v>9.5</v>
      </c>
      <c r="F225" s="10">
        <v>2449</v>
      </c>
    </row>
    <row r="226" spans="1:6" ht="14.25" customHeight="1" x14ac:dyDescent="0.25">
      <c r="A226" s="9" t="s">
        <v>16</v>
      </c>
      <c r="B226" s="9">
        <v>2020</v>
      </c>
      <c r="C226" s="54">
        <v>44013</v>
      </c>
      <c r="D226" s="9">
        <v>223</v>
      </c>
      <c r="E226" s="10">
        <v>0.5</v>
      </c>
      <c r="F226" s="10">
        <v>1873</v>
      </c>
    </row>
    <row r="227" spans="1:6" ht="14.25" customHeight="1" x14ac:dyDescent="0.25">
      <c r="A227" s="9" t="s">
        <v>18</v>
      </c>
      <c r="B227" s="9">
        <v>2020</v>
      </c>
      <c r="C227" s="54">
        <v>44044</v>
      </c>
      <c r="D227" s="9">
        <v>224</v>
      </c>
      <c r="E227" s="10">
        <v>9.5</v>
      </c>
      <c r="F227" s="10">
        <v>1462</v>
      </c>
    </row>
    <row r="228" spans="1:6" ht="14.25" customHeight="1" x14ac:dyDescent="0.25">
      <c r="A228" s="9" t="s">
        <v>20</v>
      </c>
      <c r="B228" s="9">
        <v>2020</v>
      </c>
      <c r="C228" s="54">
        <v>44075</v>
      </c>
      <c r="D228" s="9">
        <v>225</v>
      </c>
      <c r="E228" s="10">
        <v>12</v>
      </c>
      <c r="F228" s="10">
        <v>1141</v>
      </c>
    </row>
    <row r="229" spans="1:6" ht="14.25" customHeight="1" x14ac:dyDescent="0.25">
      <c r="A229" s="9" t="s">
        <v>21</v>
      </c>
      <c r="B229" s="9">
        <v>2020</v>
      </c>
      <c r="C229" s="54">
        <v>44105</v>
      </c>
      <c r="D229" s="9">
        <v>226</v>
      </c>
      <c r="E229" s="10">
        <v>60.5</v>
      </c>
      <c r="F229" s="10">
        <v>985</v>
      </c>
    </row>
    <row r="230" spans="1:6" ht="14.25" customHeight="1" x14ac:dyDescent="0.25">
      <c r="A230" s="9" t="s">
        <v>22</v>
      </c>
      <c r="B230" s="9">
        <v>2020</v>
      </c>
      <c r="C230" s="54">
        <v>44136</v>
      </c>
      <c r="D230" s="9">
        <v>227</v>
      </c>
      <c r="E230" s="10">
        <v>106</v>
      </c>
      <c r="F230" s="10">
        <v>1948</v>
      </c>
    </row>
    <row r="231" spans="1:6" ht="14.25" customHeight="1" x14ac:dyDescent="0.25">
      <c r="A231" s="9" t="s">
        <v>24</v>
      </c>
      <c r="B231" s="9">
        <v>2020</v>
      </c>
      <c r="C231" s="54">
        <v>44166</v>
      </c>
      <c r="D231" s="9">
        <v>228</v>
      </c>
      <c r="E231" s="10">
        <v>272</v>
      </c>
      <c r="F231" s="10">
        <v>4880</v>
      </c>
    </row>
    <row r="232" spans="1:6" ht="14.25" customHeight="1" x14ac:dyDescent="0.25">
      <c r="A232" s="9" t="s">
        <v>7</v>
      </c>
      <c r="B232" s="9">
        <v>2021</v>
      </c>
      <c r="C232" s="54">
        <v>44197</v>
      </c>
      <c r="D232" s="9">
        <v>229</v>
      </c>
      <c r="E232" s="10">
        <v>179</v>
      </c>
      <c r="F232" s="10">
        <v>6198</v>
      </c>
    </row>
    <row r="233" spans="1:6" ht="14.25" customHeight="1" x14ac:dyDescent="0.25">
      <c r="A233" s="9" t="s">
        <v>9</v>
      </c>
      <c r="B233" s="9">
        <v>2021</v>
      </c>
      <c r="C233" s="54">
        <v>44228</v>
      </c>
      <c r="D233" s="9">
        <v>230</v>
      </c>
      <c r="E233" s="10">
        <v>190</v>
      </c>
      <c r="F233" s="10">
        <v>4770</v>
      </c>
    </row>
    <row r="234" spans="1:6" ht="14.25" customHeight="1" x14ac:dyDescent="0.25">
      <c r="A234" s="9" t="s">
        <v>10</v>
      </c>
      <c r="B234" s="9">
        <v>2021</v>
      </c>
      <c r="C234" s="54">
        <v>44256</v>
      </c>
      <c r="D234" s="9">
        <v>231</v>
      </c>
      <c r="E234" s="10">
        <v>96</v>
      </c>
      <c r="F234" s="10">
        <v>4338</v>
      </c>
    </row>
    <row r="235" spans="1:6" ht="14.25" customHeight="1" x14ac:dyDescent="0.25">
      <c r="A235" s="9" t="s">
        <v>11</v>
      </c>
      <c r="B235" s="9">
        <v>2021</v>
      </c>
      <c r="C235" s="54">
        <v>44287</v>
      </c>
      <c r="D235" s="9">
        <v>232</v>
      </c>
      <c r="E235" s="10">
        <v>20</v>
      </c>
      <c r="F235" s="10">
        <v>2131</v>
      </c>
    </row>
    <row r="236" spans="1:6" ht="14.25" customHeight="1" x14ac:dyDescent="0.25">
      <c r="A236" s="9" t="s">
        <v>12</v>
      </c>
      <c r="B236" s="9">
        <v>2021</v>
      </c>
      <c r="C236" s="54">
        <v>44317</v>
      </c>
      <c r="D236" s="9">
        <v>233</v>
      </c>
      <c r="E236" s="10">
        <v>12</v>
      </c>
      <c r="F236" s="10">
        <v>1589</v>
      </c>
    </row>
    <row r="237" spans="1:6" ht="14.25" customHeight="1" x14ac:dyDescent="0.25">
      <c r="A237" s="9" t="s">
        <v>14</v>
      </c>
      <c r="B237" s="9">
        <v>2021</v>
      </c>
      <c r="C237" s="54">
        <v>44348</v>
      </c>
      <c r="D237" s="9">
        <v>234</v>
      </c>
      <c r="E237" s="10">
        <v>19.5</v>
      </c>
      <c r="F237" s="10">
        <v>1692</v>
      </c>
    </row>
    <row r="238" spans="1:6" ht="14.25" customHeight="1" x14ac:dyDescent="0.25">
      <c r="A238" s="9" t="s">
        <v>16</v>
      </c>
      <c r="B238" s="9">
        <v>2021</v>
      </c>
      <c r="C238" s="54">
        <v>44378</v>
      </c>
      <c r="D238" s="9">
        <v>235</v>
      </c>
      <c r="E238" s="10">
        <v>5.5</v>
      </c>
      <c r="F238" s="10">
        <v>1256</v>
      </c>
    </row>
    <row r="239" spans="1:6" ht="14.25" customHeight="1" x14ac:dyDescent="0.25">
      <c r="A239" s="9" t="s">
        <v>18</v>
      </c>
      <c r="B239" s="9">
        <v>2021</v>
      </c>
      <c r="C239" s="54">
        <v>44409</v>
      </c>
      <c r="D239" s="9">
        <v>236</v>
      </c>
      <c r="E239" s="10">
        <v>2.5</v>
      </c>
      <c r="F239" s="10">
        <v>1119</v>
      </c>
    </row>
    <row r="240" spans="1:6" ht="14.25" customHeight="1" x14ac:dyDescent="0.25">
      <c r="A240" s="9" t="s">
        <v>20</v>
      </c>
      <c r="B240" s="9">
        <v>2021</v>
      </c>
      <c r="C240" s="54">
        <v>44440</v>
      </c>
      <c r="D240" s="9">
        <v>237</v>
      </c>
      <c r="E240" s="10">
        <v>15.5</v>
      </c>
      <c r="F240" s="10">
        <v>923</v>
      </c>
    </row>
    <row r="241" spans="1:6" ht="14.25" customHeight="1" x14ac:dyDescent="0.25">
      <c r="A241" s="9" t="s">
        <v>21</v>
      </c>
      <c r="B241" s="9">
        <v>2021</v>
      </c>
      <c r="C241" s="54">
        <v>44470</v>
      </c>
      <c r="D241" s="9">
        <v>238</v>
      </c>
      <c r="E241" s="10">
        <v>212</v>
      </c>
      <c r="F241" s="10">
        <v>2983</v>
      </c>
    </row>
    <row r="242" spans="1:6" ht="14.25" customHeight="1" x14ac:dyDescent="0.25">
      <c r="A242" s="9" t="s">
        <v>22</v>
      </c>
      <c r="B242" s="9">
        <v>2021</v>
      </c>
      <c r="C242" s="54">
        <v>44501</v>
      </c>
      <c r="D242" s="9">
        <v>239</v>
      </c>
      <c r="E242" s="10">
        <v>161</v>
      </c>
      <c r="F242" s="10">
        <v>3815</v>
      </c>
    </row>
    <row r="243" spans="1:6" ht="14.25" customHeight="1" x14ac:dyDescent="0.25">
      <c r="A243" s="9" t="s">
        <v>24</v>
      </c>
      <c r="B243" s="9">
        <v>2021</v>
      </c>
      <c r="C243" s="54">
        <v>44531</v>
      </c>
      <c r="D243" s="9">
        <v>240</v>
      </c>
      <c r="E243" s="10">
        <v>216.5</v>
      </c>
      <c r="F243" s="10">
        <v>4450</v>
      </c>
    </row>
    <row r="244" spans="1:6" ht="14.25" customHeight="1" x14ac:dyDescent="0.25">
      <c r="A244" s="9" t="s">
        <v>7</v>
      </c>
      <c r="B244" s="9">
        <v>2022</v>
      </c>
      <c r="C244" s="54">
        <v>44562</v>
      </c>
      <c r="D244" s="9">
        <v>241</v>
      </c>
      <c r="E244" s="10">
        <v>322</v>
      </c>
      <c r="F244" s="10">
        <v>9992</v>
      </c>
    </row>
    <row r="245" spans="1:6" ht="14.25" customHeight="1" x14ac:dyDescent="0.25">
      <c r="A245" s="9" t="s">
        <v>9</v>
      </c>
      <c r="B245" s="9">
        <v>2022</v>
      </c>
      <c r="C245" s="54">
        <v>44593</v>
      </c>
      <c r="D245" s="9">
        <v>242</v>
      </c>
      <c r="E245" s="10">
        <v>194</v>
      </c>
      <c r="F245" s="10">
        <v>10939</v>
      </c>
    </row>
    <row r="246" spans="1:6" ht="14.25" customHeight="1" x14ac:dyDescent="0.25">
      <c r="A246" s="9" t="s">
        <v>10</v>
      </c>
      <c r="B246" s="9">
        <v>2022</v>
      </c>
      <c r="C246" s="54">
        <v>44621</v>
      </c>
      <c r="D246" s="9">
        <v>243</v>
      </c>
      <c r="E246" s="10">
        <v>103</v>
      </c>
      <c r="F246" s="10">
        <v>4978</v>
      </c>
    </row>
    <row r="247" spans="1:6" ht="14.25" customHeight="1" x14ac:dyDescent="0.25">
      <c r="A247" s="9" t="s">
        <v>11</v>
      </c>
      <c r="B247" s="9">
        <v>2022</v>
      </c>
      <c r="C247" s="54">
        <v>44652</v>
      </c>
      <c r="D247" s="9">
        <v>244</v>
      </c>
      <c r="E247" s="10">
        <v>48</v>
      </c>
      <c r="F247" s="10">
        <v>3761</v>
      </c>
    </row>
    <row r="248" spans="1:6" ht="14.25" customHeight="1" x14ac:dyDescent="0.25">
      <c r="E248" s="71"/>
      <c r="F248" s="71"/>
    </row>
    <row r="249" spans="1:6" ht="14.25" customHeight="1" x14ac:dyDescent="0.25">
      <c r="E249" s="71"/>
      <c r="F249" s="71"/>
    </row>
    <row r="250" spans="1:6" ht="14.25" customHeight="1" x14ac:dyDescent="0.25">
      <c r="E250" s="71"/>
      <c r="F250" s="71"/>
    </row>
    <row r="251" spans="1:6" ht="14.25" customHeight="1" x14ac:dyDescent="0.25">
      <c r="E251" s="71"/>
      <c r="F251" s="71"/>
    </row>
    <row r="252" spans="1:6" ht="14.25" customHeight="1" x14ac:dyDescent="0.25">
      <c r="E252" s="71"/>
      <c r="F252" s="71"/>
    </row>
    <row r="253" spans="1:6" ht="14.25" customHeight="1" x14ac:dyDescent="0.25">
      <c r="E253" s="71"/>
      <c r="F253" s="71"/>
    </row>
    <row r="254" spans="1:6" ht="14.25" customHeight="1" x14ac:dyDescent="0.25">
      <c r="E254" s="71"/>
      <c r="F254" s="71"/>
    </row>
    <row r="255" spans="1:6" ht="14.25" customHeight="1" x14ac:dyDescent="0.25">
      <c r="E255" s="71"/>
      <c r="F255" s="71"/>
    </row>
    <row r="256" spans="1:6" ht="14.25" customHeight="1" x14ac:dyDescent="0.25">
      <c r="E256" s="71"/>
      <c r="F256" s="71"/>
    </row>
    <row r="257" spans="5:6" ht="14.25" customHeight="1" x14ac:dyDescent="0.25">
      <c r="E257" s="71"/>
      <c r="F257" s="71"/>
    </row>
    <row r="258" spans="5:6" ht="14.25" customHeight="1" x14ac:dyDescent="0.25">
      <c r="E258" s="71"/>
      <c r="F258" s="71"/>
    </row>
    <row r="259" spans="5:6" ht="14.25" customHeight="1" x14ac:dyDescent="0.25">
      <c r="E259" s="71"/>
      <c r="F259" s="71"/>
    </row>
    <row r="260" spans="5:6" ht="14.25" customHeight="1" x14ac:dyDescent="0.25">
      <c r="E260" s="71"/>
      <c r="F260" s="71"/>
    </row>
    <row r="261" spans="5:6" ht="14.25" customHeight="1" x14ac:dyDescent="0.25">
      <c r="E261" s="71"/>
      <c r="F261" s="71"/>
    </row>
    <row r="262" spans="5:6" ht="14.25" customHeight="1" x14ac:dyDescent="0.25">
      <c r="E262" s="71"/>
      <c r="F262" s="71"/>
    </row>
    <row r="263" spans="5:6" ht="14.25" customHeight="1" x14ac:dyDescent="0.25">
      <c r="E263" s="71"/>
      <c r="F263" s="71"/>
    </row>
    <row r="264" spans="5:6" ht="14.25" customHeight="1" x14ac:dyDescent="0.25">
      <c r="E264" s="71"/>
      <c r="F264" s="71"/>
    </row>
    <row r="265" spans="5:6" ht="14.25" customHeight="1" x14ac:dyDescent="0.25">
      <c r="E265" s="71"/>
      <c r="F265" s="71"/>
    </row>
    <row r="266" spans="5:6" ht="14.25" customHeight="1" x14ac:dyDescent="0.25">
      <c r="E266" s="71"/>
      <c r="F266" s="71"/>
    </row>
    <row r="267" spans="5:6" ht="14.25" customHeight="1" x14ac:dyDescent="0.25">
      <c r="E267" s="71"/>
      <c r="F267" s="71"/>
    </row>
    <row r="268" spans="5:6" ht="14.25" customHeight="1" x14ac:dyDescent="0.25">
      <c r="E268" s="71"/>
      <c r="F268" s="71"/>
    </row>
    <row r="269" spans="5:6" ht="14.25" customHeight="1" x14ac:dyDescent="0.25">
      <c r="E269" s="71"/>
      <c r="F269" s="71"/>
    </row>
    <row r="270" spans="5:6" ht="14.25" customHeight="1" x14ac:dyDescent="0.25">
      <c r="E270" s="71"/>
      <c r="F270" s="71"/>
    </row>
    <row r="271" spans="5:6" ht="14.25" customHeight="1" x14ac:dyDescent="0.25">
      <c r="E271" s="71"/>
      <c r="F271" s="71"/>
    </row>
    <row r="272" spans="5:6" ht="14.25" customHeight="1" x14ac:dyDescent="0.25">
      <c r="E272" s="71"/>
      <c r="F272" s="71"/>
    </row>
    <row r="273" spans="5:6" ht="14.25" customHeight="1" x14ac:dyDescent="0.25">
      <c r="E273" s="71"/>
      <c r="F273" s="71"/>
    </row>
    <row r="274" spans="5:6" ht="14.25" customHeight="1" x14ac:dyDescent="0.25">
      <c r="E274" s="71"/>
      <c r="F274" s="71"/>
    </row>
    <row r="275" spans="5:6" ht="14.25" customHeight="1" x14ac:dyDescent="0.25">
      <c r="E275" s="71"/>
      <c r="F275" s="71"/>
    </row>
    <row r="276" spans="5:6" ht="14.25" customHeight="1" x14ac:dyDescent="0.25">
      <c r="E276" s="71"/>
      <c r="F276" s="71"/>
    </row>
    <row r="277" spans="5:6" ht="14.25" customHeight="1" x14ac:dyDescent="0.25">
      <c r="E277" s="71"/>
      <c r="F277" s="71"/>
    </row>
    <row r="278" spans="5:6" ht="14.25" customHeight="1" x14ac:dyDescent="0.25">
      <c r="E278" s="71"/>
      <c r="F278" s="71"/>
    </row>
    <row r="279" spans="5:6" ht="14.25" customHeight="1" x14ac:dyDescent="0.25">
      <c r="E279" s="71"/>
      <c r="F279" s="71"/>
    </row>
    <row r="280" spans="5:6" ht="14.25" customHeight="1" x14ac:dyDescent="0.25">
      <c r="E280" s="71"/>
      <c r="F280" s="71"/>
    </row>
    <row r="281" spans="5:6" ht="14.25" customHeight="1" x14ac:dyDescent="0.25">
      <c r="E281" s="71"/>
      <c r="F281" s="71"/>
    </row>
    <row r="282" spans="5:6" ht="14.25" customHeight="1" x14ac:dyDescent="0.25">
      <c r="E282" s="71"/>
      <c r="F282" s="71"/>
    </row>
    <row r="283" spans="5:6" ht="14.25" customHeight="1" x14ac:dyDescent="0.25">
      <c r="E283" s="71"/>
      <c r="F283" s="71"/>
    </row>
    <row r="284" spans="5:6" ht="14.25" customHeight="1" x14ac:dyDescent="0.25">
      <c r="E284" s="71"/>
      <c r="F284" s="71"/>
    </row>
    <row r="285" spans="5:6" ht="14.25" customHeight="1" x14ac:dyDescent="0.25">
      <c r="E285" s="71"/>
      <c r="F285" s="71"/>
    </row>
    <row r="286" spans="5:6" ht="14.25" customHeight="1" x14ac:dyDescent="0.25">
      <c r="E286" s="71"/>
      <c r="F286" s="71"/>
    </row>
    <row r="287" spans="5:6" ht="14.25" customHeight="1" x14ac:dyDescent="0.25">
      <c r="E287" s="71"/>
      <c r="F287" s="71"/>
    </row>
    <row r="288" spans="5:6" ht="14.25" customHeight="1" x14ac:dyDescent="0.25">
      <c r="E288" s="71"/>
      <c r="F288" s="71"/>
    </row>
    <row r="289" spans="5:6" ht="14.25" customHeight="1" x14ac:dyDescent="0.25">
      <c r="E289" s="71"/>
      <c r="F289" s="71"/>
    </row>
    <row r="290" spans="5:6" ht="14.25" customHeight="1" x14ac:dyDescent="0.25">
      <c r="E290" s="71"/>
      <c r="F290" s="71"/>
    </row>
    <row r="291" spans="5:6" ht="14.25" customHeight="1" x14ac:dyDescent="0.25">
      <c r="E291" s="71"/>
      <c r="F291" s="71"/>
    </row>
    <row r="292" spans="5:6" ht="14.25" customHeight="1" x14ac:dyDescent="0.25">
      <c r="E292" s="71"/>
      <c r="F292" s="71"/>
    </row>
    <row r="293" spans="5:6" ht="14.25" customHeight="1" x14ac:dyDescent="0.25">
      <c r="E293" s="71"/>
      <c r="F293" s="71"/>
    </row>
    <row r="294" spans="5:6" ht="14.25" customHeight="1" x14ac:dyDescent="0.25">
      <c r="E294" s="71"/>
      <c r="F294" s="71"/>
    </row>
    <row r="295" spans="5:6" ht="14.25" customHeight="1" x14ac:dyDescent="0.25">
      <c r="E295" s="71"/>
      <c r="F295" s="71"/>
    </row>
    <row r="296" spans="5:6" ht="14.25" customHeight="1" x14ac:dyDescent="0.25">
      <c r="E296" s="71"/>
      <c r="F296" s="71"/>
    </row>
    <row r="297" spans="5:6" ht="14.25" customHeight="1" x14ac:dyDescent="0.25">
      <c r="E297" s="71"/>
      <c r="F297" s="71"/>
    </row>
    <row r="298" spans="5:6" ht="14.25" customHeight="1" x14ac:dyDescent="0.25">
      <c r="E298" s="71"/>
      <c r="F298" s="71"/>
    </row>
    <row r="299" spans="5:6" ht="14.25" customHeight="1" x14ac:dyDescent="0.25">
      <c r="E299" s="71"/>
      <c r="F299" s="71"/>
    </row>
    <row r="300" spans="5:6" ht="14.25" customHeight="1" x14ac:dyDescent="0.25">
      <c r="E300" s="71"/>
      <c r="F300" s="71"/>
    </row>
    <row r="301" spans="5:6" ht="14.25" customHeight="1" x14ac:dyDescent="0.25">
      <c r="E301" s="71"/>
      <c r="F301" s="71"/>
    </row>
    <row r="302" spans="5:6" ht="14.25" customHeight="1" x14ac:dyDescent="0.25">
      <c r="E302" s="71"/>
      <c r="F302" s="71"/>
    </row>
    <row r="303" spans="5:6" ht="14.25" customHeight="1" x14ac:dyDescent="0.25">
      <c r="E303" s="71"/>
      <c r="F303" s="71"/>
    </row>
    <row r="304" spans="5:6" ht="14.25" customHeight="1" x14ac:dyDescent="0.25">
      <c r="E304" s="71"/>
      <c r="F304" s="71"/>
    </row>
    <row r="305" spans="5:6" ht="14.25" customHeight="1" x14ac:dyDescent="0.25">
      <c r="E305" s="71"/>
      <c r="F305" s="71"/>
    </row>
    <row r="306" spans="5:6" ht="14.25" customHeight="1" x14ac:dyDescent="0.25">
      <c r="E306" s="71"/>
      <c r="F306" s="71"/>
    </row>
    <row r="307" spans="5:6" ht="14.25" customHeight="1" x14ac:dyDescent="0.25">
      <c r="E307" s="71"/>
      <c r="F307" s="71"/>
    </row>
    <row r="308" spans="5:6" ht="14.25" customHeight="1" x14ac:dyDescent="0.25">
      <c r="E308" s="71"/>
      <c r="F308" s="71"/>
    </row>
    <row r="309" spans="5:6" ht="14.25" customHeight="1" x14ac:dyDescent="0.25">
      <c r="E309" s="71"/>
      <c r="F309" s="71"/>
    </row>
    <row r="310" spans="5:6" ht="14.25" customHeight="1" x14ac:dyDescent="0.25">
      <c r="E310" s="71"/>
      <c r="F310" s="71"/>
    </row>
    <row r="311" spans="5:6" ht="14.25" customHeight="1" x14ac:dyDescent="0.25">
      <c r="E311" s="71"/>
      <c r="F311" s="71"/>
    </row>
    <row r="312" spans="5:6" ht="14.25" customHeight="1" x14ac:dyDescent="0.25">
      <c r="E312" s="71"/>
      <c r="F312" s="71"/>
    </row>
    <row r="313" spans="5:6" ht="14.25" customHeight="1" x14ac:dyDescent="0.25">
      <c r="E313" s="71"/>
      <c r="F313" s="71"/>
    </row>
    <row r="314" spans="5:6" ht="14.25" customHeight="1" x14ac:dyDescent="0.25">
      <c r="E314" s="71"/>
      <c r="F314" s="71"/>
    </row>
    <row r="315" spans="5:6" ht="14.25" customHeight="1" x14ac:dyDescent="0.25">
      <c r="E315" s="71"/>
      <c r="F315" s="71"/>
    </row>
    <row r="316" spans="5:6" ht="14.25" customHeight="1" x14ac:dyDescent="0.25">
      <c r="E316" s="71"/>
      <c r="F316" s="71"/>
    </row>
    <row r="317" spans="5:6" ht="14.25" customHeight="1" x14ac:dyDescent="0.25">
      <c r="E317" s="71"/>
      <c r="F317" s="71"/>
    </row>
    <row r="318" spans="5:6" ht="14.25" customHeight="1" x14ac:dyDescent="0.25">
      <c r="E318" s="71"/>
      <c r="F318" s="71"/>
    </row>
    <row r="319" spans="5:6" ht="14.25" customHeight="1" x14ac:dyDescent="0.25">
      <c r="E319" s="71"/>
      <c r="F319" s="71"/>
    </row>
    <row r="320" spans="5:6" ht="14.25" customHeight="1" x14ac:dyDescent="0.25">
      <c r="E320" s="71"/>
      <c r="F320" s="71"/>
    </row>
    <row r="321" spans="5:6" ht="14.25" customHeight="1" x14ac:dyDescent="0.25">
      <c r="E321" s="71"/>
      <c r="F321" s="71"/>
    </row>
    <row r="322" spans="5:6" ht="14.25" customHeight="1" x14ac:dyDescent="0.25">
      <c r="E322" s="71"/>
      <c r="F322" s="71"/>
    </row>
    <row r="323" spans="5:6" ht="14.25" customHeight="1" x14ac:dyDescent="0.25">
      <c r="E323" s="71"/>
      <c r="F323" s="71"/>
    </row>
    <row r="324" spans="5:6" ht="14.25" customHeight="1" x14ac:dyDescent="0.25">
      <c r="E324" s="71"/>
      <c r="F324" s="71"/>
    </row>
    <row r="325" spans="5:6" ht="14.25" customHeight="1" x14ac:dyDescent="0.25">
      <c r="E325" s="71"/>
      <c r="F325" s="71"/>
    </row>
    <row r="326" spans="5:6" ht="14.25" customHeight="1" x14ac:dyDescent="0.25">
      <c r="E326" s="71"/>
      <c r="F326" s="71"/>
    </row>
    <row r="327" spans="5:6" ht="14.25" customHeight="1" x14ac:dyDescent="0.25">
      <c r="E327" s="71"/>
      <c r="F327" s="71"/>
    </row>
    <row r="328" spans="5:6" ht="14.25" customHeight="1" x14ac:dyDescent="0.25">
      <c r="E328" s="71"/>
      <c r="F328" s="71"/>
    </row>
    <row r="329" spans="5:6" ht="14.25" customHeight="1" x14ac:dyDescent="0.25">
      <c r="E329" s="71"/>
      <c r="F329" s="71"/>
    </row>
    <row r="330" spans="5:6" ht="14.25" customHeight="1" x14ac:dyDescent="0.25">
      <c r="E330" s="71"/>
      <c r="F330" s="71"/>
    </row>
    <row r="331" spans="5:6" ht="14.25" customHeight="1" x14ac:dyDescent="0.25">
      <c r="E331" s="71"/>
      <c r="F331" s="71"/>
    </row>
    <row r="332" spans="5:6" ht="14.25" customHeight="1" x14ac:dyDescent="0.25">
      <c r="E332" s="71"/>
      <c r="F332" s="71"/>
    </row>
    <row r="333" spans="5:6" ht="14.25" customHeight="1" x14ac:dyDescent="0.25">
      <c r="E333" s="71"/>
      <c r="F333" s="71"/>
    </row>
    <row r="334" spans="5:6" ht="14.25" customHeight="1" x14ac:dyDescent="0.25">
      <c r="E334" s="71"/>
      <c r="F334" s="71"/>
    </row>
    <row r="335" spans="5:6" ht="14.25" customHeight="1" x14ac:dyDescent="0.25">
      <c r="E335" s="71"/>
      <c r="F335" s="71"/>
    </row>
    <row r="336" spans="5:6" ht="14.25" customHeight="1" x14ac:dyDescent="0.25">
      <c r="E336" s="71"/>
      <c r="F336" s="71"/>
    </row>
    <row r="337" spans="5:6" ht="14.25" customHeight="1" x14ac:dyDescent="0.25">
      <c r="E337" s="71"/>
      <c r="F337" s="71"/>
    </row>
    <row r="338" spans="5:6" ht="14.25" customHeight="1" x14ac:dyDescent="0.25">
      <c r="E338" s="71"/>
      <c r="F338" s="71"/>
    </row>
    <row r="339" spans="5:6" ht="14.25" customHeight="1" x14ac:dyDescent="0.25">
      <c r="E339" s="71"/>
      <c r="F339" s="71"/>
    </row>
    <row r="340" spans="5:6" ht="14.25" customHeight="1" x14ac:dyDescent="0.25">
      <c r="E340" s="71"/>
      <c r="F340" s="71"/>
    </row>
    <row r="341" spans="5:6" ht="14.25" customHeight="1" x14ac:dyDescent="0.25">
      <c r="E341" s="71"/>
      <c r="F341" s="71"/>
    </row>
    <row r="342" spans="5:6" ht="14.25" customHeight="1" x14ac:dyDescent="0.25">
      <c r="E342" s="71"/>
      <c r="F342" s="71"/>
    </row>
    <row r="343" spans="5:6" ht="14.25" customHeight="1" x14ac:dyDescent="0.25">
      <c r="E343" s="71"/>
      <c r="F343" s="71"/>
    </row>
    <row r="344" spans="5:6" ht="14.25" customHeight="1" x14ac:dyDescent="0.25">
      <c r="E344" s="71"/>
      <c r="F344" s="71"/>
    </row>
    <row r="345" spans="5:6" ht="14.25" customHeight="1" x14ac:dyDescent="0.25">
      <c r="E345" s="71"/>
      <c r="F345" s="71"/>
    </row>
    <row r="346" spans="5:6" ht="14.25" customHeight="1" x14ac:dyDescent="0.25">
      <c r="E346" s="71"/>
      <c r="F346" s="71"/>
    </row>
    <row r="347" spans="5:6" ht="14.25" customHeight="1" x14ac:dyDescent="0.25">
      <c r="E347" s="71"/>
      <c r="F347" s="71"/>
    </row>
    <row r="348" spans="5:6" ht="14.25" customHeight="1" x14ac:dyDescent="0.25">
      <c r="E348" s="71"/>
      <c r="F348" s="71"/>
    </row>
    <row r="349" spans="5:6" ht="14.25" customHeight="1" x14ac:dyDescent="0.25">
      <c r="E349" s="71"/>
      <c r="F349" s="71"/>
    </row>
    <row r="350" spans="5:6" ht="14.25" customHeight="1" x14ac:dyDescent="0.25">
      <c r="E350" s="71"/>
      <c r="F350" s="71"/>
    </row>
    <row r="351" spans="5:6" ht="14.25" customHeight="1" x14ac:dyDescent="0.25">
      <c r="E351" s="71"/>
      <c r="F351" s="71"/>
    </row>
    <row r="352" spans="5:6" ht="14.25" customHeight="1" x14ac:dyDescent="0.25">
      <c r="E352" s="71"/>
      <c r="F352" s="71"/>
    </row>
    <row r="353" spans="5:6" ht="14.25" customHeight="1" x14ac:dyDescent="0.25">
      <c r="E353" s="71"/>
      <c r="F353" s="71"/>
    </row>
    <row r="354" spans="5:6" ht="14.25" customHeight="1" x14ac:dyDescent="0.25">
      <c r="E354" s="71"/>
      <c r="F354" s="71"/>
    </row>
    <row r="355" spans="5:6" ht="14.25" customHeight="1" x14ac:dyDescent="0.25">
      <c r="E355" s="71"/>
      <c r="F355" s="71"/>
    </row>
    <row r="356" spans="5:6" ht="14.25" customHeight="1" x14ac:dyDescent="0.25">
      <c r="E356" s="71"/>
      <c r="F356" s="71"/>
    </row>
    <row r="357" spans="5:6" ht="14.25" customHeight="1" x14ac:dyDescent="0.25">
      <c r="E357" s="71"/>
      <c r="F357" s="71"/>
    </row>
    <row r="358" spans="5:6" ht="14.25" customHeight="1" x14ac:dyDescent="0.25">
      <c r="E358" s="71"/>
      <c r="F358" s="71"/>
    </row>
    <row r="359" spans="5:6" ht="14.25" customHeight="1" x14ac:dyDescent="0.25">
      <c r="E359" s="71"/>
      <c r="F359" s="71"/>
    </row>
    <row r="360" spans="5:6" ht="14.25" customHeight="1" x14ac:dyDescent="0.25">
      <c r="E360" s="71"/>
      <c r="F360" s="71"/>
    </row>
    <row r="361" spans="5:6" ht="14.25" customHeight="1" x14ac:dyDescent="0.25">
      <c r="E361" s="71"/>
      <c r="F361" s="71"/>
    </row>
    <row r="362" spans="5:6" ht="14.25" customHeight="1" x14ac:dyDescent="0.25">
      <c r="E362" s="71"/>
      <c r="F362" s="71"/>
    </row>
    <row r="363" spans="5:6" ht="14.25" customHeight="1" x14ac:dyDescent="0.25">
      <c r="E363" s="71"/>
      <c r="F363" s="71"/>
    </row>
    <row r="364" spans="5:6" ht="14.25" customHeight="1" x14ac:dyDescent="0.25">
      <c r="E364" s="71"/>
      <c r="F364" s="71"/>
    </row>
    <row r="365" spans="5:6" ht="14.25" customHeight="1" x14ac:dyDescent="0.25">
      <c r="E365" s="71"/>
      <c r="F365" s="71"/>
    </row>
    <row r="366" spans="5:6" ht="14.25" customHeight="1" x14ac:dyDescent="0.25">
      <c r="E366" s="71"/>
      <c r="F366" s="71"/>
    </row>
    <row r="367" spans="5:6" ht="14.25" customHeight="1" x14ac:dyDescent="0.25">
      <c r="E367" s="71"/>
      <c r="F367" s="71"/>
    </row>
    <row r="368" spans="5:6" ht="14.25" customHeight="1" x14ac:dyDescent="0.25">
      <c r="E368" s="71"/>
      <c r="F368" s="71"/>
    </row>
    <row r="369" spans="5:6" ht="14.25" customHeight="1" x14ac:dyDescent="0.25">
      <c r="E369" s="71"/>
      <c r="F369" s="71"/>
    </row>
    <row r="370" spans="5:6" ht="14.25" customHeight="1" x14ac:dyDescent="0.25">
      <c r="E370" s="71"/>
      <c r="F370" s="71"/>
    </row>
    <row r="371" spans="5:6" ht="14.25" customHeight="1" x14ac:dyDescent="0.25">
      <c r="E371" s="71"/>
      <c r="F371" s="71"/>
    </row>
    <row r="372" spans="5:6" ht="14.25" customHeight="1" x14ac:dyDescent="0.25">
      <c r="E372" s="71"/>
      <c r="F372" s="71"/>
    </row>
    <row r="373" spans="5:6" ht="14.25" customHeight="1" x14ac:dyDescent="0.25">
      <c r="E373" s="71"/>
      <c r="F373" s="71"/>
    </row>
    <row r="374" spans="5:6" ht="14.25" customHeight="1" x14ac:dyDescent="0.25">
      <c r="E374" s="71"/>
      <c r="F374" s="71"/>
    </row>
    <row r="375" spans="5:6" ht="14.25" customHeight="1" x14ac:dyDescent="0.25">
      <c r="E375" s="71"/>
      <c r="F375" s="71"/>
    </row>
    <row r="376" spans="5:6" ht="14.25" customHeight="1" x14ac:dyDescent="0.25">
      <c r="E376" s="71"/>
      <c r="F376" s="71"/>
    </row>
    <row r="377" spans="5:6" ht="14.25" customHeight="1" x14ac:dyDescent="0.25">
      <c r="E377" s="71"/>
      <c r="F377" s="71"/>
    </row>
    <row r="378" spans="5:6" ht="14.25" customHeight="1" x14ac:dyDescent="0.25">
      <c r="E378" s="71"/>
      <c r="F378" s="71"/>
    </row>
    <row r="379" spans="5:6" ht="14.25" customHeight="1" x14ac:dyDescent="0.25">
      <c r="E379" s="71"/>
      <c r="F379" s="71"/>
    </row>
    <row r="380" spans="5:6" ht="14.25" customHeight="1" x14ac:dyDescent="0.25">
      <c r="E380" s="71"/>
      <c r="F380" s="71"/>
    </row>
    <row r="381" spans="5:6" ht="14.25" customHeight="1" x14ac:dyDescent="0.25">
      <c r="E381" s="71"/>
      <c r="F381" s="71"/>
    </row>
    <row r="382" spans="5:6" ht="14.25" customHeight="1" x14ac:dyDescent="0.25">
      <c r="E382" s="71"/>
      <c r="F382" s="71"/>
    </row>
    <row r="383" spans="5:6" ht="14.25" customHeight="1" x14ac:dyDescent="0.25">
      <c r="E383" s="71"/>
      <c r="F383" s="71"/>
    </row>
    <row r="384" spans="5:6" ht="14.25" customHeight="1" x14ac:dyDescent="0.25">
      <c r="E384" s="71"/>
      <c r="F384" s="71"/>
    </row>
    <row r="385" spans="5:6" ht="14.25" customHeight="1" x14ac:dyDescent="0.25">
      <c r="E385" s="71"/>
      <c r="F385" s="71"/>
    </row>
    <row r="386" spans="5:6" ht="14.25" customHeight="1" x14ac:dyDescent="0.25">
      <c r="E386" s="71"/>
      <c r="F386" s="71"/>
    </row>
    <row r="387" spans="5:6" ht="14.25" customHeight="1" x14ac:dyDescent="0.25">
      <c r="E387" s="71"/>
      <c r="F387" s="71"/>
    </row>
    <row r="388" spans="5:6" ht="14.25" customHeight="1" x14ac:dyDescent="0.25">
      <c r="E388" s="71"/>
      <c r="F388" s="71"/>
    </row>
    <row r="389" spans="5:6" ht="14.25" customHeight="1" x14ac:dyDescent="0.25">
      <c r="E389" s="71"/>
      <c r="F389" s="71"/>
    </row>
    <row r="390" spans="5:6" ht="14.25" customHeight="1" x14ac:dyDescent="0.25">
      <c r="E390" s="71"/>
      <c r="F390" s="71"/>
    </row>
    <row r="391" spans="5:6" ht="14.25" customHeight="1" x14ac:dyDescent="0.25">
      <c r="E391" s="71"/>
      <c r="F391" s="71"/>
    </row>
    <row r="392" spans="5:6" ht="14.25" customHeight="1" x14ac:dyDescent="0.25">
      <c r="E392" s="71"/>
      <c r="F392" s="71"/>
    </row>
    <row r="393" spans="5:6" ht="14.25" customHeight="1" x14ac:dyDescent="0.25">
      <c r="E393" s="71"/>
      <c r="F393" s="71"/>
    </row>
    <row r="394" spans="5:6" ht="14.25" customHeight="1" x14ac:dyDescent="0.25">
      <c r="E394" s="71"/>
      <c r="F394" s="71"/>
    </row>
    <row r="395" spans="5:6" ht="14.25" customHeight="1" x14ac:dyDescent="0.25">
      <c r="E395" s="71"/>
      <c r="F395" s="71"/>
    </row>
    <row r="396" spans="5:6" ht="14.25" customHeight="1" x14ac:dyDescent="0.25">
      <c r="E396" s="71"/>
      <c r="F396" s="71"/>
    </row>
    <row r="397" spans="5:6" ht="14.25" customHeight="1" x14ac:dyDescent="0.25">
      <c r="E397" s="71"/>
      <c r="F397" s="71"/>
    </row>
    <row r="398" spans="5:6" ht="14.25" customHeight="1" x14ac:dyDescent="0.25">
      <c r="E398" s="71"/>
      <c r="F398" s="71"/>
    </row>
    <row r="399" spans="5:6" ht="14.25" customHeight="1" x14ac:dyDescent="0.25">
      <c r="E399" s="71"/>
      <c r="F399" s="71"/>
    </row>
    <row r="400" spans="5:6" ht="14.25" customHeight="1" x14ac:dyDescent="0.25">
      <c r="E400" s="71"/>
      <c r="F400" s="71"/>
    </row>
    <row r="401" spans="5:6" ht="14.25" customHeight="1" x14ac:dyDescent="0.25">
      <c r="E401" s="71"/>
      <c r="F401" s="71"/>
    </row>
    <row r="402" spans="5:6" ht="14.25" customHeight="1" x14ac:dyDescent="0.25">
      <c r="E402" s="71"/>
      <c r="F402" s="71"/>
    </row>
    <row r="403" spans="5:6" ht="14.25" customHeight="1" x14ac:dyDescent="0.25">
      <c r="E403" s="71"/>
      <c r="F403" s="71"/>
    </row>
    <row r="404" spans="5:6" ht="14.25" customHeight="1" x14ac:dyDescent="0.25">
      <c r="E404" s="71"/>
      <c r="F404" s="71"/>
    </row>
    <row r="405" spans="5:6" ht="14.25" customHeight="1" x14ac:dyDescent="0.25">
      <c r="E405" s="71"/>
      <c r="F405" s="71"/>
    </row>
    <row r="406" spans="5:6" ht="14.25" customHeight="1" x14ac:dyDescent="0.25">
      <c r="E406" s="71"/>
      <c r="F406" s="71"/>
    </row>
    <row r="407" spans="5:6" ht="14.25" customHeight="1" x14ac:dyDescent="0.25">
      <c r="E407" s="71"/>
      <c r="F407" s="71"/>
    </row>
    <row r="408" spans="5:6" ht="14.25" customHeight="1" x14ac:dyDescent="0.25">
      <c r="E408" s="71"/>
      <c r="F408" s="71"/>
    </row>
    <row r="409" spans="5:6" ht="14.25" customHeight="1" x14ac:dyDescent="0.25">
      <c r="E409" s="71"/>
      <c r="F409" s="71"/>
    </row>
    <row r="410" spans="5:6" ht="14.25" customHeight="1" x14ac:dyDescent="0.25">
      <c r="E410" s="71"/>
      <c r="F410" s="71"/>
    </row>
    <row r="411" spans="5:6" ht="14.25" customHeight="1" x14ac:dyDescent="0.25">
      <c r="E411" s="71"/>
      <c r="F411" s="71"/>
    </row>
    <row r="412" spans="5:6" ht="14.25" customHeight="1" x14ac:dyDescent="0.25">
      <c r="E412" s="71"/>
      <c r="F412" s="71"/>
    </row>
    <row r="413" spans="5:6" ht="14.25" customHeight="1" x14ac:dyDescent="0.25">
      <c r="E413" s="71"/>
      <c r="F413" s="71"/>
    </row>
    <row r="414" spans="5:6" ht="14.25" customHeight="1" x14ac:dyDescent="0.25">
      <c r="E414" s="71"/>
      <c r="F414" s="71"/>
    </row>
    <row r="415" spans="5:6" ht="14.25" customHeight="1" x14ac:dyDescent="0.25">
      <c r="E415" s="71"/>
      <c r="F415" s="71"/>
    </row>
    <row r="416" spans="5:6" ht="14.25" customHeight="1" x14ac:dyDescent="0.25">
      <c r="E416" s="71"/>
      <c r="F416" s="71"/>
    </row>
    <row r="417" spans="5:6" ht="14.25" customHeight="1" x14ac:dyDescent="0.25">
      <c r="E417" s="71"/>
      <c r="F417" s="71"/>
    </row>
    <row r="418" spans="5:6" ht="14.25" customHeight="1" x14ac:dyDescent="0.25">
      <c r="E418" s="71"/>
      <c r="F418" s="71"/>
    </row>
    <row r="419" spans="5:6" ht="14.25" customHeight="1" x14ac:dyDescent="0.25">
      <c r="E419" s="71"/>
      <c r="F419" s="71"/>
    </row>
    <row r="420" spans="5:6" ht="14.25" customHeight="1" x14ac:dyDescent="0.25">
      <c r="E420" s="71"/>
      <c r="F420" s="71"/>
    </row>
    <row r="421" spans="5:6" ht="14.25" customHeight="1" x14ac:dyDescent="0.25">
      <c r="E421" s="71"/>
      <c r="F421" s="71"/>
    </row>
    <row r="422" spans="5:6" ht="14.25" customHeight="1" x14ac:dyDescent="0.25">
      <c r="E422" s="71"/>
      <c r="F422" s="71"/>
    </row>
    <row r="423" spans="5:6" ht="14.25" customHeight="1" x14ac:dyDescent="0.25">
      <c r="E423" s="71"/>
      <c r="F423" s="71"/>
    </row>
    <row r="424" spans="5:6" ht="14.25" customHeight="1" x14ac:dyDescent="0.25">
      <c r="E424" s="71"/>
      <c r="F424" s="71"/>
    </row>
    <row r="425" spans="5:6" ht="14.25" customHeight="1" x14ac:dyDescent="0.25">
      <c r="E425" s="71"/>
      <c r="F425" s="71"/>
    </row>
    <row r="426" spans="5:6" ht="14.25" customHeight="1" x14ac:dyDescent="0.25">
      <c r="E426" s="71"/>
      <c r="F426" s="71"/>
    </row>
    <row r="427" spans="5:6" ht="14.25" customHeight="1" x14ac:dyDescent="0.25">
      <c r="E427" s="71"/>
      <c r="F427" s="71"/>
    </row>
    <row r="428" spans="5:6" ht="14.25" customHeight="1" x14ac:dyDescent="0.25">
      <c r="E428" s="71"/>
      <c r="F428" s="71"/>
    </row>
    <row r="429" spans="5:6" ht="14.25" customHeight="1" x14ac:dyDescent="0.25">
      <c r="E429" s="71"/>
      <c r="F429" s="71"/>
    </row>
    <row r="430" spans="5:6" ht="14.25" customHeight="1" x14ac:dyDescent="0.25">
      <c r="E430" s="71"/>
      <c r="F430" s="71"/>
    </row>
    <row r="431" spans="5:6" ht="14.25" customHeight="1" x14ac:dyDescent="0.25">
      <c r="E431" s="71"/>
      <c r="F431" s="71"/>
    </row>
    <row r="432" spans="5:6" ht="14.25" customHeight="1" x14ac:dyDescent="0.25">
      <c r="E432" s="71"/>
      <c r="F432" s="71"/>
    </row>
    <row r="433" spans="5:6" ht="14.25" customHeight="1" x14ac:dyDescent="0.25">
      <c r="E433" s="71"/>
      <c r="F433" s="71"/>
    </row>
    <row r="434" spans="5:6" ht="14.25" customHeight="1" x14ac:dyDescent="0.25">
      <c r="E434" s="71"/>
      <c r="F434" s="71"/>
    </row>
    <row r="435" spans="5:6" ht="14.25" customHeight="1" x14ac:dyDescent="0.25">
      <c r="E435" s="71"/>
      <c r="F435" s="71"/>
    </row>
    <row r="436" spans="5:6" ht="14.25" customHeight="1" x14ac:dyDescent="0.25">
      <c r="E436" s="71"/>
      <c r="F436" s="71"/>
    </row>
    <row r="437" spans="5:6" ht="14.25" customHeight="1" x14ac:dyDescent="0.25">
      <c r="E437" s="71"/>
      <c r="F437" s="71"/>
    </row>
    <row r="438" spans="5:6" ht="14.25" customHeight="1" x14ac:dyDescent="0.25">
      <c r="E438" s="71"/>
      <c r="F438" s="71"/>
    </row>
    <row r="439" spans="5:6" ht="14.25" customHeight="1" x14ac:dyDescent="0.25">
      <c r="E439" s="71"/>
      <c r="F439" s="71"/>
    </row>
    <row r="440" spans="5:6" ht="14.25" customHeight="1" x14ac:dyDescent="0.25">
      <c r="E440" s="71"/>
      <c r="F440" s="71"/>
    </row>
    <row r="441" spans="5:6" ht="14.25" customHeight="1" x14ac:dyDescent="0.25">
      <c r="E441" s="71"/>
      <c r="F441" s="71"/>
    </row>
    <row r="442" spans="5:6" ht="14.25" customHeight="1" x14ac:dyDescent="0.25">
      <c r="E442" s="71"/>
      <c r="F442" s="71"/>
    </row>
    <row r="443" spans="5:6" ht="14.25" customHeight="1" x14ac:dyDescent="0.25">
      <c r="E443" s="71"/>
      <c r="F443" s="71"/>
    </row>
    <row r="444" spans="5:6" ht="14.25" customHeight="1" x14ac:dyDescent="0.25">
      <c r="E444" s="71"/>
      <c r="F444" s="71"/>
    </row>
    <row r="445" spans="5:6" ht="14.25" customHeight="1" x14ac:dyDescent="0.25">
      <c r="E445" s="71"/>
      <c r="F445" s="71"/>
    </row>
    <row r="446" spans="5:6" ht="14.25" customHeight="1" x14ac:dyDescent="0.25">
      <c r="E446" s="71"/>
      <c r="F446" s="71"/>
    </row>
    <row r="447" spans="5:6" ht="14.25" customHeight="1" x14ac:dyDescent="0.25">
      <c r="E447" s="71"/>
      <c r="F447" s="71"/>
    </row>
    <row r="448" spans="5:6" ht="14.25" customHeight="1" x14ac:dyDescent="0.25">
      <c r="E448" s="71"/>
      <c r="F448" s="71"/>
    </row>
    <row r="449" spans="5:6" ht="14.25" customHeight="1" x14ac:dyDescent="0.25">
      <c r="E449" s="71"/>
      <c r="F449" s="71"/>
    </row>
    <row r="450" spans="5:6" ht="14.25" customHeight="1" x14ac:dyDescent="0.25">
      <c r="E450" s="71"/>
      <c r="F450" s="71"/>
    </row>
    <row r="451" spans="5:6" ht="14.25" customHeight="1" x14ac:dyDescent="0.25">
      <c r="E451" s="71"/>
      <c r="F451" s="71"/>
    </row>
    <row r="452" spans="5:6" ht="14.25" customHeight="1" x14ac:dyDescent="0.25">
      <c r="E452" s="71"/>
      <c r="F452" s="71"/>
    </row>
    <row r="453" spans="5:6" ht="14.25" customHeight="1" x14ac:dyDescent="0.25">
      <c r="E453" s="71"/>
      <c r="F453" s="71"/>
    </row>
    <row r="454" spans="5:6" ht="14.25" customHeight="1" x14ac:dyDescent="0.25">
      <c r="E454" s="71"/>
      <c r="F454" s="71"/>
    </row>
    <row r="455" spans="5:6" ht="14.25" customHeight="1" x14ac:dyDescent="0.25">
      <c r="E455" s="71"/>
      <c r="F455" s="71"/>
    </row>
    <row r="456" spans="5:6" ht="14.25" customHeight="1" x14ac:dyDescent="0.25">
      <c r="E456" s="71"/>
      <c r="F456" s="71"/>
    </row>
    <row r="457" spans="5:6" ht="14.25" customHeight="1" x14ac:dyDescent="0.25">
      <c r="E457" s="71"/>
      <c r="F457" s="71"/>
    </row>
    <row r="458" spans="5:6" ht="14.25" customHeight="1" x14ac:dyDescent="0.25">
      <c r="E458" s="71"/>
      <c r="F458" s="71"/>
    </row>
    <row r="459" spans="5:6" ht="14.25" customHeight="1" x14ac:dyDescent="0.25">
      <c r="E459" s="71"/>
      <c r="F459" s="71"/>
    </row>
    <row r="460" spans="5:6" ht="14.25" customHeight="1" x14ac:dyDescent="0.25">
      <c r="E460" s="71"/>
      <c r="F460" s="71"/>
    </row>
    <row r="461" spans="5:6" ht="14.25" customHeight="1" x14ac:dyDescent="0.25">
      <c r="E461" s="71"/>
      <c r="F461" s="71"/>
    </row>
    <row r="462" spans="5:6" ht="14.25" customHeight="1" x14ac:dyDescent="0.25">
      <c r="E462" s="71"/>
      <c r="F462" s="71"/>
    </row>
    <row r="463" spans="5:6" ht="14.25" customHeight="1" x14ac:dyDescent="0.25">
      <c r="E463" s="71"/>
      <c r="F463" s="71"/>
    </row>
    <row r="464" spans="5:6" ht="14.25" customHeight="1" x14ac:dyDescent="0.25">
      <c r="E464" s="71"/>
      <c r="F464" s="71"/>
    </row>
    <row r="465" spans="5:6" ht="14.25" customHeight="1" x14ac:dyDescent="0.25">
      <c r="E465" s="71"/>
      <c r="F465" s="71"/>
    </row>
    <row r="466" spans="5:6" ht="14.25" customHeight="1" x14ac:dyDescent="0.25">
      <c r="E466" s="71"/>
      <c r="F466" s="71"/>
    </row>
    <row r="467" spans="5:6" ht="14.25" customHeight="1" x14ac:dyDescent="0.25">
      <c r="E467" s="71"/>
      <c r="F467" s="71"/>
    </row>
    <row r="468" spans="5:6" ht="14.25" customHeight="1" x14ac:dyDescent="0.25">
      <c r="E468" s="71"/>
      <c r="F468" s="71"/>
    </row>
    <row r="469" spans="5:6" ht="14.25" customHeight="1" x14ac:dyDescent="0.25">
      <c r="E469" s="71"/>
      <c r="F469" s="71"/>
    </row>
    <row r="470" spans="5:6" ht="14.25" customHeight="1" x14ac:dyDescent="0.25">
      <c r="E470" s="71"/>
      <c r="F470" s="71"/>
    </row>
    <row r="471" spans="5:6" ht="14.25" customHeight="1" x14ac:dyDescent="0.25">
      <c r="E471" s="71"/>
      <c r="F471" s="71"/>
    </row>
    <row r="472" spans="5:6" ht="14.25" customHeight="1" x14ac:dyDescent="0.25">
      <c r="E472" s="71"/>
      <c r="F472" s="71"/>
    </row>
    <row r="473" spans="5:6" ht="14.25" customHeight="1" x14ac:dyDescent="0.25">
      <c r="E473" s="71"/>
      <c r="F473" s="71"/>
    </row>
    <row r="474" spans="5:6" ht="14.25" customHeight="1" x14ac:dyDescent="0.25">
      <c r="E474" s="71"/>
      <c r="F474" s="71"/>
    </row>
    <row r="475" spans="5:6" ht="14.25" customHeight="1" x14ac:dyDescent="0.25">
      <c r="E475" s="71"/>
      <c r="F475" s="71"/>
    </row>
    <row r="476" spans="5:6" ht="14.25" customHeight="1" x14ac:dyDescent="0.25">
      <c r="E476" s="71"/>
      <c r="F476" s="71"/>
    </row>
    <row r="477" spans="5:6" ht="14.25" customHeight="1" x14ac:dyDescent="0.25">
      <c r="E477" s="71"/>
      <c r="F477" s="71"/>
    </row>
    <row r="478" spans="5:6" ht="14.25" customHeight="1" x14ac:dyDescent="0.25">
      <c r="E478" s="71"/>
      <c r="F478" s="71"/>
    </row>
    <row r="479" spans="5:6" ht="14.25" customHeight="1" x14ac:dyDescent="0.25">
      <c r="E479" s="71"/>
      <c r="F479" s="71"/>
    </row>
    <row r="480" spans="5:6" ht="14.25" customHeight="1" x14ac:dyDescent="0.25">
      <c r="E480" s="71"/>
      <c r="F480" s="71"/>
    </row>
    <row r="481" spans="5:6" ht="14.25" customHeight="1" x14ac:dyDescent="0.25">
      <c r="E481" s="71"/>
      <c r="F481" s="71"/>
    </row>
    <row r="482" spans="5:6" ht="14.25" customHeight="1" x14ac:dyDescent="0.25">
      <c r="E482" s="71"/>
      <c r="F482" s="71"/>
    </row>
    <row r="483" spans="5:6" ht="14.25" customHeight="1" x14ac:dyDescent="0.25">
      <c r="E483" s="71"/>
      <c r="F483" s="71"/>
    </row>
    <row r="484" spans="5:6" ht="14.25" customHeight="1" x14ac:dyDescent="0.25">
      <c r="E484" s="71"/>
      <c r="F484" s="71"/>
    </row>
    <row r="485" spans="5:6" ht="14.25" customHeight="1" x14ac:dyDescent="0.25">
      <c r="E485" s="71"/>
      <c r="F485" s="71"/>
    </row>
    <row r="486" spans="5:6" ht="14.25" customHeight="1" x14ac:dyDescent="0.25">
      <c r="E486" s="71"/>
      <c r="F486" s="71"/>
    </row>
    <row r="487" spans="5:6" ht="14.25" customHeight="1" x14ac:dyDescent="0.25">
      <c r="E487" s="71"/>
      <c r="F487" s="71"/>
    </row>
    <row r="488" spans="5:6" ht="14.25" customHeight="1" x14ac:dyDescent="0.25">
      <c r="E488" s="71"/>
      <c r="F488" s="71"/>
    </row>
    <row r="489" spans="5:6" ht="14.25" customHeight="1" x14ac:dyDescent="0.25">
      <c r="E489" s="71"/>
      <c r="F489" s="71"/>
    </row>
    <row r="490" spans="5:6" ht="14.25" customHeight="1" x14ac:dyDescent="0.25">
      <c r="E490" s="71"/>
      <c r="F490" s="71"/>
    </row>
    <row r="491" spans="5:6" ht="14.25" customHeight="1" x14ac:dyDescent="0.25">
      <c r="E491" s="71"/>
      <c r="F491" s="71"/>
    </row>
    <row r="492" spans="5:6" ht="14.25" customHeight="1" x14ac:dyDescent="0.25">
      <c r="E492" s="71"/>
      <c r="F492" s="71"/>
    </row>
    <row r="493" spans="5:6" ht="14.25" customHeight="1" x14ac:dyDescent="0.25">
      <c r="E493" s="71"/>
      <c r="F493" s="71"/>
    </row>
    <row r="494" spans="5:6" ht="14.25" customHeight="1" x14ac:dyDescent="0.25">
      <c r="E494" s="71"/>
      <c r="F494" s="71"/>
    </row>
    <row r="495" spans="5:6" ht="14.25" customHeight="1" x14ac:dyDescent="0.25">
      <c r="E495" s="71"/>
      <c r="F495" s="71"/>
    </row>
    <row r="496" spans="5:6" ht="14.25" customHeight="1" x14ac:dyDescent="0.25">
      <c r="E496" s="71"/>
      <c r="F496" s="71"/>
    </row>
    <row r="497" spans="5:6" ht="14.25" customHeight="1" x14ac:dyDescent="0.25">
      <c r="E497" s="71"/>
      <c r="F497" s="71"/>
    </row>
    <row r="498" spans="5:6" ht="14.25" customHeight="1" x14ac:dyDescent="0.25">
      <c r="E498" s="71"/>
      <c r="F498" s="71"/>
    </row>
    <row r="499" spans="5:6" ht="14.25" customHeight="1" x14ac:dyDescent="0.25">
      <c r="E499" s="71"/>
      <c r="F499" s="71"/>
    </row>
    <row r="500" spans="5:6" ht="14.25" customHeight="1" x14ac:dyDescent="0.25">
      <c r="E500" s="71"/>
      <c r="F500" s="71"/>
    </row>
    <row r="501" spans="5:6" ht="14.25" customHeight="1" x14ac:dyDescent="0.25">
      <c r="E501" s="71"/>
      <c r="F501" s="71"/>
    </row>
    <row r="502" spans="5:6" ht="14.25" customHeight="1" x14ac:dyDescent="0.25">
      <c r="E502" s="71"/>
      <c r="F502" s="71"/>
    </row>
    <row r="503" spans="5:6" ht="14.25" customHeight="1" x14ac:dyDescent="0.25">
      <c r="E503" s="71"/>
      <c r="F503" s="71"/>
    </row>
    <row r="504" spans="5:6" ht="14.25" customHeight="1" x14ac:dyDescent="0.25">
      <c r="E504" s="71"/>
      <c r="F504" s="71"/>
    </row>
    <row r="505" spans="5:6" ht="14.25" customHeight="1" x14ac:dyDescent="0.25">
      <c r="E505" s="71"/>
      <c r="F505" s="71"/>
    </row>
    <row r="506" spans="5:6" ht="14.25" customHeight="1" x14ac:dyDescent="0.25">
      <c r="E506" s="71"/>
      <c r="F506" s="71"/>
    </row>
    <row r="507" spans="5:6" ht="14.25" customHeight="1" x14ac:dyDescent="0.25">
      <c r="E507" s="71"/>
      <c r="F507" s="71"/>
    </row>
    <row r="508" spans="5:6" ht="14.25" customHeight="1" x14ac:dyDescent="0.25">
      <c r="E508" s="71"/>
      <c r="F508" s="71"/>
    </row>
    <row r="509" spans="5:6" ht="14.25" customHeight="1" x14ac:dyDescent="0.25">
      <c r="E509" s="71"/>
      <c r="F509" s="71"/>
    </row>
    <row r="510" spans="5:6" ht="14.25" customHeight="1" x14ac:dyDescent="0.25">
      <c r="E510" s="71"/>
      <c r="F510" s="71"/>
    </row>
    <row r="511" spans="5:6" ht="14.25" customHeight="1" x14ac:dyDescent="0.25">
      <c r="E511" s="71"/>
      <c r="F511" s="71"/>
    </row>
    <row r="512" spans="5:6" ht="14.25" customHeight="1" x14ac:dyDescent="0.25">
      <c r="E512" s="71"/>
      <c r="F512" s="71"/>
    </row>
    <row r="513" spans="5:6" ht="14.25" customHeight="1" x14ac:dyDescent="0.25">
      <c r="E513" s="71"/>
      <c r="F513" s="71"/>
    </row>
    <row r="514" spans="5:6" ht="14.25" customHeight="1" x14ac:dyDescent="0.25">
      <c r="E514" s="71"/>
      <c r="F514" s="71"/>
    </row>
    <row r="515" spans="5:6" ht="14.25" customHeight="1" x14ac:dyDescent="0.25">
      <c r="E515" s="71"/>
      <c r="F515" s="71"/>
    </row>
    <row r="516" spans="5:6" ht="14.25" customHeight="1" x14ac:dyDescent="0.25">
      <c r="E516" s="71"/>
      <c r="F516" s="71"/>
    </row>
    <row r="517" spans="5:6" ht="14.25" customHeight="1" x14ac:dyDescent="0.25">
      <c r="E517" s="71"/>
      <c r="F517" s="71"/>
    </row>
    <row r="518" spans="5:6" ht="14.25" customHeight="1" x14ac:dyDescent="0.25">
      <c r="E518" s="71"/>
      <c r="F518" s="71"/>
    </row>
    <row r="519" spans="5:6" ht="14.25" customHeight="1" x14ac:dyDescent="0.25">
      <c r="E519" s="71"/>
      <c r="F519" s="71"/>
    </row>
    <row r="520" spans="5:6" ht="14.25" customHeight="1" x14ac:dyDescent="0.25">
      <c r="E520" s="71"/>
      <c r="F520" s="71"/>
    </row>
    <row r="521" spans="5:6" ht="14.25" customHeight="1" x14ac:dyDescent="0.25">
      <c r="E521" s="71"/>
      <c r="F521" s="71"/>
    </row>
    <row r="522" spans="5:6" ht="14.25" customHeight="1" x14ac:dyDescent="0.25">
      <c r="E522" s="71"/>
      <c r="F522" s="71"/>
    </row>
    <row r="523" spans="5:6" ht="14.25" customHeight="1" x14ac:dyDescent="0.25">
      <c r="E523" s="71"/>
      <c r="F523" s="71"/>
    </row>
    <row r="524" spans="5:6" ht="14.25" customHeight="1" x14ac:dyDescent="0.25">
      <c r="E524" s="71"/>
      <c r="F524" s="71"/>
    </row>
    <row r="525" spans="5:6" ht="14.25" customHeight="1" x14ac:dyDescent="0.25">
      <c r="E525" s="71"/>
      <c r="F525" s="71"/>
    </row>
    <row r="526" spans="5:6" ht="14.25" customHeight="1" x14ac:dyDescent="0.25">
      <c r="E526" s="71"/>
      <c r="F526" s="71"/>
    </row>
    <row r="527" spans="5:6" ht="14.25" customHeight="1" x14ac:dyDescent="0.25">
      <c r="E527" s="71"/>
      <c r="F527" s="71"/>
    </row>
    <row r="528" spans="5:6" ht="14.25" customHeight="1" x14ac:dyDescent="0.25">
      <c r="E528" s="71"/>
      <c r="F528" s="71"/>
    </row>
    <row r="529" spans="5:6" ht="14.25" customHeight="1" x14ac:dyDescent="0.25">
      <c r="E529" s="71"/>
      <c r="F529" s="71"/>
    </row>
    <row r="530" spans="5:6" ht="14.25" customHeight="1" x14ac:dyDescent="0.25">
      <c r="E530" s="71"/>
      <c r="F530" s="71"/>
    </row>
    <row r="531" spans="5:6" ht="14.25" customHeight="1" x14ac:dyDescent="0.25">
      <c r="E531" s="71"/>
      <c r="F531" s="71"/>
    </row>
    <row r="532" spans="5:6" ht="14.25" customHeight="1" x14ac:dyDescent="0.25">
      <c r="E532" s="71"/>
      <c r="F532" s="71"/>
    </row>
    <row r="533" spans="5:6" ht="14.25" customHeight="1" x14ac:dyDescent="0.25">
      <c r="E533" s="71"/>
      <c r="F533" s="71"/>
    </row>
    <row r="534" spans="5:6" ht="14.25" customHeight="1" x14ac:dyDescent="0.25">
      <c r="E534" s="71"/>
      <c r="F534" s="71"/>
    </row>
    <row r="535" spans="5:6" ht="14.25" customHeight="1" x14ac:dyDescent="0.25">
      <c r="E535" s="71"/>
      <c r="F535" s="71"/>
    </row>
    <row r="536" spans="5:6" ht="14.25" customHeight="1" x14ac:dyDescent="0.25">
      <c r="E536" s="71"/>
      <c r="F536" s="71"/>
    </row>
    <row r="537" spans="5:6" ht="14.25" customHeight="1" x14ac:dyDescent="0.25">
      <c r="E537" s="71"/>
      <c r="F537" s="71"/>
    </row>
    <row r="538" spans="5:6" ht="14.25" customHeight="1" x14ac:dyDescent="0.25">
      <c r="E538" s="71"/>
      <c r="F538" s="71"/>
    </row>
    <row r="539" spans="5:6" ht="14.25" customHeight="1" x14ac:dyDescent="0.25">
      <c r="E539" s="71"/>
      <c r="F539" s="71"/>
    </row>
    <row r="540" spans="5:6" ht="14.25" customHeight="1" x14ac:dyDescent="0.25">
      <c r="E540" s="71"/>
      <c r="F540" s="71"/>
    </row>
    <row r="541" spans="5:6" ht="14.25" customHeight="1" x14ac:dyDescent="0.25">
      <c r="E541" s="71"/>
      <c r="F541" s="71"/>
    </row>
    <row r="542" spans="5:6" ht="14.25" customHeight="1" x14ac:dyDescent="0.25">
      <c r="E542" s="71"/>
      <c r="F542" s="71"/>
    </row>
    <row r="543" spans="5:6" ht="14.25" customHeight="1" x14ac:dyDescent="0.25">
      <c r="E543" s="71"/>
      <c r="F543" s="71"/>
    </row>
    <row r="544" spans="5:6" ht="14.25" customHeight="1" x14ac:dyDescent="0.25">
      <c r="E544" s="71"/>
      <c r="F544" s="71"/>
    </row>
    <row r="545" spans="5:6" ht="14.25" customHeight="1" x14ac:dyDescent="0.25">
      <c r="E545" s="71"/>
      <c r="F545" s="71"/>
    </row>
    <row r="546" spans="5:6" ht="14.25" customHeight="1" x14ac:dyDescent="0.25">
      <c r="E546" s="71"/>
      <c r="F546" s="71"/>
    </row>
    <row r="547" spans="5:6" ht="14.25" customHeight="1" x14ac:dyDescent="0.25">
      <c r="E547" s="71"/>
      <c r="F547" s="71"/>
    </row>
    <row r="548" spans="5:6" ht="14.25" customHeight="1" x14ac:dyDescent="0.25">
      <c r="E548" s="71"/>
      <c r="F548" s="71"/>
    </row>
    <row r="549" spans="5:6" ht="14.25" customHeight="1" x14ac:dyDescent="0.25">
      <c r="E549" s="71"/>
      <c r="F549" s="71"/>
    </row>
    <row r="550" spans="5:6" ht="14.25" customHeight="1" x14ac:dyDescent="0.25">
      <c r="E550" s="71"/>
      <c r="F550" s="71"/>
    </row>
    <row r="551" spans="5:6" ht="14.25" customHeight="1" x14ac:dyDescent="0.25">
      <c r="E551" s="71"/>
      <c r="F551" s="71"/>
    </row>
    <row r="552" spans="5:6" ht="14.25" customHeight="1" x14ac:dyDescent="0.25">
      <c r="E552" s="71"/>
      <c r="F552" s="71"/>
    </row>
    <row r="553" spans="5:6" ht="14.25" customHeight="1" x14ac:dyDescent="0.25">
      <c r="E553" s="71"/>
      <c r="F553" s="71"/>
    </row>
    <row r="554" spans="5:6" ht="14.25" customHeight="1" x14ac:dyDescent="0.25">
      <c r="E554" s="71"/>
      <c r="F554" s="71"/>
    </row>
    <row r="555" spans="5:6" ht="14.25" customHeight="1" x14ac:dyDescent="0.25">
      <c r="E555" s="71"/>
      <c r="F555" s="71"/>
    </row>
    <row r="556" spans="5:6" ht="14.25" customHeight="1" x14ac:dyDescent="0.25">
      <c r="E556" s="71"/>
      <c r="F556" s="71"/>
    </row>
    <row r="557" spans="5:6" ht="14.25" customHeight="1" x14ac:dyDescent="0.25">
      <c r="E557" s="71"/>
      <c r="F557" s="71"/>
    </row>
    <row r="558" spans="5:6" ht="14.25" customHeight="1" x14ac:dyDescent="0.25">
      <c r="E558" s="71"/>
      <c r="F558" s="71"/>
    </row>
    <row r="559" spans="5:6" ht="14.25" customHeight="1" x14ac:dyDescent="0.25">
      <c r="E559" s="71"/>
      <c r="F559" s="71"/>
    </row>
    <row r="560" spans="5:6" ht="14.25" customHeight="1" x14ac:dyDescent="0.25">
      <c r="E560" s="71"/>
      <c r="F560" s="71"/>
    </row>
    <row r="561" spans="5:6" ht="14.25" customHeight="1" x14ac:dyDescent="0.25">
      <c r="E561" s="71"/>
      <c r="F561" s="71"/>
    </row>
    <row r="562" spans="5:6" ht="14.25" customHeight="1" x14ac:dyDescent="0.25">
      <c r="E562" s="71"/>
      <c r="F562" s="71"/>
    </row>
    <row r="563" spans="5:6" ht="14.25" customHeight="1" x14ac:dyDescent="0.25">
      <c r="E563" s="71"/>
      <c r="F563" s="71"/>
    </row>
    <row r="564" spans="5:6" ht="14.25" customHeight="1" x14ac:dyDescent="0.25">
      <c r="E564" s="71"/>
      <c r="F564" s="71"/>
    </row>
    <row r="565" spans="5:6" ht="14.25" customHeight="1" x14ac:dyDescent="0.25">
      <c r="E565" s="71"/>
      <c r="F565" s="71"/>
    </row>
    <row r="566" spans="5:6" ht="14.25" customHeight="1" x14ac:dyDescent="0.25">
      <c r="E566" s="71"/>
      <c r="F566" s="71"/>
    </row>
    <row r="567" spans="5:6" ht="14.25" customHeight="1" x14ac:dyDescent="0.25">
      <c r="E567" s="71"/>
      <c r="F567" s="71"/>
    </row>
    <row r="568" spans="5:6" ht="14.25" customHeight="1" x14ac:dyDescent="0.25">
      <c r="E568" s="71"/>
      <c r="F568" s="71"/>
    </row>
    <row r="569" spans="5:6" ht="14.25" customHeight="1" x14ac:dyDescent="0.25">
      <c r="E569" s="71"/>
      <c r="F569" s="71"/>
    </row>
    <row r="570" spans="5:6" ht="14.25" customHeight="1" x14ac:dyDescent="0.25">
      <c r="E570" s="71"/>
      <c r="F570" s="71"/>
    </row>
    <row r="571" spans="5:6" ht="14.25" customHeight="1" x14ac:dyDescent="0.25">
      <c r="E571" s="71"/>
      <c r="F571" s="71"/>
    </row>
    <row r="572" spans="5:6" ht="14.25" customHeight="1" x14ac:dyDescent="0.25">
      <c r="E572" s="71"/>
      <c r="F572" s="71"/>
    </row>
    <row r="573" spans="5:6" ht="14.25" customHeight="1" x14ac:dyDescent="0.25">
      <c r="E573" s="71"/>
      <c r="F573" s="71"/>
    </row>
    <row r="574" spans="5:6" ht="14.25" customHeight="1" x14ac:dyDescent="0.25">
      <c r="E574" s="71"/>
      <c r="F574" s="71"/>
    </row>
    <row r="575" spans="5:6" ht="14.25" customHeight="1" x14ac:dyDescent="0.25">
      <c r="E575" s="71"/>
      <c r="F575" s="71"/>
    </row>
    <row r="576" spans="5:6" ht="14.25" customHeight="1" x14ac:dyDescent="0.25">
      <c r="E576" s="71"/>
      <c r="F576" s="71"/>
    </row>
    <row r="577" spans="5:6" ht="14.25" customHeight="1" x14ac:dyDescent="0.25">
      <c r="E577" s="71"/>
      <c r="F577" s="71"/>
    </row>
    <row r="578" spans="5:6" ht="14.25" customHeight="1" x14ac:dyDescent="0.25">
      <c r="E578" s="71"/>
      <c r="F578" s="71"/>
    </row>
    <row r="579" spans="5:6" ht="14.25" customHeight="1" x14ac:dyDescent="0.25">
      <c r="E579" s="71"/>
      <c r="F579" s="71"/>
    </row>
    <row r="580" spans="5:6" ht="14.25" customHeight="1" x14ac:dyDescent="0.25">
      <c r="E580" s="71"/>
      <c r="F580" s="71"/>
    </row>
    <row r="581" spans="5:6" ht="14.25" customHeight="1" x14ac:dyDescent="0.25">
      <c r="E581" s="71"/>
      <c r="F581" s="71"/>
    </row>
    <row r="582" spans="5:6" ht="14.25" customHeight="1" x14ac:dyDescent="0.25">
      <c r="E582" s="71"/>
      <c r="F582" s="71"/>
    </row>
    <row r="583" spans="5:6" ht="14.25" customHeight="1" x14ac:dyDescent="0.25">
      <c r="E583" s="71"/>
      <c r="F583" s="71"/>
    </row>
    <row r="584" spans="5:6" ht="14.25" customHeight="1" x14ac:dyDescent="0.25">
      <c r="E584" s="71"/>
      <c r="F584" s="71"/>
    </row>
    <row r="585" spans="5:6" ht="14.25" customHeight="1" x14ac:dyDescent="0.25">
      <c r="E585" s="71"/>
      <c r="F585" s="71"/>
    </row>
    <row r="586" spans="5:6" ht="14.25" customHeight="1" x14ac:dyDescent="0.25">
      <c r="E586" s="71"/>
      <c r="F586" s="71"/>
    </row>
    <row r="587" spans="5:6" ht="14.25" customHeight="1" x14ac:dyDescent="0.25">
      <c r="E587" s="71"/>
      <c r="F587" s="71"/>
    </row>
    <row r="588" spans="5:6" ht="14.25" customHeight="1" x14ac:dyDescent="0.25">
      <c r="E588" s="71"/>
      <c r="F588" s="71"/>
    </row>
    <row r="589" spans="5:6" ht="14.25" customHeight="1" x14ac:dyDescent="0.25">
      <c r="E589" s="71"/>
      <c r="F589" s="71"/>
    </row>
    <row r="590" spans="5:6" ht="14.25" customHeight="1" x14ac:dyDescent="0.25">
      <c r="E590" s="71"/>
      <c r="F590" s="71"/>
    </row>
    <row r="591" spans="5:6" ht="14.25" customHeight="1" x14ac:dyDescent="0.25">
      <c r="E591" s="71"/>
      <c r="F591" s="71"/>
    </row>
    <row r="592" spans="5:6" ht="14.25" customHeight="1" x14ac:dyDescent="0.25">
      <c r="E592" s="71"/>
      <c r="F592" s="71"/>
    </row>
    <row r="593" spans="5:6" ht="14.25" customHeight="1" x14ac:dyDescent="0.25">
      <c r="E593" s="71"/>
      <c r="F593" s="71"/>
    </row>
    <row r="594" spans="5:6" ht="14.25" customHeight="1" x14ac:dyDescent="0.25">
      <c r="E594" s="71"/>
      <c r="F594" s="71"/>
    </row>
    <row r="595" spans="5:6" ht="14.25" customHeight="1" x14ac:dyDescent="0.25">
      <c r="E595" s="71"/>
      <c r="F595" s="71"/>
    </row>
    <row r="596" spans="5:6" ht="14.25" customHeight="1" x14ac:dyDescent="0.25">
      <c r="E596" s="71"/>
      <c r="F596" s="71"/>
    </row>
    <row r="597" spans="5:6" ht="14.25" customHeight="1" x14ac:dyDescent="0.25">
      <c r="E597" s="71"/>
      <c r="F597" s="71"/>
    </row>
    <row r="598" spans="5:6" ht="14.25" customHeight="1" x14ac:dyDescent="0.25">
      <c r="E598" s="71"/>
      <c r="F598" s="71"/>
    </row>
    <row r="599" spans="5:6" ht="14.25" customHeight="1" x14ac:dyDescent="0.25">
      <c r="E599" s="71"/>
      <c r="F599" s="71"/>
    </row>
    <row r="600" spans="5:6" ht="14.25" customHeight="1" x14ac:dyDescent="0.25">
      <c r="E600" s="71"/>
      <c r="F600" s="71"/>
    </row>
    <row r="601" spans="5:6" ht="14.25" customHeight="1" x14ac:dyDescent="0.25">
      <c r="E601" s="71"/>
      <c r="F601" s="71"/>
    </row>
    <row r="602" spans="5:6" ht="14.25" customHeight="1" x14ac:dyDescent="0.25">
      <c r="E602" s="71"/>
      <c r="F602" s="71"/>
    </row>
    <row r="603" spans="5:6" ht="14.25" customHeight="1" x14ac:dyDescent="0.25">
      <c r="E603" s="71"/>
      <c r="F603" s="71"/>
    </row>
    <row r="604" spans="5:6" ht="14.25" customHeight="1" x14ac:dyDescent="0.25">
      <c r="E604" s="71"/>
      <c r="F604" s="71"/>
    </row>
    <row r="605" spans="5:6" ht="14.25" customHeight="1" x14ac:dyDescent="0.25">
      <c r="E605" s="71"/>
      <c r="F605" s="71"/>
    </row>
    <row r="606" spans="5:6" ht="14.25" customHeight="1" x14ac:dyDescent="0.25">
      <c r="E606" s="71"/>
      <c r="F606" s="71"/>
    </row>
    <row r="607" spans="5:6" ht="14.25" customHeight="1" x14ac:dyDescent="0.25">
      <c r="E607" s="71"/>
      <c r="F607" s="71"/>
    </row>
    <row r="608" spans="5:6" ht="14.25" customHeight="1" x14ac:dyDescent="0.25">
      <c r="E608" s="71"/>
      <c r="F608" s="71"/>
    </row>
    <row r="609" spans="5:6" ht="14.25" customHeight="1" x14ac:dyDescent="0.25">
      <c r="E609" s="71"/>
      <c r="F609" s="71"/>
    </row>
    <row r="610" spans="5:6" ht="14.25" customHeight="1" x14ac:dyDescent="0.25">
      <c r="E610" s="71"/>
      <c r="F610" s="71"/>
    </row>
    <row r="611" spans="5:6" ht="14.25" customHeight="1" x14ac:dyDescent="0.25">
      <c r="E611" s="71"/>
      <c r="F611" s="71"/>
    </row>
    <row r="612" spans="5:6" ht="14.25" customHeight="1" x14ac:dyDescent="0.25">
      <c r="E612" s="71"/>
      <c r="F612" s="71"/>
    </row>
    <row r="613" spans="5:6" ht="14.25" customHeight="1" x14ac:dyDescent="0.25">
      <c r="E613" s="71"/>
      <c r="F613" s="71"/>
    </row>
    <row r="614" spans="5:6" ht="14.25" customHeight="1" x14ac:dyDescent="0.25">
      <c r="E614" s="71"/>
      <c r="F614" s="71"/>
    </row>
    <row r="615" spans="5:6" ht="14.25" customHeight="1" x14ac:dyDescent="0.25">
      <c r="E615" s="71"/>
      <c r="F615" s="71"/>
    </row>
    <row r="616" spans="5:6" ht="14.25" customHeight="1" x14ac:dyDescent="0.25">
      <c r="E616" s="71"/>
      <c r="F616" s="71"/>
    </row>
    <row r="617" spans="5:6" ht="14.25" customHeight="1" x14ac:dyDescent="0.25">
      <c r="E617" s="71"/>
      <c r="F617" s="71"/>
    </row>
    <row r="618" spans="5:6" ht="14.25" customHeight="1" x14ac:dyDescent="0.25">
      <c r="E618" s="71"/>
      <c r="F618" s="71"/>
    </row>
    <row r="619" spans="5:6" ht="14.25" customHeight="1" x14ac:dyDescent="0.25">
      <c r="E619" s="71"/>
      <c r="F619" s="71"/>
    </row>
    <row r="620" spans="5:6" ht="14.25" customHeight="1" x14ac:dyDescent="0.25">
      <c r="E620" s="71"/>
      <c r="F620" s="71"/>
    </row>
    <row r="621" spans="5:6" ht="14.25" customHeight="1" x14ac:dyDescent="0.25">
      <c r="E621" s="71"/>
      <c r="F621" s="71"/>
    </row>
    <row r="622" spans="5:6" ht="14.25" customHeight="1" x14ac:dyDescent="0.25">
      <c r="E622" s="71"/>
      <c r="F622" s="71"/>
    </row>
    <row r="623" spans="5:6" ht="14.25" customHeight="1" x14ac:dyDescent="0.25">
      <c r="E623" s="71"/>
      <c r="F623" s="71"/>
    </row>
    <row r="624" spans="5:6" ht="14.25" customHeight="1" x14ac:dyDescent="0.25">
      <c r="E624" s="71"/>
      <c r="F624" s="71"/>
    </row>
    <row r="625" spans="5:6" ht="14.25" customHeight="1" x14ac:dyDescent="0.25">
      <c r="E625" s="71"/>
      <c r="F625" s="71"/>
    </row>
    <row r="626" spans="5:6" ht="14.25" customHeight="1" x14ac:dyDescent="0.25">
      <c r="E626" s="71"/>
      <c r="F626" s="71"/>
    </row>
    <row r="627" spans="5:6" ht="14.25" customHeight="1" x14ac:dyDescent="0.25">
      <c r="E627" s="71"/>
      <c r="F627" s="71"/>
    </row>
    <row r="628" spans="5:6" ht="14.25" customHeight="1" x14ac:dyDescent="0.25">
      <c r="E628" s="71"/>
      <c r="F628" s="71"/>
    </row>
    <row r="629" spans="5:6" ht="14.25" customHeight="1" x14ac:dyDescent="0.25">
      <c r="E629" s="71"/>
      <c r="F629" s="71"/>
    </row>
    <row r="630" spans="5:6" ht="14.25" customHeight="1" x14ac:dyDescent="0.25">
      <c r="E630" s="71"/>
      <c r="F630" s="71"/>
    </row>
    <row r="631" spans="5:6" ht="14.25" customHeight="1" x14ac:dyDescent="0.25">
      <c r="E631" s="71"/>
      <c r="F631" s="71"/>
    </row>
    <row r="632" spans="5:6" ht="14.25" customHeight="1" x14ac:dyDescent="0.25">
      <c r="E632" s="71"/>
      <c r="F632" s="71"/>
    </row>
    <row r="633" spans="5:6" ht="14.25" customHeight="1" x14ac:dyDescent="0.25">
      <c r="E633" s="71"/>
      <c r="F633" s="71"/>
    </row>
    <row r="634" spans="5:6" ht="14.25" customHeight="1" x14ac:dyDescent="0.25">
      <c r="E634" s="71"/>
      <c r="F634" s="71"/>
    </row>
    <row r="635" spans="5:6" ht="14.25" customHeight="1" x14ac:dyDescent="0.25">
      <c r="E635" s="71"/>
      <c r="F635" s="71"/>
    </row>
    <row r="636" spans="5:6" ht="14.25" customHeight="1" x14ac:dyDescent="0.25">
      <c r="E636" s="71"/>
      <c r="F636" s="71"/>
    </row>
    <row r="637" spans="5:6" ht="14.25" customHeight="1" x14ac:dyDescent="0.25">
      <c r="E637" s="71"/>
      <c r="F637" s="71"/>
    </row>
    <row r="638" spans="5:6" ht="14.25" customHeight="1" x14ac:dyDescent="0.25">
      <c r="E638" s="71"/>
      <c r="F638" s="71"/>
    </row>
    <row r="639" spans="5:6" ht="14.25" customHeight="1" x14ac:dyDescent="0.25">
      <c r="E639" s="71"/>
      <c r="F639" s="71"/>
    </row>
    <row r="640" spans="5:6" ht="14.25" customHeight="1" x14ac:dyDescent="0.25">
      <c r="E640" s="71"/>
      <c r="F640" s="71"/>
    </row>
    <row r="641" spans="5:6" ht="14.25" customHeight="1" x14ac:dyDescent="0.25">
      <c r="E641" s="71"/>
      <c r="F641" s="71"/>
    </row>
    <row r="642" spans="5:6" ht="14.25" customHeight="1" x14ac:dyDescent="0.25">
      <c r="E642" s="71"/>
      <c r="F642" s="71"/>
    </row>
    <row r="643" spans="5:6" ht="14.25" customHeight="1" x14ac:dyDescent="0.25">
      <c r="E643" s="71"/>
      <c r="F643" s="71"/>
    </row>
    <row r="644" spans="5:6" ht="14.25" customHeight="1" x14ac:dyDescent="0.25">
      <c r="E644" s="71"/>
      <c r="F644" s="71"/>
    </row>
    <row r="645" spans="5:6" ht="14.25" customHeight="1" x14ac:dyDescent="0.25">
      <c r="E645" s="71"/>
      <c r="F645" s="71"/>
    </row>
    <row r="646" spans="5:6" ht="14.25" customHeight="1" x14ac:dyDescent="0.25">
      <c r="E646" s="71"/>
      <c r="F646" s="71"/>
    </row>
    <row r="647" spans="5:6" ht="14.25" customHeight="1" x14ac:dyDescent="0.25">
      <c r="E647" s="71"/>
      <c r="F647" s="71"/>
    </row>
    <row r="648" spans="5:6" ht="14.25" customHeight="1" x14ac:dyDescent="0.25">
      <c r="E648" s="71"/>
      <c r="F648" s="71"/>
    </row>
    <row r="649" spans="5:6" ht="14.25" customHeight="1" x14ac:dyDescent="0.25">
      <c r="E649" s="71"/>
      <c r="F649" s="71"/>
    </row>
    <row r="650" spans="5:6" ht="14.25" customHeight="1" x14ac:dyDescent="0.25">
      <c r="E650" s="71"/>
      <c r="F650" s="71"/>
    </row>
    <row r="651" spans="5:6" ht="14.25" customHeight="1" x14ac:dyDescent="0.25">
      <c r="E651" s="71"/>
      <c r="F651" s="71"/>
    </row>
    <row r="652" spans="5:6" ht="14.25" customHeight="1" x14ac:dyDescent="0.25">
      <c r="E652" s="71"/>
      <c r="F652" s="71"/>
    </row>
    <row r="653" spans="5:6" ht="14.25" customHeight="1" x14ac:dyDescent="0.25">
      <c r="E653" s="71"/>
      <c r="F653" s="71"/>
    </row>
    <row r="654" spans="5:6" ht="14.25" customHeight="1" x14ac:dyDescent="0.25">
      <c r="E654" s="71"/>
      <c r="F654" s="71"/>
    </row>
    <row r="655" spans="5:6" ht="14.25" customHeight="1" x14ac:dyDescent="0.25">
      <c r="E655" s="71"/>
      <c r="F655" s="71"/>
    </row>
    <row r="656" spans="5:6" ht="14.25" customHeight="1" x14ac:dyDescent="0.25">
      <c r="E656" s="71"/>
      <c r="F656" s="71"/>
    </row>
    <row r="657" spans="5:6" ht="14.25" customHeight="1" x14ac:dyDescent="0.25">
      <c r="E657" s="71"/>
      <c r="F657" s="71"/>
    </row>
    <row r="658" spans="5:6" ht="14.25" customHeight="1" x14ac:dyDescent="0.25">
      <c r="E658" s="71"/>
      <c r="F658" s="71"/>
    </row>
    <row r="659" spans="5:6" ht="14.25" customHeight="1" x14ac:dyDescent="0.25">
      <c r="E659" s="71"/>
      <c r="F659" s="71"/>
    </row>
    <row r="660" spans="5:6" ht="14.25" customHeight="1" x14ac:dyDescent="0.25">
      <c r="E660" s="71"/>
      <c r="F660" s="71"/>
    </row>
    <row r="661" spans="5:6" ht="14.25" customHeight="1" x14ac:dyDescent="0.25">
      <c r="E661" s="71"/>
      <c r="F661" s="71"/>
    </row>
    <row r="662" spans="5:6" ht="14.25" customHeight="1" x14ac:dyDescent="0.25">
      <c r="E662" s="71"/>
      <c r="F662" s="71"/>
    </row>
    <row r="663" spans="5:6" ht="14.25" customHeight="1" x14ac:dyDescent="0.25">
      <c r="E663" s="71"/>
      <c r="F663" s="71"/>
    </row>
    <row r="664" spans="5:6" ht="14.25" customHeight="1" x14ac:dyDescent="0.25">
      <c r="E664" s="71"/>
      <c r="F664" s="71"/>
    </row>
    <row r="665" spans="5:6" ht="14.25" customHeight="1" x14ac:dyDescent="0.25">
      <c r="E665" s="71"/>
      <c r="F665" s="71"/>
    </row>
    <row r="666" spans="5:6" ht="14.25" customHeight="1" x14ac:dyDescent="0.25">
      <c r="E666" s="71"/>
      <c r="F666" s="71"/>
    </row>
    <row r="667" spans="5:6" ht="14.25" customHeight="1" x14ac:dyDescent="0.25">
      <c r="E667" s="71"/>
      <c r="F667" s="71"/>
    </row>
    <row r="668" spans="5:6" ht="14.25" customHeight="1" x14ac:dyDescent="0.25">
      <c r="E668" s="71"/>
      <c r="F668" s="71"/>
    </row>
    <row r="669" spans="5:6" ht="14.25" customHeight="1" x14ac:dyDescent="0.25">
      <c r="E669" s="71"/>
      <c r="F669" s="71"/>
    </row>
    <row r="670" spans="5:6" ht="14.25" customHeight="1" x14ac:dyDescent="0.25">
      <c r="E670" s="71"/>
      <c r="F670" s="71"/>
    </row>
    <row r="671" spans="5:6" ht="14.25" customHeight="1" x14ac:dyDescent="0.25">
      <c r="E671" s="71"/>
      <c r="F671" s="71"/>
    </row>
    <row r="672" spans="5:6" ht="14.25" customHeight="1" x14ac:dyDescent="0.25">
      <c r="E672" s="71"/>
      <c r="F672" s="71"/>
    </row>
    <row r="673" spans="5:6" ht="14.25" customHeight="1" x14ac:dyDescent="0.25">
      <c r="E673" s="71"/>
      <c r="F673" s="71"/>
    </row>
    <row r="674" spans="5:6" ht="14.25" customHeight="1" x14ac:dyDescent="0.25">
      <c r="E674" s="71"/>
      <c r="F674" s="71"/>
    </row>
    <row r="675" spans="5:6" ht="14.25" customHeight="1" x14ac:dyDescent="0.25">
      <c r="E675" s="71"/>
      <c r="F675" s="71"/>
    </row>
    <row r="676" spans="5:6" ht="14.25" customHeight="1" x14ac:dyDescent="0.25">
      <c r="E676" s="71"/>
      <c r="F676" s="71"/>
    </row>
    <row r="677" spans="5:6" ht="14.25" customHeight="1" x14ac:dyDescent="0.25">
      <c r="E677" s="71"/>
      <c r="F677" s="71"/>
    </row>
    <row r="678" spans="5:6" ht="14.25" customHeight="1" x14ac:dyDescent="0.25">
      <c r="E678" s="71"/>
      <c r="F678" s="71"/>
    </row>
    <row r="679" spans="5:6" ht="14.25" customHeight="1" x14ac:dyDescent="0.25">
      <c r="E679" s="71"/>
      <c r="F679" s="71"/>
    </row>
    <row r="680" spans="5:6" ht="14.25" customHeight="1" x14ac:dyDescent="0.25">
      <c r="E680" s="71"/>
      <c r="F680" s="71"/>
    </row>
    <row r="681" spans="5:6" ht="14.25" customHeight="1" x14ac:dyDescent="0.25">
      <c r="E681" s="71"/>
      <c r="F681" s="71"/>
    </row>
    <row r="682" spans="5:6" ht="14.25" customHeight="1" x14ac:dyDescent="0.25">
      <c r="E682" s="71"/>
      <c r="F682" s="71"/>
    </row>
    <row r="683" spans="5:6" ht="14.25" customHeight="1" x14ac:dyDescent="0.25">
      <c r="E683" s="71"/>
      <c r="F683" s="71"/>
    </row>
    <row r="684" spans="5:6" ht="14.25" customHeight="1" x14ac:dyDescent="0.25">
      <c r="E684" s="71"/>
      <c r="F684" s="71"/>
    </row>
    <row r="685" spans="5:6" ht="14.25" customHeight="1" x14ac:dyDescent="0.25">
      <c r="E685" s="71"/>
      <c r="F685" s="71"/>
    </row>
    <row r="686" spans="5:6" ht="14.25" customHeight="1" x14ac:dyDescent="0.25">
      <c r="E686" s="71"/>
      <c r="F686" s="71"/>
    </row>
    <row r="687" spans="5:6" ht="14.25" customHeight="1" x14ac:dyDescent="0.25">
      <c r="E687" s="71"/>
      <c r="F687" s="71"/>
    </row>
    <row r="688" spans="5:6" ht="14.25" customHeight="1" x14ac:dyDescent="0.25">
      <c r="E688" s="71"/>
      <c r="F688" s="71"/>
    </row>
    <row r="689" spans="5:6" ht="14.25" customHeight="1" x14ac:dyDescent="0.25">
      <c r="E689" s="71"/>
      <c r="F689" s="71"/>
    </row>
    <row r="690" spans="5:6" ht="14.25" customHeight="1" x14ac:dyDescent="0.25">
      <c r="E690" s="71"/>
      <c r="F690" s="71"/>
    </row>
    <row r="691" spans="5:6" ht="14.25" customHeight="1" x14ac:dyDescent="0.25">
      <c r="E691" s="71"/>
      <c r="F691" s="71"/>
    </row>
    <row r="692" spans="5:6" ht="14.25" customHeight="1" x14ac:dyDescent="0.25">
      <c r="E692" s="71"/>
      <c r="F692" s="71"/>
    </row>
    <row r="693" spans="5:6" ht="14.25" customHeight="1" x14ac:dyDescent="0.25">
      <c r="E693" s="71"/>
      <c r="F693" s="71"/>
    </row>
    <row r="694" spans="5:6" ht="14.25" customHeight="1" x14ac:dyDescent="0.25">
      <c r="E694" s="71"/>
      <c r="F694" s="71"/>
    </row>
    <row r="695" spans="5:6" ht="14.25" customHeight="1" x14ac:dyDescent="0.25">
      <c r="E695" s="71"/>
      <c r="F695" s="71"/>
    </row>
    <row r="696" spans="5:6" ht="14.25" customHeight="1" x14ac:dyDescent="0.25">
      <c r="E696" s="71"/>
      <c r="F696" s="71"/>
    </row>
    <row r="697" spans="5:6" ht="14.25" customHeight="1" x14ac:dyDescent="0.25">
      <c r="E697" s="71"/>
      <c r="F697" s="71"/>
    </row>
    <row r="698" spans="5:6" ht="14.25" customHeight="1" x14ac:dyDescent="0.25">
      <c r="E698" s="71"/>
      <c r="F698" s="71"/>
    </row>
    <row r="699" spans="5:6" ht="14.25" customHeight="1" x14ac:dyDescent="0.25">
      <c r="E699" s="71"/>
      <c r="F699" s="71"/>
    </row>
    <row r="700" spans="5:6" ht="14.25" customHeight="1" x14ac:dyDescent="0.25">
      <c r="E700" s="71"/>
      <c r="F700" s="71"/>
    </row>
    <row r="701" spans="5:6" ht="14.25" customHeight="1" x14ac:dyDescent="0.25">
      <c r="E701" s="71"/>
      <c r="F701" s="71"/>
    </row>
    <row r="702" spans="5:6" ht="14.25" customHeight="1" x14ac:dyDescent="0.25">
      <c r="E702" s="71"/>
      <c r="F702" s="71"/>
    </row>
    <row r="703" spans="5:6" ht="14.25" customHeight="1" x14ac:dyDescent="0.25">
      <c r="E703" s="71"/>
      <c r="F703" s="71"/>
    </row>
    <row r="704" spans="5:6" ht="14.25" customHeight="1" x14ac:dyDescent="0.25">
      <c r="E704" s="71"/>
      <c r="F704" s="71"/>
    </row>
    <row r="705" spans="5:6" ht="14.25" customHeight="1" x14ac:dyDescent="0.25">
      <c r="E705" s="71"/>
      <c r="F705" s="71"/>
    </row>
    <row r="706" spans="5:6" ht="14.25" customHeight="1" x14ac:dyDescent="0.25">
      <c r="E706" s="71"/>
      <c r="F706" s="71"/>
    </row>
    <row r="707" spans="5:6" ht="14.25" customHeight="1" x14ac:dyDescent="0.25">
      <c r="E707" s="71"/>
      <c r="F707" s="71"/>
    </row>
    <row r="708" spans="5:6" ht="14.25" customHeight="1" x14ac:dyDescent="0.25">
      <c r="E708" s="71"/>
      <c r="F708" s="71"/>
    </row>
    <row r="709" spans="5:6" ht="14.25" customHeight="1" x14ac:dyDescent="0.25">
      <c r="E709" s="71"/>
      <c r="F709" s="71"/>
    </row>
    <row r="710" spans="5:6" ht="14.25" customHeight="1" x14ac:dyDescent="0.25">
      <c r="E710" s="71"/>
      <c r="F710" s="71"/>
    </row>
    <row r="711" spans="5:6" ht="14.25" customHeight="1" x14ac:dyDescent="0.25">
      <c r="E711" s="71"/>
      <c r="F711" s="71"/>
    </row>
    <row r="712" spans="5:6" ht="14.25" customHeight="1" x14ac:dyDescent="0.25">
      <c r="E712" s="71"/>
      <c r="F712" s="71"/>
    </row>
    <row r="713" spans="5:6" ht="14.25" customHeight="1" x14ac:dyDescent="0.25">
      <c r="E713" s="71"/>
      <c r="F713" s="71"/>
    </row>
    <row r="714" spans="5:6" ht="14.25" customHeight="1" x14ac:dyDescent="0.25">
      <c r="E714" s="71"/>
      <c r="F714" s="71"/>
    </row>
    <row r="715" spans="5:6" ht="14.25" customHeight="1" x14ac:dyDescent="0.25">
      <c r="E715" s="71"/>
      <c r="F715" s="71"/>
    </row>
    <row r="716" spans="5:6" ht="14.25" customHeight="1" x14ac:dyDescent="0.25">
      <c r="E716" s="71"/>
      <c r="F716" s="71"/>
    </row>
    <row r="717" spans="5:6" ht="14.25" customHeight="1" x14ac:dyDescent="0.25">
      <c r="E717" s="71"/>
      <c r="F717" s="71"/>
    </row>
    <row r="718" spans="5:6" ht="14.25" customHeight="1" x14ac:dyDescent="0.25">
      <c r="E718" s="71"/>
      <c r="F718" s="71"/>
    </row>
    <row r="719" spans="5:6" ht="14.25" customHeight="1" x14ac:dyDescent="0.25">
      <c r="E719" s="71"/>
      <c r="F719" s="71"/>
    </row>
    <row r="720" spans="5:6" ht="14.25" customHeight="1" x14ac:dyDescent="0.25">
      <c r="E720" s="71"/>
      <c r="F720" s="71"/>
    </row>
    <row r="721" spans="5:6" ht="14.25" customHeight="1" x14ac:dyDescent="0.25">
      <c r="E721" s="71"/>
      <c r="F721" s="71"/>
    </row>
    <row r="722" spans="5:6" ht="14.25" customHeight="1" x14ac:dyDescent="0.25">
      <c r="E722" s="71"/>
      <c r="F722" s="71"/>
    </row>
    <row r="723" spans="5:6" ht="14.25" customHeight="1" x14ac:dyDescent="0.25">
      <c r="E723" s="71"/>
      <c r="F723" s="71"/>
    </row>
    <row r="724" spans="5:6" ht="14.25" customHeight="1" x14ac:dyDescent="0.25">
      <c r="E724" s="71"/>
      <c r="F724" s="71"/>
    </row>
    <row r="725" spans="5:6" ht="14.25" customHeight="1" x14ac:dyDescent="0.25">
      <c r="E725" s="71"/>
      <c r="F725" s="71"/>
    </row>
    <row r="726" spans="5:6" ht="14.25" customHeight="1" x14ac:dyDescent="0.25">
      <c r="E726" s="71"/>
      <c r="F726" s="71"/>
    </row>
    <row r="727" spans="5:6" ht="14.25" customHeight="1" x14ac:dyDescent="0.25">
      <c r="E727" s="71"/>
      <c r="F727" s="71"/>
    </row>
    <row r="728" spans="5:6" ht="14.25" customHeight="1" x14ac:dyDescent="0.25">
      <c r="E728" s="71"/>
      <c r="F728" s="71"/>
    </row>
    <row r="729" spans="5:6" ht="14.25" customHeight="1" x14ac:dyDescent="0.25">
      <c r="E729" s="71"/>
      <c r="F729" s="71"/>
    </row>
    <row r="730" spans="5:6" ht="14.25" customHeight="1" x14ac:dyDescent="0.25">
      <c r="E730" s="71"/>
      <c r="F730" s="71"/>
    </row>
    <row r="731" spans="5:6" ht="14.25" customHeight="1" x14ac:dyDescent="0.25">
      <c r="E731" s="71"/>
      <c r="F731" s="71"/>
    </row>
    <row r="732" spans="5:6" ht="14.25" customHeight="1" x14ac:dyDescent="0.25">
      <c r="E732" s="71"/>
      <c r="F732" s="71"/>
    </row>
    <row r="733" spans="5:6" ht="14.25" customHeight="1" x14ac:dyDescent="0.25">
      <c r="E733" s="71"/>
      <c r="F733" s="71"/>
    </row>
    <row r="734" spans="5:6" ht="14.25" customHeight="1" x14ac:dyDescent="0.25">
      <c r="E734" s="71"/>
      <c r="F734" s="71"/>
    </row>
    <row r="735" spans="5:6" ht="14.25" customHeight="1" x14ac:dyDescent="0.25">
      <c r="E735" s="71"/>
      <c r="F735" s="71"/>
    </row>
    <row r="736" spans="5:6" ht="14.25" customHeight="1" x14ac:dyDescent="0.25">
      <c r="E736" s="71"/>
      <c r="F736" s="71"/>
    </row>
    <row r="737" spans="5:6" ht="14.25" customHeight="1" x14ac:dyDescent="0.25">
      <c r="E737" s="71"/>
      <c r="F737" s="71"/>
    </row>
    <row r="738" spans="5:6" ht="14.25" customHeight="1" x14ac:dyDescent="0.25">
      <c r="E738" s="71"/>
      <c r="F738" s="71"/>
    </row>
    <row r="739" spans="5:6" ht="14.25" customHeight="1" x14ac:dyDescent="0.25">
      <c r="E739" s="71"/>
      <c r="F739" s="71"/>
    </row>
    <row r="740" spans="5:6" ht="14.25" customHeight="1" x14ac:dyDescent="0.25">
      <c r="E740" s="71"/>
      <c r="F740" s="71"/>
    </row>
    <row r="741" spans="5:6" ht="14.25" customHeight="1" x14ac:dyDescent="0.25">
      <c r="E741" s="71"/>
      <c r="F741" s="71"/>
    </row>
    <row r="742" spans="5:6" ht="14.25" customHeight="1" x14ac:dyDescent="0.25">
      <c r="E742" s="71"/>
      <c r="F742" s="71"/>
    </row>
    <row r="743" spans="5:6" ht="14.25" customHeight="1" x14ac:dyDescent="0.25">
      <c r="E743" s="71"/>
      <c r="F743" s="71"/>
    </row>
    <row r="744" spans="5:6" ht="14.25" customHeight="1" x14ac:dyDescent="0.25">
      <c r="E744" s="71"/>
      <c r="F744" s="71"/>
    </row>
    <row r="745" spans="5:6" ht="14.25" customHeight="1" x14ac:dyDescent="0.25">
      <c r="E745" s="71"/>
      <c r="F745" s="71"/>
    </row>
    <row r="746" spans="5:6" ht="14.25" customHeight="1" x14ac:dyDescent="0.25">
      <c r="E746" s="71"/>
      <c r="F746" s="71"/>
    </row>
    <row r="747" spans="5:6" ht="14.25" customHeight="1" x14ac:dyDescent="0.25">
      <c r="E747" s="71"/>
      <c r="F747" s="71"/>
    </row>
    <row r="748" spans="5:6" ht="14.25" customHeight="1" x14ac:dyDescent="0.25">
      <c r="E748" s="71"/>
      <c r="F748" s="71"/>
    </row>
    <row r="749" spans="5:6" ht="14.25" customHeight="1" x14ac:dyDescent="0.25">
      <c r="E749" s="71"/>
      <c r="F749" s="71"/>
    </row>
    <row r="750" spans="5:6" ht="14.25" customHeight="1" x14ac:dyDescent="0.25">
      <c r="E750" s="71"/>
      <c r="F750" s="71"/>
    </row>
    <row r="751" spans="5:6" ht="14.25" customHeight="1" x14ac:dyDescent="0.25">
      <c r="E751" s="71"/>
      <c r="F751" s="71"/>
    </row>
    <row r="752" spans="5:6" ht="14.25" customHeight="1" x14ac:dyDescent="0.25">
      <c r="E752" s="71"/>
      <c r="F752" s="71"/>
    </row>
    <row r="753" spans="5:6" ht="14.25" customHeight="1" x14ac:dyDescent="0.25">
      <c r="E753" s="71"/>
      <c r="F753" s="71"/>
    </row>
    <row r="754" spans="5:6" ht="14.25" customHeight="1" x14ac:dyDescent="0.25">
      <c r="E754" s="71"/>
      <c r="F754" s="71"/>
    </row>
    <row r="755" spans="5:6" ht="14.25" customHeight="1" x14ac:dyDescent="0.25">
      <c r="E755" s="71"/>
      <c r="F755" s="71"/>
    </row>
    <row r="756" spans="5:6" ht="14.25" customHeight="1" x14ac:dyDescent="0.25">
      <c r="E756" s="71"/>
      <c r="F756" s="71"/>
    </row>
    <row r="757" spans="5:6" ht="14.25" customHeight="1" x14ac:dyDescent="0.25">
      <c r="E757" s="71"/>
      <c r="F757" s="71"/>
    </row>
    <row r="758" spans="5:6" ht="14.25" customHeight="1" x14ac:dyDescent="0.25">
      <c r="E758" s="71"/>
      <c r="F758" s="71"/>
    </row>
    <row r="759" spans="5:6" ht="14.25" customHeight="1" x14ac:dyDescent="0.25">
      <c r="E759" s="71"/>
      <c r="F759" s="71"/>
    </row>
    <row r="760" spans="5:6" ht="14.25" customHeight="1" x14ac:dyDescent="0.25">
      <c r="E760" s="71"/>
      <c r="F760" s="71"/>
    </row>
    <row r="761" spans="5:6" ht="14.25" customHeight="1" x14ac:dyDescent="0.25">
      <c r="E761" s="71"/>
      <c r="F761" s="71"/>
    </row>
    <row r="762" spans="5:6" ht="14.25" customHeight="1" x14ac:dyDescent="0.25">
      <c r="E762" s="71"/>
      <c r="F762" s="71"/>
    </row>
    <row r="763" spans="5:6" ht="14.25" customHeight="1" x14ac:dyDescent="0.25">
      <c r="E763" s="71"/>
      <c r="F763" s="71"/>
    </row>
    <row r="764" spans="5:6" ht="14.25" customHeight="1" x14ac:dyDescent="0.25">
      <c r="E764" s="71"/>
      <c r="F764" s="71"/>
    </row>
    <row r="765" spans="5:6" ht="14.25" customHeight="1" x14ac:dyDescent="0.25">
      <c r="E765" s="71"/>
      <c r="F765" s="71"/>
    </row>
    <row r="766" spans="5:6" ht="14.25" customHeight="1" x14ac:dyDescent="0.25">
      <c r="E766" s="71"/>
      <c r="F766" s="71"/>
    </row>
    <row r="767" spans="5:6" ht="14.25" customHeight="1" x14ac:dyDescent="0.25">
      <c r="E767" s="71"/>
      <c r="F767" s="71"/>
    </row>
    <row r="768" spans="5:6" ht="14.25" customHeight="1" x14ac:dyDescent="0.25">
      <c r="E768" s="71"/>
      <c r="F768" s="71"/>
    </row>
    <row r="769" spans="5:6" ht="14.25" customHeight="1" x14ac:dyDescent="0.25">
      <c r="E769" s="71"/>
      <c r="F769" s="71"/>
    </row>
    <row r="770" spans="5:6" ht="14.25" customHeight="1" x14ac:dyDescent="0.25">
      <c r="E770" s="71"/>
      <c r="F770" s="71"/>
    </row>
    <row r="771" spans="5:6" ht="14.25" customHeight="1" x14ac:dyDescent="0.25">
      <c r="E771" s="71"/>
      <c r="F771" s="71"/>
    </row>
    <row r="772" spans="5:6" ht="14.25" customHeight="1" x14ac:dyDescent="0.25">
      <c r="E772" s="71"/>
      <c r="F772" s="71"/>
    </row>
    <row r="773" spans="5:6" ht="14.25" customHeight="1" x14ac:dyDescent="0.25">
      <c r="E773" s="71"/>
      <c r="F773" s="71"/>
    </row>
    <row r="774" spans="5:6" ht="14.25" customHeight="1" x14ac:dyDescent="0.25">
      <c r="E774" s="71"/>
      <c r="F774" s="71"/>
    </row>
    <row r="775" spans="5:6" ht="14.25" customHeight="1" x14ac:dyDescent="0.25">
      <c r="E775" s="71"/>
      <c r="F775" s="71"/>
    </row>
    <row r="776" spans="5:6" ht="14.25" customHeight="1" x14ac:dyDescent="0.25">
      <c r="E776" s="71"/>
      <c r="F776" s="71"/>
    </row>
    <row r="777" spans="5:6" ht="14.25" customHeight="1" x14ac:dyDescent="0.25">
      <c r="E777" s="71"/>
      <c r="F777" s="71"/>
    </row>
    <row r="778" spans="5:6" ht="14.25" customHeight="1" x14ac:dyDescent="0.25">
      <c r="E778" s="71"/>
      <c r="F778" s="71"/>
    </row>
    <row r="779" spans="5:6" ht="14.25" customHeight="1" x14ac:dyDescent="0.25">
      <c r="E779" s="71"/>
      <c r="F779" s="71"/>
    </row>
    <row r="780" spans="5:6" ht="14.25" customHeight="1" x14ac:dyDescent="0.25">
      <c r="E780" s="71"/>
      <c r="F780" s="71"/>
    </row>
    <row r="781" spans="5:6" ht="14.25" customHeight="1" x14ac:dyDescent="0.25">
      <c r="E781" s="71"/>
      <c r="F781" s="71"/>
    </row>
    <row r="782" spans="5:6" ht="14.25" customHeight="1" x14ac:dyDescent="0.25">
      <c r="E782" s="71"/>
      <c r="F782" s="71"/>
    </row>
    <row r="783" spans="5:6" ht="14.25" customHeight="1" x14ac:dyDescent="0.25">
      <c r="E783" s="71"/>
      <c r="F783" s="71"/>
    </row>
    <row r="784" spans="5:6" ht="14.25" customHeight="1" x14ac:dyDescent="0.25">
      <c r="E784" s="71"/>
      <c r="F784" s="71"/>
    </row>
    <row r="785" spans="5:6" ht="14.25" customHeight="1" x14ac:dyDescent="0.25">
      <c r="E785" s="71"/>
      <c r="F785" s="71"/>
    </row>
    <row r="786" spans="5:6" ht="14.25" customHeight="1" x14ac:dyDescent="0.25">
      <c r="E786" s="71"/>
      <c r="F786" s="71"/>
    </row>
    <row r="787" spans="5:6" ht="14.25" customHeight="1" x14ac:dyDescent="0.25">
      <c r="E787" s="71"/>
      <c r="F787" s="71"/>
    </row>
    <row r="788" spans="5:6" ht="14.25" customHeight="1" x14ac:dyDescent="0.25">
      <c r="E788" s="71"/>
      <c r="F788" s="71"/>
    </row>
    <row r="789" spans="5:6" ht="14.25" customHeight="1" x14ac:dyDescent="0.25">
      <c r="E789" s="71"/>
      <c r="F789" s="71"/>
    </row>
    <row r="790" spans="5:6" ht="14.25" customHeight="1" x14ac:dyDescent="0.25">
      <c r="E790" s="71"/>
      <c r="F790" s="71"/>
    </row>
    <row r="791" spans="5:6" ht="14.25" customHeight="1" x14ac:dyDescent="0.25">
      <c r="E791" s="71"/>
      <c r="F791" s="71"/>
    </row>
    <row r="792" spans="5:6" ht="14.25" customHeight="1" x14ac:dyDescent="0.25">
      <c r="E792" s="71"/>
      <c r="F792" s="71"/>
    </row>
    <row r="793" spans="5:6" ht="14.25" customHeight="1" x14ac:dyDescent="0.25">
      <c r="E793" s="71"/>
      <c r="F793" s="71"/>
    </row>
    <row r="794" spans="5:6" ht="14.25" customHeight="1" x14ac:dyDescent="0.25">
      <c r="E794" s="71"/>
      <c r="F794" s="71"/>
    </row>
    <row r="795" spans="5:6" ht="14.25" customHeight="1" x14ac:dyDescent="0.25">
      <c r="E795" s="71"/>
      <c r="F795" s="71"/>
    </row>
    <row r="796" spans="5:6" ht="14.25" customHeight="1" x14ac:dyDescent="0.25">
      <c r="E796" s="71"/>
      <c r="F796" s="71"/>
    </row>
    <row r="797" spans="5:6" ht="14.25" customHeight="1" x14ac:dyDescent="0.25">
      <c r="E797" s="71"/>
      <c r="F797" s="71"/>
    </row>
    <row r="798" spans="5:6" ht="14.25" customHeight="1" x14ac:dyDescent="0.25">
      <c r="E798" s="71"/>
      <c r="F798" s="71"/>
    </row>
    <row r="799" spans="5:6" ht="14.25" customHeight="1" x14ac:dyDescent="0.25">
      <c r="E799" s="71"/>
      <c r="F799" s="71"/>
    </row>
    <row r="800" spans="5:6" ht="14.25" customHeight="1" x14ac:dyDescent="0.25">
      <c r="E800" s="71"/>
      <c r="F800" s="71"/>
    </row>
    <row r="801" spans="5:6" ht="14.25" customHeight="1" x14ac:dyDescent="0.25">
      <c r="E801" s="71"/>
      <c r="F801" s="71"/>
    </row>
    <row r="802" spans="5:6" ht="14.25" customHeight="1" x14ac:dyDescent="0.25">
      <c r="E802" s="71"/>
      <c r="F802" s="71"/>
    </row>
    <row r="803" spans="5:6" ht="14.25" customHeight="1" x14ac:dyDescent="0.25">
      <c r="E803" s="71"/>
      <c r="F803" s="71"/>
    </row>
    <row r="804" spans="5:6" ht="14.25" customHeight="1" x14ac:dyDescent="0.25">
      <c r="E804" s="71"/>
      <c r="F804" s="71"/>
    </row>
    <row r="805" spans="5:6" ht="14.25" customHeight="1" x14ac:dyDescent="0.25">
      <c r="E805" s="71"/>
      <c r="F805" s="71"/>
    </row>
    <row r="806" spans="5:6" ht="14.25" customHeight="1" x14ac:dyDescent="0.25">
      <c r="E806" s="71"/>
      <c r="F806" s="71"/>
    </row>
    <row r="807" spans="5:6" ht="14.25" customHeight="1" x14ac:dyDescent="0.25">
      <c r="E807" s="71"/>
      <c r="F807" s="71"/>
    </row>
    <row r="808" spans="5:6" ht="14.25" customHeight="1" x14ac:dyDescent="0.25">
      <c r="E808" s="71"/>
      <c r="F808" s="71"/>
    </row>
    <row r="809" spans="5:6" ht="14.25" customHeight="1" x14ac:dyDescent="0.25">
      <c r="E809" s="71"/>
      <c r="F809" s="71"/>
    </row>
    <row r="810" spans="5:6" ht="14.25" customHeight="1" x14ac:dyDescent="0.25">
      <c r="E810" s="71"/>
      <c r="F810" s="71"/>
    </row>
    <row r="811" spans="5:6" ht="14.25" customHeight="1" x14ac:dyDescent="0.25">
      <c r="E811" s="71"/>
      <c r="F811" s="71"/>
    </row>
    <row r="812" spans="5:6" ht="14.25" customHeight="1" x14ac:dyDescent="0.25">
      <c r="E812" s="71"/>
      <c r="F812" s="71"/>
    </row>
    <row r="813" spans="5:6" ht="14.25" customHeight="1" x14ac:dyDescent="0.25">
      <c r="E813" s="71"/>
      <c r="F813" s="71"/>
    </row>
    <row r="814" spans="5:6" ht="14.25" customHeight="1" x14ac:dyDescent="0.25">
      <c r="E814" s="71"/>
      <c r="F814" s="71"/>
    </row>
    <row r="815" spans="5:6" ht="14.25" customHeight="1" x14ac:dyDescent="0.25">
      <c r="E815" s="71"/>
      <c r="F815" s="71"/>
    </row>
    <row r="816" spans="5:6" ht="14.25" customHeight="1" x14ac:dyDescent="0.25">
      <c r="E816" s="71"/>
      <c r="F816" s="71"/>
    </row>
    <row r="817" spans="5:6" ht="14.25" customHeight="1" x14ac:dyDescent="0.25">
      <c r="E817" s="71"/>
      <c r="F817" s="71"/>
    </row>
    <row r="818" spans="5:6" ht="14.25" customHeight="1" x14ac:dyDescent="0.25">
      <c r="E818" s="71"/>
      <c r="F818" s="71"/>
    </row>
    <row r="819" spans="5:6" ht="14.25" customHeight="1" x14ac:dyDescent="0.25">
      <c r="E819" s="71"/>
      <c r="F819" s="71"/>
    </row>
    <row r="820" spans="5:6" ht="14.25" customHeight="1" x14ac:dyDescent="0.25">
      <c r="E820" s="71"/>
      <c r="F820" s="71"/>
    </row>
    <row r="821" spans="5:6" ht="14.25" customHeight="1" x14ac:dyDescent="0.25">
      <c r="E821" s="71"/>
      <c r="F821" s="71"/>
    </row>
    <row r="822" spans="5:6" ht="14.25" customHeight="1" x14ac:dyDescent="0.25">
      <c r="E822" s="71"/>
      <c r="F822" s="71"/>
    </row>
    <row r="823" spans="5:6" ht="14.25" customHeight="1" x14ac:dyDescent="0.25">
      <c r="E823" s="71"/>
      <c r="F823" s="71"/>
    </row>
    <row r="824" spans="5:6" ht="14.25" customHeight="1" x14ac:dyDescent="0.25">
      <c r="E824" s="71"/>
      <c r="F824" s="71"/>
    </row>
    <row r="825" spans="5:6" ht="14.25" customHeight="1" x14ac:dyDescent="0.25">
      <c r="E825" s="71"/>
      <c r="F825" s="71"/>
    </row>
    <row r="826" spans="5:6" ht="14.25" customHeight="1" x14ac:dyDescent="0.25">
      <c r="E826" s="71"/>
      <c r="F826" s="71"/>
    </row>
    <row r="827" spans="5:6" ht="14.25" customHeight="1" x14ac:dyDescent="0.25">
      <c r="E827" s="71"/>
      <c r="F827" s="71"/>
    </row>
    <row r="828" spans="5:6" ht="14.25" customHeight="1" x14ac:dyDescent="0.25">
      <c r="E828" s="71"/>
      <c r="F828" s="71"/>
    </row>
    <row r="829" spans="5:6" ht="14.25" customHeight="1" x14ac:dyDescent="0.25">
      <c r="E829" s="71"/>
      <c r="F829" s="71"/>
    </row>
    <row r="830" spans="5:6" ht="14.25" customHeight="1" x14ac:dyDescent="0.25">
      <c r="E830" s="71"/>
      <c r="F830" s="71"/>
    </row>
    <row r="831" spans="5:6" ht="14.25" customHeight="1" x14ac:dyDescent="0.25">
      <c r="E831" s="71"/>
      <c r="F831" s="71"/>
    </row>
    <row r="832" spans="5:6" ht="14.25" customHeight="1" x14ac:dyDescent="0.25">
      <c r="E832" s="71"/>
      <c r="F832" s="71"/>
    </row>
    <row r="833" spans="5:6" ht="14.25" customHeight="1" x14ac:dyDescent="0.25">
      <c r="E833" s="71"/>
      <c r="F833" s="71"/>
    </row>
    <row r="834" spans="5:6" ht="14.25" customHeight="1" x14ac:dyDescent="0.25">
      <c r="E834" s="71"/>
      <c r="F834" s="71"/>
    </row>
    <row r="835" spans="5:6" ht="14.25" customHeight="1" x14ac:dyDescent="0.25">
      <c r="E835" s="71"/>
      <c r="F835" s="71"/>
    </row>
    <row r="836" spans="5:6" ht="14.25" customHeight="1" x14ac:dyDescent="0.25">
      <c r="E836" s="71"/>
      <c r="F836" s="71"/>
    </row>
    <row r="837" spans="5:6" ht="14.25" customHeight="1" x14ac:dyDescent="0.25">
      <c r="E837" s="71"/>
      <c r="F837" s="71"/>
    </row>
    <row r="838" spans="5:6" ht="14.25" customHeight="1" x14ac:dyDescent="0.25">
      <c r="E838" s="71"/>
      <c r="F838" s="71"/>
    </row>
    <row r="839" spans="5:6" ht="14.25" customHeight="1" x14ac:dyDescent="0.25">
      <c r="E839" s="71"/>
      <c r="F839" s="71"/>
    </row>
    <row r="840" spans="5:6" ht="14.25" customHeight="1" x14ac:dyDescent="0.25">
      <c r="E840" s="71"/>
      <c r="F840" s="71"/>
    </row>
    <row r="841" spans="5:6" ht="14.25" customHeight="1" x14ac:dyDescent="0.25">
      <c r="E841" s="71"/>
      <c r="F841" s="71"/>
    </row>
    <row r="842" spans="5:6" ht="14.25" customHeight="1" x14ac:dyDescent="0.25">
      <c r="E842" s="71"/>
      <c r="F842" s="71"/>
    </row>
    <row r="843" spans="5:6" ht="14.25" customHeight="1" x14ac:dyDescent="0.25">
      <c r="E843" s="71"/>
      <c r="F843" s="71"/>
    </row>
    <row r="844" spans="5:6" ht="14.25" customHeight="1" x14ac:dyDescent="0.25">
      <c r="E844" s="71"/>
      <c r="F844" s="71"/>
    </row>
    <row r="845" spans="5:6" ht="14.25" customHeight="1" x14ac:dyDescent="0.25">
      <c r="E845" s="71"/>
      <c r="F845" s="71"/>
    </row>
    <row r="846" spans="5:6" ht="14.25" customHeight="1" x14ac:dyDescent="0.25">
      <c r="E846" s="71"/>
      <c r="F846" s="71"/>
    </row>
    <row r="847" spans="5:6" ht="14.25" customHeight="1" x14ac:dyDescent="0.25">
      <c r="E847" s="71"/>
      <c r="F847" s="71"/>
    </row>
    <row r="848" spans="5:6" ht="14.25" customHeight="1" x14ac:dyDescent="0.25">
      <c r="E848" s="71"/>
      <c r="F848" s="71"/>
    </row>
    <row r="849" spans="5:6" ht="14.25" customHeight="1" x14ac:dyDescent="0.25">
      <c r="E849" s="71"/>
      <c r="F849" s="71"/>
    </row>
    <row r="850" spans="5:6" ht="14.25" customHeight="1" x14ac:dyDescent="0.25">
      <c r="E850" s="71"/>
      <c r="F850" s="71"/>
    </row>
    <row r="851" spans="5:6" ht="14.25" customHeight="1" x14ac:dyDescent="0.25">
      <c r="E851" s="71"/>
      <c r="F851" s="71"/>
    </row>
    <row r="852" spans="5:6" ht="14.25" customHeight="1" x14ac:dyDescent="0.25">
      <c r="E852" s="71"/>
      <c r="F852" s="71"/>
    </row>
    <row r="853" spans="5:6" ht="14.25" customHeight="1" x14ac:dyDescent="0.25">
      <c r="E853" s="71"/>
      <c r="F853" s="71"/>
    </row>
    <row r="854" spans="5:6" ht="14.25" customHeight="1" x14ac:dyDescent="0.25">
      <c r="E854" s="71"/>
      <c r="F854" s="71"/>
    </row>
    <row r="855" spans="5:6" ht="14.25" customHeight="1" x14ac:dyDescent="0.25">
      <c r="E855" s="71"/>
      <c r="F855" s="71"/>
    </row>
    <row r="856" spans="5:6" ht="14.25" customHeight="1" x14ac:dyDescent="0.25">
      <c r="E856" s="71"/>
      <c r="F856" s="71"/>
    </row>
    <row r="857" spans="5:6" ht="14.25" customHeight="1" x14ac:dyDescent="0.25">
      <c r="E857" s="71"/>
      <c r="F857" s="71"/>
    </row>
    <row r="858" spans="5:6" ht="14.25" customHeight="1" x14ac:dyDescent="0.25">
      <c r="E858" s="71"/>
      <c r="F858" s="71"/>
    </row>
    <row r="859" spans="5:6" ht="14.25" customHeight="1" x14ac:dyDescent="0.25">
      <c r="E859" s="71"/>
      <c r="F859" s="71"/>
    </row>
    <row r="860" spans="5:6" ht="14.25" customHeight="1" x14ac:dyDescent="0.25">
      <c r="E860" s="71"/>
      <c r="F860" s="71"/>
    </row>
    <row r="861" spans="5:6" ht="14.25" customHeight="1" x14ac:dyDescent="0.25">
      <c r="E861" s="71"/>
      <c r="F861" s="71"/>
    </row>
    <row r="862" spans="5:6" ht="14.25" customHeight="1" x14ac:dyDescent="0.25">
      <c r="E862" s="71"/>
      <c r="F862" s="71"/>
    </row>
    <row r="863" spans="5:6" ht="14.25" customHeight="1" x14ac:dyDescent="0.25">
      <c r="E863" s="71"/>
      <c r="F863" s="71"/>
    </row>
    <row r="864" spans="5:6" ht="14.25" customHeight="1" x14ac:dyDescent="0.25">
      <c r="E864" s="71"/>
      <c r="F864" s="71"/>
    </row>
    <row r="865" spans="5:6" ht="14.25" customHeight="1" x14ac:dyDescent="0.25">
      <c r="E865" s="71"/>
      <c r="F865" s="71"/>
    </row>
    <row r="866" spans="5:6" ht="14.25" customHeight="1" x14ac:dyDescent="0.25">
      <c r="E866" s="71"/>
      <c r="F866" s="71"/>
    </row>
    <row r="867" spans="5:6" ht="14.25" customHeight="1" x14ac:dyDescent="0.25">
      <c r="E867" s="71"/>
      <c r="F867" s="71"/>
    </row>
    <row r="868" spans="5:6" ht="14.25" customHeight="1" x14ac:dyDescent="0.25">
      <c r="E868" s="71"/>
      <c r="F868" s="71"/>
    </row>
    <row r="869" spans="5:6" ht="14.25" customHeight="1" x14ac:dyDescent="0.25">
      <c r="E869" s="71"/>
      <c r="F869" s="71"/>
    </row>
    <row r="870" spans="5:6" ht="14.25" customHeight="1" x14ac:dyDescent="0.25">
      <c r="E870" s="71"/>
      <c r="F870" s="71"/>
    </row>
    <row r="871" spans="5:6" ht="14.25" customHeight="1" x14ac:dyDescent="0.25">
      <c r="E871" s="71"/>
      <c r="F871" s="71"/>
    </row>
    <row r="872" spans="5:6" ht="14.25" customHeight="1" x14ac:dyDescent="0.25">
      <c r="E872" s="71"/>
      <c r="F872" s="71"/>
    </row>
    <row r="873" spans="5:6" ht="14.25" customHeight="1" x14ac:dyDescent="0.25">
      <c r="E873" s="71"/>
      <c r="F873" s="71"/>
    </row>
    <row r="874" spans="5:6" ht="14.25" customHeight="1" x14ac:dyDescent="0.25">
      <c r="E874" s="71"/>
      <c r="F874" s="71"/>
    </row>
    <row r="875" spans="5:6" ht="14.25" customHeight="1" x14ac:dyDescent="0.25">
      <c r="E875" s="71"/>
      <c r="F875" s="71"/>
    </row>
    <row r="876" spans="5:6" ht="14.25" customHeight="1" x14ac:dyDescent="0.25">
      <c r="E876" s="71"/>
      <c r="F876" s="71"/>
    </row>
    <row r="877" spans="5:6" ht="14.25" customHeight="1" x14ac:dyDescent="0.25">
      <c r="E877" s="71"/>
      <c r="F877" s="71"/>
    </row>
    <row r="878" spans="5:6" ht="14.25" customHeight="1" x14ac:dyDescent="0.25">
      <c r="E878" s="71"/>
      <c r="F878" s="71"/>
    </row>
    <row r="879" spans="5:6" ht="14.25" customHeight="1" x14ac:dyDescent="0.25">
      <c r="E879" s="71"/>
      <c r="F879" s="71"/>
    </row>
    <row r="880" spans="5:6" ht="14.25" customHeight="1" x14ac:dyDescent="0.25">
      <c r="E880" s="71"/>
      <c r="F880" s="71"/>
    </row>
    <row r="881" spans="5:6" ht="14.25" customHeight="1" x14ac:dyDescent="0.25">
      <c r="E881" s="71"/>
      <c r="F881" s="71"/>
    </row>
    <row r="882" spans="5:6" ht="14.25" customHeight="1" x14ac:dyDescent="0.25">
      <c r="E882" s="71"/>
      <c r="F882" s="71"/>
    </row>
    <row r="883" spans="5:6" ht="14.25" customHeight="1" x14ac:dyDescent="0.25">
      <c r="E883" s="71"/>
      <c r="F883" s="71"/>
    </row>
    <row r="884" spans="5:6" ht="14.25" customHeight="1" x14ac:dyDescent="0.25">
      <c r="E884" s="71"/>
      <c r="F884" s="71"/>
    </row>
    <row r="885" spans="5:6" ht="14.25" customHeight="1" x14ac:dyDescent="0.25">
      <c r="E885" s="71"/>
      <c r="F885" s="71"/>
    </row>
    <row r="886" spans="5:6" ht="14.25" customHeight="1" x14ac:dyDescent="0.25">
      <c r="E886" s="71"/>
      <c r="F886" s="71"/>
    </row>
    <row r="887" spans="5:6" ht="14.25" customHeight="1" x14ac:dyDescent="0.25">
      <c r="E887" s="71"/>
      <c r="F887" s="71"/>
    </row>
    <row r="888" spans="5:6" ht="14.25" customHeight="1" x14ac:dyDescent="0.25">
      <c r="E888" s="71"/>
      <c r="F888" s="71"/>
    </row>
    <row r="889" spans="5:6" ht="14.25" customHeight="1" x14ac:dyDescent="0.25">
      <c r="E889" s="71"/>
      <c r="F889" s="71"/>
    </row>
    <row r="890" spans="5:6" ht="14.25" customHeight="1" x14ac:dyDescent="0.25">
      <c r="E890" s="71"/>
      <c r="F890" s="71"/>
    </row>
    <row r="891" spans="5:6" ht="14.25" customHeight="1" x14ac:dyDescent="0.25">
      <c r="E891" s="71"/>
      <c r="F891" s="71"/>
    </row>
    <row r="892" spans="5:6" ht="14.25" customHeight="1" x14ac:dyDescent="0.25">
      <c r="E892" s="71"/>
      <c r="F892" s="71"/>
    </row>
    <row r="893" spans="5:6" ht="14.25" customHeight="1" x14ac:dyDescent="0.25">
      <c r="E893" s="71"/>
      <c r="F893" s="71"/>
    </row>
    <row r="894" spans="5:6" ht="14.25" customHeight="1" x14ac:dyDescent="0.25">
      <c r="E894" s="71"/>
      <c r="F894" s="71"/>
    </row>
    <row r="895" spans="5:6" ht="14.25" customHeight="1" x14ac:dyDescent="0.25">
      <c r="E895" s="71"/>
      <c r="F895" s="71"/>
    </row>
    <row r="896" spans="5:6" ht="14.25" customHeight="1" x14ac:dyDescent="0.25">
      <c r="E896" s="71"/>
      <c r="F896" s="71"/>
    </row>
    <row r="897" spans="5:6" ht="14.25" customHeight="1" x14ac:dyDescent="0.25">
      <c r="E897" s="71"/>
      <c r="F897" s="71"/>
    </row>
    <row r="898" spans="5:6" ht="14.25" customHeight="1" x14ac:dyDescent="0.25">
      <c r="E898" s="71"/>
      <c r="F898" s="71"/>
    </row>
    <row r="899" spans="5:6" ht="14.25" customHeight="1" x14ac:dyDescent="0.25">
      <c r="E899" s="71"/>
      <c r="F899" s="71"/>
    </row>
    <row r="900" spans="5:6" ht="14.25" customHeight="1" x14ac:dyDescent="0.25">
      <c r="E900" s="71"/>
      <c r="F900" s="71"/>
    </row>
    <row r="901" spans="5:6" ht="14.25" customHeight="1" x14ac:dyDescent="0.25">
      <c r="E901" s="71"/>
      <c r="F901" s="71"/>
    </row>
    <row r="902" spans="5:6" ht="14.25" customHeight="1" x14ac:dyDescent="0.25">
      <c r="E902" s="71"/>
      <c r="F902" s="71"/>
    </row>
    <row r="903" spans="5:6" ht="14.25" customHeight="1" x14ac:dyDescent="0.25">
      <c r="E903" s="71"/>
      <c r="F903" s="71"/>
    </row>
    <row r="904" spans="5:6" ht="14.25" customHeight="1" x14ac:dyDescent="0.25">
      <c r="E904" s="71"/>
      <c r="F904" s="71"/>
    </row>
    <row r="905" spans="5:6" ht="14.25" customHeight="1" x14ac:dyDescent="0.25">
      <c r="E905" s="71"/>
      <c r="F905" s="71"/>
    </row>
    <row r="906" spans="5:6" ht="14.25" customHeight="1" x14ac:dyDescent="0.25">
      <c r="E906" s="71"/>
      <c r="F906" s="71"/>
    </row>
    <row r="907" spans="5:6" ht="14.25" customHeight="1" x14ac:dyDescent="0.25">
      <c r="E907" s="71"/>
      <c r="F907" s="71"/>
    </row>
    <row r="908" spans="5:6" ht="14.25" customHeight="1" x14ac:dyDescent="0.25">
      <c r="E908" s="71"/>
      <c r="F908" s="71"/>
    </row>
    <row r="909" spans="5:6" ht="14.25" customHeight="1" x14ac:dyDescent="0.25">
      <c r="E909" s="71"/>
      <c r="F909" s="71"/>
    </row>
    <row r="910" spans="5:6" ht="14.25" customHeight="1" x14ac:dyDescent="0.25">
      <c r="E910" s="71"/>
      <c r="F910" s="71"/>
    </row>
    <row r="911" spans="5:6" ht="14.25" customHeight="1" x14ac:dyDescent="0.25">
      <c r="E911" s="71"/>
      <c r="F911" s="71"/>
    </row>
    <row r="912" spans="5:6" ht="14.25" customHeight="1" x14ac:dyDescent="0.25">
      <c r="E912" s="71"/>
      <c r="F912" s="71"/>
    </row>
    <row r="913" spans="5:6" ht="14.25" customHeight="1" x14ac:dyDescent="0.25">
      <c r="E913" s="71"/>
      <c r="F913" s="71"/>
    </row>
    <row r="914" spans="5:6" ht="14.25" customHeight="1" x14ac:dyDescent="0.25">
      <c r="E914" s="71"/>
      <c r="F914" s="71"/>
    </row>
    <row r="915" spans="5:6" ht="14.25" customHeight="1" x14ac:dyDescent="0.25">
      <c r="E915" s="71"/>
      <c r="F915" s="71"/>
    </row>
    <row r="916" spans="5:6" ht="14.25" customHeight="1" x14ac:dyDescent="0.25">
      <c r="E916" s="71"/>
      <c r="F916" s="71"/>
    </row>
    <row r="917" spans="5:6" ht="14.25" customHeight="1" x14ac:dyDescent="0.25">
      <c r="E917" s="71"/>
      <c r="F917" s="71"/>
    </row>
    <row r="918" spans="5:6" ht="14.25" customHeight="1" x14ac:dyDescent="0.25">
      <c r="E918" s="71"/>
      <c r="F918" s="71"/>
    </row>
    <row r="919" spans="5:6" ht="14.25" customHeight="1" x14ac:dyDescent="0.25">
      <c r="E919" s="71"/>
      <c r="F919" s="71"/>
    </row>
    <row r="920" spans="5:6" ht="14.25" customHeight="1" x14ac:dyDescent="0.25">
      <c r="E920" s="71"/>
      <c r="F920" s="71"/>
    </row>
    <row r="921" spans="5:6" ht="14.25" customHeight="1" x14ac:dyDescent="0.25">
      <c r="E921" s="71"/>
      <c r="F921" s="71"/>
    </row>
    <row r="922" spans="5:6" ht="14.25" customHeight="1" x14ac:dyDescent="0.25">
      <c r="E922" s="71"/>
      <c r="F922" s="71"/>
    </row>
    <row r="923" spans="5:6" ht="14.25" customHeight="1" x14ac:dyDescent="0.25">
      <c r="E923" s="71"/>
      <c r="F923" s="71"/>
    </row>
    <row r="924" spans="5:6" ht="14.25" customHeight="1" x14ac:dyDescent="0.25">
      <c r="E924" s="71"/>
      <c r="F924" s="71"/>
    </row>
    <row r="925" spans="5:6" ht="14.25" customHeight="1" x14ac:dyDescent="0.25">
      <c r="E925" s="71"/>
      <c r="F925" s="71"/>
    </row>
    <row r="926" spans="5:6" ht="14.25" customHeight="1" x14ac:dyDescent="0.25">
      <c r="E926" s="71"/>
      <c r="F926" s="71"/>
    </row>
    <row r="927" spans="5:6" ht="14.25" customHeight="1" x14ac:dyDescent="0.25">
      <c r="E927" s="71"/>
      <c r="F927" s="71"/>
    </row>
    <row r="928" spans="5:6" ht="14.25" customHeight="1" x14ac:dyDescent="0.25">
      <c r="E928" s="71"/>
      <c r="F928" s="71"/>
    </row>
    <row r="929" spans="5:6" ht="14.25" customHeight="1" x14ac:dyDescent="0.25">
      <c r="E929" s="71"/>
      <c r="F929" s="71"/>
    </row>
    <row r="930" spans="5:6" ht="14.25" customHeight="1" x14ac:dyDescent="0.25">
      <c r="E930" s="71"/>
      <c r="F930" s="71"/>
    </row>
    <row r="931" spans="5:6" ht="14.25" customHeight="1" x14ac:dyDescent="0.25">
      <c r="E931" s="71"/>
      <c r="F931" s="71"/>
    </row>
    <row r="932" spans="5:6" ht="14.25" customHeight="1" x14ac:dyDescent="0.25">
      <c r="E932" s="71"/>
      <c r="F932" s="71"/>
    </row>
    <row r="933" spans="5:6" ht="14.25" customHeight="1" x14ac:dyDescent="0.25">
      <c r="E933" s="71"/>
      <c r="F933" s="71"/>
    </row>
    <row r="934" spans="5:6" ht="14.25" customHeight="1" x14ac:dyDescent="0.25">
      <c r="E934" s="71"/>
      <c r="F934" s="71"/>
    </row>
    <row r="935" spans="5:6" ht="14.25" customHeight="1" x14ac:dyDescent="0.25">
      <c r="E935" s="71"/>
      <c r="F935" s="71"/>
    </row>
    <row r="936" spans="5:6" ht="14.25" customHeight="1" x14ac:dyDescent="0.25">
      <c r="E936" s="71"/>
      <c r="F936" s="71"/>
    </row>
    <row r="937" spans="5:6" ht="14.25" customHeight="1" x14ac:dyDescent="0.25">
      <c r="E937" s="71"/>
      <c r="F937" s="71"/>
    </row>
    <row r="938" spans="5:6" ht="14.25" customHeight="1" x14ac:dyDescent="0.25">
      <c r="E938" s="71"/>
      <c r="F938" s="71"/>
    </row>
    <row r="939" spans="5:6" ht="14.25" customHeight="1" x14ac:dyDescent="0.25">
      <c r="E939" s="71"/>
      <c r="F939" s="71"/>
    </row>
    <row r="940" spans="5:6" ht="14.25" customHeight="1" x14ac:dyDescent="0.25">
      <c r="E940" s="71"/>
      <c r="F940" s="71"/>
    </row>
    <row r="941" spans="5:6" ht="14.25" customHeight="1" x14ac:dyDescent="0.25">
      <c r="E941" s="71"/>
      <c r="F941" s="71"/>
    </row>
    <row r="942" spans="5:6" ht="14.25" customHeight="1" x14ac:dyDescent="0.25">
      <c r="E942" s="71"/>
      <c r="F942" s="71"/>
    </row>
    <row r="943" spans="5:6" ht="14.25" customHeight="1" x14ac:dyDescent="0.25">
      <c r="E943" s="71"/>
      <c r="F943" s="71"/>
    </row>
    <row r="944" spans="5:6" ht="14.25" customHeight="1" x14ac:dyDescent="0.25">
      <c r="E944" s="71"/>
      <c r="F944" s="71"/>
    </row>
    <row r="945" spans="5:6" ht="14.25" customHeight="1" x14ac:dyDescent="0.25">
      <c r="E945" s="71"/>
      <c r="F945" s="71"/>
    </row>
    <row r="946" spans="5:6" ht="14.25" customHeight="1" x14ac:dyDescent="0.25">
      <c r="E946" s="71"/>
      <c r="F946" s="71"/>
    </row>
    <row r="947" spans="5:6" ht="14.25" customHeight="1" x14ac:dyDescent="0.25">
      <c r="E947" s="71"/>
      <c r="F947" s="71"/>
    </row>
    <row r="948" spans="5:6" ht="14.25" customHeight="1" x14ac:dyDescent="0.25">
      <c r="E948" s="71"/>
      <c r="F948" s="71"/>
    </row>
    <row r="949" spans="5:6" ht="14.25" customHeight="1" x14ac:dyDescent="0.25">
      <c r="E949" s="71"/>
      <c r="F949" s="71"/>
    </row>
    <row r="950" spans="5:6" ht="14.25" customHeight="1" x14ac:dyDescent="0.25">
      <c r="E950" s="71"/>
      <c r="F950" s="71"/>
    </row>
    <row r="951" spans="5:6" ht="14.25" customHeight="1" x14ac:dyDescent="0.25">
      <c r="E951" s="71"/>
      <c r="F951" s="71"/>
    </row>
    <row r="952" spans="5:6" ht="14.25" customHeight="1" x14ac:dyDescent="0.25">
      <c r="E952" s="71"/>
      <c r="F952" s="71"/>
    </row>
    <row r="953" spans="5:6" ht="14.25" customHeight="1" x14ac:dyDescent="0.25">
      <c r="E953" s="71"/>
      <c r="F953" s="71"/>
    </row>
    <row r="954" spans="5:6" ht="14.25" customHeight="1" x14ac:dyDescent="0.25">
      <c r="E954" s="71"/>
      <c r="F954" s="71"/>
    </row>
    <row r="955" spans="5:6" ht="14.25" customHeight="1" x14ac:dyDescent="0.25">
      <c r="E955" s="71"/>
      <c r="F955" s="71"/>
    </row>
    <row r="956" spans="5:6" ht="14.25" customHeight="1" x14ac:dyDescent="0.25">
      <c r="E956" s="71"/>
      <c r="F956" s="71"/>
    </row>
    <row r="957" spans="5:6" ht="14.25" customHeight="1" x14ac:dyDescent="0.25">
      <c r="E957" s="71"/>
      <c r="F957" s="71"/>
    </row>
    <row r="958" spans="5:6" ht="14.25" customHeight="1" x14ac:dyDescent="0.25">
      <c r="E958" s="71"/>
      <c r="F958" s="71"/>
    </row>
    <row r="959" spans="5:6" ht="14.25" customHeight="1" x14ac:dyDescent="0.25">
      <c r="E959" s="71"/>
      <c r="F959" s="71"/>
    </row>
    <row r="960" spans="5:6" ht="14.25" customHeight="1" x14ac:dyDescent="0.25">
      <c r="E960" s="71"/>
      <c r="F960" s="71"/>
    </row>
    <row r="961" spans="5:6" ht="14.25" customHeight="1" x14ac:dyDescent="0.25">
      <c r="E961" s="71"/>
      <c r="F961" s="71"/>
    </row>
    <row r="962" spans="5:6" ht="14.25" customHeight="1" x14ac:dyDescent="0.25">
      <c r="E962" s="71"/>
      <c r="F962" s="71"/>
    </row>
    <row r="963" spans="5:6" ht="14.25" customHeight="1" x14ac:dyDescent="0.25">
      <c r="E963" s="71"/>
      <c r="F963" s="71"/>
    </row>
    <row r="964" spans="5:6" ht="14.25" customHeight="1" x14ac:dyDescent="0.25">
      <c r="E964" s="71"/>
      <c r="F964" s="71"/>
    </row>
    <row r="965" spans="5:6" ht="14.25" customHeight="1" x14ac:dyDescent="0.25">
      <c r="E965" s="71"/>
      <c r="F965" s="71"/>
    </row>
    <row r="966" spans="5:6" ht="14.25" customHeight="1" x14ac:dyDescent="0.25">
      <c r="E966" s="71"/>
      <c r="F966" s="71"/>
    </row>
    <row r="967" spans="5:6" ht="14.25" customHeight="1" x14ac:dyDescent="0.25">
      <c r="E967" s="71"/>
      <c r="F967" s="71"/>
    </row>
    <row r="968" spans="5:6" ht="14.25" customHeight="1" x14ac:dyDescent="0.25">
      <c r="E968" s="71"/>
      <c r="F968" s="71"/>
    </row>
    <row r="969" spans="5:6" ht="14.25" customHeight="1" x14ac:dyDescent="0.25">
      <c r="E969" s="71"/>
      <c r="F969" s="71"/>
    </row>
    <row r="970" spans="5:6" ht="14.25" customHeight="1" x14ac:dyDescent="0.25">
      <c r="E970" s="71"/>
      <c r="F970" s="71"/>
    </row>
    <row r="971" spans="5:6" ht="14.25" customHeight="1" x14ac:dyDescent="0.25">
      <c r="E971" s="71"/>
      <c r="F971" s="71"/>
    </row>
    <row r="972" spans="5:6" ht="14.25" customHeight="1" x14ac:dyDescent="0.25">
      <c r="E972" s="71"/>
      <c r="F972" s="71"/>
    </row>
    <row r="973" spans="5:6" ht="14.25" customHeight="1" x14ac:dyDescent="0.25">
      <c r="E973" s="71"/>
      <c r="F973" s="71"/>
    </row>
    <row r="974" spans="5:6" ht="14.25" customHeight="1" x14ac:dyDescent="0.25">
      <c r="E974" s="71"/>
      <c r="F974" s="71"/>
    </row>
    <row r="975" spans="5:6" ht="14.25" customHeight="1" x14ac:dyDescent="0.25">
      <c r="E975" s="71"/>
      <c r="F975" s="71"/>
    </row>
    <row r="976" spans="5:6" ht="14.25" customHeight="1" x14ac:dyDescent="0.25">
      <c r="E976" s="71"/>
      <c r="F976" s="71"/>
    </row>
    <row r="977" spans="5:6" ht="14.25" customHeight="1" x14ac:dyDescent="0.25">
      <c r="E977" s="71"/>
      <c r="F977" s="71"/>
    </row>
    <row r="978" spans="5:6" ht="14.25" customHeight="1" x14ac:dyDescent="0.25">
      <c r="E978" s="71"/>
      <c r="F978" s="71"/>
    </row>
    <row r="979" spans="5:6" ht="14.25" customHeight="1" x14ac:dyDescent="0.25">
      <c r="E979" s="71"/>
      <c r="F979" s="71"/>
    </row>
    <row r="980" spans="5:6" ht="14.25" customHeight="1" x14ac:dyDescent="0.25">
      <c r="E980" s="71"/>
      <c r="F980" s="71"/>
    </row>
    <row r="981" spans="5:6" ht="14.25" customHeight="1" x14ac:dyDescent="0.25">
      <c r="E981" s="71"/>
      <c r="F981" s="71"/>
    </row>
    <row r="982" spans="5:6" ht="14.25" customHeight="1" x14ac:dyDescent="0.25">
      <c r="E982" s="71"/>
      <c r="F982" s="71"/>
    </row>
    <row r="983" spans="5:6" ht="14.25" customHeight="1" x14ac:dyDescent="0.25">
      <c r="E983" s="71"/>
      <c r="F983" s="71"/>
    </row>
    <row r="984" spans="5:6" ht="14.25" customHeight="1" x14ac:dyDescent="0.25">
      <c r="E984" s="71"/>
      <c r="F984" s="71"/>
    </row>
    <row r="985" spans="5:6" ht="14.25" customHeight="1" x14ac:dyDescent="0.25">
      <c r="E985" s="71"/>
      <c r="F985" s="71"/>
    </row>
    <row r="986" spans="5:6" ht="14.25" customHeight="1" x14ac:dyDescent="0.25">
      <c r="E986" s="71"/>
      <c r="F986" s="71"/>
    </row>
    <row r="987" spans="5:6" ht="14.25" customHeight="1" x14ac:dyDescent="0.25">
      <c r="E987" s="71"/>
      <c r="F987" s="71"/>
    </row>
    <row r="988" spans="5:6" ht="14.25" customHeight="1" x14ac:dyDescent="0.25">
      <c r="E988" s="71"/>
      <c r="F988" s="71"/>
    </row>
    <row r="989" spans="5:6" ht="14.25" customHeight="1" x14ac:dyDescent="0.25">
      <c r="E989" s="71"/>
      <c r="F989" s="71"/>
    </row>
    <row r="990" spans="5:6" ht="14.25" customHeight="1" x14ac:dyDescent="0.25">
      <c r="E990" s="71"/>
      <c r="F990" s="71"/>
    </row>
    <row r="991" spans="5:6" ht="14.25" customHeight="1" x14ac:dyDescent="0.25">
      <c r="E991" s="71"/>
      <c r="F991" s="71"/>
    </row>
    <row r="992" spans="5:6" ht="14.25" customHeight="1" x14ac:dyDescent="0.25">
      <c r="E992" s="71"/>
      <c r="F992" s="71"/>
    </row>
    <row r="993" spans="5:6" ht="14.25" customHeight="1" x14ac:dyDescent="0.25">
      <c r="E993" s="71"/>
      <c r="F993" s="71"/>
    </row>
    <row r="994" spans="5:6" ht="14.25" customHeight="1" x14ac:dyDescent="0.25">
      <c r="E994" s="71"/>
      <c r="F994" s="71"/>
    </row>
    <row r="995" spans="5:6" ht="14.25" customHeight="1" x14ac:dyDescent="0.25">
      <c r="E995" s="71"/>
      <c r="F995" s="71"/>
    </row>
    <row r="996" spans="5:6" ht="14.25" customHeight="1" x14ac:dyDescent="0.25">
      <c r="E996" s="71"/>
      <c r="F996" s="71"/>
    </row>
    <row r="997" spans="5:6" ht="14.25" customHeight="1" x14ac:dyDescent="0.25">
      <c r="E997" s="71"/>
      <c r="F997" s="71"/>
    </row>
    <row r="998" spans="5:6" ht="14.25" customHeight="1" x14ac:dyDescent="0.25">
      <c r="E998" s="71"/>
      <c r="F998" s="71"/>
    </row>
    <row r="999" spans="5:6" ht="14.25" customHeight="1" x14ac:dyDescent="0.25">
      <c r="E999" s="71"/>
      <c r="F999" s="71"/>
    </row>
    <row r="1000" spans="5:6" ht="14.25" customHeight="1" x14ac:dyDescent="0.25">
      <c r="E1000" s="71"/>
      <c r="F1000" s="71"/>
    </row>
  </sheetData>
  <autoFilter ref="A3:F247" xr:uid="{00000000-0009-0000-0000-00000E000000}">
    <filterColumn colId="1">
      <filters>
        <filter val="2011"/>
        <filter val="2012"/>
        <filter val="2013"/>
        <filter val="2014"/>
        <filter val="2015"/>
        <filter val="2016"/>
        <filter val="2017"/>
        <filter val="2018"/>
        <filter val="2019"/>
        <filter val="2020"/>
        <filter val="2021"/>
        <filter val="2022"/>
      </filters>
    </filterColumn>
  </autoFilter>
  <mergeCells count="2">
    <mergeCell ref="C2:F2"/>
    <mergeCell ref="H112:J112"/>
  </mergeCells>
  <pageMargins left="0.511811024" right="0.511811024" top="0.78740157499999996" bottom="0.78740157499999996" header="0" footer="0"/>
  <pageSetup orientation="landscape"/>
  <drawing r:id="rId1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V1000"/>
  <sheetViews>
    <sheetView showGridLines="0" topLeftCell="A64" workbookViewId="0">
      <selection activeCell="A72" sqref="A72"/>
    </sheetView>
  </sheetViews>
  <sheetFormatPr defaultColWidth="14.42578125" defaultRowHeight="15" customHeight="1" x14ac:dyDescent="0.25"/>
  <cols>
    <col min="1" max="1" width="8.140625" customWidth="1"/>
    <col min="2" max="2" width="4" hidden="1" customWidth="1"/>
    <col min="3" max="3" width="4.42578125" hidden="1" customWidth="1"/>
    <col min="4" max="4" width="8.7109375" customWidth="1"/>
    <col min="5" max="5" width="16.7109375" hidden="1" customWidth="1"/>
    <col min="6" max="6" width="12.28515625" hidden="1" customWidth="1"/>
    <col min="7" max="7" width="14.28515625" hidden="1" customWidth="1"/>
    <col min="8" max="11" width="15.5703125" customWidth="1"/>
    <col min="12" max="12" width="12.42578125" customWidth="1"/>
    <col min="13" max="15" width="13.28515625" customWidth="1"/>
    <col min="16" max="16" width="8.7109375" customWidth="1"/>
    <col min="17" max="17" width="11.140625" customWidth="1"/>
    <col min="18" max="20" width="8.7109375" customWidth="1"/>
    <col min="21" max="21" width="11.85546875" customWidth="1"/>
    <col min="22" max="22" width="17.5703125" customWidth="1"/>
    <col min="23" max="48" width="8.7109375" customWidth="1"/>
  </cols>
  <sheetData>
    <row r="1" spans="1:22" ht="14.25" customHeight="1" x14ac:dyDescent="0.25">
      <c r="A1" s="219" t="s">
        <v>2</v>
      </c>
      <c r="B1" s="219" t="s">
        <v>0</v>
      </c>
      <c r="C1" s="219" t="s">
        <v>1</v>
      </c>
      <c r="D1" s="220" t="s">
        <v>3</v>
      </c>
      <c r="E1" s="221" t="s">
        <v>33</v>
      </c>
      <c r="F1" s="109" t="s">
        <v>34</v>
      </c>
      <c r="G1" s="222" t="s">
        <v>35</v>
      </c>
      <c r="H1" s="223" t="s">
        <v>154</v>
      </c>
      <c r="I1" s="223" t="s">
        <v>155</v>
      </c>
      <c r="J1" s="223" t="s">
        <v>156</v>
      </c>
      <c r="K1" s="224" t="s">
        <v>157</v>
      </c>
    </row>
    <row r="2" spans="1:22" ht="14.25" customHeight="1" x14ac:dyDescent="0.25">
      <c r="A2" s="225">
        <v>40544</v>
      </c>
      <c r="B2" s="226" t="s">
        <v>7</v>
      </c>
      <c r="C2" s="226">
        <v>2011</v>
      </c>
      <c r="D2" s="227">
        <v>1</v>
      </c>
      <c r="E2" s="228">
        <v>325</v>
      </c>
      <c r="F2" s="109">
        <f>E2+269.65</f>
        <v>594.65</v>
      </c>
      <c r="G2" s="119">
        <v>14513.38</v>
      </c>
      <c r="H2" s="229">
        <f>'RNA - MLP'!F2</f>
        <v>11264.72</v>
      </c>
      <c r="I2" s="229"/>
      <c r="J2" s="229"/>
      <c r="K2" s="229">
        <f>'Regressão Simples'!J3</f>
        <v>8814.548289359318</v>
      </c>
      <c r="M2" s="12" t="s">
        <v>55</v>
      </c>
      <c r="N2" s="12" t="s">
        <v>158</v>
      </c>
      <c r="O2" s="12" t="s">
        <v>40</v>
      </c>
      <c r="Q2" s="230" t="s">
        <v>41</v>
      </c>
      <c r="R2" s="230" t="s">
        <v>129</v>
      </c>
    </row>
    <row r="3" spans="1:22" ht="14.25" customHeight="1" x14ac:dyDescent="0.25">
      <c r="A3" s="225">
        <v>40575</v>
      </c>
      <c r="B3" s="226" t="s">
        <v>9</v>
      </c>
      <c r="C3" s="226">
        <v>2011</v>
      </c>
      <c r="D3" s="227">
        <v>2</v>
      </c>
      <c r="E3" s="228">
        <v>109</v>
      </c>
      <c r="F3" s="109">
        <f t="shared" ref="F3:F148" si="0">SUM(E2:E3)</f>
        <v>434</v>
      </c>
      <c r="G3" s="119">
        <v>6176.11</v>
      </c>
      <c r="H3" s="229">
        <f>'RNA - MLP'!F3</f>
        <v>6579.24</v>
      </c>
      <c r="I3" s="229"/>
      <c r="J3" s="229"/>
      <c r="K3" s="229">
        <f>'Regressão Simples'!J4</f>
        <v>6678.0320749194907</v>
      </c>
      <c r="M3" s="231" t="s">
        <v>42</v>
      </c>
      <c r="N3" s="57">
        <f>'Média Móvel Centrada - IS'!V4</f>
        <v>1199.8808022407632</v>
      </c>
      <c r="O3" s="58">
        <f>'Média Móvel Centrada - IS'!V5</f>
        <v>0.23102224666233015</v>
      </c>
      <c r="Q3" s="6" t="s">
        <v>31</v>
      </c>
      <c r="R3" s="6" t="s">
        <v>159</v>
      </c>
      <c r="U3" s="21" t="s">
        <v>160</v>
      </c>
      <c r="V3" s="21" t="s">
        <v>161</v>
      </c>
    </row>
    <row r="4" spans="1:22" ht="14.25" customHeight="1" x14ac:dyDescent="0.25">
      <c r="A4" s="225">
        <v>40603</v>
      </c>
      <c r="B4" s="226" t="s">
        <v>10</v>
      </c>
      <c r="C4" s="226">
        <v>2011</v>
      </c>
      <c r="D4" s="227">
        <v>3</v>
      </c>
      <c r="E4" s="228">
        <v>289.5</v>
      </c>
      <c r="F4" s="109">
        <f t="shared" si="0"/>
        <v>398.5</v>
      </c>
      <c r="G4" s="119">
        <v>11527.88</v>
      </c>
      <c r="H4" s="229">
        <f>'RNA - MLP'!F4</f>
        <v>5587.66</v>
      </c>
      <c r="I4" s="229"/>
      <c r="J4" s="229"/>
      <c r="K4" s="229">
        <f>'Regressão Simples'!J5</f>
        <v>6205.9105336022549</v>
      </c>
      <c r="M4" s="231" t="s">
        <v>43</v>
      </c>
      <c r="N4" s="57">
        <f>Hibrido!O3</f>
        <v>904.51800368569127</v>
      </c>
      <c r="O4" s="58">
        <f>Hibrido!O4</f>
        <v>0.21115902628093264</v>
      </c>
      <c r="Q4" s="6" t="s">
        <v>31</v>
      </c>
      <c r="R4" s="6" t="s">
        <v>159</v>
      </c>
      <c r="U4" s="232">
        <v>44743</v>
      </c>
      <c r="V4" s="71">
        <v>7</v>
      </c>
    </row>
    <row r="5" spans="1:22" ht="14.25" customHeight="1" x14ac:dyDescent="0.25">
      <c r="A5" s="225">
        <v>40634</v>
      </c>
      <c r="B5" s="226" t="s">
        <v>11</v>
      </c>
      <c r="C5" s="226">
        <v>2011</v>
      </c>
      <c r="D5" s="227">
        <v>4</v>
      </c>
      <c r="E5" s="228">
        <v>93</v>
      </c>
      <c r="F5" s="109">
        <f t="shared" si="0"/>
        <v>382.5</v>
      </c>
      <c r="G5" s="119">
        <v>6808.32</v>
      </c>
      <c r="H5" s="229">
        <f>'RNA - MLP'!F5</f>
        <v>5200.9399999999996</v>
      </c>
      <c r="I5" s="229"/>
      <c r="J5" s="229"/>
      <c r="K5" s="229">
        <f>'Regressão Simples'!J6</f>
        <v>5993.1233600508249</v>
      </c>
      <c r="M5" s="231" t="s">
        <v>47</v>
      </c>
      <c r="N5" s="233">
        <f>'RNA - MLP'!L2</f>
        <v>1145.4384956302713</v>
      </c>
      <c r="O5" s="58">
        <f>'RNA - MLP'!L3</f>
        <v>0.31800701168302831</v>
      </c>
      <c r="Q5" s="6" t="s">
        <v>162</v>
      </c>
      <c r="R5" s="6" t="s">
        <v>163</v>
      </c>
      <c r="U5" s="232">
        <v>44774</v>
      </c>
      <c r="V5" s="71">
        <v>37.799999999999997</v>
      </c>
    </row>
    <row r="6" spans="1:22" ht="14.25" customHeight="1" x14ac:dyDescent="0.25">
      <c r="A6" s="225">
        <v>40664</v>
      </c>
      <c r="B6" s="226" t="s">
        <v>12</v>
      </c>
      <c r="C6" s="226">
        <v>2011</v>
      </c>
      <c r="D6" s="227">
        <v>5</v>
      </c>
      <c r="E6" s="228">
        <v>7</v>
      </c>
      <c r="F6" s="109">
        <f t="shared" si="0"/>
        <v>100</v>
      </c>
      <c r="G6" s="119">
        <v>4452.32</v>
      </c>
      <c r="H6" s="229">
        <f>'RNA - MLP'!F6</f>
        <v>2275.63</v>
      </c>
      <c r="I6" s="229"/>
      <c r="J6" s="229"/>
      <c r="K6" s="229">
        <f>'Regressão Simples'!J7</f>
        <v>2236.0998270333876</v>
      </c>
      <c r="M6" s="231" t="s">
        <v>44</v>
      </c>
      <c r="N6" s="57">
        <f>'Regressão Simples'!S3</f>
        <v>1401.4372853698251</v>
      </c>
      <c r="O6" s="58">
        <f>'Regressão Simples'!S4</f>
        <v>0.34638100484072482</v>
      </c>
      <c r="Q6" s="6" t="s">
        <v>162</v>
      </c>
      <c r="R6" s="6" t="s">
        <v>164</v>
      </c>
      <c r="U6" s="232">
        <v>44805</v>
      </c>
      <c r="V6" s="71">
        <v>46</v>
      </c>
    </row>
    <row r="7" spans="1:22" ht="14.25" customHeight="1" x14ac:dyDescent="0.25">
      <c r="A7" s="225">
        <v>40695</v>
      </c>
      <c r="B7" s="226" t="s">
        <v>14</v>
      </c>
      <c r="C7" s="226">
        <v>2011</v>
      </c>
      <c r="D7" s="227">
        <v>6</v>
      </c>
      <c r="E7" s="228">
        <v>26.5</v>
      </c>
      <c r="F7" s="109">
        <f t="shared" si="0"/>
        <v>33.5</v>
      </c>
      <c r="G7" s="119">
        <v>3791.72</v>
      </c>
      <c r="H7" s="229">
        <f>'RNA - MLP'!F7</f>
        <v>2038.79</v>
      </c>
      <c r="I7" s="229"/>
      <c r="J7" s="229"/>
      <c r="K7" s="229">
        <f>'Regressão Simples'!J8</f>
        <v>1351.7031369602562</v>
      </c>
      <c r="U7" s="232">
        <v>44835</v>
      </c>
      <c r="V7" s="71">
        <v>123</v>
      </c>
    </row>
    <row r="8" spans="1:22" ht="14.25" customHeight="1" x14ac:dyDescent="0.25">
      <c r="A8" s="225">
        <v>40725</v>
      </c>
      <c r="B8" s="226" t="s">
        <v>16</v>
      </c>
      <c r="C8" s="226">
        <v>2011</v>
      </c>
      <c r="D8" s="227">
        <v>7</v>
      </c>
      <c r="E8" s="228">
        <v>0</v>
      </c>
      <c r="F8" s="109">
        <f t="shared" si="0"/>
        <v>26.5</v>
      </c>
      <c r="G8" s="119">
        <v>2947.26</v>
      </c>
      <c r="H8" s="229">
        <f>'RNA - MLP'!F8</f>
        <v>2017.48</v>
      </c>
      <c r="I8" s="229"/>
      <c r="J8" s="229">
        <f>'Média Móvel Centrada - IS'!J9</f>
        <v>3135.9484141352777</v>
      </c>
      <c r="K8" s="229">
        <f>'Regressão Simples'!J9</f>
        <v>1258.6087485315054</v>
      </c>
      <c r="U8" s="232">
        <v>44866</v>
      </c>
      <c r="V8" s="71">
        <v>125</v>
      </c>
    </row>
    <row r="9" spans="1:22" ht="14.25" customHeight="1" x14ac:dyDescent="0.25">
      <c r="A9" s="225">
        <v>40756</v>
      </c>
      <c r="B9" s="226" t="s">
        <v>18</v>
      </c>
      <c r="C9" s="226">
        <v>2011</v>
      </c>
      <c r="D9" s="227">
        <v>8</v>
      </c>
      <c r="E9" s="228">
        <v>7.5</v>
      </c>
      <c r="F9" s="109">
        <f t="shared" si="0"/>
        <v>7.5</v>
      </c>
      <c r="G9" s="119">
        <v>2369.23</v>
      </c>
      <c r="H9" s="229">
        <f>'RNA - MLP'!F9</f>
        <v>1962.53</v>
      </c>
      <c r="I9" s="229"/>
      <c r="J9" s="229">
        <f>'Média Móvel Centrada - IS'!J10</f>
        <v>2558.7449694863112</v>
      </c>
      <c r="K9" s="229">
        <f>'Regressão Simples'!J10</f>
        <v>1005.9239799391822</v>
      </c>
      <c r="U9" s="232">
        <v>44896</v>
      </c>
      <c r="V9" s="71">
        <v>196</v>
      </c>
    </row>
    <row r="10" spans="1:22" ht="14.25" customHeight="1" x14ac:dyDescent="0.25">
      <c r="A10" s="225">
        <v>40787</v>
      </c>
      <c r="B10" s="226" t="s">
        <v>20</v>
      </c>
      <c r="C10" s="226">
        <v>2011</v>
      </c>
      <c r="D10" s="227">
        <v>9</v>
      </c>
      <c r="E10" s="228">
        <v>3.3</v>
      </c>
      <c r="F10" s="109">
        <f t="shared" si="0"/>
        <v>10.8</v>
      </c>
      <c r="G10" s="119">
        <v>1779.82</v>
      </c>
      <c r="H10" s="229">
        <f>'RNA - MLP'!F10</f>
        <v>1971.79</v>
      </c>
      <c r="I10" s="229"/>
      <c r="J10" s="229">
        <f>'Média Móvel Centrada - IS'!J11</f>
        <v>2153.2343397441896</v>
      </c>
      <c r="K10" s="229">
        <f>'Regressão Simples'!J11</f>
        <v>1049.8113344841647</v>
      </c>
      <c r="U10" s="232">
        <v>44927</v>
      </c>
      <c r="V10" s="71">
        <v>222</v>
      </c>
    </row>
    <row r="11" spans="1:22" ht="14.25" customHeight="1" x14ac:dyDescent="0.25">
      <c r="A11" s="225">
        <v>40817</v>
      </c>
      <c r="B11" s="226" t="s">
        <v>21</v>
      </c>
      <c r="C11" s="226">
        <v>2011</v>
      </c>
      <c r="D11" s="227">
        <v>10</v>
      </c>
      <c r="E11" s="228">
        <v>126.1</v>
      </c>
      <c r="F11" s="109">
        <f t="shared" si="0"/>
        <v>129.4</v>
      </c>
      <c r="G11" s="119">
        <v>2581.0300000000002</v>
      </c>
      <c r="H11" s="229">
        <f>'RNA - MLP'!F11</f>
        <v>2404.96</v>
      </c>
      <c r="I11" s="229"/>
      <c r="J11" s="229">
        <f>'Média Móvel Centrada - IS'!J12</f>
        <v>2552.9463279765323</v>
      </c>
      <c r="K11" s="229">
        <f>'Regressão Simples'!J12</f>
        <v>2627.0962584341405</v>
      </c>
      <c r="U11" s="232">
        <v>44958</v>
      </c>
      <c r="V11" s="71">
        <v>185</v>
      </c>
    </row>
    <row r="12" spans="1:22" ht="14.25" customHeight="1" x14ac:dyDescent="0.25">
      <c r="A12" s="225">
        <v>40848</v>
      </c>
      <c r="B12" s="226" t="s">
        <v>22</v>
      </c>
      <c r="C12" s="226">
        <v>2011</v>
      </c>
      <c r="D12" s="227">
        <v>11</v>
      </c>
      <c r="E12" s="228">
        <v>134.5</v>
      </c>
      <c r="F12" s="109">
        <f t="shared" si="0"/>
        <v>260.60000000000002</v>
      </c>
      <c r="G12" s="119">
        <v>2930.66</v>
      </c>
      <c r="H12" s="229">
        <f>'RNA - MLP'!F12</f>
        <v>3305.61</v>
      </c>
      <c r="I12" s="229"/>
      <c r="J12" s="229">
        <f>'Média Móvel Centrada - IS'!J13</f>
        <v>3950.3591316264924</v>
      </c>
      <c r="K12" s="229">
        <f>'Regressão Simples'!J13</f>
        <v>4371.9510815558669</v>
      </c>
      <c r="U12" s="234">
        <v>44986</v>
      </c>
      <c r="V12" s="28">
        <v>134</v>
      </c>
    </row>
    <row r="13" spans="1:22" ht="14.25" customHeight="1" x14ac:dyDescent="0.25">
      <c r="A13" s="225">
        <v>40878</v>
      </c>
      <c r="B13" s="226" t="s">
        <v>24</v>
      </c>
      <c r="C13" s="226">
        <v>2011</v>
      </c>
      <c r="D13" s="227">
        <v>12</v>
      </c>
      <c r="E13" s="228">
        <v>262.5</v>
      </c>
      <c r="F13" s="109">
        <f t="shared" si="0"/>
        <v>397</v>
      </c>
      <c r="G13" s="119">
        <v>7692.65</v>
      </c>
      <c r="H13" s="229">
        <f>'RNA - MLP'!F13</f>
        <v>5549.78</v>
      </c>
      <c r="I13" s="229"/>
      <c r="J13" s="229">
        <f>'Média Móvel Centrada - IS'!J14</f>
        <v>6760.2919424409965</v>
      </c>
      <c r="K13" s="229">
        <f>'Regressão Simples'!J14</f>
        <v>6185.9617360818083</v>
      </c>
    </row>
    <row r="14" spans="1:22" ht="14.25" customHeight="1" x14ac:dyDescent="0.25">
      <c r="A14" s="225">
        <v>40909</v>
      </c>
      <c r="B14" s="226" t="s">
        <v>7</v>
      </c>
      <c r="C14" s="226">
        <v>2012</v>
      </c>
      <c r="D14" s="227">
        <v>13</v>
      </c>
      <c r="E14" s="228">
        <v>343.5</v>
      </c>
      <c r="F14" s="109">
        <f t="shared" si="0"/>
        <v>606</v>
      </c>
      <c r="G14" s="119">
        <v>13283.33</v>
      </c>
      <c r="H14" s="229">
        <f>'RNA - MLP'!F14</f>
        <v>11462.85</v>
      </c>
      <c r="I14" s="229"/>
      <c r="J14" s="229">
        <f>'Média Móvel Centrada - IS'!J15</f>
        <v>8637.7184181223674</v>
      </c>
      <c r="K14" s="229">
        <f>'Regressão Simples'!J15</f>
        <v>8965.4941905973646</v>
      </c>
    </row>
    <row r="15" spans="1:22" ht="14.25" customHeight="1" x14ac:dyDescent="0.25">
      <c r="A15" s="225">
        <v>40940</v>
      </c>
      <c r="B15" s="226" t="s">
        <v>9</v>
      </c>
      <c r="C15" s="226">
        <v>2012</v>
      </c>
      <c r="D15" s="227">
        <v>14</v>
      </c>
      <c r="E15" s="228">
        <v>90.5</v>
      </c>
      <c r="F15" s="109">
        <f t="shared" si="0"/>
        <v>434</v>
      </c>
      <c r="G15" s="119">
        <v>6916.17</v>
      </c>
      <c r="H15" s="229">
        <f>'RNA - MLP'!F15</f>
        <v>6579.24</v>
      </c>
      <c r="I15" s="229">
        <f>Hibrido!D16</f>
        <v>8526.0607146399998</v>
      </c>
      <c r="J15" s="229">
        <f>'Média Móvel Centrada - IS'!J16</f>
        <v>7860.4525531536674</v>
      </c>
      <c r="K15" s="229">
        <f>'Regressão Simples'!J16</f>
        <v>6678.0320749194907</v>
      </c>
    </row>
    <row r="16" spans="1:22" ht="14.25" customHeight="1" x14ac:dyDescent="0.25">
      <c r="A16" s="225">
        <v>40969</v>
      </c>
      <c r="B16" s="226" t="s">
        <v>10</v>
      </c>
      <c r="C16" s="226">
        <v>2012</v>
      </c>
      <c r="D16" s="227">
        <v>15</v>
      </c>
      <c r="E16" s="228">
        <v>119</v>
      </c>
      <c r="F16" s="109">
        <f t="shared" si="0"/>
        <v>209.5</v>
      </c>
      <c r="G16" s="119">
        <v>4930.82</v>
      </c>
      <c r="H16" s="229">
        <f>'RNA - MLP'!F16</f>
        <v>2872.69</v>
      </c>
      <c r="I16" s="229">
        <f>Hibrido!D17</f>
        <v>7576.0832446300001</v>
      </c>
      <c r="J16" s="229">
        <f>'Média Móvel Centrada - IS'!J17</f>
        <v>7787.8609192527065</v>
      </c>
      <c r="K16" s="229">
        <f>'Regressão Simples'!J17</f>
        <v>3692.3620460259872</v>
      </c>
    </row>
    <row r="17" spans="1:11" ht="14.25" customHeight="1" x14ac:dyDescent="0.25">
      <c r="A17" s="225">
        <v>41000</v>
      </c>
      <c r="B17" s="226" t="s">
        <v>11</v>
      </c>
      <c r="C17" s="226">
        <v>2012</v>
      </c>
      <c r="D17" s="227">
        <v>16</v>
      </c>
      <c r="E17" s="228">
        <v>36.5</v>
      </c>
      <c r="F17" s="109">
        <f t="shared" si="0"/>
        <v>155.5</v>
      </c>
      <c r="G17" s="119">
        <v>4090.75</v>
      </c>
      <c r="H17" s="229">
        <f>'RNA - MLP'!F17</f>
        <v>2536.27</v>
      </c>
      <c r="I17" s="229">
        <f>Hibrido!D18</f>
        <v>4835.0073234000001</v>
      </c>
      <c r="J17" s="229">
        <f>'Média Móvel Centrada - IS'!J18</f>
        <v>5054.2644586818142</v>
      </c>
      <c r="K17" s="229">
        <f>'Regressão Simples'!J18</f>
        <v>2974.2053352899106</v>
      </c>
    </row>
    <row r="18" spans="1:11" ht="14.25" customHeight="1" x14ac:dyDescent="0.25">
      <c r="A18" s="225">
        <v>41030</v>
      </c>
      <c r="B18" s="226" t="s">
        <v>12</v>
      </c>
      <c r="C18" s="226">
        <v>2012</v>
      </c>
      <c r="D18" s="227">
        <v>17</v>
      </c>
      <c r="E18" s="228">
        <v>45</v>
      </c>
      <c r="F18" s="109">
        <f t="shared" si="0"/>
        <v>81.5</v>
      </c>
      <c r="G18" s="119">
        <v>3816.29</v>
      </c>
      <c r="H18" s="229">
        <f>'RNA - MLP'!F18</f>
        <v>2202.77</v>
      </c>
      <c r="I18" s="229">
        <f>Hibrido!D19</f>
        <v>3480.1214006499999</v>
      </c>
      <c r="J18" s="229">
        <f>'Média Móvel Centrada - IS'!J19</f>
        <v>3690.3406205021361</v>
      </c>
      <c r="K18" s="229">
        <f>'Regressão Simples'!J19</f>
        <v>1990.0646576145464</v>
      </c>
    </row>
    <row r="19" spans="1:11" ht="14.25" customHeight="1" x14ac:dyDescent="0.25">
      <c r="A19" s="225">
        <v>41061</v>
      </c>
      <c r="B19" s="226" t="s">
        <v>14</v>
      </c>
      <c r="C19" s="226">
        <v>2012</v>
      </c>
      <c r="D19" s="227">
        <v>18</v>
      </c>
      <c r="E19" s="228">
        <v>87.5</v>
      </c>
      <c r="F19" s="109">
        <f t="shared" si="0"/>
        <v>132.5</v>
      </c>
      <c r="G19" s="119">
        <v>4132.4399999999996</v>
      </c>
      <c r="H19" s="229">
        <f>'RNA - MLP'!F19</f>
        <v>2419.6799999999998</v>
      </c>
      <c r="I19" s="229">
        <f>Hibrido!D20</f>
        <v>3149.7335721400004</v>
      </c>
      <c r="J19" s="229">
        <f>'Média Móvel Centrada - IS'!J20</f>
        <v>3367.7329675162046</v>
      </c>
      <c r="K19" s="229">
        <f>'Regressão Simples'!J20</f>
        <v>2668.3237733097299</v>
      </c>
    </row>
    <row r="20" spans="1:11" ht="14.25" customHeight="1" x14ac:dyDescent="0.25">
      <c r="A20" s="225">
        <v>41091</v>
      </c>
      <c r="B20" s="226" t="s">
        <v>16</v>
      </c>
      <c r="C20" s="226">
        <v>2012</v>
      </c>
      <c r="D20" s="227">
        <v>19</v>
      </c>
      <c r="E20" s="228">
        <v>21.5</v>
      </c>
      <c r="F20" s="109">
        <f t="shared" si="0"/>
        <v>109</v>
      </c>
      <c r="G20" s="119">
        <v>3018.84</v>
      </c>
      <c r="H20" s="229">
        <f>'RNA - MLP'!F20</f>
        <v>2313.35</v>
      </c>
      <c r="I20" s="229">
        <f>Hibrido!D21</f>
        <v>2092.2791739499999</v>
      </c>
      <c r="J20" s="229">
        <f>'Média Móvel Centrada - IS'!J21</f>
        <v>2307.3608128999676</v>
      </c>
      <c r="K20" s="229">
        <f>'Regressão Simples'!J21</f>
        <v>2355.7926121560668</v>
      </c>
    </row>
    <row r="21" spans="1:11" ht="14.25" customHeight="1" x14ac:dyDescent="0.25">
      <c r="A21" s="225">
        <v>41122</v>
      </c>
      <c r="B21" s="226" t="s">
        <v>18</v>
      </c>
      <c r="C21" s="226">
        <v>2012</v>
      </c>
      <c r="D21" s="227">
        <v>20</v>
      </c>
      <c r="E21" s="228">
        <v>0</v>
      </c>
      <c r="F21" s="109">
        <f t="shared" si="0"/>
        <v>21.5</v>
      </c>
      <c r="G21" s="119">
        <v>1987.82</v>
      </c>
      <c r="H21" s="229">
        <f>'RNA - MLP'!F21</f>
        <v>2002.62</v>
      </c>
      <c r="I21" s="229">
        <f>Hibrido!D22</f>
        <v>1646.2324644699997</v>
      </c>
      <c r="J21" s="229">
        <f>'Média Móvel Centrada - IS'!J22</f>
        <v>1842.6596403758579</v>
      </c>
      <c r="K21" s="229">
        <f>'Regressão Simples'!J22</f>
        <v>1192.1127567966835</v>
      </c>
    </row>
    <row r="22" spans="1:11" ht="14.25" customHeight="1" x14ac:dyDescent="0.25">
      <c r="A22" s="225">
        <v>41153</v>
      </c>
      <c r="B22" s="226" t="s">
        <v>20</v>
      </c>
      <c r="C22" s="226">
        <v>2012</v>
      </c>
      <c r="D22" s="227">
        <v>21</v>
      </c>
      <c r="E22" s="228">
        <v>35.5</v>
      </c>
      <c r="F22" s="109">
        <f t="shared" si="0"/>
        <v>35.5</v>
      </c>
      <c r="G22" s="119">
        <v>1605.63</v>
      </c>
      <c r="H22" s="229">
        <f>'RNA - MLP'!F22</f>
        <v>2044.99</v>
      </c>
      <c r="I22" s="229">
        <f>Hibrido!D23</f>
        <v>1491.6604492000001</v>
      </c>
      <c r="J22" s="229">
        <f>'Média Móvel Centrada - IS'!J23</f>
        <v>1691.5662384517243</v>
      </c>
      <c r="K22" s="229">
        <f>'Regressão Simples'!J23</f>
        <v>1378.3015336541848</v>
      </c>
    </row>
    <row r="23" spans="1:11" ht="14.25" customHeight="1" x14ac:dyDescent="0.25">
      <c r="A23" s="225">
        <v>41183</v>
      </c>
      <c r="B23" s="226" t="s">
        <v>21</v>
      </c>
      <c r="C23" s="226">
        <v>2012</v>
      </c>
      <c r="D23" s="227">
        <v>22</v>
      </c>
      <c r="E23" s="228">
        <v>57</v>
      </c>
      <c r="F23" s="109">
        <f t="shared" si="0"/>
        <v>92.5</v>
      </c>
      <c r="G23" s="119">
        <v>1619.59</v>
      </c>
      <c r="H23" s="229">
        <f>'RNA - MLP'!F23</f>
        <v>2245.36</v>
      </c>
      <c r="I23" s="229">
        <f>Hibrido!D24</f>
        <v>2035.4942190699999</v>
      </c>
      <c r="J23" s="229">
        <f>'Média Móvel Centrada - IS'!J24</f>
        <v>2247.811948585113</v>
      </c>
      <c r="K23" s="229">
        <f>'Regressão Simples'!J24</f>
        <v>2136.3558394311544</v>
      </c>
    </row>
    <row r="24" spans="1:11" ht="14.25" customHeight="1" x14ac:dyDescent="0.25">
      <c r="A24" s="225">
        <v>41214</v>
      </c>
      <c r="B24" s="226" t="s">
        <v>22</v>
      </c>
      <c r="C24" s="226">
        <v>2012</v>
      </c>
      <c r="D24" s="227">
        <v>23</v>
      </c>
      <c r="E24" s="228">
        <v>161.5</v>
      </c>
      <c r="F24" s="109">
        <f t="shared" si="0"/>
        <v>218.5</v>
      </c>
      <c r="G24" s="119">
        <v>2531.52</v>
      </c>
      <c r="H24" s="229">
        <f>'RNA - MLP'!F24</f>
        <v>2939.44</v>
      </c>
      <c r="I24" s="229">
        <f>Hibrido!D25</f>
        <v>3429.5609044799994</v>
      </c>
      <c r="J24" s="229">
        <f>'Média Móvel Centrada - IS'!J25</f>
        <v>3637.939128768523</v>
      </c>
      <c r="K24" s="229">
        <f>'Regressão Simples'!J25</f>
        <v>3812.0548311486668</v>
      </c>
    </row>
    <row r="25" spans="1:11" ht="14.25" customHeight="1" x14ac:dyDescent="0.25">
      <c r="A25" s="225">
        <v>41244</v>
      </c>
      <c r="B25" s="226" t="s">
        <v>24</v>
      </c>
      <c r="C25" s="226">
        <v>2012</v>
      </c>
      <c r="D25" s="227">
        <v>24</v>
      </c>
      <c r="E25" s="228">
        <v>183.5</v>
      </c>
      <c r="F25" s="109">
        <f t="shared" si="0"/>
        <v>345</v>
      </c>
      <c r="G25" s="119">
        <v>3623.25</v>
      </c>
      <c r="H25" s="229">
        <f>'RNA - MLP'!F25</f>
        <v>4438.93</v>
      </c>
      <c r="I25" s="229">
        <f>Hibrido!D26</f>
        <v>6237.993873639999</v>
      </c>
      <c r="J25" s="229">
        <f>'Média Móvel Centrada - IS'!J26</f>
        <v>6225.84274186524</v>
      </c>
      <c r="K25" s="229">
        <f>'Regressão Simples'!J26</f>
        <v>5494.4034220396607</v>
      </c>
    </row>
    <row r="26" spans="1:11" ht="14.25" customHeight="1" x14ac:dyDescent="0.25">
      <c r="A26" s="225">
        <v>41275</v>
      </c>
      <c r="B26" s="226" t="s">
        <v>7</v>
      </c>
      <c r="C26" s="226">
        <v>2013</v>
      </c>
      <c r="D26" s="227">
        <v>25</v>
      </c>
      <c r="E26" s="228">
        <v>319.5</v>
      </c>
      <c r="F26" s="109">
        <f t="shared" si="0"/>
        <v>503</v>
      </c>
      <c r="G26" s="119">
        <v>8698.94</v>
      </c>
      <c r="H26" s="229">
        <f>'RNA - MLP'!F26</f>
        <v>8836.7800000000007</v>
      </c>
      <c r="I26" s="229">
        <f>Hibrido!D27</f>
        <v>9564.1069289299994</v>
      </c>
      <c r="J26" s="229">
        <f>'Média Móvel Centrada - IS'!J27</f>
        <v>7912.8581608814293</v>
      </c>
      <c r="K26" s="229">
        <f>'Regressão Simples'!J27</f>
        <v>7595.676760860033</v>
      </c>
    </row>
    <row r="27" spans="1:11" ht="14.25" customHeight="1" x14ac:dyDescent="0.25">
      <c r="A27" s="225">
        <v>41306</v>
      </c>
      <c r="B27" s="226" t="s">
        <v>9</v>
      </c>
      <c r="C27" s="226">
        <v>2013</v>
      </c>
      <c r="D27" s="227">
        <v>26</v>
      </c>
      <c r="E27" s="228">
        <v>263.5</v>
      </c>
      <c r="F27" s="109">
        <f t="shared" si="0"/>
        <v>583</v>
      </c>
      <c r="G27" s="119">
        <v>9053.91</v>
      </c>
      <c r="H27" s="229">
        <f>'RNA - MLP'!F27</f>
        <v>11035.96</v>
      </c>
      <c r="I27" s="229">
        <f>Hibrido!D28</f>
        <v>10113.066870480001</v>
      </c>
      <c r="J27" s="229">
        <f>'Média Móvel Centrada - IS'!J28</f>
        <v>7225.6476141208395</v>
      </c>
      <c r="K27" s="229">
        <f>'Regressão Simples'!J28</f>
        <v>8659.6126286171839</v>
      </c>
    </row>
    <row r="28" spans="1:11" ht="14.25" customHeight="1" x14ac:dyDescent="0.25">
      <c r="A28" s="225">
        <v>41334</v>
      </c>
      <c r="B28" s="226" t="s">
        <v>10</v>
      </c>
      <c r="C28" s="226">
        <v>2013</v>
      </c>
      <c r="D28" s="227">
        <v>27</v>
      </c>
      <c r="E28" s="228">
        <v>186</v>
      </c>
      <c r="F28" s="109">
        <f t="shared" si="0"/>
        <v>449.5</v>
      </c>
      <c r="G28" s="119">
        <v>6924.41</v>
      </c>
      <c r="H28" s="229">
        <f>'RNA - MLP'!F28</f>
        <v>7062.97</v>
      </c>
      <c r="I28" s="229">
        <f>Hibrido!D29</f>
        <v>8087.3168250599992</v>
      </c>
      <c r="J28" s="229">
        <f>'Média Móvel Centrada - IS'!J29</f>
        <v>7234.143001893166</v>
      </c>
      <c r="K28" s="229">
        <f>'Regressão Simples'!J29</f>
        <v>6884.1696492974388</v>
      </c>
    </row>
    <row r="29" spans="1:11" ht="14.25" customHeight="1" x14ac:dyDescent="0.25">
      <c r="A29" s="225">
        <v>41365</v>
      </c>
      <c r="B29" s="226" t="s">
        <v>11</v>
      </c>
      <c r="C29" s="226">
        <v>2013</v>
      </c>
      <c r="D29" s="227">
        <v>28</v>
      </c>
      <c r="E29" s="228">
        <v>71.5</v>
      </c>
      <c r="F29" s="109">
        <f t="shared" si="0"/>
        <v>257.5</v>
      </c>
      <c r="G29" s="119">
        <v>5999.64</v>
      </c>
      <c r="H29" s="229">
        <f>'RNA - MLP'!F29</f>
        <v>3275.18</v>
      </c>
      <c r="I29" s="229">
        <f>Hibrido!D30</f>
        <v>4634.1024401799996</v>
      </c>
      <c r="J29" s="229">
        <f>'Média Móvel Centrada - IS'!J30</f>
        <v>4816.201799430929</v>
      </c>
      <c r="K29" s="229">
        <f>'Regressão Simples'!J30</f>
        <v>4330.7235666802771</v>
      </c>
    </row>
    <row r="30" spans="1:11" ht="14.25" customHeight="1" x14ac:dyDescent="0.25">
      <c r="A30" s="225">
        <v>41395</v>
      </c>
      <c r="B30" s="226" t="s">
        <v>12</v>
      </c>
      <c r="C30" s="226">
        <v>2013</v>
      </c>
      <c r="D30" s="227">
        <v>29</v>
      </c>
      <c r="E30" s="228">
        <v>60</v>
      </c>
      <c r="F30" s="109">
        <f t="shared" si="0"/>
        <v>131.5</v>
      </c>
      <c r="G30" s="119">
        <v>3600.54</v>
      </c>
      <c r="H30" s="229">
        <f>'RNA - MLP'!F30</f>
        <v>2414.9</v>
      </c>
      <c r="I30" s="229">
        <f>Hibrido!D31</f>
        <v>3398.2380271399998</v>
      </c>
      <c r="J30" s="229">
        <f>'Média Móvel Centrada - IS'!J31</f>
        <v>3616.1390553423716</v>
      </c>
      <c r="K30" s="229">
        <f>'Regressão Simples'!J31</f>
        <v>2655.0245749627657</v>
      </c>
    </row>
    <row r="31" spans="1:11" ht="14.25" customHeight="1" x14ac:dyDescent="0.25">
      <c r="A31" s="225">
        <v>41426</v>
      </c>
      <c r="B31" s="226" t="s">
        <v>14</v>
      </c>
      <c r="C31" s="226">
        <v>2013</v>
      </c>
      <c r="D31" s="227">
        <v>30</v>
      </c>
      <c r="E31" s="228">
        <v>30.5</v>
      </c>
      <c r="F31" s="109">
        <f t="shared" si="0"/>
        <v>90.5</v>
      </c>
      <c r="G31" s="119">
        <v>4079.6</v>
      </c>
      <c r="H31" s="229">
        <f>'RNA - MLP'!F31</f>
        <v>2237.46</v>
      </c>
      <c r="I31" s="229">
        <f>Hibrido!D32</f>
        <v>3292.4518029400001</v>
      </c>
      <c r="J31" s="229">
        <f>'Média Móvel Centrada - IS'!J32</f>
        <v>3504.4016124525128</v>
      </c>
      <c r="K31" s="229">
        <f>'Regressão Simples'!J32</f>
        <v>2109.757442737226</v>
      </c>
    </row>
    <row r="32" spans="1:11" ht="14.25" customHeight="1" x14ac:dyDescent="0.25">
      <c r="A32" s="225">
        <v>41456</v>
      </c>
      <c r="B32" s="226" t="s">
        <v>16</v>
      </c>
      <c r="C32" s="226">
        <v>2013</v>
      </c>
      <c r="D32" s="227">
        <v>31</v>
      </c>
      <c r="E32" s="228">
        <v>21.5</v>
      </c>
      <c r="F32" s="109">
        <f t="shared" si="0"/>
        <v>52</v>
      </c>
      <c r="G32" s="119">
        <v>2892.32</v>
      </c>
      <c r="H32" s="229">
        <f>'RNA - MLP'!F32</f>
        <v>2098.11</v>
      </c>
      <c r="I32" s="229">
        <f>Hibrido!D33</f>
        <v>2315.7714417100001</v>
      </c>
      <c r="J32" s="229">
        <f>'Média Móvel Centrada - IS'!J33</f>
        <v>2519.6110083702383</v>
      </c>
      <c r="K32" s="229">
        <f>'Regressão Simples'!J33</f>
        <v>1597.7383063790971</v>
      </c>
    </row>
    <row r="33" spans="1:48" ht="14.25" customHeight="1" x14ac:dyDescent="0.25">
      <c r="A33" s="225">
        <v>41487</v>
      </c>
      <c r="B33" s="226" t="s">
        <v>18</v>
      </c>
      <c r="C33" s="226">
        <v>2013</v>
      </c>
      <c r="D33" s="227">
        <v>32</v>
      </c>
      <c r="E33" s="228">
        <v>0</v>
      </c>
      <c r="F33" s="109">
        <f t="shared" si="0"/>
        <v>21.5</v>
      </c>
      <c r="G33" s="119">
        <v>2192.8200000000002</v>
      </c>
      <c r="H33" s="229">
        <f>'RNA - MLP'!F33</f>
        <v>2002.62</v>
      </c>
      <c r="I33" s="229">
        <f>Hibrido!D34</f>
        <v>1620.0024644700002</v>
      </c>
      <c r="J33" s="229">
        <f>'Média Móvel Centrada - IS'!J34</f>
        <v>1816.4289062588864</v>
      </c>
      <c r="K33" s="229">
        <f>'Regressão Simples'!J34</f>
        <v>1192.1127567966835</v>
      </c>
    </row>
    <row r="34" spans="1:48" ht="14.25" customHeight="1" x14ac:dyDescent="0.25">
      <c r="A34" s="225">
        <v>41518</v>
      </c>
      <c r="B34" s="226" t="s">
        <v>20</v>
      </c>
      <c r="C34" s="226">
        <v>2013</v>
      </c>
      <c r="D34" s="227">
        <v>33</v>
      </c>
      <c r="E34" s="228">
        <v>54.1</v>
      </c>
      <c r="F34" s="109">
        <f t="shared" si="0"/>
        <v>54.1</v>
      </c>
      <c r="G34" s="119">
        <v>1992.47</v>
      </c>
      <c r="H34" s="229">
        <f>'RNA - MLP'!F34</f>
        <v>2105.14</v>
      </c>
      <c r="I34" s="229">
        <f>Hibrido!D35</f>
        <v>1191.8973845100002</v>
      </c>
      <c r="J34" s="229">
        <f>'Média Móvel Centrada - IS'!J35</f>
        <v>1396.2166290602534</v>
      </c>
      <c r="K34" s="229">
        <f>'Regressão Simples'!J35</f>
        <v>1625.6666229077223</v>
      </c>
    </row>
    <row r="35" spans="1:48" ht="14.25" customHeight="1" x14ac:dyDescent="0.25">
      <c r="A35" s="225">
        <v>41548</v>
      </c>
      <c r="B35" s="226" t="s">
        <v>21</v>
      </c>
      <c r="C35" s="226">
        <v>2013</v>
      </c>
      <c r="D35" s="227">
        <v>34</v>
      </c>
      <c r="E35" s="228">
        <v>101</v>
      </c>
      <c r="F35" s="109">
        <f t="shared" si="0"/>
        <v>155.1</v>
      </c>
      <c r="G35" s="119">
        <v>2890</v>
      </c>
      <c r="H35" s="229">
        <f>'RNA - MLP'!F35</f>
        <v>2534.12</v>
      </c>
      <c r="I35" s="229">
        <f>Hibrido!D36</f>
        <v>1383.01230313</v>
      </c>
      <c r="J35" s="229">
        <f>'Média Móvel Centrada - IS'!J36</f>
        <v>1602.255910591716</v>
      </c>
      <c r="K35" s="229">
        <f>'Regressão Simples'!J36</f>
        <v>2968.885655951125</v>
      </c>
    </row>
    <row r="36" spans="1:48" ht="14.25" customHeight="1" x14ac:dyDescent="0.25">
      <c r="A36" s="225">
        <v>41579</v>
      </c>
      <c r="B36" s="226" t="s">
        <v>22</v>
      </c>
      <c r="C36" s="226">
        <v>2013</v>
      </c>
      <c r="D36" s="227">
        <v>35</v>
      </c>
      <c r="E36" s="228">
        <v>196.5</v>
      </c>
      <c r="F36" s="109">
        <f t="shared" si="0"/>
        <v>297.5</v>
      </c>
      <c r="G36" s="119">
        <v>2978.56</v>
      </c>
      <c r="H36" s="229">
        <f>'RNA - MLP'!F36</f>
        <v>3720.74</v>
      </c>
      <c r="I36" s="229">
        <f>Hibrido!D37</f>
        <v>2225.8687563900003</v>
      </c>
      <c r="J36" s="229">
        <f>'Média Móvel Centrada - IS'!J37</f>
        <v>2351.0269822889854</v>
      </c>
      <c r="K36" s="229">
        <f>'Regressão Simples'!J37</f>
        <v>4862.6915005588526</v>
      </c>
    </row>
    <row r="37" spans="1:48" ht="14.25" customHeight="1" x14ac:dyDescent="0.25">
      <c r="A37" s="225">
        <v>41609</v>
      </c>
      <c r="B37" s="226" t="s">
        <v>24</v>
      </c>
      <c r="C37" s="226">
        <v>2013</v>
      </c>
      <c r="D37" s="227">
        <v>36</v>
      </c>
      <c r="E37" s="228">
        <v>201.5</v>
      </c>
      <c r="F37" s="109">
        <f t="shared" si="0"/>
        <v>398</v>
      </c>
      <c r="G37" s="119">
        <v>5302.28</v>
      </c>
      <c r="H37" s="229">
        <f>'RNA - MLP'!F37</f>
        <v>5574.99</v>
      </c>
      <c r="I37" s="229">
        <f>Hibrido!D38</f>
        <v>4074.2146878600001</v>
      </c>
      <c r="J37" s="229">
        <f>'Média Móvel Centrada - IS'!J38</f>
        <v>3754.0290519084001</v>
      </c>
      <c r="K37" s="229">
        <f>'Regressão Simples'!J38</f>
        <v>6199.260934428773</v>
      </c>
    </row>
    <row r="38" spans="1:48" ht="14.25" customHeight="1" x14ac:dyDescent="0.25">
      <c r="A38" s="225">
        <v>41640</v>
      </c>
      <c r="B38" s="226" t="s">
        <v>7</v>
      </c>
      <c r="C38" s="226">
        <v>2014</v>
      </c>
      <c r="D38" s="227">
        <v>37</v>
      </c>
      <c r="E38" s="228">
        <v>89.5</v>
      </c>
      <c r="F38" s="109">
        <f t="shared" si="0"/>
        <v>291</v>
      </c>
      <c r="G38" s="119">
        <v>3079.94</v>
      </c>
      <c r="H38" s="229">
        <f>'RNA - MLP'!F38</f>
        <v>3639.83</v>
      </c>
      <c r="I38" s="229">
        <f>Hibrido!D39</f>
        <v>4321.0934487200002</v>
      </c>
      <c r="J38" s="229">
        <f>'Média Móvel Centrada - IS'!J39</f>
        <v>4458.3417224170335</v>
      </c>
      <c r="K38" s="229">
        <f>'Regressão Simples'!J39</f>
        <v>4776.2467113035846</v>
      </c>
    </row>
    <row r="39" spans="1:48" ht="14.25" customHeight="1" x14ac:dyDescent="0.25">
      <c r="A39" s="225">
        <v>41671</v>
      </c>
      <c r="B39" s="226" t="s">
        <v>9</v>
      </c>
      <c r="C39" s="226">
        <v>2014</v>
      </c>
      <c r="D39" s="227">
        <v>38</v>
      </c>
      <c r="E39" s="228">
        <v>25.5</v>
      </c>
      <c r="F39" s="109">
        <f t="shared" si="0"/>
        <v>115</v>
      </c>
      <c r="G39" s="119">
        <v>1795.04</v>
      </c>
      <c r="H39" s="229">
        <f>'RNA - MLP'!F39</f>
        <v>2339.38</v>
      </c>
      <c r="I39" s="229">
        <f>Hibrido!D40</f>
        <v>3671.9375556599998</v>
      </c>
      <c r="J39" s="229">
        <f>'Média Móvel Centrada - IS'!J40</f>
        <v>3887.8921729883518</v>
      </c>
      <c r="K39" s="229">
        <f>'Regressão Simples'!J40</f>
        <v>2435.5878022378533</v>
      </c>
    </row>
    <row r="40" spans="1:48" ht="14.25" customHeight="1" x14ac:dyDescent="0.25">
      <c r="A40" s="225">
        <v>41699</v>
      </c>
      <c r="B40" s="226" t="s">
        <v>10</v>
      </c>
      <c r="C40" s="226">
        <v>2014</v>
      </c>
      <c r="D40" s="227">
        <v>39</v>
      </c>
      <c r="E40" s="228">
        <v>110</v>
      </c>
      <c r="F40" s="109">
        <f t="shared" si="0"/>
        <v>135.5</v>
      </c>
      <c r="G40" s="119">
        <v>2185.0100000000002</v>
      </c>
      <c r="H40" s="229">
        <f>'RNA - MLP'!F40</f>
        <v>2434.14</v>
      </c>
      <c r="I40" s="229">
        <f>Hibrido!D41</f>
        <v>3505.9181762400003</v>
      </c>
      <c r="J40" s="229">
        <f>'Média Móvel Centrada - IS'!J41</f>
        <v>3724.1817470226151</v>
      </c>
      <c r="K40" s="229">
        <f>'Regressão Simples'!J41</f>
        <v>2708.2213683506229</v>
      </c>
    </row>
    <row r="41" spans="1:48" ht="14.25" customHeight="1" x14ac:dyDescent="0.25">
      <c r="A41" s="225">
        <v>41730</v>
      </c>
      <c r="B41" s="226" t="s">
        <v>11</v>
      </c>
      <c r="C41" s="226">
        <v>2014</v>
      </c>
      <c r="D41" s="227">
        <v>40</v>
      </c>
      <c r="E41" s="228">
        <v>78.5</v>
      </c>
      <c r="F41" s="109">
        <f t="shared" si="0"/>
        <v>188.5</v>
      </c>
      <c r="G41" s="119">
        <v>2237.5700000000002</v>
      </c>
      <c r="H41" s="229">
        <f>'RNA - MLP'!F41</f>
        <v>2729.84</v>
      </c>
      <c r="I41" s="229">
        <f>Hibrido!D42</f>
        <v>2073.8413126200003</v>
      </c>
      <c r="J41" s="229">
        <f>'Média Móvel Centrada - IS'!J42</f>
        <v>2290.7811378309966</v>
      </c>
      <c r="K41" s="229">
        <f>'Regressão Simples'!J42</f>
        <v>3413.0788807397353</v>
      </c>
    </row>
    <row r="42" spans="1:48" ht="14.25" customHeight="1" x14ac:dyDescent="0.25">
      <c r="A42" s="225">
        <v>41760</v>
      </c>
      <c r="B42" s="226" t="s">
        <v>12</v>
      </c>
      <c r="C42" s="226">
        <v>2014</v>
      </c>
      <c r="D42" s="227">
        <v>41</v>
      </c>
      <c r="E42" s="228">
        <v>15.5</v>
      </c>
      <c r="F42" s="109">
        <f t="shared" si="0"/>
        <v>94</v>
      </c>
      <c r="G42" s="119">
        <v>1527.44</v>
      </c>
      <c r="H42" s="229">
        <f>'RNA - MLP'!F42</f>
        <v>2251.34</v>
      </c>
      <c r="I42" s="229">
        <f>Hibrido!D43</f>
        <v>1357.4427904499998</v>
      </c>
      <c r="J42" s="229">
        <f>'Média Móvel Centrada - IS'!J43</f>
        <v>1570.0273263906656</v>
      </c>
      <c r="K42" s="229">
        <f>'Regressão Simples'!J43</f>
        <v>2156.304636951601</v>
      </c>
    </row>
    <row r="43" spans="1:48" ht="14.25" customHeight="1" x14ac:dyDescent="0.25">
      <c r="A43" s="225">
        <v>41791</v>
      </c>
      <c r="B43" s="226" t="s">
        <v>14</v>
      </c>
      <c r="C43" s="226">
        <v>2014</v>
      </c>
      <c r="D43" s="227">
        <v>42</v>
      </c>
      <c r="E43" s="228">
        <v>4</v>
      </c>
      <c r="F43" s="109">
        <f t="shared" si="0"/>
        <v>19.5</v>
      </c>
      <c r="G43" s="119">
        <v>1411.64</v>
      </c>
      <c r="H43" s="229">
        <f>'RNA - MLP'!F43</f>
        <v>1996.76</v>
      </c>
      <c r="I43" s="229">
        <f>Hibrido!D44</f>
        <v>1191.39926079</v>
      </c>
      <c r="J43" s="229">
        <f>'Média Móvel Centrada - IS'!J44</f>
        <v>1387.3200480303822</v>
      </c>
      <c r="K43" s="229">
        <f>'Regressão Simples'!J44</f>
        <v>1165.5143601027548</v>
      </c>
    </row>
    <row r="44" spans="1:48" ht="14.25" customHeight="1" x14ac:dyDescent="0.25">
      <c r="A44" s="225">
        <v>41821</v>
      </c>
      <c r="B44" s="226" t="s">
        <v>16</v>
      </c>
      <c r="C44" s="226">
        <v>2014</v>
      </c>
      <c r="D44" s="227">
        <v>43</v>
      </c>
      <c r="E44" s="228">
        <v>39</v>
      </c>
      <c r="F44" s="109">
        <f t="shared" si="0"/>
        <v>43</v>
      </c>
      <c r="G44" s="119">
        <v>1285.6099999999999</v>
      </c>
      <c r="H44" s="229">
        <f>'RNA - MLP'!F44</f>
        <v>2068.69</v>
      </c>
      <c r="I44" s="229">
        <f>Hibrido!D45</f>
        <v>762.96843409999997</v>
      </c>
      <c r="J44" s="229">
        <f>'Média Móvel Centrada - IS'!J45</f>
        <v>964.68928894787064</v>
      </c>
      <c r="K44" s="229">
        <f>'Regressão Simples'!J45</f>
        <v>1478.0455212564177</v>
      </c>
    </row>
    <row r="45" spans="1:48" ht="14.25" customHeight="1" x14ac:dyDescent="0.25">
      <c r="A45" s="225">
        <v>41852</v>
      </c>
      <c r="B45" s="226" t="s">
        <v>18</v>
      </c>
      <c r="C45" s="226">
        <v>2014</v>
      </c>
      <c r="D45" s="227">
        <v>44</v>
      </c>
      <c r="E45" s="228">
        <v>6</v>
      </c>
      <c r="F45" s="109">
        <f t="shared" si="0"/>
        <v>45</v>
      </c>
      <c r="G45" s="119">
        <v>1169.6300000000001</v>
      </c>
      <c r="H45" s="229">
        <f>'RNA - MLP'!F45</f>
        <v>2075.14</v>
      </c>
      <c r="I45" s="229">
        <f>Hibrido!D46</f>
        <v>600.16231248999998</v>
      </c>
      <c r="J45" s="229">
        <f>'Média Móvel Centrada - IS'!J46</f>
        <v>802.35936909675695</v>
      </c>
      <c r="K45" s="229">
        <f>'Regressão Simples'!J46</f>
        <v>1504.6439179503463</v>
      </c>
    </row>
    <row r="46" spans="1:48" ht="14.25" customHeight="1" x14ac:dyDescent="0.25">
      <c r="A46" s="225">
        <v>41883</v>
      </c>
      <c r="B46" s="226" t="s">
        <v>20</v>
      </c>
      <c r="C46" s="226">
        <v>2014</v>
      </c>
      <c r="D46" s="227">
        <v>45</v>
      </c>
      <c r="E46" s="228">
        <v>36</v>
      </c>
      <c r="F46" s="109">
        <f t="shared" si="0"/>
        <v>42</v>
      </c>
      <c r="G46" s="119">
        <v>867.6</v>
      </c>
      <c r="H46" s="229">
        <f>'RNA - MLP'!F46</f>
        <v>2065.4899999999998</v>
      </c>
      <c r="I46" s="229">
        <f>Hibrido!D47</f>
        <v>576.1676506</v>
      </c>
      <c r="J46" s="229">
        <f>'Média Móvel Centrada - IS'!J47</f>
        <v>777.64602586567082</v>
      </c>
      <c r="K46" s="229">
        <f>'Regressão Simples'!J47</f>
        <v>1464.7463229094533</v>
      </c>
    </row>
    <row r="47" spans="1:48" ht="14.25" customHeight="1" x14ac:dyDescent="0.25">
      <c r="A47" s="225">
        <v>41913</v>
      </c>
      <c r="B47" s="226" t="s">
        <v>21</v>
      </c>
      <c r="C47" s="226">
        <v>2014</v>
      </c>
      <c r="D47" s="227">
        <v>46</v>
      </c>
      <c r="E47" s="228">
        <v>41.5</v>
      </c>
      <c r="F47" s="109">
        <f t="shared" si="0"/>
        <v>77.5</v>
      </c>
      <c r="G47" s="119">
        <v>650.35</v>
      </c>
      <c r="H47" s="229">
        <f>'RNA - MLP'!F47</f>
        <v>2187.79</v>
      </c>
      <c r="I47" s="229">
        <f>Hibrido!D48</f>
        <v>867.09687654999993</v>
      </c>
      <c r="J47" s="229">
        <f>'Média Móvel Centrada - IS'!J48</f>
        <v>1076.5113753893254</v>
      </c>
      <c r="K47" s="229">
        <f>'Regressão Simples'!J48</f>
        <v>1936.8678642266891</v>
      </c>
      <c r="AV47" s="6" t="s">
        <v>27</v>
      </c>
    </row>
    <row r="48" spans="1:48" ht="14.25" customHeight="1" x14ac:dyDescent="0.25">
      <c r="A48" s="225">
        <v>41944</v>
      </c>
      <c r="B48" s="226" t="s">
        <v>22</v>
      </c>
      <c r="C48" s="226">
        <v>2014</v>
      </c>
      <c r="D48" s="227">
        <v>47</v>
      </c>
      <c r="E48" s="228">
        <v>159</v>
      </c>
      <c r="F48" s="109">
        <f t="shared" si="0"/>
        <v>200.5</v>
      </c>
      <c r="G48" s="119">
        <v>1498.22</v>
      </c>
      <c r="H48" s="229">
        <f>'RNA - MLP'!F48</f>
        <v>2809.37</v>
      </c>
      <c r="I48" s="229">
        <f>Hibrido!D49</f>
        <v>1578.1976369499998</v>
      </c>
      <c r="J48" s="229">
        <f>'Média Móvel Centrada - IS'!J49</f>
        <v>1792.6230041565414</v>
      </c>
      <c r="K48" s="229">
        <f>'Regressão Simples'!J49</f>
        <v>3572.669260903308</v>
      </c>
    </row>
    <row r="49" spans="1:15" ht="14.25" customHeight="1" x14ac:dyDescent="0.25">
      <c r="A49" s="225">
        <v>41974</v>
      </c>
      <c r="B49" s="226" t="s">
        <v>24</v>
      </c>
      <c r="C49" s="226">
        <v>2014</v>
      </c>
      <c r="D49" s="227">
        <v>48</v>
      </c>
      <c r="E49" s="228">
        <v>179</v>
      </c>
      <c r="F49" s="109">
        <f t="shared" si="0"/>
        <v>338</v>
      </c>
      <c r="G49" s="119">
        <v>3434.81</v>
      </c>
      <c r="H49" s="229">
        <f>'RNA - MLP'!F49</f>
        <v>4317.34</v>
      </c>
      <c r="I49" s="229">
        <f>Hibrido!D50</f>
        <v>3155.3282177899996</v>
      </c>
      <c r="J49" s="229">
        <f>'Média Móvel Centrada - IS'!J50</f>
        <v>3169.947234423913</v>
      </c>
      <c r="K49" s="229">
        <f>'Regressão Simples'!J50</f>
        <v>5401.3090336109099</v>
      </c>
      <c r="O49" s="13"/>
    </row>
    <row r="50" spans="1:15" ht="14.25" customHeight="1" x14ac:dyDescent="0.25">
      <c r="A50" s="225">
        <v>42005</v>
      </c>
      <c r="B50" s="226" t="s">
        <v>7</v>
      </c>
      <c r="C50" s="226">
        <v>2015</v>
      </c>
      <c r="D50" s="227">
        <v>49</v>
      </c>
      <c r="E50" s="228">
        <v>90.5</v>
      </c>
      <c r="F50" s="109">
        <f t="shared" si="0"/>
        <v>269.5</v>
      </c>
      <c r="G50" s="119">
        <v>1988.21</v>
      </c>
      <c r="H50" s="229">
        <f>'RNA - MLP'!F50</f>
        <v>3396.5</v>
      </c>
      <c r="I50" s="229">
        <f>Hibrido!D51</f>
        <v>3934.4180052099996</v>
      </c>
      <c r="J50" s="229">
        <f>'Média Móvel Centrada - IS'!J51</f>
        <v>4103.4030626546191</v>
      </c>
      <c r="K50" s="229">
        <f>'Regressão Simples'!J51</f>
        <v>4490.3139468438503</v>
      </c>
      <c r="O50" s="13"/>
    </row>
    <row r="51" spans="1:15" ht="14.25" customHeight="1" x14ac:dyDescent="0.25">
      <c r="A51" s="225">
        <v>42036</v>
      </c>
      <c r="B51" s="226" t="s">
        <v>9</v>
      </c>
      <c r="C51" s="226">
        <v>2015</v>
      </c>
      <c r="D51" s="227">
        <v>50</v>
      </c>
      <c r="E51" s="228">
        <v>191</v>
      </c>
      <c r="F51" s="109">
        <f t="shared" si="0"/>
        <v>281.5</v>
      </c>
      <c r="G51" s="119">
        <v>3530.23</v>
      </c>
      <c r="H51" s="229">
        <f>'RNA - MLP'!F51</f>
        <v>3527.92</v>
      </c>
      <c r="I51" s="229">
        <f>Hibrido!D52</f>
        <v>3608.2804805699998</v>
      </c>
      <c r="J51" s="229">
        <f>'Média Móvel Centrada - IS'!J52</f>
        <v>3761.0046482197968</v>
      </c>
      <c r="K51" s="229">
        <f>'Regressão Simples'!J52</f>
        <v>4649.9043270074226</v>
      </c>
      <c r="O51" s="13"/>
    </row>
    <row r="52" spans="1:15" ht="14.25" customHeight="1" x14ac:dyDescent="0.25">
      <c r="A52" s="225">
        <v>42064</v>
      </c>
      <c r="B52" s="226" t="s">
        <v>10</v>
      </c>
      <c r="C52" s="226">
        <v>2015</v>
      </c>
      <c r="D52" s="227">
        <v>51</v>
      </c>
      <c r="E52" s="228">
        <v>199</v>
      </c>
      <c r="F52" s="109">
        <f t="shared" si="0"/>
        <v>390</v>
      </c>
      <c r="G52" s="119">
        <v>4682.33</v>
      </c>
      <c r="H52" s="229">
        <f>'RNA - MLP'!F52</f>
        <v>5377.45</v>
      </c>
      <c r="I52" s="229">
        <f>Hibrido!D53</f>
        <v>4089.7683800999998</v>
      </c>
      <c r="J52" s="229">
        <f>'Média Móvel Centrada - IS'!J53</f>
        <v>3829.9847721480151</v>
      </c>
      <c r="K52" s="229">
        <f>'Regressão Simples'!J53</f>
        <v>6092.8673476530575</v>
      </c>
    </row>
    <row r="53" spans="1:15" ht="14.25" customHeight="1" x14ac:dyDescent="0.25">
      <c r="A53" s="225">
        <v>42095</v>
      </c>
      <c r="B53" s="226" t="s">
        <v>11</v>
      </c>
      <c r="C53" s="226">
        <v>2015</v>
      </c>
      <c r="D53" s="227">
        <v>52</v>
      </c>
      <c r="E53" s="228">
        <v>1</v>
      </c>
      <c r="F53" s="109">
        <f t="shared" si="0"/>
        <v>200</v>
      </c>
      <c r="G53" s="119">
        <v>3532.87</v>
      </c>
      <c r="H53" s="229">
        <f>'RNA - MLP'!F53</f>
        <v>2805.95</v>
      </c>
      <c r="I53" s="229">
        <f>Hibrido!D54</f>
        <v>2371.4607908500002</v>
      </c>
      <c r="J53" s="229">
        <f>'Média Móvel Centrada - IS'!J54</f>
        <v>2586.0129324864615</v>
      </c>
      <c r="K53" s="229">
        <f>'Regressão Simples'!J54</f>
        <v>3566.0196617298257</v>
      </c>
    </row>
    <row r="54" spans="1:15" ht="14.25" customHeight="1" x14ac:dyDescent="0.25">
      <c r="A54" s="225">
        <v>42125</v>
      </c>
      <c r="B54" s="226" t="s">
        <v>12</v>
      </c>
      <c r="C54" s="226">
        <v>2015</v>
      </c>
      <c r="D54" s="227">
        <v>53</v>
      </c>
      <c r="E54" s="228">
        <v>59.5</v>
      </c>
      <c r="F54" s="109">
        <f t="shared" si="0"/>
        <v>60.5</v>
      </c>
      <c r="G54" s="119">
        <v>2507.6799999999998</v>
      </c>
      <c r="H54" s="229">
        <f>'RNA - MLP'!F54</f>
        <v>2126.9299999999998</v>
      </c>
      <c r="I54" s="229">
        <f>Hibrido!D55</f>
        <v>1763.0874352999999</v>
      </c>
      <c r="J54" s="229">
        <f>'Média Móvel Centrada - IS'!J55</f>
        <v>1968.8617306997326</v>
      </c>
      <c r="K54" s="229">
        <f>'Regressão Simples'!J55</f>
        <v>1710.7814923282945</v>
      </c>
    </row>
    <row r="55" spans="1:15" ht="14.25" customHeight="1" x14ac:dyDescent="0.25">
      <c r="A55" s="225">
        <v>42156</v>
      </c>
      <c r="B55" s="226" t="s">
        <v>14</v>
      </c>
      <c r="C55" s="226">
        <v>2015</v>
      </c>
      <c r="D55" s="227">
        <v>54</v>
      </c>
      <c r="E55" s="228">
        <v>22</v>
      </c>
      <c r="F55" s="109">
        <f t="shared" si="0"/>
        <v>81.5</v>
      </c>
      <c r="G55" s="119">
        <v>2030.09</v>
      </c>
      <c r="H55" s="229">
        <f>'RNA - MLP'!F55</f>
        <v>2202.77</v>
      </c>
      <c r="I55" s="229">
        <f>Hibrido!D56</f>
        <v>1753.6914006499999</v>
      </c>
      <c r="J55" s="229">
        <f>'Média Móvel Centrada - IS'!J56</f>
        <v>1963.9114448964533</v>
      </c>
      <c r="K55" s="229">
        <f>'Regressão Simples'!J56</f>
        <v>1990.0646576145464</v>
      </c>
    </row>
    <row r="56" spans="1:15" ht="14.25" customHeight="1" x14ac:dyDescent="0.25">
      <c r="A56" s="225">
        <v>42186</v>
      </c>
      <c r="B56" s="226" t="s">
        <v>16</v>
      </c>
      <c r="C56" s="226">
        <v>2015</v>
      </c>
      <c r="D56" s="227">
        <v>55</v>
      </c>
      <c r="E56" s="228">
        <v>9.5</v>
      </c>
      <c r="F56" s="109">
        <f t="shared" si="0"/>
        <v>31.5</v>
      </c>
      <c r="G56" s="119">
        <v>1567.76</v>
      </c>
      <c r="H56" s="229">
        <f>'RNA - MLP'!F56</f>
        <v>2032.64</v>
      </c>
      <c r="I56" s="229">
        <f>Hibrido!D57</f>
        <v>1478.52285682</v>
      </c>
      <c r="J56" s="229">
        <f>'Média Móvel Centrada - IS'!J57</f>
        <v>1677.4469371601908</v>
      </c>
      <c r="K56" s="229">
        <f>'Regressão Simples'!J57</f>
        <v>1325.1047402663273</v>
      </c>
    </row>
    <row r="57" spans="1:15" ht="14.25" customHeight="1" x14ac:dyDescent="0.25">
      <c r="A57" s="225">
        <v>42217</v>
      </c>
      <c r="B57" s="226" t="s">
        <v>18</v>
      </c>
      <c r="C57" s="226">
        <v>2015</v>
      </c>
      <c r="D57" s="227">
        <v>56</v>
      </c>
      <c r="E57" s="228">
        <v>9</v>
      </c>
      <c r="F57" s="109">
        <f t="shared" si="0"/>
        <v>18.5</v>
      </c>
      <c r="G57" s="119">
        <v>1132.05</v>
      </c>
      <c r="H57" s="229">
        <f>'RNA - MLP'!F57</f>
        <v>1993.84</v>
      </c>
      <c r="I57" s="229">
        <f>Hibrido!D58</f>
        <v>1384.56346128</v>
      </c>
      <c r="J57" s="229">
        <f>'Média Móvel Centrada - IS'!J58</f>
        <v>1580.2266831882548</v>
      </c>
      <c r="K57" s="229">
        <f>'Regressão Simples'!J58</f>
        <v>1152.2151617557904</v>
      </c>
    </row>
    <row r="58" spans="1:15" ht="14.25" customHeight="1" x14ac:dyDescent="0.25">
      <c r="A58" s="225">
        <v>42248</v>
      </c>
      <c r="B58" s="226" t="s">
        <v>20</v>
      </c>
      <c r="C58" s="226">
        <v>2015</v>
      </c>
      <c r="D58" s="227">
        <v>57</v>
      </c>
      <c r="E58" s="228">
        <v>128.5</v>
      </c>
      <c r="F58" s="109">
        <f t="shared" si="0"/>
        <v>137.5</v>
      </c>
      <c r="G58" s="119">
        <v>2159.4699999999998</v>
      </c>
      <c r="H58" s="229">
        <f>'RNA - MLP'!F58</f>
        <v>2443.9</v>
      </c>
      <c r="I58" s="229">
        <f>Hibrido!D59</f>
        <v>1275.9766748700001</v>
      </c>
      <c r="J58" s="229">
        <f>'Média Móvel Centrada - IS'!J59</f>
        <v>1494.4009815444608</v>
      </c>
      <c r="K58" s="229">
        <f>'Regressão Simples'!J59</f>
        <v>2734.8197650445518</v>
      </c>
    </row>
    <row r="59" spans="1:15" ht="14.25" customHeight="1" x14ac:dyDescent="0.25">
      <c r="A59" s="225">
        <v>42278</v>
      </c>
      <c r="B59" s="226" t="s">
        <v>21</v>
      </c>
      <c r="C59" s="226">
        <v>2015</v>
      </c>
      <c r="D59" s="227">
        <v>58</v>
      </c>
      <c r="E59" s="228">
        <v>59</v>
      </c>
      <c r="F59" s="109">
        <f t="shared" si="0"/>
        <v>187.5</v>
      </c>
      <c r="G59" s="119">
        <v>1044.47</v>
      </c>
      <c r="H59" s="229">
        <f>'RNA - MLP'!F59</f>
        <v>2723.46</v>
      </c>
      <c r="I59" s="229">
        <f>Hibrido!D60</f>
        <v>1765.8884067500001</v>
      </c>
      <c r="J59" s="229">
        <f>'Média Móvel Centrada - IS'!J60</f>
        <v>1982.9865810525746</v>
      </c>
      <c r="K59" s="229">
        <f>'Regressão Simples'!J60</f>
        <v>3399.7796823927711</v>
      </c>
    </row>
    <row r="60" spans="1:15" ht="14.25" customHeight="1" x14ac:dyDescent="0.25">
      <c r="A60" s="225">
        <v>42309</v>
      </c>
      <c r="B60" s="226" t="s">
        <v>22</v>
      </c>
      <c r="C60" s="226">
        <v>2015</v>
      </c>
      <c r="D60" s="227">
        <v>59</v>
      </c>
      <c r="E60" s="228">
        <v>233</v>
      </c>
      <c r="F60" s="109">
        <f t="shared" si="0"/>
        <v>292</v>
      </c>
      <c r="G60" s="119">
        <v>2849.53</v>
      </c>
      <c r="H60" s="229">
        <f>'RNA - MLP'!F60</f>
        <v>3652.04</v>
      </c>
      <c r="I60" s="229">
        <f>Hibrido!D61</f>
        <v>3050.0397717399997</v>
      </c>
      <c r="J60" s="229">
        <f>'Média Móvel Centrada - IS'!J61</f>
        <v>3185.5141405872323</v>
      </c>
      <c r="K60" s="229">
        <f>'Regressão Simples'!J61</f>
        <v>4789.5459096505483</v>
      </c>
    </row>
    <row r="61" spans="1:15" ht="14.25" customHeight="1" x14ac:dyDescent="0.25">
      <c r="A61" s="225">
        <v>42339</v>
      </c>
      <c r="B61" s="226" t="s">
        <v>24</v>
      </c>
      <c r="C61" s="226">
        <v>2015</v>
      </c>
      <c r="D61" s="227">
        <v>60</v>
      </c>
      <c r="E61" s="228">
        <v>200</v>
      </c>
      <c r="F61" s="109">
        <f t="shared" si="0"/>
        <v>433</v>
      </c>
      <c r="G61" s="119">
        <v>5019.74</v>
      </c>
      <c r="H61" s="229">
        <f>'RNA - MLP'!F61</f>
        <v>6548.97</v>
      </c>
      <c r="I61" s="229">
        <f>Hibrido!D62</f>
        <v>6250.103856409999</v>
      </c>
      <c r="J61" s="229">
        <f>'Média Móvel Centrada - IS'!J62</f>
        <v>5595.7927810833589</v>
      </c>
      <c r="K61" s="229">
        <f>'Regressão Simples'!J62</f>
        <v>6664.732876572526</v>
      </c>
    </row>
    <row r="62" spans="1:15" ht="14.25" customHeight="1" x14ac:dyDescent="0.25">
      <c r="A62" s="225">
        <v>42370</v>
      </c>
      <c r="B62" s="226" t="s">
        <v>7</v>
      </c>
      <c r="C62" s="226">
        <v>2016</v>
      </c>
      <c r="D62" s="227">
        <v>61</v>
      </c>
      <c r="E62" s="228">
        <v>321</v>
      </c>
      <c r="F62" s="109">
        <f t="shared" si="0"/>
        <v>521</v>
      </c>
      <c r="G62" s="119">
        <v>9529.39</v>
      </c>
      <c r="H62" s="229">
        <f>'RNA - MLP'!F62</f>
        <v>9413.58</v>
      </c>
      <c r="I62" s="229">
        <f>Hibrido!D63</f>
        <v>9253.1248204100011</v>
      </c>
      <c r="J62" s="229">
        <f>'Média Móvel Centrada - IS'!J63</f>
        <v>7304.7882133325684</v>
      </c>
      <c r="K62" s="229">
        <f>'Regressão Simples'!J63</f>
        <v>7835.0623311053914</v>
      </c>
    </row>
    <row r="63" spans="1:15" ht="14.25" customHeight="1" x14ac:dyDescent="0.25">
      <c r="A63" s="225">
        <v>42401</v>
      </c>
      <c r="B63" s="226" t="s">
        <v>9</v>
      </c>
      <c r="C63" s="226">
        <v>2016</v>
      </c>
      <c r="D63" s="227">
        <v>62</v>
      </c>
      <c r="E63" s="228">
        <v>150</v>
      </c>
      <c r="F63" s="109">
        <f t="shared" si="0"/>
        <v>471</v>
      </c>
      <c r="G63" s="119">
        <v>6756.82</v>
      </c>
      <c r="H63" s="229">
        <f>'RNA - MLP'!F63</f>
        <v>7768.23</v>
      </c>
      <c r="I63" s="229">
        <f>Hibrido!D64</f>
        <v>7901.3235124599996</v>
      </c>
      <c r="J63" s="229">
        <f>'Média Móvel Centrada - IS'!J64</f>
        <v>6751.4450743350581</v>
      </c>
      <c r="K63" s="229">
        <f>'Regressão Simples'!J64</f>
        <v>7170.1024137571721</v>
      </c>
    </row>
    <row r="64" spans="1:15" ht="14.25" customHeight="1" x14ac:dyDescent="0.25">
      <c r="A64" s="225">
        <v>42430</v>
      </c>
      <c r="B64" s="226" t="s">
        <v>10</v>
      </c>
      <c r="C64" s="226">
        <v>2016</v>
      </c>
      <c r="D64" s="227">
        <v>63</v>
      </c>
      <c r="E64" s="228">
        <v>214</v>
      </c>
      <c r="F64" s="109">
        <f t="shared" si="0"/>
        <v>364</v>
      </c>
      <c r="G64" s="119">
        <v>7590.49</v>
      </c>
      <c r="H64" s="229">
        <f>'RNA - MLP'!F64</f>
        <v>4800.6899999999996</v>
      </c>
      <c r="I64" s="229">
        <f>Hibrido!D65</f>
        <v>6818.6628412800001</v>
      </c>
      <c r="J64" s="229">
        <f>'Média Móvel Centrada - IS'!J65</f>
        <v>6719.2562329705979</v>
      </c>
      <c r="K64" s="229">
        <f>'Regressão Simples'!J65</f>
        <v>5747.0881906319837</v>
      </c>
    </row>
    <row r="65" spans="1:11" ht="14.25" customHeight="1" x14ac:dyDescent="0.25">
      <c r="A65" s="225">
        <v>42461</v>
      </c>
      <c r="B65" s="226" t="s">
        <v>11</v>
      </c>
      <c r="C65" s="226">
        <v>2016</v>
      </c>
      <c r="D65" s="227">
        <v>64</v>
      </c>
      <c r="E65" s="228">
        <v>18.5</v>
      </c>
      <c r="F65" s="109">
        <f t="shared" si="0"/>
        <v>232.5</v>
      </c>
      <c r="G65" s="119">
        <v>3941.46</v>
      </c>
      <c r="H65" s="229">
        <f>'RNA - MLP'!F65</f>
        <v>3050.7</v>
      </c>
      <c r="I65" s="229">
        <f>Hibrido!D66</f>
        <v>4213.9534669299992</v>
      </c>
      <c r="J65" s="229">
        <f>'Média Móvel Centrada - IS'!J66</f>
        <v>4415.2969090332999</v>
      </c>
      <c r="K65" s="229">
        <f>'Regressão Simples'!J66</f>
        <v>3998.243608006168</v>
      </c>
    </row>
    <row r="66" spans="1:11" ht="14.25" customHeight="1" x14ac:dyDescent="0.25">
      <c r="A66" s="225">
        <v>42491</v>
      </c>
      <c r="B66" s="226" t="s">
        <v>12</v>
      </c>
      <c r="C66" s="226">
        <v>2016</v>
      </c>
      <c r="D66" s="227">
        <v>65</v>
      </c>
      <c r="E66" s="228">
        <v>43</v>
      </c>
      <c r="F66" s="109">
        <f t="shared" si="0"/>
        <v>61.5</v>
      </c>
      <c r="G66" s="119">
        <v>2899.89</v>
      </c>
      <c r="H66" s="229">
        <f>'RNA - MLP'!F66</f>
        <v>2130.39</v>
      </c>
      <c r="I66" s="229">
        <f>Hibrido!D67</f>
        <v>3115.5544884999999</v>
      </c>
      <c r="J66" s="229">
        <f>'Média Móvel Centrada - IS'!J67</f>
        <v>3321.5506181933615</v>
      </c>
      <c r="K66" s="229">
        <f>'Regressão Simples'!J67</f>
        <v>1724.0806906752587</v>
      </c>
    </row>
    <row r="67" spans="1:11" ht="14.25" customHeight="1" x14ac:dyDescent="0.25">
      <c r="A67" s="225">
        <v>42522</v>
      </c>
      <c r="B67" s="226" t="s">
        <v>14</v>
      </c>
      <c r="C67" s="226">
        <v>2016</v>
      </c>
      <c r="D67" s="227">
        <v>66</v>
      </c>
      <c r="E67" s="228">
        <v>77</v>
      </c>
      <c r="F67" s="109">
        <f t="shared" si="0"/>
        <v>120</v>
      </c>
      <c r="G67" s="119">
        <v>3847.41</v>
      </c>
      <c r="H67" s="229">
        <f>'RNA - MLP'!F67</f>
        <v>2361.64</v>
      </c>
      <c r="I67" s="229">
        <f>Hibrido!D68</f>
        <v>2935.3536654600002</v>
      </c>
      <c r="J67" s="229">
        <f>'Média Móvel Centrada - IS'!J68</f>
        <v>3151.9729980685511</v>
      </c>
      <c r="K67" s="229">
        <f>'Regressão Simples'!J68</f>
        <v>2502.0837939726753</v>
      </c>
    </row>
    <row r="68" spans="1:11" ht="14.25" customHeight="1" x14ac:dyDescent="0.25">
      <c r="A68" s="225">
        <v>42552</v>
      </c>
      <c r="B68" s="226" t="s">
        <v>16</v>
      </c>
      <c r="C68" s="226">
        <v>2016</v>
      </c>
      <c r="D68" s="227">
        <v>67</v>
      </c>
      <c r="E68" s="228">
        <v>0.5</v>
      </c>
      <c r="F68" s="109">
        <f t="shared" si="0"/>
        <v>77.5</v>
      </c>
      <c r="G68" s="119">
        <v>2155.12</v>
      </c>
      <c r="H68" s="229">
        <f>'RNA - MLP'!F68</f>
        <v>2187.79</v>
      </c>
      <c r="I68" s="229">
        <f>Hibrido!D69</f>
        <v>2008.0168765499998</v>
      </c>
      <c r="J68" s="229">
        <f>'Média Móvel Centrada - IS'!J69</f>
        <v>2217.4327993330421</v>
      </c>
      <c r="K68" s="229">
        <f>'Regressão Simples'!J69</f>
        <v>1936.8678642266891</v>
      </c>
    </row>
    <row r="69" spans="1:11" ht="14.25" customHeight="1" x14ac:dyDescent="0.25">
      <c r="A69" s="225">
        <v>42583</v>
      </c>
      <c r="B69" s="226" t="s">
        <v>18</v>
      </c>
      <c r="C69" s="226">
        <v>2016</v>
      </c>
      <c r="D69" s="227">
        <v>68</v>
      </c>
      <c r="E69" s="228">
        <v>32.5</v>
      </c>
      <c r="F69" s="109">
        <f t="shared" si="0"/>
        <v>33</v>
      </c>
      <c r="G69" s="119">
        <v>1799.97</v>
      </c>
      <c r="H69" s="229">
        <f>'RNA - MLP'!F69</f>
        <v>2037.25</v>
      </c>
      <c r="I69" s="229">
        <f>Hibrido!D70</f>
        <v>1477.8632159400001</v>
      </c>
      <c r="J69" s="229">
        <f>'Média Móvel Centrada - IS'!J70</f>
        <v>1677.1604409184708</v>
      </c>
      <c r="K69" s="229">
        <f>'Regressão Simples'!J70</f>
        <v>1345.0535377867739</v>
      </c>
    </row>
    <row r="70" spans="1:11" ht="14.25" customHeight="1" x14ac:dyDescent="0.25">
      <c r="A70" s="225">
        <v>42614</v>
      </c>
      <c r="B70" s="226" t="s">
        <v>20</v>
      </c>
      <c r="C70" s="226">
        <v>2016</v>
      </c>
      <c r="D70" s="227">
        <v>69</v>
      </c>
      <c r="E70" s="228">
        <v>15.5</v>
      </c>
      <c r="F70" s="109">
        <f t="shared" si="0"/>
        <v>48</v>
      </c>
      <c r="G70" s="119">
        <v>1456.41</v>
      </c>
      <c r="H70" s="229">
        <f>'RNA - MLP'!F70</f>
        <v>2084.9</v>
      </c>
      <c r="I70" s="229">
        <f>Hibrido!D71</f>
        <v>1164.3140894800001</v>
      </c>
      <c r="J70" s="229">
        <f>'Média Móvel Centrada - IS'!J71</f>
        <v>1367.2175134548354</v>
      </c>
      <c r="K70" s="229">
        <f>'Regressão Simples'!J71</f>
        <v>1544.5415129912396</v>
      </c>
    </row>
    <row r="71" spans="1:11" ht="14.25" customHeight="1" x14ac:dyDescent="0.25">
      <c r="A71" s="225">
        <v>42644</v>
      </c>
      <c r="B71" s="226" t="s">
        <v>21</v>
      </c>
      <c r="C71" s="226">
        <v>2016</v>
      </c>
      <c r="D71" s="227">
        <v>70</v>
      </c>
      <c r="E71" s="228">
        <v>127</v>
      </c>
      <c r="F71" s="109">
        <f t="shared" si="0"/>
        <v>142.5</v>
      </c>
      <c r="G71" s="119">
        <v>1987.42</v>
      </c>
      <c r="H71" s="229">
        <f>'RNA - MLP'!F71</f>
        <v>2468.7199999999998</v>
      </c>
      <c r="I71" s="229">
        <f>Hibrido!D72</f>
        <v>1414.7896882</v>
      </c>
      <c r="J71" s="229">
        <f>'Média Móvel Centrada - IS'!J72</f>
        <v>1633.5635854210834</v>
      </c>
      <c r="K71" s="229">
        <f>'Regressão Simples'!J72</f>
        <v>2801.3157567793737</v>
      </c>
    </row>
    <row r="72" spans="1:11" ht="14.25" customHeight="1" x14ac:dyDescent="0.25">
      <c r="A72" s="225">
        <v>42675</v>
      </c>
      <c r="B72" s="226" t="s">
        <v>22</v>
      </c>
      <c r="C72" s="226">
        <v>2016</v>
      </c>
      <c r="D72" s="227">
        <v>71</v>
      </c>
      <c r="E72" s="228">
        <v>213</v>
      </c>
      <c r="F72" s="109">
        <f t="shared" si="0"/>
        <v>340</v>
      </c>
      <c r="G72" s="119">
        <v>3675.37</v>
      </c>
      <c r="H72" s="229">
        <f>'RNA - MLP'!F72</f>
        <v>4351.47</v>
      </c>
      <c r="I72" s="229">
        <f>Hibrido!D73</f>
        <v>2535.3381593700001</v>
      </c>
      <c r="J72" s="229">
        <f>'Média Móvel Centrada - IS'!J73</f>
        <v>2542.5763789357543</v>
      </c>
      <c r="K72" s="229">
        <f>'Regressão Simples'!J73</f>
        <v>5427.9074303048383</v>
      </c>
    </row>
    <row r="73" spans="1:11" ht="14.25" customHeight="1" x14ac:dyDescent="0.25">
      <c r="A73" s="225">
        <v>42705</v>
      </c>
      <c r="B73" s="226" t="s">
        <v>24</v>
      </c>
      <c r="C73" s="226">
        <v>2016</v>
      </c>
      <c r="D73" s="227">
        <v>72</v>
      </c>
      <c r="E73" s="228">
        <v>167.5</v>
      </c>
      <c r="F73" s="109">
        <f t="shared" si="0"/>
        <v>380.5</v>
      </c>
      <c r="G73" s="119">
        <v>4016.23</v>
      </c>
      <c r="H73" s="229">
        <f>'RNA - MLP'!F73</f>
        <v>5155.28</v>
      </c>
      <c r="I73" s="229">
        <f>Hibrido!D74</f>
        <v>4443.2587638099994</v>
      </c>
      <c r="J73" s="229">
        <f>'Média Móvel Centrada - IS'!J74</f>
        <v>4248.164323540379</v>
      </c>
      <c r="K73" s="229">
        <f>'Regressão Simples'!J74</f>
        <v>5966.5249633568965</v>
      </c>
    </row>
    <row r="74" spans="1:11" ht="14.25" customHeight="1" x14ac:dyDescent="0.25">
      <c r="A74" s="225">
        <v>42736</v>
      </c>
      <c r="B74" s="226" t="s">
        <v>7</v>
      </c>
      <c r="C74" s="226">
        <v>2017</v>
      </c>
      <c r="D74" s="227">
        <v>73</v>
      </c>
      <c r="E74" s="228">
        <v>224.5</v>
      </c>
      <c r="F74" s="109">
        <f t="shared" si="0"/>
        <v>392</v>
      </c>
      <c r="G74" s="119">
        <v>4905.8500000000004</v>
      </c>
      <c r="H74" s="229">
        <f>'RNA - MLP'!F74</f>
        <v>5425.94</v>
      </c>
      <c r="I74" s="229">
        <f>Hibrido!D75</f>
        <v>5507.8167209700005</v>
      </c>
      <c r="J74" s="229">
        <f>'Média Móvel Centrada - IS'!J75</f>
        <v>5233.4507723282377</v>
      </c>
      <c r="K74" s="229">
        <f>'Regressão Simples'!J75</f>
        <v>6119.4657443469869</v>
      </c>
    </row>
    <row r="75" spans="1:11" ht="14.25" customHeight="1" x14ac:dyDescent="0.25">
      <c r="A75" s="225">
        <v>42767</v>
      </c>
      <c r="B75" s="226" t="s">
        <v>9</v>
      </c>
      <c r="C75" s="226">
        <v>2017</v>
      </c>
      <c r="D75" s="227">
        <v>74</v>
      </c>
      <c r="E75" s="228">
        <v>99</v>
      </c>
      <c r="F75" s="109">
        <f t="shared" si="0"/>
        <v>323.5</v>
      </c>
      <c r="G75" s="119">
        <v>4144.17</v>
      </c>
      <c r="H75" s="229">
        <f>'RNA - MLP'!F75</f>
        <v>4083.85</v>
      </c>
      <c r="I75" s="229">
        <f>Hibrido!D76</f>
        <v>4630.3275152799997</v>
      </c>
      <c r="J75" s="229">
        <f>'Média Móvel Centrada - IS'!J76</f>
        <v>4692.4871880464125</v>
      </c>
      <c r="K75" s="229">
        <f>'Regressão Simples'!J76</f>
        <v>5208.4706575799264</v>
      </c>
    </row>
    <row r="76" spans="1:11" ht="14.25" customHeight="1" x14ac:dyDescent="0.25">
      <c r="A76" s="225">
        <v>42795</v>
      </c>
      <c r="B76" s="226" t="s">
        <v>10</v>
      </c>
      <c r="C76" s="226">
        <v>2017</v>
      </c>
      <c r="D76" s="227">
        <v>75</v>
      </c>
      <c r="E76" s="228">
        <v>123.5</v>
      </c>
      <c r="F76" s="109">
        <f t="shared" si="0"/>
        <v>222.5</v>
      </c>
      <c r="G76" s="119">
        <v>3748.76</v>
      </c>
      <c r="H76" s="229">
        <f>'RNA - MLP'!F76</f>
        <v>2970.27</v>
      </c>
      <c r="I76" s="229">
        <f>Hibrido!D77</f>
        <v>4386.5294141599998</v>
      </c>
      <c r="J76" s="229">
        <f>'Média Móvel Centrada - IS'!J77</f>
        <v>4593.133676924007</v>
      </c>
      <c r="K76" s="229">
        <f>'Regressão Simples'!J77</f>
        <v>3865.2516245365241</v>
      </c>
    </row>
    <row r="77" spans="1:11" ht="14.25" customHeight="1" x14ac:dyDescent="0.25">
      <c r="A77" s="225">
        <v>42826</v>
      </c>
      <c r="B77" s="226" t="s">
        <v>11</v>
      </c>
      <c r="C77" s="226">
        <v>2017</v>
      </c>
      <c r="D77" s="227">
        <v>76</v>
      </c>
      <c r="E77" s="228">
        <v>65.5</v>
      </c>
      <c r="F77" s="109">
        <f t="shared" si="0"/>
        <v>189</v>
      </c>
      <c r="G77" s="119">
        <v>2449.84</v>
      </c>
      <c r="H77" s="229">
        <f>'RNA - MLP'!F77</f>
        <v>2733.05</v>
      </c>
      <c r="I77" s="229">
        <f>Hibrido!D78</f>
        <v>2734.9053143599999</v>
      </c>
      <c r="J77" s="229">
        <f>'Média Móvel Centrada - IS'!J78</f>
        <v>2951.7562195928872</v>
      </c>
      <c r="K77" s="229">
        <f>'Regressão Simples'!J78</f>
        <v>3419.7284799132176</v>
      </c>
    </row>
    <row r="78" spans="1:11" ht="14.25" customHeight="1" x14ac:dyDescent="0.25">
      <c r="A78" s="225">
        <v>42856</v>
      </c>
      <c r="B78" s="226" t="s">
        <v>12</v>
      </c>
      <c r="C78" s="226">
        <v>2017</v>
      </c>
      <c r="D78" s="227">
        <v>77</v>
      </c>
      <c r="E78" s="228">
        <v>78</v>
      </c>
      <c r="F78" s="109">
        <f t="shared" si="0"/>
        <v>143.5</v>
      </c>
      <c r="G78" s="119">
        <v>2677.39</v>
      </c>
      <c r="H78" s="229">
        <f>'RNA - MLP'!F78</f>
        <v>2473.7600000000002</v>
      </c>
      <c r="I78" s="229">
        <f>Hibrido!D79</f>
        <v>1892.8804171100001</v>
      </c>
      <c r="J78" s="229">
        <f>'Média Móvel Centrada - IS'!J79</f>
        <v>2111.7067507646184</v>
      </c>
      <c r="K78" s="229">
        <f>'Regressão Simples'!J79</f>
        <v>2814.6149551263379</v>
      </c>
    </row>
    <row r="79" spans="1:11" ht="14.25" customHeight="1" x14ac:dyDescent="0.25">
      <c r="A79" s="225">
        <v>42887</v>
      </c>
      <c r="B79" s="226" t="s">
        <v>14</v>
      </c>
      <c r="C79" s="226">
        <v>2017</v>
      </c>
      <c r="D79" s="227">
        <v>78</v>
      </c>
      <c r="E79" s="228">
        <v>32</v>
      </c>
      <c r="F79" s="109">
        <f t="shared" si="0"/>
        <v>110</v>
      </c>
      <c r="G79" s="119">
        <v>2134.23</v>
      </c>
      <c r="H79" s="229">
        <f>'RNA - MLP'!F79</f>
        <v>2317.64</v>
      </c>
      <c r="I79" s="229">
        <f>Hibrido!D80</f>
        <v>1736.7485052300001</v>
      </c>
      <c r="J79" s="229">
        <f>'Média Móvel Centrada - IS'!J80</f>
        <v>1951.9769555913003</v>
      </c>
      <c r="K79" s="229">
        <f>'Regressão Simples'!J80</f>
        <v>2369.0918105030314</v>
      </c>
    </row>
    <row r="80" spans="1:11" ht="14.25" customHeight="1" x14ac:dyDescent="0.25">
      <c r="A80" s="225">
        <v>42917</v>
      </c>
      <c r="B80" s="226" t="s">
        <v>16</v>
      </c>
      <c r="C80" s="226">
        <v>2017</v>
      </c>
      <c r="D80" s="227">
        <v>79</v>
      </c>
      <c r="E80" s="228">
        <v>0</v>
      </c>
      <c r="F80" s="109">
        <f t="shared" si="0"/>
        <v>32</v>
      </c>
      <c r="G80" s="119">
        <v>1537.76</v>
      </c>
      <c r="H80" s="229">
        <f>'RNA - MLP'!F80</f>
        <v>2034.17</v>
      </c>
      <c r="I80" s="229">
        <f>Hibrido!D81</f>
        <v>1274.0994810900002</v>
      </c>
      <c r="J80" s="229">
        <f>'Média Móvel Centrada - IS'!J81</f>
        <v>1473.1495639954728</v>
      </c>
      <c r="K80" s="229">
        <f>'Regressão Simples'!J81</f>
        <v>1331.7543394398094</v>
      </c>
    </row>
    <row r="81" spans="1:11" ht="14.25" customHeight="1" x14ac:dyDescent="0.25">
      <c r="A81" s="225">
        <v>42948</v>
      </c>
      <c r="B81" s="226" t="s">
        <v>18</v>
      </c>
      <c r="C81" s="226">
        <v>2017</v>
      </c>
      <c r="D81" s="227">
        <v>80</v>
      </c>
      <c r="E81" s="228">
        <v>10</v>
      </c>
      <c r="F81" s="109">
        <f t="shared" si="0"/>
        <v>10</v>
      </c>
      <c r="G81" s="119">
        <v>1207.69</v>
      </c>
      <c r="H81" s="229">
        <f>'RNA - MLP'!F81</f>
        <v>1969.53</v>
      </c>
      <c r="I81" s="229">
        <f>Hibrido!D82</f>
        <v>1036.1645062900002</v>
      </c>
      <c r="J81" s="229">
        <f>'Média Móvel Centrada - IS'!J82</f>
        <v>1229.6504046000687</v>
      </c>
      <c r="K81" s="229">
        <f>'Regressão Simples'!J82</f>
        <v>1039.1719758065931</v>
      </c>
    </row>
    <row r="82" spans="1:11" ht="14.25" customHeight="1" x14ac:dyDescent="0.25">
      <c r="A82" s="225">
        <v>42979</v>
      </c>
      <c r="B82" s="226" t="s">
        <v>20</v>
      </c>
      <c r="C82" s="226">
        <v>2017</v>
      </c>
      <c r="D82" s="227">
        <v>81</v>
      </c>
      <c r="E82" s="228">
        <v>20</v>
      </c>
      <c r="F82" s="109">
        <f t="shared" si="0"/>
        <v>30</v>
      </c>
      <c r="G82" s="119">
        <v>895.95</v>
      </c>
      <c r="H82" s="229">
        <f>'RNA - MLP'!F82</f>
        <v>2028.06</v>
      </c>
      <c r="I82" s="229">
        <f>Hibrido!D83</f>
        <v>903.56394163000016</v>
      </c>
      <c r="J82" s="229">
        <f>'Média Móvel Centrada - IS'!J83</f>
        <v>1102.1247243723949</v>
      </c>
      <c r="K82" s="229">
        <f>'Regressão Simples'!J83</f>
        <v>1305.1559427458808</v>
      </c>
    </row>
    <row r="83" spans="1:11" ht="14.25" customHeight="1" x14ac:dyDescent="0.25">
      <c r="A83" s="225">
        <v>43009</v>
      </c>
      <c r="B83" s="226" t="s">
        <v>21</v>
      </c>
      <c r="C83" s="226">
        <v>2017</v>
      </c>
      <c r="D83" s="227">
        <v>82</v>
      </c>
      <c r="E83" s="228">
        <v>107</v>
      </c>
      <c r="F83" s="109">
        <f t="shared" si="0"/>
        <v>127</v>
      </c>
      <c r="G83" s="119">
        <v>1226.24</v>
      </c>
      <c r="H83" s="229">
        <f>'RNA - MLP'!F83</f>
        <v>2393.71</v>
      </c>
      <c r="I83" s="229">
        <f>Hibrido!D84</f>
        <v>1218.3186010899999</v>
      </c>
      <c r="J83" s="229">
        <f>'Média Móvel Centrada - IS'!J84</f>
        <v>1435.7558955968038</v>
      </c>
      <c r="K83" s="229">
        <f>'Regressão Simples'!J84</f>
        <v>2595.1781824014256</v>
      </c>
    </row>
    <row r="84" spans="1:11" ht="14.25" customHeight="1" x14ac:dyDescent="0.25">
      <c r="A84" s="225">
        <v>43040</v>
      </c>
      <c r="B84" s="226" t="s">
        <v>22</v>
      </c>
      <c r="C84" s="226">
        <v>2017</v>
      </c>
      <c r="D84" s="227">
        <v>83</v>
      </c>
      <c r="E84" s="228">
        <v>163</v>
      </c>
      <c r="F84" s="109">
        <f t="shared" si="0"/>
        <v>270</v>
      </c>
      <c r="G84" s="119">
        <v>2325.86</v>
      </c>
      <c r="H84" s="229">
        <f>'RNA - MLP'!F84</f>
        <v>3401.76</v>
      </c>
      <c r="I84" s="229">
        <f>Hibrido!D85</f>
        <v>2087.1691681799998</v>
      </c>
      <c r="J84" s="229">
        <f>'Média Móvel Centrada - IS'!J85</f>
        <v>2255.5400629370097</v>
      </c>
      <c r="K84" s="229">
        <f>'Regressão Simples'!J85</f>
        <v>4496.9635460173322</v>
      </c>
    </row>
    <row r="85" spans="1:11" ht="14.25" customHeight="1" x14ac:dyDescent="0.25">
      <c r="A85" s="225">
        <v>43070</v>
      </c>
      <c r="B85" s="226" t="s">
        <v>24</v>
      </c>
      <c r="C85" s="226">
        <v>2017</v>
      </c>
      <c r="D85" s="227">
        <v>84</v>
      </c>
      <c r="E85" s="228">
        <v>209.5</v>
      </c>
      <c r="F85" s="109">
        <f t="shared" si="0"/>
        <v>372.5</v>
      </c>
      <c r="G85" s="119">
        <v>3600.39</v>
      </c>
      <c r="H85" s="229">
        <f>'RNA - MLP'!F85</f>
        <v>4978.4799999999996</v>
      </c>
      <c r="I85" s="229">
        <f>Hibrido!D86</f>
        <v>3929.2458573399999</v>
      </c>
      <c r="J85" s="229">
        <f>'Média Móvel Centrada - IS'!J86</f>
        <v>3783.0569684355505</v>
      </c>
      <c r="K85" s="229">
        <f>'Regressão Simples'!J86</f>
        <v>5860.131376581181</v>
      </c>
    </row>
    <row r="86" spans="1:11" ht="14.25" customHeight="1" x14ac:dyDescent="0.25">
      <c r="A86" s="225">
        <v>43101</v>
      </c>
      <c r="B86" s="226" t="s">
        <v>7</v>
      </c>
      <c r="C86" s="226">
        <v>2018</v>
      </c>
      <c r="D86" s="227">
        <v>85</v>
      </c>
      <c r="E86" s="228">
        <v>226</v>
      </c>
      <c r="F86" s="109">
        <f t="shared" si="0"/>
        <v>435.5</v>
      </c>
      <c r="G86" s="119">
        <v>6103.76</v>
      </c>
      <c r="H86" s="229">
        <f>'RNA - MLP'!F86</f>
        <v>6624.88</v>
      </c>
      <c r="I86" s="229">
        <f>Hibrido!D87</f>
        <v>5437.3305201000003</v>
      </c>
      <c r="J86" s="229">
        <f>'Média Móvel Centrada - IS'!J87</f>
        <v>4754.590825750216</v>
      </c>
      <c r="K86" s="229">
        <f>'Regressão Simples'!J87</f>
        <v>6697.9808724399372</v>
      </c>
    </row>
    <row r="87" spans="1:11" ht="14.25" customHeight="1" x14ac:dyDescent="0.25">
      <c r="A87" s="225">
        <v>43132</v>
      </c>
      <c r="B87" s="226" t="s">
        <v>9</v>
      </c>
      <c r="C87" s="226">
        <v>2018</v>
      </c>
      <c r="D87" s="227">
        <v>86</v>
      </c>
      <c r="E87" s="228">
        <v>131.5</v>
      </c>
      <c r="F87" s="109">
        <f t="shared" si="0"/>
        <v>357.5</v>
      </c>
      <c r="G87" s="119">
        <v>4157.79</v>
      </c>
      <c r="H87" s="229">
        <f>'RNA - MLP'!F87</f>
        <v>4671.53</v>
      </c>
      <c r="I87" s="229">
        <f>Hibrido!D88</f>
        <v>4401.4614451699999</v>
      </c>
      <c r="J87" s="229">
        <f>'Média Móvel Centrada - IS'!J88</f>
        <v>4334.4658946443433</v>
      </c>
      <c r="K87" s="229">
        <f>'Regressão Simples'!J88</f>
        <v>5660.6434013767157</v>
      </c>
    </row>
    <row r="88" spans="1:11" ht="14.25" customHeight="1" x14ac:dyDescent="0.25">
      <c r="A88" s="225">
        <v>43160</v>
      </c>
      <c r="B88" s="226" t="s">
        <v>10</v>
      </c>
      <c r="C88" s="226">
        <v>2018</v>
      </c>
      <c r="D88" s="227">
        <v>87</v>
      </c>
      <c r="E88" s="228">
        <v>111.5</v>
      </c>
      <c r="F88" s="109">
        <f t="shared" si="0"/>
        <v>243</v>
      </c>
      <c r="G88" s="119">
        <v>4910.4399999999996</v>
      </c>
      <c r="H88" s="229">
        <f>'RNA - MLP'!F88</f>
        <v>3140.67</v>
      </c>
      <c r="I88" s="229">
        <f>Hibrido!D89</f>
        <v>4165.0385328400007</v>
      </c>
      <c r="J88" s="229">
        <f>'Média Móvel Centrada - IS'!J89</f>
        <v>4359.466567467206</v>
      </c>
      <c r="K88" s="229">
        <f>'Regressão Simples'!J89</f>
        <v>4137.8851906492937</v>
      </c>
    </row>
    <row r="89" spans="1:11" ht="14.25" customHeight="1" x14ac:dyDescent="0.25">
      <c r="A89" s="225">
        <v>43191</v>
      </c>
      <c r="B89" s="226" t="s">
        <v>11</v>
      </c>
      <c r="C89" s="226">
        <v>2018</v>
      </c>
      <c r="D89" s="227">
        <v>88</v>
      </c>
      <c r="E89" s="228">
        <v>31</v>
      </c>
      <c r="F89" s="109">
        <f t="shared" si="0"/>
        <v>142.5</v>
      </c>
      <c r="G89" s="119">
        <v>2497.4699999999998</v>
      </c>
      <c r="H89" s="229">
        <f>'RNA - MLP'!F89</f>
        <v>2468.7199999999998</v>
      </c>
      <c r="I89" s="229">
        <f>Hibrido!D90</f>
        <v>2713.2496882</v>
      </c>
      <c r="J89" s="229">
        <f>'Média Móvel Centrada - IS'!J90</f>
        <v>2932.0161681293002</v>
      </c>
      <c r="K89" s="229">
        <f>'Regressão Simples'!J90</f>
        <v>2801.3157567793737</v>
      </c>
    </row>
    <row r="90" spans="1:11" ht="14.25" customHeight="1" x14ac:dyDescent="0.25">
      <c r="A90" s="225">
        <v>43221</v>
      </c>
      <c r="B90" s="226" t="s">
        <v>12</v>
      </c>
      <c r="C90" s="226">
        <v>2018</v>
      </c>
      <c r="D90" s="227">
        <v>89</v>
      </c>
      <c r="E90" s="228">
        <v>0</v>
      </c>
      <c r="F90" s="109">
        <f t="shared" si="0"/>
        <v>31</v>
      </c>
      <c r="G90" s="119">
        <v>1729.43</v>
      </c>
      <c r="H90" s="229">
        <f>'RNA - MLP'!F90</f>
        <v>2031.11</v>
      </c>
      <c r="I90" s="229">
        <f>Hibrido!D91</f>
        <v>2075.9563929800001</v>
      </c>
      <c r="J90" s="229">
        <f>'Média Móvel Centrada - IS'!J91</f>
        <v>2274.7623897484336</v>
      </c>
      <c r="K90" s="229">
        <f>'Regressão Simples'!J91</f>
        <v>1318.4551410928452</v>
      </c>
    </row>
    <row r="91" spans="1:11" ht="14.25" customHeight="1" x14ac:dyDescent="0.25">
      <c r="A91" s="225">
        <v>43252</v>
      </c>
      <c r="B91" s="226" t="s">
        <v>14</v>
      </c>
      <c r="C91" s="226">
        <v>2018</v>
      </c>
      <c r="D91" s="227">
        <v>90</v>
      </c>
      <c r="E91" s="228">
        <v>12.5</v>
      </c>
      <c r="F91" s="109">
        <f t="shared" si="0"/>
        <v>12.5</v>
      </c>
      <c r="G91" s="119">
        <v>1610.43</v>
      </c>
      <c r="H91" s="229">
        <f>'RNA - MLP'!F91</f>
        <v>1976.6</v>
      </c>
      <c r="I91" s="229">
        <f>Hibrido!D92</f>
        <v>2075.7493813400001</v>
      </c>
      <c r="J91" s="229">
        <f>'Média Móvel Centrada - IS'!J92</f>
        <v>2269.8768361016387</v>
      </c>
      <c r="K91" s="229">
        <f>'Regressão Simples'!J92</f>
        <v>1072.419971674004</v>
      </c>
    </row>
    <row r="92" spans="1:11" ht="14.25" customHeight="1" x14ac:dyDescent="0.25">
      <c r="A92" s="225">
        <v>43282</v>
      </c>
      <c r="B92" s="226" t="s">
        <v>16</v>
      </c>
      <c r="C92" s="226">
        <v>2018</v>
      </c>
      <c r="D92" s="227">
        <v>91</v>
      </c>
      <c r="E92" s="228">
        <v>3</v>
      </c>
      <c r="F92" s="109">
        <f t="shared" si="0"/>
        <v>15.5</v>
      </c>
      <c r="G92" s="119">
        <v>1239.4100000000001</v>
      </c>
      <c r="H92" s="229">
        <f>'RNA - MLP'!F92</f>
        <v>1985.17</v>
      </c>
      <c r="I92" s="229">
        <f>Hibrido!D93</f>
        <v>1480.2591728199998</v>
      </c>
      <c r="J92" s="229">
        <f>'Média Móvel Centrada - IS'!J93</f>
        <v>1675.1617887486009</v>
      </c>
      <c r="K92" s="229">
        <f>'Regressão Simples'!J93</f>
        <v>1112.3175667148973</v>
      </c>
    </row>
    <row r="93" spans="1:11" ht="14.25" customHeight="1" x14ac:dyDescent="0.25">
      <c r="A93" s="225">
        <v>43313</v>
      </c>
      <c r="B93" s="226" t="s">
        <v>18</v>
      </c>
      <c r="C93" s="226">
        <v>2018</v>
      </c>
      <c r="D93" s="227">
        <v>92</v>
      </c>
      <c r="E93" s="228">
        <v>47</v>
      </c>
      <c r="F93" s="109">
        <f t="shared" si="0"/>
        <v>50</v>
      </c>
      <c r="G93" s="119">
        <v>1448.11</v>
      </c>
      <c r="H93" s="229">
        <f>'RNA - MLP'!F93</f>
        <v>2091.48</v>
      </c>
      <c r="I93" s="229">
        <f>Hibrido!D94</f>
        <v>1132.0860585800001</v>
      </c>
      <c r="J93" s="229">
        <f>'Média Móvel Centrada - IS'!J94</f>
        <v>1335.4595572796491</v>
      </c>
      <c r="K93" s="229">
        <f>'Regressão Simples'!J94</f>
        <v>1571.1399096851683</v>
      </c>
    </row>
    <row r="94" spans="1:11" ht="14.25" customHeight="1" x14ac:dyDescent="0.25">
      <c r="A94" s="225">
        <v>43344</v>
      </c>
      <c r="B94" s="226" t="s">
        <v>20</v>
      </c>
      <c r="C94" s="226">
        <v>2018</v>
      </c>
      <c r="D94" s="227">
        <v>93</v>
      </c>
      <c r="E94" s="228">
        <v>73.5</v>
      </c>
      <c r="F94" s="109">
        <f t="shared" si="0"/>
        <v>120.5</v>
      </c>
      <c r="G94" s="119">
        <v>1302.3</v>
      </c>
      <c r="H94" s="229">
        <f>'RNA - MLP'!F94</f>
        <v>2363.9</v>
      </c>
      <c r="I94" s="229">
        <f>Hibrido!D95</f>
        <v>1007.0205828600001</v>
      </c>
      <c r="J94" s="229">
        <f>'Média Móvel Centrada - IS'!J95</f>
        <v>1223.7036334398681</v>
      </c>
      <c r="K94" s="229">
        <f>'Regressão Simples'!J95</f>
        <v>2508.7333931461571</v>
      </c>
    </row>
    <row r="95" spans="1:11" ht="14.25" customHeight="1" x14ac:dyDescent="0.25">
      <c r="A95" s="225">
        <v>43374</v>
      </c>
      <c r="B95" s="226" t="s">
        <v>21</v>
      </c>
      <c r="C95" s="226">
        <v>2018</v>
      </c>
      <c r="D95" s="227">
        <v>94</v>
      </c>
      <c r="E95" s="228">
        <v>170.5</v>
      </c>
      <c r="F95" s="109">
        <f t="shared" si="0"/>
        <v>244</v>
      </c>
      <c r="G95" s="119">
        <v>2481.7399999999998</v>
      </c>
      <c r="H95" s="229">
        <f>'RNA - MLP'!F95</f>
        <v>3149.55</v>
      </c>
      <c r="I95" s="229">
        <f>Hibrido!D96</f>
        <v>1482.98980764</v>
      </c>
      <c r="J95" s="229">
        <f>'Média Móvel Centrada - IS'!J96</f>
        <v>1676.6837744430679</v>
      </c>
      <c r="K95" s="229">
        <f>'Regressão Simples'!J96</f>
        <v>4151.1843889962583</v>
      </c>
    </row>
    <row r="96" spans="1:11" ht="14.25" customHeight="1" x14ac:dyDescent="0.25">
      <c r="A96" s="225">
        <v>43405</v>
      </c>
      <c r="B96" s="226" t="s">
        <v>22</v>
      </c>
      <c r="C96" s="226">
        <v>2018</v>
      </c>
      <c r="D96" s="227">
        <v>95</v>
      </c>
      <c r="E96" s="228">
        <v>240.5</v>
      </c>
      <c r="F96" s="109">
        <f t="shared" si="0"/>
        <v>411</v>
      </c>
      <c r="G96" s="119">
        <v>4334.28</v>
      </c>
      <c r="H96" s="229">
        <f>'RNA - MLP'!F96</f>
        <v>5916.35</v>
      </c>
      <c r="I96" s="229">
        <f>Hibrido!D97</f>
        <v>3244.4492635899996</v>
      </c>
      <c r="J96" s="229">
        <f>'Média Móvel Centrada - IS'!J97</f>
        <v>2813.8343618676854</v>
      </c>
      <c r="K96" s="229">
        <f>'Regressão Simples'!J97</f>
        <v>6372.1505129393099</v>
      </c>
    </row>
    <row r="97" spans="1:11" ht="14.25" customHeight="1" x14ac:dyDescent="0.25">
      <c r="A97" s="225">
        <v>43435</v>
      </c>
      <c r="B97" s="226" t="s">
        <v>24</v>
      </c>
      <c r="C97" s="226">
        <v>2018</v>
      </c>
      <c r="D97" s="227">
        <v>96</v>
      </c>
      <c r="E97" s="228">
        <v>190.5</v>
      </c>
      <c r="F97" s="109">
        <f t="shared" si="0"/>
        <v>431</v>
      </c>
      <c r="G97" s="119">
        <v>5010.95</v>
      </c>
      <c r="H97" s="229">
        <f>'RNA - MLP'!F97</f>
        <v>6488.79</v>
      </c>
      <c r="I97" s="229">
        <f>Hibrido!D98</f>
        <v>5603.6557402299995</v>
      </c>
      <c r="J97" s="229">
        <f>'Média Móvel Centrada - IS'!J98</f>
        <v>4971.6388946326615</v>
      </c>
      <c r="K97" s="229">
        <f>'Regressão Simples'!J98</f>
        <v>6638.1344798785976</v>
      </c>
    </row>
    <row r="98" spans="1:11" ht="14.25" customHeight="1" x14ac:dyDescent="0.25">
      <c r="A98" s="225">
        <v>43466</v>
      </c>
      <c r="B98" s="226" t="s">
        <v>7</v>
      </c>
      <c r="C98" s="226">
        <v>2019</v>
      </c>
      <c r="D98" s="227">
        <v>97</v>
      </c>
      <c r="E98" s="228">
        <v>103.5</v>
      </c>
      <c r="F98" s="109">
        <f t="shared" si="0"/>
        <v>294</v>
      </c>
      <c r="G98" s="119">
        <v>3984</v>
      </c>
      <c r="H98" s="229">
        <f>'RNA - MLP'!F98</f>
        <v>3676.72</v>
      </c>
      <c r="I98" s="229">
        <f>Hibrido!D99</f>
        <v>6310.0915198299999</v>
      </c>
      <c r="J98" s="229">
        <f>'Média Móvel Centrada - IS'!J99</f>
        <v>6441.9249608962191</v>
      </c>
      <c r="K98" s="229">
        <f>'Regressão Simples'!J99</f>
        <v>4816.1443063444776</v>
      </c>
    </row>
    <row r="99" spans="1:11" ht="14.25" customHeight="1" x14ac:dyDescent="0.25">
      <c r="A99" s="225">
        <v>43497</v>
      </c>
      <c r="B99" s="226" t="s">
        <v>9</v>
      </c>
      <c r="C99" s="226">
        <v>2019</v>
      </c>
      <c r="D99" s="227">
        <v>98</v>
      </c>
      <c r="E99" s="228">
        <v>212.5</v>
      </c>
      <c r="F99" s="109">
        <f t="shared" si="0"/>
        <v>316</v>
      </c>
      <c r="G99" s="119">
        <v>4380</v>
      </c>
      <c r="H99" s="229">
        <f>'RNA - MLP'!F99</f>
        <v>3972.19</v>
      </c>
      <c r="I99" s="229">
        <f>Hibrido!D100</f>
        <v>5854.4532140600004</v>
      </c>
      <c r="J99" s="229">
        <f>'Média Móvel Centrada - IS'!J100</f>
        <v>5937.4615926654396</v>
      </c>
      <c r="K99" s="229">
        <f>'Regressão Simples'!J100</f>
        <v>5108.7266699776937</v>
      </c>
    </row>
    <row r="100" spans="1:11" ht="14.25" customHeight="1" x14ac:dyDescent="0.25">
      <c r="A100" s="225">
        <v>43525</v>
      </c>
      <c r="B100" s="226" t="s">
        <v>10</v>
      </c>
      <c r="C100" s="226">
        <v>2019</v>
      </c>
      <c r="D100" s="227">
        <v>99</v>
      </c>
      <c r="E100" s="228">
        <v>172</v>
      </c>
      <c r="F100" s="109">
        <f t="shared" si="0"/>
        <v>384.5</v>
      </c>
      <c r="G100" s="119">
        <v>7549</v>
      </c>
      <c r="H100" s="229">
        <f>'RNA - MLP'!F100</f>
        <v>5247.19</v>
      </c>
      <c r="I100" s="229">
        <f>Hibrido!D101</f>
        <v>6148.7751438000005</v>
      </c>
      <c r="J100" s="229">
        <f>'Média Móvel Centrada - IS'!J101</f>
        <v>5927.3355042336889</v>
      </c>
      <c r="K100" s="229">
        <f>'Regressão Simples'!J101</f>
        <v>6019.7217567447533</v>
      </c>
    </row>
    <row r="101" spans="1:11" ht="14.25" customHeight="1" x14ac:dyDescent="0.25">
      <c r="A101" s="225">
        <v>43556</v>
      </c>
      <c r="B101" s="226" t="s">
        <v>11</v>
      </c>
      <c r="C101" s="226">
        <v>2019</v>
      </c>
      <c r="D101" s="227">
        <v>100</v>
      </c>
      <c r="E101" s="228">
        <v>114</v>
      </c>
      <c r="F101" s="109">
        <f t="shared" si="0"/>
        <v>286</v>
      </c>
      <c r="G101" s="119">
        <v>5025</v>
      </c>
      <c r="H101" s="229">
        <f>'RNA - MLP'!F101</f>
        <v>3580.02</v>
      </c>
      <c r="I101" s="229">
        <f>Hibrido!D102</f>
        <v>3695.9719041899998</v>
      </c>
      <c r="J101" s="229">
        <f>'Média Móvel Centrada - IS'!J102</f>
        <v>3841.6667919467095</v>
      </c>
      <c r="K101" s="229">
        <f>'Regressão Simples'!J102</f>
        <v>4709.7507195687622</v>
      </c>
    </row>
    <row r="102" spans="1:11" ht="14.25" customHeight="1" x14ac:dyDescent="0.25">
      <c r="A102" s="225">
        <v>43586</v>
      </c>
      <c r="B102" s="226" t="s">
        <v>12</v>
      </c>
      <c r="C102" s="226">
        <v>2019</v>
      </c>
      <c r="D102" s="227">
        <v>101</v>
      </c>
      <c r="E102" s="228">
        <v>42</v>
      </c>
      <c r="F102" s="109">
        <f t="shared" si="0"/>
        <v>156</v>
      </c>
      <c r="G102" s="119">
        <v>3380</v>
      </c>
      <c r="H102" s="229">
        <f>'RNA - MLP'!F102</f>
        <v>2538.96</v>
      </c>
      <c r="I102" s="229">
        <f>Hibrido!D103</f>
        <v>2521.6920394000003</v>
      </c>
      <c r="J102" s="229">
        <f>'Média Móvel Centrada - IS'!J103</f>
        <v>2740.9515315575982</v>
      </c>
      <c r="K102" s="229">
        <f>'Regressão Simples'!J103</f>
        <v>2980.854934463393</v>
      </c>
    </row>
    <row r="103" spans="1:11" ht="14.25" customHeight="1" x14ac:dyDescent="0.25">
      <c r="A103" s="225">
        <v>43617</v>
      </c>
      <c r="B103" s="226" t="s">
        <v>14</v>
      </c>
      <c r="C103" s="226">
        <v>2019</v>
      </c>
      <c r="D103" s="227">
        <v>102</v>
      </c>
      <c r="E103" s="228">
        <v>7.5</v>
      </c>
      <c r="F103" s="109">
        <f t="shared" si="0"/>
        <v>49.5</v>
      </c>
      <c r="G103" s="119">
        <v>2399</v>
      </c>
      <c r="H103" s="229">
        <f>'RNA - MLP'!F103</f>
        <v>2089.83</v>
      </c>
      <c r="I103" s="229">
        <f>Hibrido!D104</f>
        <v>2317.9027503200005</v>
      </c>
      <c r="J103" s="229">
        <f>'Média Móvel Centrada - IS'!J104</f>
        <v>2521.1565453800149</v>
      </c>
      <c r="K103" s="229">
        <f>'Regressão Simples'!J104</f>
        <v>1564.4903105116862</v>
      </c>
    </row>
    <row r="104" spans="1:11" ht="14.25" customHeight="1" x14ac:dyDescent="0.25">
      <c r="A104" s="225">
        <v>43647</v>
      </c>
      <c r="B104" s="226" t="s">
        <v>16</v>
      </c>
      <c r="C104" s="226">
        <v>2019</v>
      </c>
      <c r="D104" s="227">
        <v>103</v>
      </c>
      <c r="E104" s="228">
        <v>14</v>
      </c>
      <c r="F104" s="109">
        <f t="shared" si="0"/>
        <v>21.5</v>
      </c>
      <c r="G104" s="119">
        <v>1947</v>
      </c>
      <c r="H104" s="229">
        <f>'RNA - MLP'!F104</f>
        <v>2002.62</v>
      </c>
      <c r="I104" s="229">
        <f>Hibrido!D105</f>
        <v>1704.0524644699999</v>
      </c>
      <c r="J104" s="229">
        <f>'Média Móvel Centrada - IS'!J105</f>
        <v>1900.4809816984346</v>
      </c>
      <c r="K104" s="229">
        <f>'Regressão Simples'!J105</f>
        <v>1192.1127567966835</v>
      </c>
    </row>
    <row r="105" spans="1:11" ht="14.25" customHeight="1" x14ac:dyDescent="0.25">
      <c r="A105" s="225">
        <v>43678</v>
      </c>
      <c r="B105" s="226" t="s">
        <v>18</v>
      </c>
      <c r="C105" s="226">
        <v>2019</v>
      </c>
      <c r="D105" s="227">
        <v>104</v>
      </c>
      <c r="E105" s="228">
        <v>16.5</v>
      </c>
      <c r="F105" s="109">
        <f t="shared" si="0"/>
        <v>30.5</v>
      </c>
      <c r="G105" s="119">
        <v>1607</v>
      </c>
      <c r="H105" s="229">
        <f>'RNA - MLP'!F105</f>
        <v>2029.58</v>
      </c>
      <c r="I105" s="229">
        <f>Hibrido!D106</f>
        <v>1534.9200883300002</v>
      </c>
      <c r="J105" s="229">
        <f>'Média Móvel Centrada - IS'!J106</f>
        <v>1733.5969369428906</v>
      </c>
      <c r="K105" s="229">
        <f>'Regressão Simples'!J106</f>
        <v>1311.8055419193629</v>
      </c>
    </row>
    <row r="106" spans="1:11" ht="14.25" customHeight="1" x14ac:dyDescent="0.25">
      <c r="A106" s="225">
        <v>43709</v>
      </c>
      <c r="B106" s="226" t="s">
        <v>20</v>
      </c>
      <c r="C106" s="226">
        <v>2019</v>
      </c>
      <c r="D106" s="227">
        <v>105</v>
      </c>
      <c r="E106" s="228">
        <v>64.5</v>
      </c>
      <c r="F106" s="109">
        <f t="shared" si="0"/>
        <v>81</v>
      </c>
      <c r="G106" s="119">
        <v>1379</v>
      </c>
      <c r="H106" s="229">
        <f>'RNA - MLP'!F106</f>
        <v>2200.89</v>
      </c>
      <c r="I106" s="229">
        <f>Hibrido!D107</f>
        <v>1455.08090653</v>
      </c>
      <c r="J106" s="229">
        <f>'Média Móvel Centrada - IS'!J107</f>
        <v>1665.1969764608932</v>
      </c>
      <c r="K106" s="229">
        <f>'Regressão Simples'!J107</f>
        <v>1983.415058441064</v>
      </c>
    </row>
    <row r="107" spans="1:11" ht="14.25" customHeight="1" x14ac:dyDescent="0.25">
      <c r="A107" s="225">
        <v>43739</v>
      </c>
      <c r="B107" s="226" t="s">
        <v>21</v>
      </c>
      <c r="C107" s="226">
        <v>2019</v>
      </c>
      <c r="D107" s="227">
        <v>106</v>
      </c>
      <c r="E107" s="228">
        <v>65</v>
      </c>
      <c r="F107" s="109">
        <f t="shared" si="0"/>
        <v>129.5</v>
      </c>
      <c r="G107" s="119">
        <v>1426</v>
      </c>
      <c r="H107" s="229">
        <f>'RNA - MLP'!F107</f>
        <v>2405.4299999999998</v>
      </c>
      <c r="I107" s="229">
        <f>Hibrido!D108</f>
        <v>1910.3356566299999</v>
      </c>
      <c r="J107" s="229">
        <f>'Média Móvel Centrada - IS'!J108</f>
        <v>2128.0401705923564</v>
      </c>
      <c r="K107" s="229">
        <f>'Regressão Simples'!J108</f>
        <v>2628.4261782688368</v>
      </c>
    </row>
    <row r="108" spans="1:11" ht="14.25" customHeight="1" x14ac:dyDescent="0.25">
      <c r="A108" s="225">
        <v>43770</v>
      </c>
      <c r="B108" s="226" t="s">
        <v>22</v>
      </c>
      <c r="C108" s="226">
        <v>2019</v>
      </c>
      <c r="D108" s="227">
        <v>107</v>
      </c>
      <c r="E108" s="228">
        <v>168.5</v>
      </c>
      <c r="F108" s="109">
        <f t="shared" si="0"/>
        <v>233.5</v>
      </c>
      <c r="G108" s="119">
        <v>2419</v>
      </c>
      <c r="H108" s="229">
        <f>'RNA - MLP'!F108</f>
        <v>3059.02</v>
      </c>
      <c r="I108" s="229">
        <f>Hibrido!D109</f>
        <v>3141.3670723</v>
      </c>
      <c r="J108" s="229">
        <f>'Média Móvel Centrada - IS'!J109</f>
        <v>3342.1212563674449</v>
      </c>
      <c r="K108" s="229">
        <f>'Regressão Simples'!J109</f>
        <v>4011.5428063531326</v>
      </c>
    </row>
    <row r="109" spans="1:11" ht="14.25" customHeight="1" x14ac:dyDescent="0.25">
      <c r="A109" s="225">
        <v>43800</v>
      </c>
      <c r="B109" s="226" t="s">
        <v>24</v>
      </c>
      <c r="C109" s="226">
        <v>2019</v>
      </c>
      <c r="D109" s="227">
        <v>108</v>
      </c>
      <c r="E109" s="228">
        <v>183</v>
      </c>
      <c r="F109" s="109">
        <f t="shared" si="0"/>
        <v>351.5</v>
      </c>
      <c r="G109" s="119">
        <v>4238</v>
      </c>
      <c r="H109" s="229">
        <f>'RNA - MLP'!F109</f>
        <v>4557.34</v>
      </c>
      <c r="I109" s="229">
        <f>Hibrido!D110</f>
        <v>5742.5509578800002</v>
      </c>
      <c r="J109" s="229">
        <f>'Média Móvel Centrada - IS'!J110</f>
        <v>5703.058271036839</v>
      </c>
      <c r="K109" s="229">
        <f>'Regressão Simples'!J110</f>
        <v>5580.8482112949287</v>
      </c>
    </row>
    <row r="110" spans="1:11" ht="14.25" customHeight="1" x14ac:dyDescent="0.25">
      <c r="A110" s="225">
        <v>43831</v>
      </c>
      <c r="B110" s="226" t="s">
        <v>7</v>
      </c>
      <c r="C110" s="226">
        <v>2020</v>
      </c>
      <c r="D110" s="227">
        <v>109</v>
      </c>
      <c r="E110" s="228">
        <v>257</v>
      </c>
      <c r="F110" s="109">
        <f t="shared" si="0"/>
        <v>440</v>
      </c>
      <c r="G110" s="119">
        <v>5672</v>
      </c>
      <c r="H110" s="229">
        <f>'RNA - MLP'!F110</f>
        <v>6763.38</v>
      </c>
      <c r="I110" s="229">
        <f>Hibrido!D111</f>
        <v>7994.4041148699998</v>
      </c>
      <c r="J110" s="229">
        <f>'Média Móvel Centrada - IS'!J111</f>
        <v>7258.9516892879737</v>
      </c>
      <c r="K110" s="229">
        <f>'Regressão Simples'!J111</f>
        <v>6757.8272650012768</v>
      </c>
    </row>
    <row r="111" spans="1:11" ht="14.25" customHeight="1" x14ac:dyDescent="0.25">
      <c r="A111" s="225">
        <v>43862</v>
      </c>
      <c r="B111" s="226" t="s">
        <v>9</v>
      </c>
      <c r="C111" s="226">
        <v>2020</v>
      </c>
      <c r="D111" s="227">
        <v>110</v>
      </c>
      <c r="E111" s="228">
        <v>365.5</v>
      </c>
      <c r="F111" s="109">
        <f t="shared" si="0"/>
        <v>622.5</v>
      </c>
      <c r="G111" s="119">
        <v>11933</v>
      </c>
      <c r="H111" s="229">
        <f>'RNA - MLP'!F111</f>
        <v>11714.73</v>
      </c>
      <c r="I111" s="229">
        <f>Hibrido!D112</f>
        <v>9929.0552683400001</v>
      </c>
      <c r="J111" s="229">
        <f>'Média Móvel Centrada - IS'!J112</f>
        <v>6608.5896181419866</v>
      </c>
      <c r="K111" s="229">
        <f>'Regressão Simples'!J112</f>
        <v>9184.9309633222765</v>
      </c>
    </row>
    <row r="112" spans="1:11" ht="14.25" customHeight="1" x14ac:dyDescent="0.25">
      <c r="A112" s="225">
        <v>43891</v>
      </c>
      <c r="B112" s="226" t="s">
        <v>10</v>
      </c>
      <c r="C112" s="226">
        <v>2020</v>
      </c>
      <c r="D112" s="227">
        <v>111</v>
      </c>
      <c r="E112" s="228">
        <v>120</v>
      </c>
      <c r="F112" s="109">
        <f t="shared" si="0"/>
        <v>485.5</v>
      </c>
      <c r="G112" s="119">
        <v>8252</v>
      </c>
      <c r="H112" s="229">
        <f>'RNA - MLP'!F112</f>
        <v>8254.41</v>
      </c>
      <c r="I112" s="229">
        <f>Hibrido!D113</f>
        <v>7923.5157181300001</v>
      </c>
      <c r="J112" s="229">
        <f>'Média Móvel Centrada - IS'!J113</f>
        <v>6553.2978470846256</v>
      </c>
      <c r="K112" s="229">
        <f>'Regressão Simples'!J113</f>
        <v>7362.9407897881565</v>
      </c>
    </row>
    <row r="113" spans="1:11" ht="14.25" customHeight="1" x14ac:dyDescent="0.25">
      <c r="A113" s="225">
        <v>43922</v>
      </c>
      <c r="B113" s="226" t="s">
        <v>11</v>
      </c>
      <c r="C113" s="226">
        <v>2020</v>
      </c>
      <c r="D113" s="227">
        <v>112</v>
      </c>
      <c r="E113" s="228">
        <v>26</v>
      </c>
      <c r="F113" s="109">
        <f t="shared" si="0"/>
        <v>146</v>
      </c>
      <c r="G113" s="119">
        <v>4239</v>
      </c>
      <c r="H113" s="229">
        <f>'RNA - MLP'!F113</f>
        <v>2486.4699999999998</v>
      </c>
      <c r="I113" s="229">
        <f>Hibrido!D114</f>
        <v>4046.4476426199999</v>
      </c>
      <c r="J113" s="229">
        <f>'Média Móvel Centrada - IS'!J114</f>
        <v>4265.4128602035153</v>
      </c>
      <c r="K113" s="229">
        <f>'Regressão Simples'!J114</f>
        <v>2847.8629509937491</v>
      </c>
    </row>
    <row r="114" spans="1:11" ht="14.25" customHeight="1" x14ac:dyDescent="0.25">
      <c r="A114" s="225">
        <v>43952</v>
      </c>
      <c r="B114" s="226" t="s">
        <v>12</v>
      </c>
      <c r="C114" s="226">
        <v>2020</v>
      </c>
      <c r="D114" s="227">
        <v>113</v>
      </c>
      <c r="E114" s="228">
        <v>54</v>
      </c>
      <c r="F114" s="109">
        <f t="shared" si="0"/>
        <v>80</v>
      </c>
      <c r="G114" s="119">
        <v>2803</v>
      </c>
      <c r="H114" s="229">
        <f>'RNA - MLP'!F114</f>
        <v>2197.12</v>
      </c>
      <c r="I114" s="229">
        <f>Hibrido!D115</f>
        <v>2912.2509412600002</v>
      </c>
      <c r="J114" s="229">
        <f>'Média Móvel Centrada - IS'!J115</f>
        <v>3122.1732443146179</v>
      </c>
      <c r="K114" s="229">
        <f>'Regressão Simples'!J115</f>
        <v>1970.1158600940998</v>
      </c>
    </row>
    <row r="115" spans="1:11" ht="14.25" customHeight="1" x14ac:dyDescent="0.25">
      <c r="A115" s="225">
        <v>43983</v>
      </c>
      <c r="B115" s="226" t="s">
        <v>14</v>
      </c>
      <c r="C115" s="226">
        <v>2020</v>
      </c>
      <c r="D115" s="227">
        <v>114</v>
      </c>
      <c r="E115" s="228">
        <v>9.5</v>
      </c>
      <c r="F115" s="109">
        <f t="shared" si="0"/>
        <v>63.5</v>
      </c>
      <c r="G115" s="119">
        <v>2449</v>
      </c>
      <c r="H115" s="229">
        <f>'RNA - MLP'!F115</f>
        <v>2137.35</v>
      </c>
      <c r="I115" s="229">
        <f>Hibrido!D116</f>
        <v>2766.9516623699997</v>
      </c>
      <c r="J115" s="229">
        <f>'Média Móvel Centrada - IS'!J116</f>
        <v>2973.3949185825782</v>
      </c>
      <c r="K115" s="229">
        <f>'Regressão Simples'!J116</f>
        <v>1750.6790873691875</v>
      </c>
    </row>
    <row r="116" spans="1:11" ht="14.25" customHeight="1" x14ac:dyDescent="0.25">
      <c r="A116" s="225">
        <v>44013</v>
      </c>
      <c r="B116" s="226" t="s">
        <v>16</v>
      </c>
      <c r="C116" s="226">
        <v>2020</v>
      </c>
      <c r="D116" s="227">
        <v>115</v>
      </c>
      <c r="E116" s="228">
        <v>0.5</v>
      </c>
      <c r="F116" s="109">
        <f t="shared" si="0"/>
        <v>10</v>
      </c>
      <c r="G116" s="119">
        <v>1873</v>
      </c>
      <c r="H116" s="229">
        <f>'RNA - MLP'!F116</f>
        <v>1969.53</v>
      </c>
      <c r="I116" s="229">
        <f>Hibrido!D117</f>
        <v>2049.9745062900001</v>
      </c>
      <c r="J116" s="229">
        <f>'Média Móvel Centrada - IS'!J117</f>
        <v>2243.4640072788775</v>
      </c>
      <c r="K116" s="229">
        <f>'Regressão Simples'!J117</f>
        <v>1039.1719758065931</v>
      </c>
    </row>
    <row r="117" spans="1:11" ht="14.25" customHeight="1" x14ac:dyDescent="0.25">
      <c r="A117" s="225">
        <v>44044</v>
      </c>
      <c r="B117" s="226" t="s">
        <v>18</v>
      </c>
      <c r="C117" s="226">
        <v>2020</v>
      </c>
      <c r="D117" s="227">
        <v>116</v>
      </c>
      <c r="E117" s="228">
        <v>9.5</v>
      </c>
      <c r="F117" s="109">
        <f t="shared" si="0"/>
        <v>10</v>
      </c>
      <c r="G117" s="119">
        <v>1462</v>
      </c>
      <c r="H117" s="229">
        <f>'RNA - MLP'!F117</f>
        <v>1969.53</v>
      </c>
      <c r="I117" s="229">
        <f>Hibrido!D118</f>
        <v>1516.4845062900004</v>
      </c>
      <c r="J117" s="229">
        <f>'Média Móvel Centrada - IS'!J118</f>
        <v>1709.9696187691684</v>
      </c>
      <c r="K117" s="229">
        <f>'Regressão Simples'!J118</f>
        <v>1039.1719758065931</v>
      </c>
    </row>
    <row r="118" spans="1:11" ht="14.25" customHeight="1" x14ac:dyDescent="0.25">
      <c r="A118" s="225">
        <v>44075</v>
      </c>
      <c r="B118" s="226" t="s">
        <v>20</v>
      </c>
      <c r="C118" s="226">
        <v>2020</v>
      </c>
      <c r="D118" s="227">
        <v>117</v>
      </c>
      <c r="E118" s="228">
        <v>12</v>
      </c>
      <c r="F118" s="109">
        <f t="shared" si="0"/>
        <v>21.5</v>
      </c>
      <c r="G118" s="119">
        <v>1141</v>
      </c>
      <c r="H118" s="229">
        <f>'RNA - MLP'!F118</f>
        <v>2002.62</v>
      </c>
      <c r="I118" s="229">
        <f>Hibrido!D119</f>
        <v>1121.64246447</v>
      </c>
      <c r="J118" s="229">
        <f>'Média Móvel Centrada - IS'!J119</f>
        <v>1318.0664271413905</v>
      </c>
      <c r="K118" s="229">
        <f>'Regressão Simples'!J119</f>
        <v>1192.1127567966835</v>
      </c>
    </row>
    <row r="119" spans="1:11" ht="14.25" customHeight="1" x14ac:dyDescent="0.25">
      <c r="A119" s="225">
        <v>44105</v>
      </c>
      <c r="B119" s="226" t="s">
        <v>21</v>
      </c>
      <c r="C119" s="226">
        <v>2020</v>
      </c>
      <c r="D119" s="227">
        <v>118</v>
      </c>
      <c r="E119" s="228">
        <v>60.5</v>
      </c>
      <c r="F119" s="109">
        <f t="shared" si="0"/>
        <v>72.5</v>
      </c>
      <c r="G119" s="119">
        <v>985</v>
      </c>
      <c r="H119" s="229">
        <f>'RNA - MLP'!F119</f>
        <v>2169.4299999999998</v>
      </c>
      <c r="I119" s="229">
        <f>Hibrido!D120</f>
        <v>1347.4527652299998</v>
      </c>
      <c r="J119" s="229">
        <f>'Média Móvel Centrada - IS'!J120</f>
        <v>1555.8303592805737</v>
      </c>
      <c r="K119" s="229">
        <f>'Regressão Simples'!J120</f>
        <v>1870.371872491867</v>
      </c>
    </row>
    <row r="120" spans="1:11" ht="14.25" customHeight="1" x14ac:dyDescent="0.25">
      <c r="A120" s="225">
        <v>44136</v>
      </c>
      <c r="B120" s="226" t="s">
        <v>22</v>
      </c>
      <c r="C120" s="226">
        <v>2020</v>
      </c>
      <c r="D120" s="227">
        <v>119</v>
      </c>
      <c r="E120" s="228">
        <v>106</v>
      </c>
      <c r="F120" s="109">
        <f t="shared" si="0"/>
        <v>166.5</v>
      </c>
      <c r="G120" s="119">
        <v>1948</v>
      </c>
      <c r="H120" s="229">
        <f>'RNA - MLP'!F120</f>
        <v>2597.0500000000002</v>
      </c>
      <c r="I120" s="229">
        <f>Hibrido!D121</f>
        <v>2144.3867303000002</v>
      </c>
      <c r="J120" s="229">
        <f>'Média Móvel Centrada - IS'!J121</f>
        <v>2363.5008426028589</v>
      </c>
      <c r="K120" s="229">
        <f>'Regressão Simples'!J121</f>
        <v>3120.4965171065191</v>
      </c>
    </row>
    <row r="121" spans="1:11" ht="14.25" customHeight="1" x14ac:dyDescent="0.25">
      <c r="A121" s="225">
        <v>44166</v>
      </c>
      <c r="B121" s="226" t="s">
        <v>24</v>
      </c>
      <c r="C121" s="226">
        <v>2020</v>
      </c>
      <c r="D121" s="227">
        <v>120</v>
      </c>
      <c r="E121" s="228">
        <v>272</v>
      </c>
      <c r="F121" s="109">
        <f t="shared" si="0"/>
        <v>378</v>
      </c>
      <c r="G121" s="119">
        <v>4880</v>
      </c>
      <c r="H121" s="229">
        <f>'RNA - MLP'!F121</f>
        <v>5099.03</v>
      </c>
      <c r="I121" s="229">
        <f>Hibrido!D122</f>
        <v>4118.1243488700002</v>
      </c>
      <c r="J121" s="229">
        <f>'Média Móvel Centrada - IS'!J122</f>
        <v>3938.8372102794924</v>
      </c>
      <c r="K121" s="229">
        <f>'Regressão Simples'!J122</f>
        <v>5933.2769674894853</v>
      </c>
    </row>
    <row r="122" spans="1:11" ht="14.25" customHeight="1" x14ac:dyDescent="0.25">
      <c r="A122" s="225">
        <v>44197</v>
      </c>
      <c r="B122" s="226" t="s">
        <v>7</v>
      </c>
      <c r="C122" s="226">
        <v>2021</v>
      </c>
      <c r="D122" s="227">
        <v>121</v>
      </c>
      <c r="E122" s="228">
        <v>179</v>
      </c>
      <c r="F122" s="109">
        <f t="shared" si="0"/>
        <v>451</v>
      </c>
      <c r="G122" s="119">
        <v>6198</v>
      </c>
      <c r="H122" s="229">
        <f>'RNA - MLP'!F122</f>
        <v>7111.08</v>
      </c>
      <c r="I122" s="229">
        <f>Hibrido!D123</f>
        <v>5784.0179920999999</v>
      </c>
      <c r="J122" s="229">
        <f>'Média Móvel Centrada - IS'!J123</f>
        <v>4911.4745755412669</v>
      </c>
      <c r="K122" s="229">
        <f>'Regressão Simples'!J123</f>
        <v>6904.1184468178853</v>
      </c>
    </row>
    <row r="123" spans="1:11" ht="14.25" customHeight="1" x14ac:dyDescent="0.25">
      <c r="A123" s="225">
        <v>44228</v>
      </c>
      <c r="B123" s="226" t="s">
        <v>9</v>
      </c>
      <c r="C123" s="226">
        <v>2021</v>
      </c>
      <c r="D123" s="227">
        <v>122</v>
      </c>
      <c r="E123" s="228">
        <v>190</v>
      </c>
      <c r="F123" s="109">
        <f t="shared" si="0"/>
        <v>369</v>
      </c>
      <c r="G123" s="119">
        <v>4770</v>
      </c>
      <c r="H123" s="229">
        <f>'RNA - MLP'!F123</f>
        <v>4904.04</v>
      </c>
      <c r="I123" s="229">
        <f>Hibrido!D124</f>
        <v>4542.0967115000003</v>
      </c>
      <c r="J123" s="229">
        <f>'Média Móvel Centrada - IS'!J124</f>
        <v>4415.8001682399045</v>
      </c>
      <c r="K123" s="229">
        <f>'Regressão Simples'!J124</f>
        <v>5813.5841823668061</v>
      </c>
    </row>
    <row r="124" spans="1:11" ht="14.25" customHeight="1" x14ac:dyDescent="0.25">
      <c r="A124" s="225">
        <v>44256</v>
      </c>
      <c r="B124" s="226" t="s">
        <v>10</v>
      </c>
      <c r="C124" s="226">
        <v>2021</v>
      </c>
      <c r="D124" s="227">
        <v>123</v>
      </c>
      <c r="E124" s="228">
        <v>96</v>
      </c>
      <c r="F124" s="109">
        <f t="shared" si="0"/>
        <v>286</v>
      </c>
      <c r="G124" s="119">
        <v>4338</v>
      </c>
      <c r="H124" s="229">
        <f>'RNA - MLP'!F124</f>
        <v>3580.02</v>
      </c>
      <c r="I124" s="229">
        <f>Hibrido!D125</f>
        <v>4212.3419041899997</v>
      </c>
      <c r="J124" s="229">
        <f>'Média Móvel Centrada - IS'!J125</f>
        <v>4358.0399500309986</v>
      </c>
      <c r="K124" s="229">
        <f>'Regressão Simples'!J125</f>
        <v>4709.7507195687622</v>
      </c>
    </row>
    <row r="125" spans="1:11" ht="14.25" customHeight="1" x14ac:dyDescent="0.25">
      <c r="A125" s="225">
        <v>44287</v>
      </c>
      <c r="B125" s="226" t="s">
        <v>11</v>
      </c>
      <c r="C125" s="226">
        <v>2021</v>
      </c>
      <c r="D125" s="227">
        <v>124</v>
      </c>
      <c r="E125" s="228">
        <v>20</v>
      </c>
      <c r="F125" s="109">
        <f t="shared" si="0"/>
        <v>116</v>
      </c>
      <c r="G125" s="119">
        <v>2131</v>
      </c>
      <c r="H125" s="229">
        <f>'RNA - MLP'!F125</f>
        <v>2343.79</v>
      </c>
      <c r="I125" s="229">
        <f>Hibrido!D126</f>
        <v>2720.2800754299997</v>
      </c>
      <c r="J125" s="229">
        <f>'Média Móvel Centrada - IS'!J126</f>
        <v>2936.3650797345367</v>
      </c>
      <c r="K125" s="229">
        <f>'Regressão Simples'!J126</f>
        <v>2448.8870005848175</v>
      </c>
    </row>
    <row r="126" spans="1:11" ht="14.25" customHeight="1" x14ac:dyDescent="0.25">
      <c r="A126" s="225">
        <v>44317</v>
      </c>
      <c r="B126" s="226" t="s">
        <v>12</v>
      </c>
      <c r="C126" s="226">
        <v>2021</v>
      </c>
      <c r="D126" s="227">
        <v>125</v>
      </c>
      <c r="E126" s="228">
        <v>12</v>
      </c>
      <c r="F126" s="109">
        <f t="shared" si="0"/>
        <v>32</v>
      </c>
      <c r="G126" s="119">
        <v>1589</v>
      </c>
      <c r="H126" s="229">
        <f>'RNA - MLP'!F126</f>
        <v>2034.17</v>
      </c>
      <c r="I126" s="229">
        <f>Hibrido!D127</f>
        <v>2098.7894810900002</v>
      </c>
      <c r="J126" s="229">
        <f>'Média Móvel Centrada - IS'!J127</f>
        <v>2297.8436192502359</v>
      </c>
      <c r="K126" s="229">
        <f>'Regressão Simples'!J127</f>
        <v>1331.7543394398094</v>
      </c>
    </row>
    <row r="127" spans="1:11" ht="14.25" customHeight="1" x14ac:dyDescent="0.25">
      <c r="A127" s="225">
        <v>44348</v>
      </c>
      <c r="B127" s="226" t="s">
        <v>14</v>
      </c>
      <c r="C127" s="226">
        <v>2021</v>
      </c>
      <c r="D127" s="227">
        <v>126</v>
      </c>
      <c r="E127" s="228">
        <v>19.5</v>
      </c>
      <c r="F127" s="109">
        <f t="shared" si="0"/>
        <v>31.5</v>
      </c>
      <c r="G127" s="119">
        <v>1692</v>
      </c>
      <c r="H127" s="229">
        <f>'RNA - MLP'!F127</f>
        <v>2032.64</v>
      </c>
      <c r="I127" s="229">
        <f>Hibrido!D128</f>
        <v>2030.6128568199999</v>
      </c>
      <c r="J127" s="229">
        <f>'Média Móvel Centrada - IS'!J128</f>
        <v>2229.5434592186848</v>
      </c>
      <c r="K127" s="229">
        <f>'Regressão Simples'!J128</f>
        <v>1325.1047402663273</v>
      </c>
    </row>
    <row r="128" spans="1:11" ht="14.25" customHeight="1" x14ac:dyDescent="0.25">
      <c r="A128" s="225">
        <v>44378</v>
      </c>
      <c r="B128" s="226" t="s">
        <v>16</v>
      </c>
      <c r="C128" s="226">
        <v>2021</v>
      </c>
      <c r="D128" s="227">
        <v>127</v>
      </c>
      <c r="E128" s="228">
        <v>5.5</v>
      </c>
      <c r="F128" s="109">
        <f t="shared" si="0"/>
        <v>25</v>
      </c>
      <c r="G128" s="119">
        <v>1256</v>
      </c>
      <c r="H128" s="229">
        <f>'RNA - MLP'!F128</f>
        <v>2012.99</v>
      </c>
      <c r="I128" s="229">
        <f>Hibrido!D129</f>
        <v>1543.18089777</v>
      </c>
      <c r="J128" s="229">
        <f>'Média Móvel Centrada - IS'!J129</f>
        <v>1740.4878074006338</v>
      </c>
      <c r="K128" s="229">
        <f>'Regressão Simples'!J129</f>
        <v>1238.6599510110589</v>
      </c>
    </row>
    <row r="129" spans="1:11" ht="14.25" customHeight="1" x14ac:dyDescent="0.25">
      <c r="A129" s="225">
        <v>44409</v>
      </c>
      <c r="B129" s="226" t="s">
        <v>18</v>
      </c>
      <c r="C129" s="226">
        <v>2021</v>
      </c>
      <c r="D129" s="227">
        <v>128</v>
      </c>
      <c r="E129" s="228">
        <v>2.5</v>
      </c>
      <c r="F129" s="109">
        <f t="shared" si="0"/>
        <v>8</v>
      </c>
      <c r="G129" s="119">
        <v>1119</v>
      </c>
      <c r="H129" s="229">
        <f>'RNA - MLP'!F129</f>
        <v>1963.93</v>
      </c>
      <c r="I129" s="229">
        <f>Hibrido!D130</f>
        <v>1423.4526723399999</v>
      </c>
      <c r="J129" s="229">
        <f>'Média Móvel Centrada - IS'!J130</f>
        <v>1616.4192469741861</v>
      </c>
      <c r="K129" s="229">
        <f>'Regressão Simples'!J130</f>
        <v>1012.5735791126644</v>
      </c>
    </row>
    <row r="130" spans="1:11" ht="14.25" customHeight="1" x14ac:dyDescent="0.25">
      <c r="A130" s="225">
        <v>44440</v>
      </c>
      <c r="B130" s="226" t="s">
        <v>20</v>
      </c>
      <c r="C130" s="226">
        <v>2021</v>
      </c>
      <c r="D130" s="227">
        <v>129</v>
      </c>
      <c r="E130" s="228">
        <v>15.5</v>
      </c>
      <c r="F130" s="109">
        <f t="shared" si="0"/>
        <v>18</v>
      </c>
      <c r="G130" s="119">
        <v>923</v>
      </c>
      <c r="H130" s="229">
        <f>'RNA - MLP'!F130</f>
        <v>1992.39</v>
      </c>
      <c r="I130" s="229">
        <f>Hibrido!D131</f>
        <v>1342.1007584600002</v>
      </c>
      <c r="J130" s="229">
        <f>'Média Móvel Centrada - IS'!J131</f>
        <v>1537.6372603798097</v>
      </c>
      <c r="K130" s="229">
        <f>'Regressão Simples'!J131</f>
        <v>1145.5655625823083</v>
      </c>
    </row>
    <row r="131" spans="1:11" ht="14.25" customHeight="1" x14ac:dyDescent="0.25">
      <c r="A131" s="225">
        <v>44470</v>
      </c>
      <c r="B131" s="226" t="s">
        <v>21</v>
      </c>
      <c r="C131" s="226">
        <v>2021</v>
      </c>
      <c r="D131" s="227">
        <v>130</v>
      </c>
      <c r="E131" s="228">
        <v>212</v>
      </c>
      <c r="F131" s="109">
        <f t="shared" si="0"/>
        <v>227.5</v>
      </c>
      <c r="G131" s="119">
        <v>2983</v>
      </c>
      <c r="H131" s="229">
        <f>'RNA - MLP'!F131</f>
        <v>3009.87</v>
      </c>
      <c r="I131" s="229">
        <f>Hibrido!D132</f>
        <v>1811.5658747799998</v>
      </c>
      <c r="J131" s="229">
        <f>'Média Móvel Centrada - IS'!J132</f>
        <v>2015.6880781509697</v>
      </c>
      <c r="K131" s="229">
        <f>'Regressão Simples'!J132</f>
        <v>3931.747616271346</v>
      </c>
    </row>
    <row r="132" spans="1:11" ht="14.25" customHeight="1" x14ac:dyDescent="0.25">
      <c r="A132" s="225">
        <v>44501</v>
      </c>
      <c r="B132" s="226" t="s">
        <v>22</v>
      </c>
      <c r="C132" s="226">
        <v>2021</v>
      </c>
      <c r="D132" s="227">
        <v>131</v>
      </c>
      <c r="E132" s="228">
        <v>161</v>
      </c>
      <c r="F132" s="109">
        <f t="shared" si="0"/>
        <v>373</v>
      </c>
      <c r="G132" s="119">
        <v>3815</v>
      </c>
      <c r="H132" s="229">
        <f>'RNA - MLP'!F132</f>
        <v>4989.26</v>
      </c>
      <c r="I132" s="229">
        <f>Hibrido!D133</f>
        <v>3449.72060027</v>
      </c>
      <c r="J132" s="229">
        <f>'Média Móvel Centrada - IS'!J133</f>
        <v>3300.6219471093259</v>
      </c>
      <c r="K132" s="229">
        <f>'Regressão Simples'!J133</f>
        <v>5866.7809757546629</v>
      </c>
    </row>
    <row r="133" spans="1:11" ht="14.25" customHeight="1" x14ac:dyDescent="0.25">
      <c r="A133" s="225">
        <v>44531</v>
      </c>
      <c r="B133" s="226" t="s">
        <v>24</v>
      </c>
      <c r="C133" s="226">
        <v>2021</v>
      </c>
      <c r="D133" s="227">
        <v>132</v>
      </c>
      <c r="E133" s="228">
        <v>216.5</v>
      </c>
      <c r="F133" s="109">
        <f t="shared" si="0"/>
        <v>377.5</v>
      </c>
      <c r="G133" s="119">
        <v>4450</v>
      </c>
      <c r="H133" s="229">
        <f>'RNA - MLP'!F133</f>
        <v>5087.8900000000003</v>
      </c>
      <c r="I133" s="229">
        <f>Hibrido!D134</f>
        <v>5928.9699838899996</v>
      </c>
      <c r="J133" s="229">
        <f>'Média Móvel Centrada - IS'!J134</f>
        <v>5752.7870420342124</v>
      </c>
      <c r="K133" s="229">
        <f>'Regressão Simples'!J134</f>
        <v>5926.6273683160025</v>
      </c>
    </row>
    <row r="134" spans="1:11" ht="14.25" customHeight="1" x14ac:dyDescent="0.25">
      <c r="A134" s="225">
        <v>44562</v>
      </c>
      <c r="B134" s="226" t="s">
        <v>7</v>
      </c>
      <c r="C134" s="226">
        <v>2022</v>
      </c>
      <c r="D134" s="227">
        <v>133</v>
      </c>
      <c r="E134" s="228">
        <v>322</v>
      </c>
      <c r="F134" s="109">
        <f t="shared" si="0"/>
        <v>538.5</v>
      </c>
      <c r="G134" s="119">
        <v>9992</v>
      </c>
      <c r="H134" s="229">
        <f>'RNA - MLP'!F134</f>
        <v>9936.9599999999991</v>
      </c>
      <c r="I134" s="229">
        <f>Hibrido!D135</f>
        <v>8434.6531532000008</v>
      </c>
      <c r="J134" s="229">
        <f>'Média Móvel Centrada - IS'!J135</f>
        <v>6200.1360257799352</v>
      </c>
      <c r="K134" s="229">
        <f>'Regressão Simples'!J135</f>
        <v>8067.7983021772679</v>
      </c>
    </row>
    <row r="135" spans="1:11" ht="14.25" customHeight="1" x14ac:dyDescent="0.25">
      <c r="A135" s="225">
        <v>44593</v>
      </c>
      <c r="B135" s="226" t="s">
        <v>9</v>
      </c>
      <c r="C135" s="226">
        <v>2022</v>
      </c>
      <c r="D135" s="227">
        <v>134</v>
      </c>
      <c r="E135" s="228">
        <v>194</v>
      </c>
      <c r="F135" s="109">
        <f t="shared" si="0"/>
        <v>516</v>
      </c>
      <c r="G135" s="119">
        <v>10939</v>
      </c>
      <c r="H135" s="229">
        <f>'RNA - MLP'!F135</f>
        <v>9256.6299999999992</v>
      </c>
      <c r="I135" s="229">
        <f>Hibrido!D136</f>
        <v>7523.0780134800007</v>
      </c>
      <c r="J135" s="229">
        <f>'Média Móvel Centrada - IS'!J136</f>
        <v>5657.4567490203763</v>
      </c>
      <c r="K135" s="229">
        <f>'Regressão Simples'!J136</f>
        <v>7768.5663393705699</v>
      </c>
    </row>
    <row r="136" spans="1:11" ht="14.25" customHeight="1" x14ac:dyDescent="0.25">
      <c r="A136" s="225">
        <v>44621</v>
      </c>
      <c r="B136" s="226" t="s">
        <v>10</v>
      </c>
      <c r="C136" s="226">
        <v>2022</v>
      </c>
      <c r="D136" s="227">
        <v>135</v>
      </c>
      <c r="E136" s="228">
        <v>103</v>
      </c>
      <c r="F136" s="109">
        <f t="shared" si="0"/>
        <v>297</v>
      </c>
      <c r="G136" s="235">
        <v>4978</v>
      </c>
      <c r="H136" s="229">
        <f>'RNA - MLP'!F136</f>
        <v>3714.39</v>
      </c>
      <c r="I136" s="229">
        <f>Hibrido!D137</f>
        <v>5506.3528649199998</v>
      </c>
      <c r="J136" s="229">
        <f>'Média Móvel Centrada - IS'!J137</f>
        <v>5632.4927111786837</v>
      </c>
      <c r="K136" s="229">
        <f>'Regressão Simples'!J137</f>
        <v>4856.0419013853707</v>
      </c>
    </row>
    <row r="137" spans="1:11" ht="14.25" customHeight="1" x14ac:dyDescent="0.25">
      <c r="A137" s="225">
        <v>44652</v>
      </c>
      <c r="B137" s="226" t="s">
        <v>11</v>
      </c>
      <c r="C137" s="226">
        <v>2022</v>
      </c>
      <c r="D137" s="227">
        <v>136</v>
      </c>
      <c r="E137" s="228">
        <v>48</v>
      </c>
      <c r="F137" s="109">
        <f t="shared" si="0"/>
        <v>151</v>
      </c>
      <c r="G137" s="235">
        <v>3761</v>
      </c>
      <c r="H137" s="229">
        <f>'RNA - MLP'!F137</f>
        <v>2512.38</v>
      </c>
      <c r="I137" s="229">
        <f>Hibrido!D138</f>
        <v>3473.0209713500003</v>
      </c>
      <c r="J137" s="229">
        <f>'Média Móvel Centrada - IS'!J138</f>
        <v>3692.1792203539899</v>
      </c>
      <c r="K137" s="229">
        <f>'Regressão Simples'!J138</f>
        <v>2914.358942728571</v>
      </c>
    </row>
    <row r="138" spans="1:11" ht="14.25" customHeight="1" x14ac:dyDescent="0.25">
      <c r="A138" s="225">
        <v>44682</v>
      </c>
      <c r="B138" s="226" t="s">
        <v>12</v>
      </c>
      <c r="C138" s="226">
        <v>2022</v>
      </c>
      <c r="D138" s="227">
        <v>137</v>
      </c>
      <c r="E138" s="236">
        <v>28.5</v>
      </c>
      <c r="F138" s="109">
        <f t="shared" si="0"/>
        <v>76.5</v>
      </c>
      <c r="G138" s="237">
        <v>2593</v>
      </c>
      <c r="H138" s="229">
        <f>'RNA - MLP'!F138</f>
        <v>2184.09</v>
      </c>
      <c r="I138" s="229">
        <f>Hibrido!D139</f>
        <v>2519.46153757</v>
      </c>
      <c r="J138" s="229">
        <f>'Média Móvel Centrada - IS'!J139</f>
        <v>2728.6736831714097</v>
      </c>
      <c r="K138" s="229">
        <f>'Regressão Simples'!J139</f>
        <v>1923.5686658797244</v>
      </c>
    </row>
    <row r="139" spans="1:11" ht="14.25" customHeight="1" x14ac:dyDescent="0.25">
      <c r="A139" s="225">
        <v>44713</v>
      </c>
      <c r="B139" s="226" t="s">
        <v>14</v>
      </c>
      <c r="C139" s="226">
        <v>2022</v>
      </c>
      <c r="D139" s="227">
        <v>138</v>
      </c>
      <c r="E139" s="236">
        <v>5.5</v>
      </c>
      <c r="F139" s="109">
        <f t="shared" si="0"/>
        <v>34</v>
      </c>
      <c r="G139" s="237">
        <v>2211</v>
      </c>
      <c r="H139" s="229">
        <f>'RNA - MLP'!F139</f>
        <v>2040.34</v>
      </c>
      <c r="I139" s="229">
        <f>Hibrido!D140</f>
        <v>2394.4076076199999</v>
      </c>
      <c r="J139" s="229">
        <f>'Média Móvel Centrada - IS'!J140</f>
        <v>2593.950711354883</v>
      </c>
      <c r="K139" s="229">
        <f>'Regressão Simples'!J140</f>
        <v>1358.3527361337383</v>
      </c>
    </row>
    <row r="140" spans="1:11" ht="14.25" customHeight="1" x14ac:dyDescent="0.25">
      <c r="A140" s="225">
        <v>44743</v>
      </c>
      <c r="B140" s="226" t="s">
        <v>16</v>
      </c>
      <c r="C140" s="226">
        <v>2022</v>
      </c>
      <c r="D140" s="227">
        <v>139</v>
      </c>
      <c r="E140" s="238">
        <v>7</v>
      </c>
      <c r="F140" s="164">
        <f t="shared" si="0"/>
        <v>12.5</v>
      </c>
      <c r="G140" s="105"/>
      <c r="H140" s="229">
        <f>'RNA - MLP'!F140</f>
        <v>1976.6</v>
      </c>
      <c r="I140" s="229" t="e">
        <f>Hibrido!D141</f>
        <v>#REF!</v>
      </c>
      <c r="J140" s="229">
        <f>'Média Móvel Centrada - IS'!J141</f>
        <v>1933.3066323144637</v>
      </c>
      <c r="K140" s="229">
        <f>'Regressão Simples'!J141</f>
        <v>1072.419971674004</v>
      </c>
    </row>
    <row r="141" spans="1:11" ht="14.25" customHeight="1" x14ac:dyDescent="0.25">
      <c r="A141" s="225">
        <v>44774</v>
      </c>
      <c r="B141" s="226" t="s">
        <v>18</v>
      </c>
      <c r="C141" s="226">
        <v>2022</v>
      </c>
      <c r="D141" s="227">
        <v>140</v>
      </c>
      <c r="E141" s="238">
        <v>37.799999999999997</v>
      </c>
      <c r="F141" s="164">
        <f t="shared" si="0"/>
        <v>44.8</v>
      </c>
      <c r="G141" s="105"/>
      <c r="H141" s="229">
        <f>'RNA - MLP'!F141</f>
        <v>2074.4899999999998</v>
      </c>
      <c r="I141" s="229" t="e">
        <f>Hibrido!D142</f>
        <v>#REF!</v>
      </c>
      <c r="J141" s="229">
        <f>'Média Móvel Centrada - IS'!J142</f>
        <v>1583.2549896423179</v>
      </c>
      <c r="K141" s="229">
        <f>'Regressão Simples'!J142</f>
        <v>1501.9840782809536</v>
      </c>
    </row>
    <row r="142" spans="1:11" ht="14.25" customHeight="1" x14ac:dyDescent="0.25">
      <c r="A142" s="225">
        <v>44805</v>
      </c>
      <c r="B142" s="226" t="s">
        <v>20</v>
      </c>
      <c r="C142" s="226">
        <v>2022</v>
      </c>
      <c r="D142" s="227">
        <v>141</v>
      </c>
      <c r="E142" s="238">
        <v>46</v>
      </c>
      <c r="F142" s="164">
        <f t="shared" si="0"/>
        <v>83.8</v>
      </c>
      <c r="G142" s="105"/>
      <c r="H142" s="229">
        <f>'RNA - MLP'!F142</f>
        <v>2211.5100000000002</v>
      </c>
      <c r="I142" s="229" t="e">
        <f>Hibrido!D143</f>
        <v>#REF!</v>
      </c>
      <c r="J142" s="229">
        <f>'Média Móvel Centrada - IS'!J143</f>
        <v>1393.5137721840197</v>
      </c>
      <c r="K142" s="229">
        <f>'Regressão Simples'!J143</f>
        <v>2020.6528138125645</v>
      </c>
    </row>
    <row r="143" spans="1:11" ht="14.25" customHeight="1" x14ac:dyDescent="0.25">
      <c r="A143" s="225">
        <v>44835</v>
      </c>
      <c r="B143" s="226" t="s">
        <v>21</v>
      </c>
      <c r="C143" s="226">
        <v>2022</v>
      </c>
      <c r="D143" s="227">
        <v>142</v>
      </c>
      <c r="E143" s="238">
        <v>123</v>
      </c>
      <c r="F143" s="164">
        <f t="shared" si="0"/>
        <v>169</v>
      </c>
      <c r="G143" s="105"/>
      <c r="H143" s="229">
        <f>'RNA - MLP'!F143</f>
        <v>2611.36</v>
      </c>
      <c r="I143" s="229" t="e">
        <f>Hibrido!D144</f>
        <v>#REF!</v>
      </c>
      <c r="J143" s="229">
        <f>'Média Móvel Centrada - IS'!J144</f>
        <v>1782.341916249351</v>
      </c>
      <c r="K143" s="229">
        <f>'Regressão Simples'!J144</f>
        <v>3153.7445129739299</v>
      </c>
    </row>
    <row r="144" spans="1:11" ht="14.25" customHeight="1" x14ac:dyDescent="0.25">
      <c r="A144" s="225">
        <v>44866</v>
      </c>
      <c r="B144" s="226" t="s">
        <v>22</v>
      </c>
      <c r="C144" s="226">
        <v>2022</v>
      </c>
      <c r="D144" s="227">
        <v>143</v>
      </c>
      <c r="E144" s="238">
        <v>125</v>
      </c>
      <c r="F144" s="164">
        <f t="shared" si="0"/>
        <v>248</v>
      </c>
      <c r="G144" s="105"/>
      <c r="H144" s="229">
        <f>'RNA - MLP'!F144</f>
        <v>3185.65</v>
      </c>
      <c r="I144" s="229" t="e">
        <f>Hibrido!D145</f>
        <v>#REF!</v>
      </c>
      <c r="J144" s="229">
        <f>'Média Móvel Centrada - IS'!J145</f>
        <v>2838.4466869128178</v>
      </c>
      <c r="K144" s="229">
        <f>'Regressão Simples'!J145</f>
        <v>4204.3811823841161</v>
      </c>
    </row>
    <row r="145" spans="1:11" ht="14.25" customHeight="1" x14ac:dyDescent="0.25">
      <c r="A145" s="225">
        <v>44896</v>
      </c>
      <c r="B145" s="226" t="s">
        <v>24</v>
      </c>
      <c r="C145" s="226">
        <v>2022</v>
      </c>
      <c r="D145" s="227">
        <v>144</v>
      </c>
      <c r="E145" s="238">
        <v>196</v>
      </c>
      <c r="F145" s="164">
        <f t="shared" si="0"/>
        <v>321</v>
      </c>
      <c r="G145" s="105"/>
      <c r="H145" s="229">
        <f>'RNA - MLP'!F145</f>
        <v>4045.97</v>
      </c>
      <c r="I145" s="229" t="e">
        <f>Hibrido!D146</f>
        <v>#REF!</v>
      </c>
      <c r="J145" s="229">
        <f>'Média Móvel Centrada - IS'!J146</f>
        <v>4869.9813163773952</v>
      </c>
      <c r="K145" s="229">
        <f>'Regressão Simples'!J146</f>
        <v>5175.2226617125152</v>
      </c>
    </row>
    <row r="146" spans="1:11" ht="14.25" customHeight="1" x14ac:dyDescent="0.25">
      <c r="A146" s="225">
        <v>44927</v>
      </c>
      <c r="B146" s="226" t="s">
        <v>7</v>
      </c>
      <c r="C146" s="226">
        <v>2023</v>
      </c>
      <c r="D146" s="227">
        <v>145</v>
      </c>
      <c r="E146" s="238">
        <v>222</v>
      </c>
      <c r="F146" s="164">
        <f t="shared" si="0"/>
        <v>418</v>
      </c>
      <c r="G146" s="105"/>
      <c r="H146" s="229">
        <f>'RNA - MLP'!F146</f>
        <v>6110.4</v>
      </c>
      <c r="I146" s="229" t="e">
        <f>Hibrido!D147</f>
        <v>#REF!</v>
      </c>
      <c r="J146" s="229">
        <f>'Média Móvel Centrada - IS'!J147</f>
        <v>6200.1360257799352</v>
      </c>
      <c r="K146" s="229">
        <f>'Regressão Simples'!J147</f>
        <v>6465.2449013680607</v>
      </c>
    </row>
    <row r="147" spans="1:11" ht="14.25" customHeight="1" x14ac:dyDescent="0.25">
      <c r="A147" s="225">
        <v>44958</v>
      </c>
      <c r="B147" s="226" t="s">
        <v>9</v>
      </c>
      <c r="C147" s="226">
        <v>2023</v>
      </c>
      <c r="D147" s="227">
        <v>146</v>
      </c>
      <c r="E147" s="238">
        <v>185</v>
      </c>
      <c r="F147" s="164">
        <f t="shared" si="0"/>
        <v>407</v>
      </c>
      <c r="G147" s="105"/>
      <c r="H147" s="229">
        <f>'RNA - MLP'!F147</f>
        <v>5808.66</v>
      </c>
      <c r="I147" s="229" t="e">
        <f>Hibrido!D148</f>
        <v>#REF!</v>
      </c>
      <c r="J147" s="229">
        <f>'Média Móvel Centrada - IS'!J148</f>
        <v>5657.4567490203763</v>
      </c>
      <c r="K147" s="229">
        <f>'Regressão Simples'!J148</f>
        <v>6318.9537195514522</v>
      </c>
    </row>
    <row r="148" spans="1:11" ht="14.25" customHeight="1" x14ac:dyDescent="0.25">
      <c r="A148" s="239">
        <v>44986</v>
      </c>
      <c r="B148" s="240" t="s">
        <v>10</v>
      </c>
      <c r="C148" s="240">
        <v>2023</v>
      </c>
      <c r="D148" s="241">
        <v>147</v>
      </c>
      <c r="E148" s="238">
        <v>134</v>
      </c>
      <c r="F148" s="164">
        <f t="shared" si="0"/>
        <v>319</v>
      </c>
      <c r="G148" s="242"/>
      <c r="H148" s="229">
        <f>'RNA - MLP'!F148</f>
        <v>4016.14</v>
      </c>
      <c r="I148" s="243" t="e">
        <f>Hibrido!D149</f>
        <v>#REF!</v>
      </c>
      <c r="J148" s="243">
        <f>'Média Móvel Centrada - IS'!J149</f>
        <v>5632.4927111786837</v>
      </c>
      <c r="K148" s="243">
        <f>'Regressão Simples'!J149</f>
        <v>5148.6242650185868</v>
      </c>
    </row>
    <row r="149" spans="1:11" ht="14.25" customHeight="1" x14ac:dyDescent="0.25">
      <c r="H149" s="171"/>
      <c r="I149" s="171"/>
      <c r="J149" s="171"/>
      <c r="K149" s="171"/>
    </row>
    <row r="150" spans="1:11" ht="14.25" customHeight="1" x14ac:dyDescent="0.25">
      <c r="A150" s="34"/>
      <c r="B150" s="34"/>
      <c r="C150" s="34"/>
      <c r="H150" s="171"/>
      <c r="I150" s="171"/>
      <c r="J150" s="171"/>
      <c r="K150" s="171"/>
    </row>
    <row r="151" spans="1:11" ht="14.25" customHeight="1" x14ac:dyDescent="0.25">
      <c r="A151" s="34"/>
      <c r="B151" s="34"/>
      <c r="C151" s="34"/>
      <c r="H151" s="171"/>
      <c r="I151" s="171"/>
      <c r="J151" s="171"/>
      <c r="K151" s="171"/>
    </row>
    <row r="152" spans="1:11" ht="14.25" customHeight="1" x14ac:dyDescent="0.25">
      <c r="A152" s="34"/>
      <c r="B152" s="34"/>
      <c r="C152" s="34"/>
      <c r="H152" s="171"/>
      <c r="I152" s="171"/>
      <c r="J152" s="171"/>
      <c r="K152" s="171"/>
    </row>
    <row r="153" spans="1:11" ht="14.25" customHeight="1" x14ac:dyDescent="0.25">
      <c r="A153" s="34"/>
      <c r="B153" s="34"/>
      <c r="C153" s="34"/>
      <c r="H153" s="171"/>
      <c r="I153" s="171"/>
      <c r="J153" s="171"/>
      <c r="K153" s="171"/>
    </row>
    <row r="154" spans="1:11" ht="14.25" customHeight="1" x14ac:dyDescent="0.25">
      <c r="A154" s="34"/>
      <c r="B154" s="34"/>
      <c r="C154" s="34"/>
      <c r="H154" s="171"/>
      <c r="I154" s="171"/>
      <c r="J154" s="171"/>
      <c r="K154" s="171"/>
    </row>
    <row r="155" spans="1:11" ht="14.25" customHeight="1" x14ac:dyDescent="0.25">
      <c r="A155" s="34"/>
      <c r="B155" s="34"/>
      <c r="C155" s="34"/>
      <c r="H155" s="171"/>
      <c r="I155" s="171"/>
      <c r="J155" s="171"/>
      <c r="K155" s="171"/>
    </row>
    <row r="156" spans="1:11" ht="14.25" customHeight="1" x14ac:dyDescent="0.25">
      <c r="A156" s="34"/>
      <c r="B156" s="34"/>
      <c r="C156" s="34"/>
      <c r="H156" s="171"/>
      <c r="I156" s="171"/>
      <c r="J156" s="171"/>
      <c r="K156" s="171"/>
    </row>
    <row r="157" spans="1:11" ht="14.25" customHeight="1" x14ac:dyDescent="0.25">
      <c r="A157" s="34"/>
      <c r="B157" s="34"/>
      <c r="C157" s="34"/>
      <c r="H157" s="171"/>
      <c r="I157" s="171"/>
      <c r="J157" s="171"/>
      <c r="K157" s="171"/>
    </row>
    <row r="158" spans="1:11" ht="14.25" customHeight="1" x14ac:dyDescent="0.25">
      <c r="A158" s="34"/>
      <c r="B158" s="34"/>
      <c r="C158" s="34"/>
      <c r="H158" s="171"/>
      <c r="I158" s="171"/>
      <c r="J158" s="171"/>
      <c r="K158" s="171"/>
    </row>
    <row r="159" spans="1:11" ht="14.25" customHeight="1" x14ac:dyDescent="0.25">
      <c r="A159" s="34"/>
      <c r="B159" s="34"/>
      <c r="C159" s="34"/>
      <c r="H159" s="171"/>
      <c r="I159" s="171"/>
      <c r="J159" s="171"/>
      <c r="K159" s="171"/>
    </row>
    <row r="160" spans="1:11" ht="14.25" customHeight="1" x14ac:dyDescent="0.25">
      <c r="A160" s="34"/>
      <c r="B160" s="34"/>
      <c r="C160" s="34"/>
      <c r="H160" s="171"/>
      <c r="I160" s="171"/>
      <c r="J160" s="171"/>
      <c r="K160" s="171"/>
    </row>
    <row r="161" spans="1:11" ht="14.25" customHeight="1" x14ac:dyDescent="0.25">
      <c r="A161" s="34"/>
      <c r="B161" s="34"/>
      <c r="C161" s="34"/>
      <c r="H161" s="171"/>
      <c r="I161" s="171"/>
      <c r="J161" s="171"/>
      <c r="K161" s="171"/>
    </row>
    <row r="162" spans="1:11" ht="14.25" customHeight="1" x14ac:dyDescent="0.25">
      <c r="A162" s="34"/>
      <c r="B162" s="34"/>
      <c r="C162" s="34"/>
      <c r="H162" s="171"/>
      <c r="I162" s="171"/>
      <c r="J162" s="171"/>
      <c r="K162" s="171"/>
    </row>
    <row r="163" spans="1:11" ht="14.25" customHeight="1" x14ac:dyDescent="0.25">
      <c r="A163" s="34"/>
      <c r="B163" s="34"/>
      <c r="C163" s="34"/>
      <c r="H163" s="171"/>
      <c r="I163" s="171"/>
      <c r="J163" s="171"/>
      <c r="K163" s="171"/>
    </row>
    <row r="164" spans="1:11" ht="14.25" customHeight="1" x14ac:dyDescent="0.25">
      <c r="A164" s="34"/>
      <c r="B164" s="34"/>
      <c r="C164" s="34"/>
      <c r="H164" s="171"/>
      <c r="I164" s="171"/>
      <c r="J164" s="171"/>
      <c r="K164" s="171"/>
    </row>
    <row r="165" spans="1:11" ht="14.25" customHeight="1" x14ac:dyDescent="0.25">
      <c r="A165" s="34"/>
      <c r="B165" s="34"/>
      <c r="C165" s="34"/>
      <c r="H165" s="171"/>
      <c r="I165" s="171"/>
      <c r="J165" s="171"/>
      <c r="K165" s="171"/>
    </row>
    <row r="166" spans="1:11" ht="14.25" customHeight="1" x14ac:dyDescent="0.25">
      <c r="A166" s="34"/>
      <c r="B166" s="34"/>
      <c r="C166" s="34"/>
      <c r="H166" s="171"/>
      <c r="I166" s="171"/>
      <c r="J166" s="171"/>
      <c r="K166" s="171"/>
    </row>
    <row r="167" spans="1:11" ht="14.25" customHeight="1" x14ac:dyDescent="0.25">
      <c r="A167" s="34"/>
      <c r="B167" s="34"/>
      <c r="C167" s="34"/>
      <c r="H167" s="171"/>
      <c r="I167" s="171"/>
      <c r="J167" s="171"/>
      <c r="K167" s="171"/>
    </row>
    <row r="168" spans="1:11" ht="14.25" customHeight="1" x14ac:dyDescent="0.25">
      <c r="A168" s="34"/>
      <c r="B168" s="34"/>
      <c r="C168" s="34"/>
      <c r="H168" s="171"/>
      <c r="I168" s="171"/>
      <c r="J168" s="171"/>
      <c r="K168" s="171"/>
    </row>
    <row r="169" spans="1:11" ht="14.25" customHeight="1" x14ac:dyDescent="0.25">
      <c r="A169" s="34"/>
      <c r="B169" s="34"/>
      <c r="C169" s="34"/>
      <c r="H169" s="171"/>
      <c r="I169" s="171"/>
      <c r="J169" s="171"/>
      <c r="K169" s="171"/>
    </row>
    <row r="170" spans="1:11" ht="14.25" customHeight="1" x14ac:dyDescent="0.25">
      <c r="A170" s="34"/>
      <c r="B170" s="34"/>
      <c r="C170" s="34"/>
      <c r="H170" s="171"/>
      <c r="I170" s="171"/>
      <c r="J170" s="171"/>
      <c r="K170" s="171"/>
    </row>
    <row r="171" spans="1:11" ht="14.25" customHeight="1" x14ac:dyDescent="0.25">
      <c r="A171" s="34"/>
      <c r="B171" s="34"/>
      <c r="C171" s="34"/>
      <c r="H171" s="171"/>
      <c r="I171" s="171"/>
      <c r="J171" s="171"/>
      <c r="K171" s="171"/>
    </row>
    <row r="172" spans="1:11" ht="14.25" customHeight="1" x14ac:dyDescent="0.25">
      <c r="A172" s="34"/>
      <c r="B172" s="34"/>
      <c r="C172" s="34"/>
      <c r="H172" s="171"/>
      <c r="I172" s="171"/>
      <c r="J172" s="171"/>
      <c r="K172" s="171"/>
    </row>
    <row r="173" spans="1:11" ht="14.25" customHeight="1" x14ac:dyDescent="0.25">
      <c r="A173" s="34"/>
      <c r="B173" s="34"/>
      <c r="C173" s="34"/>
      <c r="H173" s="171"/>
      <c r="I173" s="171"/>
      <c r="J173" s="171"/>
      <c r="K173" s="171"/>
    </row>
    <row r="174" spans="1:11" ht="14.25" customHeight="1" x14ac:dyDescent="0.25">
      <c r="A174" s="34"/>
      <c r="B174" s="34"/>
      <c r="C174" s="34"/>
      <c r="H174" s="171"/>
      <c r="I174" s="171"/>
      <c r="J174" s="171"/>
      <c r="K174" s="171"/>
    </row>
    <row r="175" spans="1:11" ht="14.25" customHeight="1" x14ac:dyDescent="0.25">
      <c r="A175" s="34"/>
      <c r="B175" s="34"/>
      <c r="C175" s="34"/>
      <c r="H175" s="171"/>
      <c r="I175" s="171"/>
      <c r="J175" s="171"/>
      <c r="K175" s="171"/>
    </row>
    <row r="176" spans="1:11" ht="14.25" customHeight="1" x14ac:dyDescent="0.25">
      <c r="A176" s="34"/>
      <c r="B176" s="34"/>
      <c r="C176" s="34"/>
      <c r="H176" s="171"/>
      <c r="I176" s="171"/>
      <c r="J176" s="171"/>
      <c r="K176" s="171"/>
    </row>
    <row r="177" spans="1:11" ht="14.25" customHeight="1" x14ac:dyDescent="0.25">
      <c r="A177" s="34"/>
      <c r="B177" s="34"/>
      <c r="C177" s="34"/>
      <c r="H177" s="171"/>
      <c r="I177" s="171"/>
      <c r="J177" s="171"/>
      <c r="K177" s="171"/>
    </row>
    <row r="178" spans="1:11" ht="14.25" customHeight="1" x14ac:dyDescent="0.25">
      <c r="A178" s="34"/>
      <c r="B178" s="34"/>
      <c r="C178" s="34"/>
      <c r="H178" s="171"/>
      <c r="I178" s="171"/>
      <c r="J178" s="171"/>
      <c r="K178" s="171"/>
    </row>
    <row r="179" spans="1:11" ht="14.25" customHeight="1" x14ac:dyDescent="0.25">
      <c r="A179" s="34"/>
      <c r="B179" s="34"/>
      <c r="C179" s="34"/>
      <c r="H179" s="171"/>
      <c r="I179" s="171"/>
      <c r="J179" s="171"/>
      <c r="K179" s="171"/>
    </row>
    <row r="180" spans="1:11" ht="14.25" customHeight="1" x14ac:dyDescent="0.25">
      <c r="A180" s="34"/>
      <c r="B180" s="34"/>
      <c r="C180" s="34"/>
      <c r="H180" s="171"/>
      <c r="I180" s="171"/>
      <c r="J180" s="171"/>
      <c r="K180" s="171"/>
    </row>
    <row r="181" spans="1:11" ht="14.25" customHeight="1" x14ac:dyDescent="0.25">
      <c r="A181" s="34"/>
      <c r="B181" s="34"/>
      <c r="C181" s="34"/>
      <c r="H181" s="171"/>
      <c r="I181" s="171"/>
      <c r="J181" s="171"/>
      <c r="K181" s="171"/>
    </row>
    <row r="182" spans="1:11" ht="14.25" customHeight="1" x14ac:dyDescent="0.25">
      <c r="A182" s="34"/>
      <c r="B182" s="34"/>
      <c r="C182" s="34"/>
      <c r="H182" s="171"/>
      <c r="I182" s="171"/>
      <c r="J182" s="171"/>
      <c r="K182" s="171"/>
    </row>
    <row r="183" spans="1:11" ht="14.25" customHeight="1" x14ac:dyDescent="0.25">
      <c r="A183" s="34"/>
      <c r="B183" s="34"/>
      <c r="C183" s="34"/>
      <c r="H183" s="171"/>
      <c r="I183" s="171"/>
      <c r="J183" s="171"/>
      <c r="K183" s="171"/>
    </row>
    <row r="184" spans="1:11" ht="14.25" customHeight="1" x14ac:dyDescent="0.25">
      <c r="A184" s="34"/>
      <c r="B184" s="34"/>
      <c r="C184" s="34"/>
      <c r="H184" s="171"/>
      <c r="I184" s="171"/>
      <c r="J184" s="171"/>
      <c r="K184" s="171"/>
    </row>
    <row r="185" spans="1:11" ht="14.25" customHeight="1" x14ac:dyDescent="0.25">
      <c r="A185" s="34"/>
      <c r="B185" s="34"/>
      <c r="C185" s="34"/>
      <c r="H185" s="171"/>
      <c r="I185" s="171"/>
      <c r="J185" s="171"/>
      <c r="K185" s="171"/>
    </row>
    <row r="186" spans="1:11" ht="14.25" customHeight="1" x14ac:dyDescent="0.25">
      <c r="A186" s="34"/>
      <c r="B186" s="34"/>
      <c r="C186" s="34"/>
      <c r="H186" s="171"/>
      <c r="I186" s="171"/>
      <c r="J186" s="171"/>
      <c r="K186" s="171"/>
    </row>
    <row r="187" spans="1:11" ht="14.25" customHeight="1" x14ac:dyDescent="0.25">
      <c r="A187" s="34"/>
      <c r="B187" s="34"/>
      <c r="C187" s="34"/>
      <c r="H187" s="171"/>
      <c r="I187" s="171"/>
      <c r="J187" s="171"/>
      <c r="K187" s="171"/>
    </row>
    <row r="188" spans="1:11" ht="14.25" customHeight="1" x14ac:dyDescent="0.25">
      <c r="A188" s="34"/>
      <c r="B188" s="34"/>
      <c r="C188" s="34"/>
      <c r="H188" s="171"/>
      <c r="I188" s="171"/>
      <c r="J188" s="171"/>
      <c r="K188" s="171"/>
    </row>
    <row r="189" spans="1:11" ht="14.25" customHeight="1" x14ac:dyDescent="0.25">
      <c r="A189" s="34"/>
      <c r="B189" s="34"/>
      <c r="C189" s="34"/>
      <c r="H189" s="171"/>
      <c r="I189" s="171"/>
      <c r="J189" s="171"/>
      <c r="K189" s="171"/>
    </row>
    <row r="190" spans="1:11" ht="14.25" customHeight="1" x14ac:dyDescent="0.25">
      <c r="A190" s="34"/>
      <c r="B190" s="34"/>
      <c r="C190" s="34"/>
      <c r="H190" s="171"/>
      <c r="I190" s="171"/>
      <c r="J190" s="171"/>
      <c r="K190" s="171"/>
    </row>
    <row r="191" spans="1:11" ht="14.25" customHeight="1" x14ac:dyDescent="0.25">
      <c r="A191" s="34"/>
      <c r="B191" s="34"/>
      <c r="C191" s="34"/>
      <c r="H191" s="171"/>
      <c r="I191" s="171"/>
      <c r="J191" s="171"/>
      <c r="K191" s="171"/>
    </row>
    <row r="192" spans="1:11" ht="14.25" customHeight="1" x14ac:dyDescent="0.25">
      <c r="A192" s="34"/>
      <c r="B192" s="34"/>
      <c r="C192" s="34"/>
      <c r="H192" s="171"/>
      <c r="I192" s="171"/>
      <c r="J192" s="171"/>
      <c r="K192" s="171"/>
    </row>
    <row r="193" spans="1:11" ht="14.25" customHeight="1" x14ac:dyDescent="0.25">
      <c r="A193" s="34"/>
      <c r="B193" s="34"/>
      <c r="C193" s="34"/>
      <c r="H193" s="171"/>
      <c r="I193" s="171"/>
      <c r="J193" s="171"/>
      <c r="K193" s="171"/>
    </row>
    <row r="194" spans="1:11" ht="14.25" customHeight="1" x14ac:dyDescent="0.25">
      <c r="A194" s="34"/>
      <c r="B194" s="34"/>
      <c r="C194" s="34"/>
      <c r="H194" s="171"/>
      <c r="I194" s="171"/>
      <c r="J194" s="171"/>
      <c r="K194" s="171"/>
    </row>
    <row r="195" spans="1:11" ht="14.25" customHeight="1" x14ac:dyDescent="0.25">
      <c r="A195" s="34"/>
      <c r="B195" s="34"/>
      <c r="C195" s="34"/>
      <c r="H195" s="171"/>
      <c r="I195" s="171"/>
      <c r="J195" s="171"/>
      <c r="K195" s="171"/>
    </row>
    <row r="196" spans="1:11" ht="14.25" customHeight="1" x14ac:dyDescent="0.25">
      <c r="A196" s="34"/>
      <c r="B196" s="34"/>
      <c r="C196" s="34"/>
      <c r="H196" s="171"/>
      <c r="I196" s="171"/>
      <c r="J196" s="171"/>
      <c r="K196" s="171"/>
    </row>
    <row r="197" spans="1:11" ht="14.25" customHeight="1" x14ac:dyDescent="0.25">
      <c r="A197" s="34"/>
      <c r="B197" s="34"/>
      <c r="C197" s="34"/>
      <c r="H197" s="171"/>
      <c r="I197" s="171"/>
      <c r="J197" s="171"/>
      <c r="K197" s="171"/>
    </row>
    <row r="198" spans="1:11" ht="14.25" customHeight="1" x14ac:dyDescent="0.25">
      <c r="A198" s="34"/>
      <c r="B198" s="34"/>
      <c r="C198" s="34"/>
      <c r="H198" s="171"/>
      <c r="I198" s="171"/>
      <c r="J198" s="171"/>
      <c r="K198" s="171"/>
    </row>
    <row r="199" spans="1:11" ht="14.25" customHeight="1" x14ac:dyDescent="0.25">
      <c r="A199" s="34"/>
      <c r="B199" s="34"/>
      <c r="C199" s="34"/>
      <c r="H199" s="171"/>
      <c r="I199" s="171"/>
      <c r="J199" s="171"/>
      <c r="K199" s="171"/>
    </row>
    <row r="200" spans="1:11" ht="14.25" customHeight="1" x14ac:dyDescent="0.25">
      <c r="A200" s="34"/>
      <c r="B200" s="34"/>
      <c r="C200" s="34"/>
      <c r="H200" s="171"/>
      <c r="I200" s="171"/>
      <c r="J200" s="171"/>
      <c r="K200" s="171"/>
    </row>
    <row r="201" spans="1:11" ht="14.25" customHeight="1" x14ac:dyDescent="0.25">
      <c r="A201" s="34"/>
      <c r="B201" s="34"/>
      <c r="C201" s="34"/>
      <c r="H201" s="171"/>
      <c r="I201" s="171"/>
      <c r="J201" s="171"/>
      <c r="K201" s="171"/>
    </row>
    <row r="202" spans="1:11" ht="14.25" customHeight="1" x14ac:dyDescent="0.25">
      <c r="A202" s="34"/>
      <c r="B202" s="34"/>
      <c r="C202" s="34"/>
      <c r="H202" s="171"/>
      <c r="I202" s="171"/>
      <c r="J202" s="171"/>
      <c r="K202" s="171"/>
    </row>
    <row r="203" spans="1:11" ht="14.25" customHeight="1" x14ac:dyDescent="0.25">
      <c r="A203" s="34"/>
      <c r="B203" s="34"/>
      <c r="C203" s="34"/>
      <c r="H203" s="171"/>
      <c r="I203" s="171"/>
      <c r="J203" s="171"/>
      <c r="K203" s="171"/>
    </row>
    <row r="204" spans="1:11" ht="14.25" customHeight="1" x14ac:dyDescent="0.25">
      <c r="A204" s="34"/>
      <c r="B204" s="34"/>
      <c r="C204" s="34"/>
      <c r="H204" s="171"/>
      <c r="I204" s="171"/>
      <c r="J204" s="171"/>
      <c r="K204" s="171"/>
    </row>
    <row r="205" spans="1:11" ht="14.25" customHeight="1" x14ac:dyDescent="0.25">
      <c r="A205" s="34"/>
      <c r="B205" s="34"/>
      <c r="C205" s="34"/>
      <c r="H205" s="171"/>
      <c r="I205" s="171"/>
      <c r="J205" s="171"/>
      <c r="K205" s="171"/>
    </row>
    <row r="206" spans="1:11" ht="14.25" customHeight="1" x14ac:dyDescent="0.25">
      <c r="A206" s="34"/>
      <c r="B206" s="34"/>
      <c r="C206" s="34"/>
      <c r="H206" s="171"/>
      <c r="I206" s="171"/>
      <c r="J206" s="171"/>
      <c r="K206" s="171"/>
    </row>
    <row r="207" spans="1:11" ht="14.25" customHeight="1" x14ac:dyDescent="0.25">
      <c r="A207" s="34"/>
      <c r="B207" s="34"/>
      <c r="C207" s="34"/>
      <c r="H207" s="171"/>
      <c r="I207" s="171"/>
      <c r="J207" s="171"/>
      <c r="K207" s="171"/>
    </row>
    <row r="208" spans="1:11" ht="14.25" customHeight="1" x14ac:dyDescent="0.25">
      <c r="A208" s="34"/>
      <c r="B208" s="34"/>
      <c r="C208" s="34"/>
      <c r="H208" s="171"/>
      <c r="I208" s="171"/>
      <c r="J208" s="171"/>
      <c r="K208" s="171"/>
    </row>
    <row r="209" spans="1:11" ht="14.25" customHeight="1" x14ac:dyDescent="0.25">
      <c r="A209" s="34"/>
      <c r="B209" s="34"/>
      <c r="C209" s="34"/>
      <c r="H209" s="171"/>
      <c r="I209" s="171"/>
      <c r="J209" s="171"/>
      <c r="K209" s="171"/>
    </row>
    <row r="210" spans="1:11" ht="14.25" customHeight="1" x14ac:dyDescent="0.25">
      <c r="A210" s="34"/>
      <c r="B210" s="34"/>
      <c r="C210" s="34"/>
      <c r="H210" s="171"/>
      <c r="I210" s="171"/>
      <c r="J210" s="171"/>
      <c r="K210" s="171"/>
    </row>
    <row r="211" spans="1:11" ht="14.25" customHeight="1" x14ac:dyDescent="0.25">
      <c r="A211" s="34"/>
      <c r="B211" s="34"/>
      <c r="C211" s="34"/>
      <c r="H211" s="171"/>
      <c r="I211" s="171"/>
      <c r="J211" s="171"/>
      <c r="K211" s="171"/>
    </row>
    <row r="212" spans="1:11" ht="14.25" customHeight="1" x14ac:dyDescent="0.25">
      <c r="A212" s="34"/>
      <c r="B212" s="34"/>
      <c r="C212" s="34"/>
      <c r="H212" s="171"/>
      <c r="I212" s="171"/>
      <c r="J212" s="171"/>
      <c r="K212" s="171"/>
    </row>
    <row r="213" spans="1:11" ht="14.25" customHeight="1" x14ac:dyDescent="0.25">
      <c r="A213" s="34"/>
      <c r="B213" s="34"/>
      <c r="C213" s="34"/>
      <c r="H213" s="171"/>
      <c r="I213" s="171"/>
      <c r="J213" s="171"/>
      <c r="K213" s="171"/>
    </row>
    <row r="214" spans="1:11" ht="14.25" customHeight="1" x14ac:dyDescent="0.25">
      <c r="A214" s="34"/>
      <c r="B214" s="34"/>
      <c r="C214" s="34"/>
      <c r="H214" s="171"/>
      <c r="I214" s="171"/>
      <c r="J214" s="171"/>
      <c r="K214" s="171"/>
    </row>
    <row r="215" spans="1:11" ht="14.25" customHeight="1" x14ac:dyDescent="0.25">
      <c r="A215" s="34"/>
      <c r="B215" s="34"/>
      <c r="C215" s="34"/>
      <c r="H215" s="171"/>
      <c r="I215" s="171"/>
      <c r="J215" s="171"/>
      <c r="K215" s="171"/>
    </row>
    <row r="216" spans="1:11" ht="14.25" customHeight="1" x14ac:dyDescent="0.25">
      <c r="A216" s="34"/>
      <c r="B216" s="34"/>
      <c r="C216" s="34"/>
      <c r="H216" s="171"/>
      <c r="I216" s="171"/>
      <c r="J216" s="171"/>
      <c r="K216" s="171"/>
    </row>
    <row r="217" spans="1:11" ht="14.25" customHeight="1" x14ac:dyDescent="0.25">
      <c r="A217" s="34"/>
      <c r="B217" s="34"/>
      <c r="C217" s="34"/>
      <c r="H217" s="171"/>
      <c r="I217" s="171"/>
      <c r="J217" s="171"/>
      <c r="K217" s="171"/>
    </row>
    <row r="218" spans="1:11" ht="14.25" customHeight="1" x14ac:dyDescent="0.25">
      <c r="A218" s="34"/>
      <c r="B218" s="34"/>
      <c r="C218" s="34"/>
      <c r="H218" s="171"/>
      <c r="I218" s="171"/>
      <c r="J218" s="171"/>
      <c r="K218" s="171"/>
    </row>
    <row r="219" spans="1:11" ht="14.25" customHeight="1" x14ac:dyDescent="0.25">
      <c r="A219" s="34"/>
      <c r="B219" s="34"/>
      <c r="C219" s="34"/>
      <c r="H219" s="171"/>
      <c r="I219" s="171"/>
      <c r="J219" s="171"/>
      <c r="K219" s="171"/>
    </row>
    <row r="220" spans="1:11" ht="14.25" customHeight="1" x14ac:dyDescent="0.25">
      <c r="A220" s="34"/>
      <c r="B220" s="34"/>
      <c r="C220" s="34"/>
      <c r="H220" s="171"/>
      <c r="I220" s="171"/>
      <c r="J220" s="171"/>
      <c r="K220" s="171"/>
    </row>
    <row r="221" spans="1:11" ht="14.25" customHeight="1" x14ac:dyDescent="0.25">
      <c r="A221" s="34"/>
      <c r="B221" s="34"/>
      <c r="C221" s="34"/>
      <c r="H221" s="171"/>
      <c r="I221" s="171"/>
      <c r="J221" s="171"/>
      <c r="K221" s="171"/>
    </row>
    <row r="222" spans="1:11" ht="14.25" customHeight="1" x14ac:dyDescent="0.25">
      <c r="A222" s="34"/>
      <c r="B222" s="34"/>
      <c r="C222" s="34"/>
      <c r="H222" s="171"/>
      <c r="I222" s="171"/>
      <c r="J222" s="171"/>
      <c r="K222" s="171"/>
    </row>
    <row r="223" spans="1:11" ht="14.25" customHeight="1" x14ac:dyDescent="0.25">
      <c r="A223" s="34"/>
      <c r="B223" s="34"/>
      <c r="C223" s="34"/>
      <c r="H223" s="171"/>
      <c r="I223" s="171"/>
      <c r="J223" s="171"/>
      <c r="K223" s="171"/>
    </row>
    <row r="224" spans="1:11" ht="14.25" customHeight="1" x14ac:dyDescent="0.25">
      <c r="A224" s="34"/>
      <c r="B224" s="34"/>
      <c r="C224" s="34"/>
      <c r="H224" s="171"/>
      <c r="I224" s="171"/>
      <c r="J224" s="171"/>
      <c r="K224" s="171"/>
    </row>
    <row r="225" spans="1:11" ht="14.25" customHeight="1" x14ac:dyDescent="0.25">
      <c r="A225" s="34"/>
      <c r="B225" s="34"/>
      <c r="C225" s="34"/>
      <c r="H225" s="171"/>
      <c r="I225" s="171"/>
      <c r="J225" s="171"/>
      <c r="K225" s="171"/>
    </row>
    <row r="226" spans="1:11" ht="14.25" customHeight="1" x14ac:dyDescent="0.25">
      <c r="A226" s="34"/>
      <c r="B226" s="34"/>
      <c r="C226" s="34"/>
      <c r="H226" s="171"/>
      <c r="I226" s="171"/>
      <c r="J226" s="171"/>
      <c r="K226" s="171"/>
    </row>
    <row r="227" spans="1:11" ht="14.25" customHeight="1" x14ac:dyDescent="0.25">
      <c r="A227" s="34"/>
      <c r="B227" s="34"/>
      <c r="C227" s="34"/>
      <c r="H227" s="171"/>
      <c r="I227" s="171"/>
      <c r="J227" s="171"/>
      <c r="K227" s="171"/>
    </row>
    <row r="228" spans="1:11" ht="14.25" customHeight="1" x14ac:dyDescent="0.25">
      <c r="A228" s="34"/>
      <c r="B228" s="34"/>
      <c r="C228" s="34"/>
      <c r="H228" s="171"/>
      <c r="I228" s="171"/>
      <c r="J228" s="171"/>
      <c r="K228" s="171"/>
    </row>
    <row r="229" spans="1:11" ht="14.25" customHeight="1" x14ac:dyDescent="0.25">
      <c r="A229" s="34"/>
      <c r="B229" s="34"/>
      <c r="C229" s="34"/>
      <c r="H229" s="171"/>
      <c r="I229" s="171"/>
      <c r="J229" s="171"/>
      <c r="K229" s="171"/>
    </row>
    <row r="230" spans="1:11" ht="14.25" customHeight="1" x14ac:dyDescent="0.25">
      <c r="A230" s="34"/>
      <c r="B230" s="34"/>
      <c r="C230" s="34"/>
      <c r="H230" s="171"/>
      <c r="I230" s="171"/>
      <c r="J230" s="171"/>
      <c r="K230" s="171"/>
    </row>
    <row r="231" spans="1:11" ht="14.25" customHeight="1" x14ac:dyDescent="0.25">
      <c r="A231" s="34"/>
      <c r="B231" s="34"/>
      <c r="C231" s="34"/>
      <c r="H231" s="171"/>
      <c r="I231" s="171"/>
      <c r="J231" s="171"/>
      <c r="K231" s="171"/>
    </row>
    <row r="232" spans="1:11" ht="14.25" customHeight="1" x14ac:dyDescent="0.25">
      <c r="A232" s="34"/>
      <c r="B232" s="34"/>
      <c r="C232" s="34"/>
      <c r="H232" s="171"/>
      <c r="I232" s="171"/>
      <c r="J232" s="171"/>
      <c r="K232" s="171"/>
    </row>
    <row r="233" spans="1:11" ht="14.25" customHeight="1" x14ac:dyDescent="0.25">
      <c r="A233" s="34"/>
      <c r="B233" s="34"/>
      <c r="C233" s="34"/>
      <c r="H233" s="171"/>
      <c r="I233" s="171"/>
      <c r="J233" s="171"/>
      <c r="K233" s="171"/>
    </row>
    <row r="234" spans="1:11" ht="14.25" customHeight="1" x14ac:dyDescent="0.25">
      <c r="A234" s="34"/>
      <c r="B234" s="34"/>
      <c r="C234" s="34"/>
      <c r="H234" s="171"/>
      <c r="I234" s="171"/>
      <c r="J234" s="171"/>
      <c r="K234" s="171"/>
    </row>
    <row r="235" spans="1:11" ht="14.25" customHeight="1" x14ac:dyDescent="0.25">
      <c r="A235" s="34"/>
      <c r="B235" s="34"/>
      <c r="C235" s="34"/>
      <c r="H235" s="171"/>
      <c r="I235" s="171"/>
      <c r="J235" s="171"/>
      <c r="K235" s="171"/>
    </row>
    <row r="236" spans="1:11" ht="14.25" customHeight="1" x14ac:dyDescent="0.25">
      <c r="A236" s="34"/>
      <c r="B236" s="34"/>
      <c r="C236" s="34"/>
      <c r="H236" s="171"/>
      <c r="I236" s="171"/>
      <c r="J236" s="171"/>
      <c r="K236" s="171"/>
    </row>
    <row r="237" spans="1:11" ht="14.25" customHeight="1" x14ac:dyDescent="0.25">
      <c r="A237" s="34"/>
      <c r="B237" s="34"/>
      <c r="C237" s="34"/>
      <c r="H237" s="171"/>
      <c r="I237" s="171"/>
      <c r="J237" s="171"/>
      <c r="K237" s="171"/>
    </row>
    <row r="238" spans="1:11" ht="14.25" customHeight="1" x14ac:dyDescent="0.25">
      <c r="A238" s="34"/>
      <c r="B238" s="34"/>
      <c r="C238" s="34"/>
      <c r="H238" s="171"/>
      <c r="I238" s="171"/>
      <c r="J238" s="171"/>
      <c r="K238" s="171"/>
    </row>
    <row r="239" spans="1:11" ht="14.25" customHeight="1" x14ac:dyDescent="0.25">
      <c r="A239" s="34"/>
      <c r="B239" s="34"/>
      <c r="C239" s="34"/>
      <c r="H239" s="171"/>
      <c r="I239" s="171"/>
      <c r="J239" s="171"/>
      <c r="K239" s="171"/>
    </row>
    <row r="240" spans="1:11" ht="14.25" customHeight="1" x14ac:dyDescent="0.25">
      <c r="A240" s="34"/>
      <c r="B240" s="34"/>
      <c r="C240" s="34"/>
      <c r="H240" s="171"/>
      <c r="I240" s="171"/>
      <c r="J240" s="171"/>
      <c r="K240" s="171"/>
    </row>
    <row r="241" spans="1:11" ht="14.25" customHeight="1" x14ac:dyDescent="0.25">
      <c r="A241" s="34"/>
      <c r="B241" s="34"/>
      <c r="C241" s="34"/>
      <c r="H241" s="171"/>
      <c r="I241" s="171"/>
      <c r="J241" s="171"/>
      <c r="K241" s="171"/>
    </row>
    <row r="242" spans="1:11" ht="14.25" customHeight="1" x14ac:dyDescent="0.25">
      <c r="A242" s="34"/>
      <c r="B242" s="34"/>
      <c r="C242" s="34"/>
      <c r="H242" s="171"/>
      <c r="I242" s="171"/>
      <c r="J242" s="171"/>
      <c r="K242" s="171"/>
    </row>
    <row r="243" spans="1:11" ht="14.25" customHeight="1" x14ac:dyDescent="0.25">
      <c r="A243" s="34"/>
      <c r="B243" s="34"/>
      <c r="C243" s="34"/>
      <c r="H243" s="171"/>
      <c r="I243" s="171"/>
      <c r="J243" s="171"/>
      <c r="K243" s="171"/>
    </row>
    <row r="244" spans="1:11" ht="14.25" customHeight="1" x14ac:dyDescent="0.25">
      <c r="A244" s="34"/>
      <c r="B244" s="34"/>
      <c r="C244" s="34"/>
      <c r="H244" s="171"/>
      <c r="I244" s="171"/>
      <c r="J244" s="171"/>
      <c r="K244" s="171"/>
    </row>
    <row r="245" spans="1:11" ht="14.25" customHeight="1" x14ac:dyDescent="0.25">
      <c r="A245" s="34"/>
      <c r="B245" s="34"/>
      <c r="C245" s="34"/>
      <c r="H245" s="171"/>
      <c r="I245" s="171"/>
      <c r="J245" s="171"/>
      <c r="K245" s="171"/>
    </row>
    <row r="246" spans="1:11" ht="14.25" customHeight="1" x14ac:dyDescent="0.25">
      <c r="A246" s="34"/>
      <c r="B246" s="34"/>
      <c r="C246" s="34"/>
      <c r="H246" s="171"/>
      <c r="I246" s="171"/>
      <c r="J246" s="171"/>
      <c r="K246" s="171"/>
    </row>
    <row r="247" spans="1:11" ht="14.25" customHeight="1" x14ac:dyDescent="0.25">
      <c r="A247" s="34"/>
      <c r="B247" s="34"/>
      <c r="C247" s="34"/>
      <c r="H247" s="171"/>
      <c r="I247" s="171"/>
      <c r="J247" s="171"/>
      <c r="K247" s="171"/>
    </row>
    <row r="248" spans="1:11" ht="14.25" customHeight="1" x14ac:dyDescent="0.25">
      <c r="A248" s="34"/>
      <c r="B248" s="34"/>
      <c r="C248" s="34"/>
      <c r="H248" s="171"/>
      <c r="I248" s="171"/>
      <c r="J248" s="171"/>
      <c r="K248" s="171"/>
    </row>
    <row r="249" spans="1:11" ht="14.25" customHeight="1" x14ac:dyDescent="0.25">
      <c r="A249" s="34"/>
      <c r="B249" s="34"/>
      <c r="C249" s="34"/>
      <c r="H249" s="171"/>
      <c r="I249" s="171"/>
      <c r="J249" s="171"/>
      <c r="K249" s="171"/>
    </row>
    <row r="250" spans="1:11" ht="14.25" customHeight="1" x14ac:dyDescent="0.25">
      <c r="A250" s="34"/>
      <c r="B250" s="34"/>
      <c r="C250" s="34"/>
      <c r="H250" s="171"/>
      <c r="I250" s="171"/>
      <c r="J250" s="171"/>
      <c r="K250" s="171"/>
    </row>
    <row r="251" spans="1:11" ht="14.25" customHeight="1" x14ac:dyDescent="0.25">
      <c r="A251" s="34"/>
      <c r="B251" s="34"/>
      <c r="C251" s="34"/>
      <c r="H251" s="171"/>
      <c r="I251" s="171"/>
      <c r="J251" s="171"/>
      <c r="K251" s="171"/>
    </row>
    <row r="252" spans="1:11" ht="14.25" customHeight="1" x14ac:dyDescent="0.25">
      <c r="A252" s="34"/>
      <c r="B252" s="34"/>
      <c r="C252" s="34"/>
      <c r="H252" s="171"/>
      <c r="I252" s="171"/>
      <c r="J252" s="171"/>
      <c r="K252" s="171"/>
    </row>
    <row r="253" spans="1:11" ht="14.25" customHeight="1" x14ac:dyDescent="0.25">
      <c r="A253" s="34"/>
      <c r="B253" s="34"/>
      <c r="C253" s="34"/>
      <c r="H253" s="171"/>
      <c r="I253" s="171"/>
      <c r="J253" s="171"/>
      <c r="K253" s="171"/>
    </row>
    <row r="254" spans="1:11" ht="14.25" customHeight="1" x14ac:dyDescent="0.25">
      <c r="A254" s="34"/>
      <c r="B254" s="34"/>
      <c r="C254" s="34"/>
      <c r="H254" s="171"/>
      <c r="I254" s="171"/>
      <c r="J254" s="171"/>
      <c r="K254" s="171"/>
    </row>
    <row r="255" spans="1:11" ht="14.25" customHeight="1" x14ac:dyDescent="0.25">
      <c r="A255" s="34"/>
      <c r="B255" s="34"/>
      <c r="C255" s="34"/>
      <c r="H255" s="171"/>
      <c r="I255" s="171"/>
      <c r="J255" s="171"/>
      <c r="K255" s="171"/>
    </row>
    <row r="256" spans="1:11" ht="14.25" customHeight="1" x14ac:dyDescent="0.25">
      <c r="A256" s="34"/>
      <c r="B256" s="34"/>
      <c r="C256" s="34"/>
      <c r="H256" s="171"/>
      <c r="I256" s="171"/>
      <c r="J256" s="171"/>
      <c r="K256" s="171"/>
    </row>
    <row r="257" spans="1:11" ht="14.25" customHeight="1" x14ac:dyDescent="0.25">
      <c r="A257" s="34"/>
      <c r="B257" s="34"/>
      <c r="C257" s="34"/>
      <c r="H257" s="171"/>
      <c r="I257" s="171"/>
      <c r="J257" s="171"/>
      <c r="K257" s="171"/>
    </row>
    <row r="258" spans="1:11" ht="14.25" customHeight="1" x14ac:dyDescent="0.25">
      <c r="A258" s="34"/>
      <c r="B258" s="34"/>
      <c r="C258" s="34"/>
      <c r="H258" s="171"/>
      <c r="I258" s="171"/>
      <c r="J258" s="171"/>
      <c r="K258" s="171"/>
    </row>
    <row r="259" spans="1:11" ht="14.25" customHeight="1" x14ac:dyDescent="0.25">
      <c r="A259" s="34"/>
      <c r="B259" s="34"/>
      <c r="C259" s="34"/>
      <c r="H259" s="171"/>
      <c r="I259" s="171"/>
      <c r="J259" s="171"/>
      <c r="K259" s="171"/>
    </row>
    <row r="260" spans="1:11" ht="14.25" customHeight="1" x14ac:dyDescent="0.25">
      <c r="A260" s="34"/>
      <c r="B260" s="34"/>
      <c r="C260" s="34"/>
      <c r="H260" s="171"/>
      <c r="I260" s="171"/>
      <c r="J260" s="171"/>
      <c r="K260" s="171"/>
    </row>
    <row r="261" spans="1:11" ht="14.25" customHeight="1" x14ac:dyDescent="0.25">
      <c r="A261" s="34"/>
      <c r="B261" s="34"/>
      <c r="C261" s="34"/>
      <c r="H261" s="171"/>
      <c r="I261" s="171"/>
      <c r="J261" s="171"/>
      <c r="K261" s="171"/>
    </row>
    <row r="262" spans="1:11" ht="14.25" customHeight="1" x14ac:dyDescent="0.25">
      <c r="A262" s="34"/>
      <c r="B262" s="34"/>
      <c r="C262" s="34"/>
      <c r="H262" s="171"/>
      <c r="I262" s="171"/>
      <c r="J262" s="171"/>
      <c r="K262" s="171"/>
    </row>
    <row r="263" spans="1:11" ht="14.25" customHeight="1" x14ac:dyDescent="0.25">
      <c r="A263" s="34"/>
      <c r="B263" s="34"/>
      <c r="C263" s="34"/>
      <c r="H263" s="171"/>
      <c r="I263" s="171"/>
      <c r="J263" s="171"/>
      <c r="K263" s="171"/>
    </row>
    <row r="264" spans="1:11" ht="14.25" customHeight="1" x14ac:dyDescent="0.25">
      <c r="A264" s="34"/>
      <c r="B264" s="34"/>
      <c r="C264" s="34"/>
      <c r="H264" s="171"/>
      <c r="I264" s="171"/>
      <c r="J264" s="171"/>
      <c r="K264" s="171"/>
    </row>
    <row r="265" spans="1:11" ht="14.25" customHeight="1" x14ac:dyDescent="0.25">
      <c r="A265" s="34"/>
      <c r="B265" s="34"/>
      <c r="C265" s="34"/>
      <c r="H265" s="171"/>
      <c r="I265" s="171"/>
      <c r="J265" s="171"/>
      <c r="K265" s="171"/>
    </row>
    <row r="266" spans="1:11" ht="14.25" customHeight="1" x14ac:dyDescent="0.25">
      <c r="A266" s="34"/>
      <c r="B266" s="34"/>
      <c r="C266" s="34"/>
      <c r="H266" s="171"/>
      <c r="I266" s="171"/>
      <c r="J266" s="171"/>
      <c r="K266" s="171"/>
    </row>
    <row r="267" spans="1:11" ht="14.25" customHeight="1" x14ac:dyDescent="0.25">
      <c r="A267" s="34"/>
      <c r="B267" s="34"/>
      <c r="C267" s="34"/>
      <c r="H267" s="171"/>
      <c r="I267" s="171"/>
      <c r="J267" s="171"/>
      <c r="K267" s="171"/>
    </row>
    <row r="268" spans="1:11" ht="14.25" customHeight="1" x14ac:dyDescent="0.25">
      <c r="A268" s="34"/>
      <c r="B268" s="34"/>
      <c r="C268" s="34"/>
      <c r="H268" s="171"/>
      <c r="I268" s="171"/>
      <c r="J268" s="171"/>
      <c r="K268" s="171"/>
    </row>
    <row r="269" spans="1:11" ht="14.25" customHeight="1" x14ac:dyDescent="0.25">
      <c r="A269" s="34"/>
      <c r="B269" s="34"/>
      <c r="C269" s="34"/>
      <c r="H269" s="171"/>
      <c r="I269" s="171"/>
      <c r="J269" s="171"/>
      <c r="K269" s="171"/>
    </row>
    <row r="270" spans="1:11" ht="14.25" customHeight="1" x14ac:dyDescent="0.25">
      <c r="A270" s="34"/>
      <c r="B270" s="34"/>
      <c r="C270" s="34"/>
      <c r="H270" s="171"/>
      <c r="I270" s="171"/>
      <c r="J270" s="171"/>
      <c r="K270" s="171"/>
    </row>
    <row r="271" spans="1:11" ht="14.25" customHeight="1" x14ac:dyDescent="0.25">
      <c r="A271" s="34"/>
      <c r="B271" s="34"/>
      <c r="C271" s="34"/>
      <c r="H271" s="171"/>
      <c r="I271" s="171"/>
      <c r="J271" s="171"/>
      <c r="K271" s="171"/>
    </row>
    <row r="272" spans="1:11" ht="14.25" customHeight="1" x14ac:dyDescent="0.25">
      <c r="A272" s="34"/>
      <c r="B272" s="34"/>
      <c r="C272" s="34"/>
      <c r="H272" s="171"/>
      <c r="I272" s="171"/>
      <c r="J272" s="171"/>
      <c r="K272" s="171"/>
    </row>
    <row r="273" spans="1:11" ht="14.25" customHeight="1" x14ac:dyDescent="0.25">
      <c r="A273" s="34"/>
      <c r="B273" s="34"/>
      <c r="C273" s="34"/>
      <c r="H273" s="171"/>
      <c r="I273" s="171"/>
      <c r="J273" s="171"/>
      <c r="K273" s="171"/>
    </row>
    <row r="274" spans="1:11" ht="14.25" customHeight="1" x14ac:dyDescent="0.25">
      <c r="A274" s="34"/>
      <c r="B274" s="34"/>
      <c r="C274" s="34"/>
      <c r="H274" s="171"/>
      <c r="I274" s="171"/>
      <c r="J274" s="171"/>
      <c r="K274" s="171"/>
    </row>
    <row r="275" spans="1:11" ht="14.25" customHeight="1" x14ac:dyDescent="0.25">
      <c r="A275" s="34"/>
      <c r="B275" s="34"/>
      <c r="C275" s="34"/>
      <c r="H275" s="171"/>
      <c r="I275" s="171"/>
      <c r="J275" s="171"/>
      <c r="K275" s="171"/>
    </row>
    <row r="276" spans="1:11" ht="14.25" customHeight="1" x14ac:dyDescent="0.25">
      <c r="A276" s="34"/>
      <c r="B276" s="34"/>
      <c r="C276" s="34"/>
      <c r="H276" s="171"/>
      <c r="I276" s="171"/>
      <c r="J276" s="171"/>
      <c r="K276" s="171"/>
    </row>
    <row r="277" spans="1:11" ht="14.25" customHeight="1" x14ac:dyDescent="0.25">
      <c r="A277" s="34"/>
      <c r="B277" s="34"/>
      <c r="C277" s="34"/>
      <c r="H277" s="171"/>
      <c r="I277" s="171"/>
      <c r="J277" s="171"/>
      <c r="K277" s="171"/>
    </row>
    <row r="278" spans="1:11" ht="14.25" customHeight="1" x14ac:dyDescent="0.25">
      <c r="A278" s="34"/>
      <c r="B278" s="34"/>
      <c r="C278" s="34"/>
      <c r="H278" s="171"/>
      <c r="I278" s="171"/>
      <c r="J278" s="171"/>
      <c r="K278" s="171"/>
    </row>
    <row r="279" spans="1:11" ht="14.25" customHeight="1" x14ac:dyDescent="0.25">
      <c r="A279" s="34"/>
      <c r="B279" s="34"/>
      <c r="C279" s="34"/>
      <c r="H279" s="171"/>
      <c r="I279" s="171"/>
      <c r="J279" s="171"/>
      <c r="K279" s="171"/>
    </row>
    <row r="280" spans="1:11" ht="14.25" customHeight="1" x14ac:dyDescent="0.25">
      <c r="A280" s="34"/>
      <c r="B280" s="34"/>
      <c r="C280" s="34"/>
      <c r="H280" s="171"/>
      <c r="I280" s="171"/>
      <c r="J280" s="171"/>
      <c r="K280" s="171"/>
    </row>
    <row r="281" spans="1:11" ht="14.25" customHeight="1" x14ac:dyDescent="0.25">
      <c r="A281" s="34"/>
      <c r="B281" s="34"/>
      <c r="C281" s="34"/>
      <c r="H281" s="171"/>
      <c r="I281" s="171"/>
      <c r="J281" s="171"/>
      <c r="K281" s="171"/>
    </row>
    <row r="282" spans="1:11" ht="14.25" customHeight="1" x14ac:dyDescent="0.25">
      <c r="A282" s="34"/>
      <c r="B282" s="34"/>
      <c r="C282" s="34"/>
      <c r="H282" s="171"/>
      <c r="I282" s="171"/>
      <c r="J282" s="171"/>
      <c r="K282" s="171"/>
    </row>
    <row r="283" spans="1:11" ht="14.25" customHeight="1" x14ac:dyDescent="0.25">
      <c r="A283" s="34"/>
      <c r="B283" s="34"/>
      <c r="C283" s="34"/>
      <c r="H283" s="171"/>
      <c r="I283" s="171"/>
      <c r="J283" s="171"/>
      <c r="K283" s="171"/>
    </row>
    <row r="284" spans="1:11" ht="14.25" customHeight="1" x14ac:dyDescent="0.25">
      <c r="A284" s="34"/>
      <c r="B284" s="34"/>
      <c r="C284" s="34"/>
      <c r="H284" s="171"/>
      <c r="I284" s="171"/>
      <c r="J284" s="171"/>
      <c r="K284" s="171"/>
    </row>
    <row r="285" spans="1:11" ht="14.25" customHeight="1" x14ac:dyDescent="0.25">
      <c r="A285" s="34"/>
      <c r="B285" s="34"/>
      <c r="C285" s="34"/>
      <c r="H285" s="171"/>
      <c r="I285" s="171"/>
      <c r="J285" s="171"/>
      <c r="K285" s="171"/>
    </row>
    <row r="286" spans="1:11" ht="14.25" customHeight="1" x14ac:dyDescent="0.25">
      <c r="A286" s="34"/>
      <c r="B286" s="34"/>
      <c r="C286" s="34"/>
      <c r="H286" s="171"/>
      <c r="I286" s="171"/>
      <c r="J286" s="171"/>
      <c r="K286" s="171"/>
    </row>
    <row r="287" spans="1:11" ht="14.25" customHeight="1" x14ac:dyDescent="0.25">
      <c r="A287" s="34"/>
      <c r="B287" s="34"/>
      <c r="C287" s="34"/>
      <c r="H287" s="171"/>
      <c r="I287" s="171"/>
      <c r="J287" s="171"/>
      <c r="K287" s="171"/>
    </row>
    <row r="288" spans="1:11" ht="14.25" customHeight="1" x14ac:dyDescent="0.25">
      <c r="A288" s="34"/>
      <c r="B288" s="34"/>
      <c r="C288" s="34"/>
      <c r="H288" s="171"/>
      <c r="I288" s="171"/>
      <c r="J288" s="171"/>
      <c r="K288" s="171"/>
    </row>
    <row r="289" spans="1:11" ht="14.25" customHeight="1" x14ac:dyDescent="0.25">
      <c r="A289" s="34"/>
      <c r="B289" s="34"/>
      <c r="C289" s="34"/>
      <c r="H289" s="171"/>
      <c r="I289" s="171"/>
      <c r="J289" s="171"/>
      <c r="K289" s="171"/>
    </row>
    <row r="290" spans="1:11" ht="14.25" customHeight="1" x14ac:dyDescent="0.25">
      <c r="A290" s="34"/>
      <c r="B290" s="34"/>
      <c r="C290" s="34"/>
      <c r="H290" s="171"/>
      <c r="I290" s="171"/>
      <c r="J290" s="171"/>
      <c r="K290" s="171"/>
    </row>
    <row r="291" spans="1:11" ht="14.25" customHeight="1" x14ac:dyDescent="0.25">
      <c r="A291" s="34"/>
      <c r="B291" s="34"/>
      <c r="C291" s="34"/>
      <c r="H291" s="171"/>
      <c r="I291" s="171"/>
      <c r="J291" s="171"/>
      <c r="K291" s="171"/>
    </row>
    <row r="292" spans="1:11" ht="14.25" customHeight="1" x14ac:dyDescent="0.25">
      <c r="A292" s="34"/>
      <c r="B292" s="34"/>
      <c r="C292" s="34"/>
      <c r="H292" s="171"/>
      <c r="I292" s="171"/>
      <c r="J292" s="171"/>
      <c r="K292" s="171"/>
    </row>
    <row r="293" spans="1:11" ht="14.25" customHeight="1" x14ac:dyDescent="0.25">
      <c r="A293" s="34"/>
      <c r="B293" s="34"/>
      <c r="C293" s="34"/>
      <c r="H293" s="171"/>
      <c r="I293" s="171"/>
      <c r="J293" s="171"/>
      <c r="K293" s="171"/>
    </row>
    <row r="294" spans="1:11" ht="14.25" customHeight="1" x14ac:dyDescent="0.25">
      <c r="A294" s="34"/>
      <c r="B294" s="34"/>
      <c r="C294" s="34"/>
      <c r="H294" s="171"/>
      <c r="I294" s="171"/>
      <c r="J294" s="171"/>
      <c r="K294" s="171"/>
    </row>
    <row r="295" spans="1:11" ht="14.25" customHeight="1" x14ac:dyDescent="0.25">
      <c r="A295" s="34"/>
      <c r="B295" s="34"/>
      <c r="C295" s="34"/>
      <c r="H295" s="171"/>
      <c r="I295" s="171"/>
      <c r="J295" s="171"/>
      <c r="K295" s="171"/>
    </row>
    <row r="296" spans="1:11" ht="14.25" customHeight="1" x14ac:dyDescent="0.25">
      <c r="A296" s="34"/>
      <c r="B296" s="34"/>
      <c r="C296" s="34"/>
      <c r="H296" s="171"/>
      <c r="I296" s="171"/>
      <c r="J296" s="171"/>
      <c r="K296" s="171"/>
    </row>
    <row r="297" spans="1:11" ht="14.25" customHeight="1" x14ac:dyDescent="0.25">
      <c r="A297" s="34"/>
      <c r="B297" s="34"/>
      <c r="C297" s="34"/>
      <c r="H297" s="171"/>
      <c r="I297" s="171"/>
      <c r="J297" s="171"/>
      <c r="K297" s="171"/>
    </row>
    <row r="298" spans="1:11" ht="14.25" customHeight="1" x14ac:dyDescent="0.25">
      <c r="A298" s="34"/>
      <c r="B298" s="34"/>
      <c r="C298" s="34"/>
      <c r="H298" s="171"/>
      <c r="I298" s="171"/>
      <c r="J298" s="171"/>
      <c r="K298" s="171"/>
    </row>
    <row r="299" spans="1:11" ht="14.25" customHeight="1" x14ac:dyDescent="0.25">
      <c r="A299" s="34"/>
      <c r="B299" s="34"/>
      <c r="C299" s="34"/>
      <c r="H299" s="171"/>
      <c r="I299" s="171"/>
      <c r="J299" s="171"/>
      <c r="K299" s="171"/>
    </row>
    <row r="300" spans="1:11" ht="14.25" customHeight="1" x14ac:dyDescent="0.25">
      <c r="A300" s="34"/>
      <c r="B300" s="34"/>
      <c r="C300" s="34"/>
      <c r="H300" s="171"/>
      <c r="I300" s="171"/>
      <c r="J300" s="171"/>
      <c r="K300" s="171"/>
    </row>
    <row r="301" spans="1:11" ht="14.25" customHeight="1" x14ac:dyDescent="0.25">
      <c r="A301" s="34"/>
      <c r="B301" s="34"/>
      <c r="C301" s="34"/>
      <c r="H301" s="171"/>
      <c r="I301" s="171"/>
      <c r="J301" s="171"/>
      <c r="K301" s="171"/>
    </row>
    <row r="302" spans="1:11" ht="14.25" customHeight="1" x14ac:dyDescent="0.25">
      <c r="A302" s="34"/>
      <c r="B302" s="34"/>
      <c r="C302" s="34"/>
      <c r="H302" s="171"/>
      <c r="I302" s="171"/>
      <c r="J302" s="171"/>
      <c r="K302" s="171"/>
    </row>
    <row r="303" spans="1:11" ht="14.25" customHeight="1" x14ac:dyDescent="0.25">
      <c r="A303" s="34"/>
      <c r="B303" s="34"/>
      <c r="C303" s="34"/>
      <c r="H303" s="171"/>
      <c r="I303" s="171"/>
      <c r="J303" s="171"/>
      <c r="K303" s="171"/>
    </row>
    <row r="304" spans="1:11" ht="14.25" customHeight="1" x14ac:dyDescent="0.25">
      <c r="A304" s="34"/>
      <c r="B304" s="34"/>
      <c r="C304" s="34"/>
      <c r="H304" s="171"/>
      <c r="I304" s="171"/>
      <c r="J304" s="171"/>
      <c r="K304" s="171"/>
    </row>
    <row r="305" spans="1:11" ht="14.25" customHeight="1" x14ac:dyDescent="0.25">
      <c r="A305" s="34"/>
      <c r="B305" s="34"/>
      <c r="C305" s="34"/>
      <c r="H305" s="171"/>
      <c r="I305" s="171"/>
      <c r="J305" s="171"/>
      <c r="K305" s="171"/>
    </row>
    <row r="306" spans="1:11" ht="14.25" customHeight="1" x14ac:dyDescent="0.25">
      <c r="A306" s="34"/>
      <c r="B306" s="34"/>
      <c r="C306" s="34"/>
      <c r="H306" s="171"/>
      <c r="I306" s="171"/>
      <c r="J306" s="171"/>
      <c r="K306" s="171"/>
    </row>
    <row r="307" spans="1:11" ht="14.25" customHeight="1" x14ac:dyDescent="0.25">
      <c r="A307" s="34"/>
      <c r="B307" s="34"/>
      <c r="C307" s="34"/>
      <c r="H307" s="171"/>
      <c r="I307" s="171"/>
      <c r="J307" s="171"/>
      <c r="K307" s="171"/>
    </row>
    <row r="308" spans="1:11" ht="14.25" customHeight="1" x14ac:dyDescent="0.25">
      <c r="A308" s="34"/>
      <c r="B308" s="34"/>
      <c r="C308" s="34"/>
      <c r="H308" s="171"/>
      <c r="I308" s="171"/>
      <c r="J308" s="171"/>
      <c r="K308" s="171"/>
    </row>
    <row r="309" spans="1:11" ht="14.25" customHeight="1" x14ac:dyDescent="0.25">
      <c r="A309" s="34"/>
      <c r="B309" s="34"/>
      <c r="C309" s="34"/>
      <c r="H309" s="171"/>
      <c r="I309" s="171"/>
      <c r="J309" s="171"/>
      <c r="K309" s="171"/>
    </row>
    <row r="310" spans="1:11" ht="14.25" customHeight="1" x14ac:dyDescent="0.25">
      <c r="A310" s="34"/>
      <c r="B310" s="34"/>
      <c r="C310" s="34"/>
      <c r="H310" s="171"/>
      <c r="I310" s="171"/>
      <c r="J310" s="171"/>
      <c r="K310" s="171"/>
    </row>
    <row r="311" spans="1:11" ht="14.25" customHeight="1" x14ac:dyDescent="0.25">
      <c r="A311" s="34"/>
      <c r="B311" s="34"/>
      <c r="C311" s="34"/>
      <c r="H311" s="171"/>
      <c r="I311" s="171"/>
      <c r="J311" s="171"/>
      <c r="K311" s="171"/>
    </row>
    <row r="312" spans="1:11" ht="14.25" customHeight="1" x14ac:dyDescent="0.25">
      <c r="A312" s="34"/>
      <c r="B312" s="34"/>
      <c r="C312" s="34"/>
      <c r="H312" s="171"/>
      <c r="I312" s="171"/>
      <c r="J312" s="171"/>
      <c r="K312" s="171"/>
    </row>
    <row r="313" spans="1:11" ht="14.25" customHeight="1" x14ac:dyDescent="0.25">
      <c r="A313" s="34"/>
      <c r="B313" s="34"/>
      <c r="C313" s="34"/>
      <c r="H313" s="171"/>
      <c r="I313" s="171"/>
      <c r="J313" s="171"/>
      <c r="K313" s="171"/>
    </row>
    <row r="314" spans="1:11" ht="14.25" customHeight="1" x14ac:dyDescent="0.25">
      <c r="A314" s="34"/>
      <c r="B314" s="34"/>
      <c r="C314" s="34"/>
      <c r="H314" s="171"/>
      <c r="I314" s="171"/>
      <c r="J314" s="171"/>
      <c r="K314" s="171"/>
    </row>
    <row r="315" spans="1:11" ht="14.25" customHeight="1" x14ac:dyDescent="0.25">
      <c r="A315" s="34"/>
      <c r="B315" s="34"/>
      <c r="C315" s="34"/>
      <c r="H315" s="171"/>
      <c r="I315" s="171"/>
      <c r="J315" s="171"/>
      <c r="K315" s="171"/>
    </row>
    <row r="316" spans="1:11" ht="14.25" customHeight="1" x14ac:dyDescent="0.25">
      <c r="A316" s="34"/>
      <c r="B316" s="34"/>
      <c r="C316" s="34"/>
      <c r="H316" s="171"/>
      <c r="I316" s="171"/>
      <c r="J316" s="171"/>
      <c r="K316" s="171"/>
    </row>
    <row r="317" spans="1:11" ht="14.25" customHeight="1" x14ac:dyDescent="0.25">
      <c r="A317" s="34"/>
      <c r="B317" s="34"/>
      <c r="C317" s="34"/>
      <c r="H317" s="171"/>
      <c r="I317" s="171"/>
      <c r="J317" s="171"/>
      <c r="K317" s="171"/>
    </row>
    <row r="318" spans="1:11" ht="14.25" customHeight="1" x14ac:dyDescent="0.25">
      <c r="A318" s="34"/>
      <c r="B318" s="34"/>
      <c r="C318" s="34"/>
      <c r="H318" s="171"/>
      <c r="I318" s="171"/>
      <c r="J318" s="171"/>
      <c r="K318" s="171"/>
    </row>
    <row r="319" spans="1:11" ht="14.25" customHeight="1" x14ac:dyDescent="0.25">
      <c r="A319" s="34"/>
      <c r="B319" s="34"/>
      <c r="C319" s="34"/>
      <c r="H319" s="171"/>
      <c r="I319" s="171"/>
      <c r="J319" s="171"/>
      <c r="K319" s="171"/>
    </row>
    <row r="320" spans="1:11" ht="14.25" customHeight="1" x14ac:dyDescent="0.25">
      <c r="A320" s="34"/>
      <c r="B320" s="34"/>
      <c r="C320" s="34"/>
      <c r="H320" s="171"/>
      <c r="I320" s="171"/>
      <c r="J320" s="171"/>
      <c r="K320" s="171"/>
    </row>
    <row r="321" spans="1:11" ht="14.25" customHeight="1" x14ac:dyDescent="0.25">
      <c r="A321" s="34"/>
      <c r="B321" s="34"/>
      <c r="C321" s="34"/>
      <c r="H321" s="171"/>
      <c r="I321" s="171"/>
      <c r="J321" s="171"/>
      <c r="K321" s="171"/>
    </row>
    <row r="322" spans="1:11" ht="14.25" customHeight="1" x14ac:dyDescent="0.25">
      <c r="A322" s="34"/>
      <c r="B322" s="34"/>
      <c r="C322" s="34"/>
      <c r="H322" s="171"/>
      <c r="I322" s="171"/>
      <c r="J322" s="171"/>
      <c r="K322" s="171"/>
    </row>
    <row r="323" spans="1:11" ht="14.25" customHeight="1" x14ac:dyDescent="0.25">
      <c r="A323" s="34"/>
      <c r="B323" s="34"/>
      <c r="C323" s="34"/>
      <c r="H323" s="171"/>
      <c r="I323" s="171"/>
      <c r="J323" s="171"/>
      <c r="K323" s="171"/>
    </row>
    <row r="324" spans="1:11" ht="14.25" customHeight="1" x14ac:dyDescent="0.25">
      <c r="A324" s="34"/>
      <c r="B324" s="34"/>
      <c r="C324" s="34"/>
      <c r="H324" s="171"/>
      <c r="I324" s="171"/>
      <c r="J324" s="171"/>
      <c r="K324" s="171"/>
    </row>
    <row r="325" spans="1:11" ht="14.25" customHeight="1" x14ac:dyDescent="0.25">
      <c r="A325" s="34"/>
      <c r="B325" s="34"/>
      <c r="C325" s="34"/>
      <c r="H325" s="171"/>
      <c r="I325" s="171"/>
      <c r="J325" s="171"/>
      <c r="K325" s="171"/>
    </row>
    <row r="326" spans="1:11" ht="14.25" customHeight="1" x14ac:dyDescent="0.25">
      <c r="A326" s="34"/>
      <c r="B326" s="34"/>
      <c r="C326" s="34"/>
      <c r="H326" s="171"/>
      <c r="I326" s="171"/>
      <c r="J326" s="171"/>
      <c r="K326" s="171"/>
    </row>
    <row r="327" spans="1:11" ht="14.25" customHeight="1" x14ac:dyDescent="0.25">
      <c r="A327" s="34"/>
      <c r="B327" s="34"/>
      <c r="C327" s="34"/>
      <c r="H327" s="171"/>
      <c r="I327" s="171"/>
      <c r="J327" s="171"/>
      <c r="K327" s="171"/>
    </row>
    <row r="328" spans="1:11" ht="14.25" customHeight="1" x14ac:dyDescent="0.25">
      <c r="A328" s="34"/>
      <c r="B328" s="34"/>
      <c r="C328" s="34"/>
      <c r="H328" s="171"/>
      <c r="I328" s="171"/>
      <c r="J328" s="171"/>
      <c r="K328" s="171"/>
    </row>
    <row r="329" spans="1:11" ht="14.25" customHeight="1" x14ac:dyDescent="0.25">
      <c r="A329" s="34"/>
      <c r="B329" s="34"/>
      <c r="C329" s="34"/>
      <c r="H329" s="171"/>
      <c r="I329" s="171"/>
      <c r="J329" s="171"/>
      <c r="K329" s="171"/>
    </row>
    <row r="330" spans="1:11" ht="14.25" customHeight="1" x14ac:dyDescent="0.25">
      <c r="A330" s="34"/>
      <c r="B330" s="34"/>
      <c r="C330" s="34"/>
      <c r="H330" s="171"/>
      <c r="I330" s="171"/>
      <c r="J330" s="171"/>
      <c r="K330" s="171"/>
    </row>
    <row r="331" spans="1:11" ht="14.25" customHeight="1" x14ac:dyDescent="0.25">
      <c r="A331" s="34"/>
      <c r="B331" s="34"/>
      <c r="C331" s="34"/>
      <c r="H331" s="171"/>
      <c r="I331" s="171"/>
      <c r="J331" s="171"/>
      <c r="K331" s="171"/>
    </row>
    <row r="332" spans="1:11" ht="14.25" customHeight="1" x14ac:dyDescent="0.25">
      <c r="A332" s="34"/>
      <c r="B332" s="34"/>
      <c r="C332" s="34"/>
      <c r="H332" s="171"/>
      <c r="I332" s="171"/>
      <c r="J332" s="171"/>
      <c r="K332" s="171"/>
    </row>
    <row r="333" spans="1:11" ht="14.25" customHeight="1" x14ac:dyDescent="0.25">
      <c r="A333" s="34"/>
      <c r="B333" s="34"/>
      <c r="C333" s="34"/>
      <c r="H333" s="171"/>
      <c r="I333" s="171"/>
      <c r="J333" s="171"/>
      <c r="K333" s="171"/>
    </row>
    <row r="334" spans="1:11" ht="14.25" customHeight="1" x14ac:dyDescent="0.25">
      <c r="A334" s="34"/>
      <c r="B334" s="34"/>
      <c r="C334" s="34"/>
      <c r="H334" s="171"/>
      <c r="I334" s="171"/>
      <c r="J334" s="171"/>
      <c r="K334" s="171"/>
    </row>
    <row r="335" spans="1:11" ht="14.25" customHeight="1" x14ac:dyDescent="0.25">
      <c r="A335" s="34"/>
      <c r="B335" s="34"/>
      <c r="C335" s="34"/>
      <c r="H335" s="171"/>
      <c r="I335" s="171"/>
      <c r="J335" s="171"/>
      <c r="K335" s="171"/>
    </row>
    <row r="336" spans="1:11" ht="14.25" customHeight="1" x14ac:dyDescent="0.25">
      <c r="A336" s="34"/>
      <c r="B336" s="34"/>
      <c r="C336" s="34"/>
      <c r="H336" s="171"/>
      <c r="I336" s="171"/>
      <c r="J336" s="171"/>
      <c r="K336" s="171"/>
    </row>
    <row r="337" spans="1:11" ht="14.25" customHeight="1" x14ac:dyDescent="0.25">
      <c r="A337" s="34"/>
      <c r="B337" s="34"/>
      <c r="C337" s="34"/>
      <c r="H337" s="171"/>
      <c r="I337" s="171"/>
      <c r="J337" s="171"/>
      <c r="K337" s="171"/>
    </row>
    <row r="338" spans="1:11" ht="14.25" customHeight="1" x14ac:dyDescent="0.25">
      <c r="A338" s="34"/>
      <c r="B338" s="34"/>
      <c r="C338" s="34"/>
      <c r="H338" s="171"/>
      <c r="I338" s="171"/>
      <c r="J338" s="171"/>
      <c r="K338" s="171"/>
    </row>
    <row r="339" spans="1:11" ht="14.25" customHeight="1" x14ac:dyDescent="0.25">
      <c r="A339" s="34"/>
      <c r="B339" s="34"/>
      <c r="C339" s="34"/>
      <c r="H339" s="171"/>
      <c r="I339" s="171"/>
      <c r="J339" s="171"/>
      <c r="K339" s="171"/>
    </row>
    <row r="340" spans="1:11" ht="14.25" customHeight="1" x14ac:dyDescent="0.25">
      <c r="A340" s="34"/>
      <c r="B340" s="34"/>
      <c r="C340" s="34"/>
      <c r="H340" s="171"/>
      <c r="I340" s="171"/>
      <c r="J340" s="171"/>
      <c r="K340" s="171"/>
    </row>
    <row r="341" spans="1:11" ht="14.25" customHeight="1" x14ac:dyDescent="0.25">
      <c r="A341" s="34"/>
      <c r="B341" s="34"/>
      <c r="C341" s="34"/>
      <c r="H341" s="171"/>
      <c r="I341" s="171"/>
      <c r="J341" s="171"/>
      <c r="K341" s="171"/>
    </row>
    <row r="342" spans="1:11" ht="14.25" customHeight="1" x14ac:dyDescent="0.25">
      <c r="A342" s="34"/>
      <c r="B342" s="34"/>
      <c r="C342" s="34"/>
      <c r="H342" s="171"/>
      <c r="I342" s="171"/>
      <c r="J342" s="171"/>
      <c r="K342" s="171"/>
    </row>
    <row r="343" spans="1:11" ht="14.25" customHeight="1" x14ac:dyDescent="0.25">
      <c r="A343" s="34"/>
      <c r="B343" s="34"/>
      <c r="C343" s="34"/>
      <c r="H343" s="171"/>
      <c r="I343" s="171"/>
      <c r="J343" s="171"/>
      <c r="K343" s="171"/>
    </row>
    <row r="344" spans="1:11" ht="14.25" customHeight="1" x14ac:dyDescent="0.25">
      <c r="A344" s="34"/>
      <c r="B344" s="34"/>
      <c r="C344" s="34"/>
      <c r="H344" s="171"/>
      <c r="I344" s="171"/>
      <c r="J344" s="171"/>
      <c r="K344" s="171"/>
    </row>
    <row r="345" spans="1:11" ht="14.25" customHeight="1" x14ac:dyDescent="0.25">
      <c r="A345" s="34"/>
      <c r="B345" s="34"/>
      <c r="C345" s="34"/>
      <c r="H345" s="171"/>
      <c r="I345" s="171"/>
      <c r="J345" s="171"/>
      <c r="K345" s="171"/>
    </row>
    <row r="346" spans="1:11" ht="14.25" customHeight="1" x14ac:dyDescent="0.25">
      <c r="A346" s="34"/>
      <c r="B346" s="34"/>
      <c r="C346" s="34"/>
      <c r="H346" s="171"/>
      <c r="I346" s="171"/>
      <c r="J346" s="171"/>
      <c r="K346" s="171"/>
    </row>
    <row r="347" spans="1:11" ht="14.25" customHeight="1" x14ac:dyDescent="0.25">
      <c r="A347" s="34"/>
      <c r="B347" s="34"/>
      <c r="C347" s="34"/>
      <c r="H347" s="171"/>
      <c r="I347" s="171"/>
      <c r="J347" s="171"/>
      <c r="K347" s="171"/>
    </row>
    <row r="348" spans="1:11" ht="14.25" customHeight="1" x14ac:dyDescent="0.25">
      <c r="A348" s="34"/>
      <c r="B348" s="34"/>
      <c r="C348" s="34"/>
      <c r="H348" s="171"/>
      <c r="I348" s="171"/>
      <c r="J348" s="171"/>
      <c r="K348" s="171"/>
    </row>
    <row r="349" spans="1:11" ht="14.25" customHeight="1" x14ac:dyDescent="0.25">
      <c r="A349" s="34"/>
      <c r="B349" s="34"/>
      <c r="C349" s="34"/>
      <c r="H349" s="171"/>
      <c r="I349" s="171"/>
      <c r="J349" s="171"/>
      <c r="K349" s="171"/>
    </row>
    <row r="350" spans="1:11" ht="14.25" customHeight="1" x14ac:dyDescent="0.25">
      <c r="A350" s="34"/>
      <c r="B350" s="34"/>
      <c r="C350" s="34"/>
      <c r="H350" s="171"/>
      <c r="I350" s="171"/>
      <c r="J350" s="171"/>
      <c r="K350" s="171"/>
    </row>
    <row r="351" spans="1:11" ht="14.25" customHeight="1" x14ac:dyDescent="0.25">
      <c r="A351" s="34"/>
      <c r="B351" s="34"/>
      <c r="C351" s="34"/>
      <c r="H351" s="171"/>
      <c r="I351" s="171"/>
      <c r="J351" s="171"/>
      <c r="K351" s="171"/>
    </row>
    <row r="352" spans="1:11" ht="14.25" customHeight="1" x14ac:dyDescent="0.25">
      <c r="A352" s="34"/>
      <c r="B352" s="34"/>
      <c r="C352" s="34"/>
      <c r="H352" s="171"/>
      <c r="I352" s="171"/>
      <c r="J352" s="171"/>
      <c r="K352" s="171"/>
    </row>
    <row r="353" spans="1:11" ht="14.25" customHeight="1" x14ac:dyDescent="0.25">
      <c r="A353" s="34"/>
      <c r="B353" s="34"/>
      <c r="C353" s="34"/>
      <c r="H353" s="171"/>
      <c r="I353" s="171"/>
      <c r="J353" s="171"/>
      <c r="K353" s="171"/>
    </row>
    <row r="354" spans="1:11" ht="14.25" customHeight="1" x14ac:dyDescent="0.25">
      <c r="A354" s="34"/>
      <c r="B354" s="34"/>
      <c r="C354" s="34"/>
      <c r="H354" s="171"/>
      <c r="I354" s="171"/>
      <c r="J354" s="171"/>
      <c r="K354" s="171"/>
    </row>
    <row r="355" spans="1:11" ht="14.25" customHeight="1" x14ac:dyDescent="0.25">
      <c r="A355" s="34"/>
      <c r="B355" s="34"/>
      <c r="C355" s="34"/>
      <c r="H355" s="171"/>
      <c r="I355" s="171"/>
      <c r="J355" s="171"/>
      <c r="K355" s="171"/>
    </row>
    <row r="356" spans="1:11" ht="14.25" customHeight="1" x14ac:dyDescent="0.25">
      <c r="A356" s="34"/>
      <c r="B356" s="34"/>
      <c r="C356" s="34"/>
      <c r="H356" s="171"/>
      <c r="I356" s="171"/>
      <c r="J356" s="171"/>
      <c r="K356" s="171"/>
    </row>
    <row r="357" spans="1:11" ht="14.25" customHeight="1" x14ac:dyDescent="0.25">
      <c r="A357" s="34"/>
      <c r="B357" s="34"/>
      <c r="C357" s="34"/>
      <c r="H357" s="171"/>
      <c r="I357" s="171"/>
      <c r="J357" s="171"/>
      <c r="K357" s="171"/>
    </row>
    <row r="358" spans="1:11" ht="14.25" customHeight="1" x14ac:dyDescent="0.25">
      <c r="A358" s="34"/>
      <c r="B358" s="34"/>
      <c r="C358" s="34"/>
      <c r="H358" s="171"/>
      <c r="I358" s="171"/>
      <c r="J358" s="171"/>
      <c r="K358" s="171"/>
    </row>
    <row r="359" spans="1:11" ht="14.25" customHeight="1" x14ac:dyDescent="0.25">
      <c r="A359" s="34"/>
      <c r="B359" s="34"/>
      <c r="C359" s="34"/>
      <c r="H359" s="171"/>
      <c r="I359" s="171"/>
      <c r="J359" s="171"/>
      <c r="K359" s="171"/>
    </row>
    <row r="360" spans="1:11" ht="14.25" customHeight="1" x14ac:dyDescent="0.25">
      <c r="A360" s="34"/>
      <c r="B360" s="34"/>
      <c r="C360" s="34"/>
      <c r="H360" s="171"/>
      <c r="I360" s="171"/>
      <c r="J360" s="171"/>
      <c r="K360" s="171"/>
    </row>
    <row r="361" spans="1:11" ht="14.25" customHeight="1" x14ac:dyDescent="0.25">
      <c r="A361" s="34"/>
      <c r="B361" s="34"/>
      <c r="C361" s="34"/>
      <c r="H361" s="171"/>
      <c r="I361" s="171"/>
      <c r="J361" s="171"/>
      <c r="K361" s="171"/>
    </row>
    <row r="362" spans="1:11" ht="14.25" customHeight="1" x14ac:dyDescent="0.25">
      <c r="A362" s="34"/>
      <c r="B362" s="34"/>
      <c r="C362" s="34"/>
      <c r="H362" s="171"/>
      <c r="I362" s="171"/>
      <c r="J362" s="171"/>
      <c r="K362" s="171"/>
    </row>
    <row r="363" spans="1:11" ht="14.25" customHeight="1" x14ac:dyDescent="0.25">
      <c r="A363" s="34"/>
      <c r="B363" s="34"/>
      <c r="C363" s="34"/>
      <c r="H363" s="171"/>
      <c r="I363" s="171"/>
      <c r="J363" s="171"/>
      <c r="K363" s="171"/>
    </row>
    <row r="364" spans="1:11" ht="14.25" customHeight="1" x14ac:dyDescent="0.25">
      <c r="A364" s="34"/>
      <c r="B364" s="34"/>
      <c r="C364" s="34"/>
      <c r="H364" s="171"/>
      <c r="I364" s="171"/>
      <c r="J364" s="171"/>
      <c r="K364" s="171"/>
    </row>
    <row r="365" spans="1:11" ht="14.25" customHeight="1" x14ac:dyDescent="0.25">
      <c r="A365" s="34"/>
      <c r="B365" s="34"/>
      <c r="C365" s="34"/>
      <c r="H365" s="171"/>
      <c r="I365" s="171"/>
      <c r="J365" s="171"/>
      <c r="K365" s="171"/>
    </row>
    <row r="366" spans="1:11" ht="14.25" customHeight="1" x14ac:dyDescent="0.25">
      <c r="A366" s="34"/>
      <c r="B366" s="34"/>
      <c r="C366" s="34"/>
      <c r="H366" s="171"/>
      <c r="I366" s="171"/>
      <c r="J366" s="171"/>
      <c r="K366" s="171"/>
    </row>
    <row r="367" spans="1:11" ht="14.25" customHeight="1" x14ac:dyDescent="0.25">
      <c r="A367" s="34"/>
      <c r="B367" s="34"/>
      <c r="C367" s="34"/>
      <c r="H367" s="171"/>
      <c r="I367" s="171"/>
      <c r="J367" s="171"/>
      <c r="K367" s="171"/>
    </row>
    <row r="368" spans="1:11" ht="14.25" customHeight="1" x14ac:dyDescent="0.25">
      <c r="A368" s="34"/>
      <c r="B368" s="34"/>
      <c r="C368" s="34"/>
      <c r="H368" s="171"/>
      <c r="I368" s="171"/>
      <c r="J368" s="171"/>
      <c r="K368" s="171"/>
    </row>
    <row r="369" spans="1:11" ht="14.25" customHeight="1" x14ac:dyDescent="0.25">
      <c r="A369" s="34"/>
      <c r="B369" s="34"/>
      <c r="C369" s="34"/>
      <c r="H369" s="171"/>
      <c r="I369" s="171"/>
      <c r="J369" s="171"/>
      <c r="K369" s="171"/>
    </row>
    <row r="370" spans="1:11" ht="14.25" customHeight="1" x14ac:dyDescent="0.25">
      <c r="A370" s="34"/>
      <c r="B370" s="34"/>
      <c r="C370" s="34"/>
      <c r="H370" s="171"/>
      <c r="I370" s="171"/>
      <c r="J370" s="171"/>
      <c r="K370" s="171"/>
    </row>
    <row r="371" spans="1:11" ht="14.25" customHeight="1" x14ac:dyDescent="0.25">
      <c r="A371" s="34"/>
      <c r="B371" s="34"/>
      <c r="C371" s="34"/>
      <c r="H371" s="171"/>
      <c r="I371" s="171"/>
      <c r="J371" s="171"/>
      <c r="K371" s="171"/>
    </row>
    <row r="372" spans="1:11" ht="14.25" customHeight="1" x14ac:dyDescent="0.25">
      <c r="A372" s="34"/>
      <c r="B372" s="34"/>
      <c r="C372" s="34"/>
      <c r="H372" s="171"/>
      <c r="I372" s="171"/>
      <c r="J372" s="171"/>
      <c r="K372" s="171"/>
    </row>
    <row r="373" spans="1:11" ht="14.25" customHeight="1" x14ac:dyDescent="0.25">
      <c r="A373" s="34"/>
      <c r="B373" s="34"/>
      <c r="C373" s="34"/>
      <c r="H373" s="171"/>
      <c r="I373" s="171"/>
      <c r="J373" s="171"/>
      <c r="K373" s="171"/>
    </row>
    <row r="374" spans="1:11" ht="14.25" customHeight="1" x14ac:dyDescent="0.25">
      <c r="A374" s="34"/>
      <c r="B374" s="34"/>
      <c r="C374" s="34"/>
      <c r="H374" s="171"/>
      <c r="I374" s="171"/>
      <c r="J374" s="171"/>
      <c r="K374" s="171"/>
    </row>
    <row r="375" spans="1:11" ht="14.25" customHeight="1" x14ac:dyDescent="0.25">
      <c r="A375" s="34"/>
      <c r="B375" s="34"/>
      <c r="C375" s="34"/>
      <c r="H375" s="171"/>
      <c r="I375" s="171"/>
      <c r="J375" s="171"/>
      <c r="K375" s="171"/>
    </row>
    <row r="376" spans="1:11" ht="14.25" customHeight="1" x14ac:dyDescent="0.25">
      <c r="A376" s="34"/>
      <c r="B376" s="34"/>
      <c r="C376" s="34"/>
      <c r="H376" s="171"/>
      <c r="I376" s="171"/>
      <c r="J376" s="171"/>
      <c r="K376" s="171"/>
    </row>
    <row r="377" spans="1:11" ht="14.25" customHeight="1" x14ac:dyDescent="0.25">
      <c r="A377" s="34"/>
      <c r="B377" s="34"/>
      <c r="C377" s="34"/>
      <c r="H377" s="171"/>
      <c r="I377" s="171"/>
      <c r="J377" s="171"/>
      <c r="K377" s="171"/>
    </row>
    <row r="378" spans="1:11" ht="14.25" customHeight="1" x14ac:dyDescent="0.25">
      <c r="A378" s="34"/>
      <c r="B378" s="34"/>
      <c r="C378" s="34"/>
      <c r="H378" s="171"/>
      <c r="I378" s="171"/>
      <c r="J378" s="171"/>
      <c r="K378" s="171"/>
    </row>
    <row r="379" spans="1:11" ht="14.25" customHeight="1" x14ac:dyDescent="0.25">
      <c r="A379" s="34"/>
      <c r="B379" s="34"/>
      <c r="C379" s="34"/>
      <c r="H379" s="171"/>
      <c r="I379" s="171"/>
      <c r="J379" s="171"/>
      <c r="K379" s="171"/>
    </row>
    <row r="380" spans="1:11" ht="14.25" customHeight="1" x14ac:dyDescent="0.25">
      <c r="A380" s="34"/>
      <c r="B380" s="34"/>
      <c r="C380" s="34"/>
      <c r="H380" s="171"/>
      <c r="I380" s="171"/>
      <c r="J380" s="171"/>
      <c r="K380" s="171"/>
    </row>
    <row r="381" spans="1:11" ht="14.25" customHeight="1" x14ac:dyDescent="0.25">
      <c r="A381" s="34"/>
      <c r="B381" s="34"/>
      <c r="C381" s="34"/>
      <c r="H381" s="171"/>
      <c r="I381" s="171"/>
      <c r="J381" s="171"/>
      <c r="K381" s="171"/>
    </row>
    <row r="382" spans="1:11" ht="14.25" customHeight="1" x14ac:dyDescent="0.25">
      <c r="A382" s="34"/>
      <c r="B382" s="34"/>
      <c r="C382" s="34"/>
      <c r="H382" s="171"/>
      <c r="I382" s="171"/>
      <c r="J382" s="171"/>
      <c r="K382" s="171"/>
    </row>
    <row r="383" spans="1:11" ht="14.25" customHeight="1" x14ac:dyDescent="0.25">
      <c r="A383" s="34"/>
      <c r="B383" s="34"/>
      <c r="C383" s="34"/>
      <c r="H383" s="171"/>
      <c r="I383" s="171"/>
      <c r="J383" s="171"/>
      <c r="K383" s="171"/>
    </row>
    <row r="384" spans="1:11" ht="14.25" customHeight="1" x14ac:dyDescent="0.25">
      <c r="A384" s="34"/>
      <c r="B384" s="34"/>
      <c r="C384" s="34"/>
      <c r="H384" s="171"/>
      <c r="I384" s="171"/>
      <c r="J384" s="171"/>
      <c r="K384" s="171"/>
    </row>
    <row r="385" spans="1:11" ht="14.25" customHeight="1" x14ac:dyDescent="0.25">
      <c r="A385" s="34"/>
      <c r="B385" s="34"/>
      <c r="C385" s="34"/>
      <c r="H385" s="171"/>
      <c r="I385" s="171"/>
      <c r="J385" s="171"/>
      <c r="K385" s="171"/>
    </row>
    <row r="386" spans="1:11" ht="14.25" customHeight="1" x14ac:dyDescent="0.25">
      <c r="A386" s="34"/>
      <c r="B386" s="34"/>
      <c r="C386" s="34"/>
      <c r="H386" s="171"/>
      <c r="I386" s="171"/>
      <c r="J386" s="171"/>
      <c r="K386" s="171"/>
    </row>
    <row r="387" spans="1:11" ht="14.25" customHeight="1" x14ac:dyDescent="0.25">
      <c r="A387" s="34"/>
      <c r="B387" s="34"/>
      <c r="C387" s="34"/>
      <c r="H387" s="171"/>
      <c r="I387" s="171"/>
      <c r="J387" s="171"/>
      <c r="K387" s="171"/>
    </row>
    <row r="388" spans="1:11" ht="14.25" customHeight="1" x14ac:dyDescent="0.25">
      <c r="A388" s="34"/>
      <c r="B388" s="34"/>
      <c r="C388" s="34"/>
      <c r="H388" s="171"/>
      <c r="I388" s="171"/>
      <c r="J388" s="171"/>
      <c r="K388" s="171"/>
    </row>
    <row r="389" spans="1:11" ht="14.25" customHeight="1" x14ac:dyDescent="0.25">
      <c r="A389" s="34"/>
      <c r="B389" s="34"/>
      <c r="C389" s="34"/>
      <c r="H389" s="171"/>
      <c r="I389" s="171"/>
      <c r="J389" s="171"/>
      <c r="K389" s="171"/>
    </row>
    <row r="390" spans="1:11" ht="14.25" customHeight="1" x14ac:dyDescent="0.25">
      <c r="A390" s="34"/>
      <c r="B390" s="34"/>
      <c r="C390" s="34"/>
      <c r="H390" s="171"/>
      <c r="I390" s="171"/>
      <c r="J390" s="171"/>
      <c r="K390" s="171"/>
    </row>
    <row r="391" spans="1:11" ht="14.25" customHeight="1" x14ac:dyDescent="0.25">
      <c r="A391" s="34"/>
      <c r="B391" s="34"/>
      <c r="C391" s="34"/>
      <c r="H391" s="171"/>
      <c r="I391" s="171"/>
      <c r="J391" s="171"/>
      <c r="K391" s="171"/>
    </row>
    <row r="392" spans="1:11" ht="14.25" customHeight="1" x14ac:dyDescent="0.25">
      <c r="A392" s="34"/>
      <c r="B392" s="34"/>
      <c r="C392" s="34"/>
      <c r="H392" s="171"/>
      <c r="I392" s="171"/>
      <c r="J392" s="171"/>
      <c r="K392" s="171"/>
    </row>
    <row r="393" spans="1:11" ht="14.25" customHeight="1" x14ac:dyDescent="0.25">
      <c r="A393" s="34"/>
      <c r="B393" s="34"/>
      <c r="C393" s="34"/>
      <c r="H393" s="171"/>
      <c r="I393" s="171"/>
      <c r="J393" s="171"/>
      <c r="K393" s="171"/>
    </row>
    <row r="394" spans="1:11" ht="14.25" customHeight="1" x14ac:dyDescent="0.25">
      <c r="A394" s="34"/>
      <c r="B394" s="34"/>
      <c r="C394" s="34"/>
      <c r="H394" s="171"/>
      <c r="I394" s="171"/>
      <c r="J394" s="171"/>
      <c r="K394" s="171"/>
    </row>
    <row r="395" spans="1:11" ht="14.25" customHeight="1" x14ac:dyDescent="0.25">
      <c r="A395" s="34"/>
      <c r="B395" s="34"/>
      <c r="C395" s="34"/>
      <c r="H395" s="171"/>
      <c r="I395" s="171"/>
      <c r="J395" s="171"/>
      <c r="K395" s="171"/>
    </row>
    <row r="396" spans="1:11" ht="14.25" customHeight="1" x14ac:dyDescent="0.25">
      <c r="A396" s="34"/>
      <c r="B396" s="34"/>
      <c r="C396" s="34"/>
      <c r="H396" s="171"/>
      <c r="I396" s="171"/>
      <c r="J396" s="171"/>
      <c r="K396" s="171"/>
    </row>
    <row r="397" spans="1:11" ht="14.25" customHeight="1" x14ac:dyDescent="0.25">
      <c r="A397" s="34"/>
      <c r="B397" s="34"/>
      <c r="C397" s="34"/>
      <c r="H397" s="171"/>
      <c r="I397" s="171"/>
      <c r="J397" s="171"/>
      <c r="K397" s="171"/>
    </row>
    <row r="398" spans="1:11" ht="14.25" customHeight="1" x14ac:dyDescent="0.25">
      <c r="A398" s="34"/>
      <c r="B398" s="34"/>
      <c r="C398" s="34"/>
      <c r="H398" s="171"/>
      <c r="I398" s="171"/>
      <c r="J398" s="171"/>
      <c r="K398" s="171"/>
    </row>
    <row r="399" spans="1:11" ht="14.25" customHeight="1" x14ac:dyDescent="0.25">
      <c r="A399" s="34"/>
      <c r="B399" s="34"/>
      <c r="C399" s="34"/>
      <c r="H399" s="171"/>
      <c r="I399" s="171"/>
      <c r="J399" s="171"/>
      <c r="K399" s="171"/>
    </row>
    <row r="400" spans="1:11" ht="14.25" customHeight="1" x14ac:dyDescent="0.25">
      <c r="A400" s="34"/>
      <c r="B400" s="34"/>
      <c r="C400" s="34"/>
      <c r="H400" s="171"/>
      <c r="I400" s="171"/>
      <c r="J400" s="171"/>
      <c r="K400" s="171"/>
    </row>
    <row r="401" spans="1:11" ht="14.25" customHeight="1" x14ac:dyDescent="0.25">
      <c r="A401" s="34"/>
      <c r="B401" s="34"/>
      <c r="C401" s="34"/>
      <c r="H401" s="171"/>
      <c r="I401" s="171"/>
      <c r="J401" s="171"/>
      <c r="K401" s="171"/>
    </row>
    <row r="402" spans="1:11" ht="14.25" customHeight="1" x14ac:dyDescent="0.25">
      <c r="A402" s="34"/>
      <c r="B402" s="34"/>
      <c r="C402" s="34"/>
      <c r="H402" s="171"/>
      <c r="I402" s="171"/>
      <c r="J402" s="171"/>
      <c r="K402" s="171"/>
    </row>
    <row r="403" spans="1:11" ht="14.25" customHeight="1" x14ac:dyDescent="0.25">
      <c r="A403" s="34"/>
      <c r="B403" s="34"/>
      <c r="C403" s="34"/>
      <c r="H403" s="171"/>
      <c r="I403" s="171"/>
      <c r="J403" s="171"/>
      <c r="K403" s="171"/>
    </row>
    <row r="404" spans="1:11" ht="14.25" customHeight="1" x14ac:dyDescent="0.25">
      <c r="A404" s="34"/>
      <c r="B404" s="34"/>
      <c r="C404" s="34"/>
      <c r="H404" s="171"/>
      <c r="I404" s="171"/>
      <c r="J404" s="171"/>
      <c r="K404" s="171"/>
    </row>
    <row r="405" spans="1:11" ht="14.25" customHeight="1" x14ac:dyDescent="0.25">
      <c r="A405" s="34"/>
      <c r="B405" s="34"/>
      <c r="C405" s="34"/>
      <c r="H405" s="171"/>
      <c r="I405" s="171"/>
      <c r="J405" s="171"/>
      <c r="K405" s="171"/>
    </row>
    <row r="406" spans="1:11" ht="14.25" customHeight="1" x14ac:dyDescent="0.25">
      <c r="A406" s="34"/>
      <c r="B406" s="34"/>
      <c r="C406" s="34"/>
      <c r="H406" s="171"/>
      <c r="I406" s="171"/>
      <c r="J406" s="171"/>
      <c r="K406" s="171"/>
    </row>
    <row r="407" spans="1:11" ht="14.25" customHeight="1" x14ac:dyDescent="0.25">
      <c r="A407" s="34"/>
      <c r="B407" s="34"/>
      <c r="C407" s="34"/>
      <c r="H407" s="171"/>
      <c r="I407" s="171"/>
      <c r="J407" s="171"/>
      <c r="K407" s="171"/>
    </row>
    <row r="408" spans="1:11" ht="14.25" customHeight="1" x14ac:dyDescent="0.25">
      <c r="A408" s="34"/>
      <c r="B408" s="34"/>
      <c r="C408" s="34"/>
      <c r="H408" s="171"/>
      <c r="I408" s="171"/>
      <c r="J408" s="171"/>
      <c r="K408" s="171"/>
    </row>
    <row r="409" spans="1:11" ht="14.25" customHeight="1" x14ac:dyDescent="0.25">
      <c r="A409" s="34"/>
      <c r="B409" s="34"/>
      <c r="C409" s="34"/>
      <c r="H409" s="171"/>
      <c r="I409" s="171"/>
      <c r="J409" s="171"/>
      <c r="K409" s="171"/>
    </row>
    <row r="410" spans="1:11" ht="14.25" customHeight="1" x14ac:dyDescent="0.25">
      <c r="A410" s="34"/>
      <c r="B410" s="34"/>
      <c r="C410" s="34"/>
      <c r="H410" s="171"/>
      <c r="I410" s="171"/>
      <c r="J410" s="171"/>
      <c r="K410" s="171"/>
    </row>
    <row r="411" spans="1:11" ht="14.25" customHeight="1" x14ac:dyDescent="0.25">
      <c r="A411" s="34"/>
      <c r="B411" s="34"/>
      <c r="C411" s="34"/>
      <c r="H411" s="171"/>
      <c r="I411" s="171"/>
      <c r="J411" s="171"/>
      <c r="K411" s="171"/>
    </row>
    <row r="412" spans="1:11" ht="14.25" customHeight="1" x14ac:dyDescent="0.25">
      <c r="A412" s="34"/>
      <c r="B412" s="34"/>
      <c r="C412" s="34"/>
      <c r="H412" s="171"/>
      <c r="I412" s="171"/>
      <c r="J412" s="171"/>
      <c r="K412" s="171"/>
    </row>
    <row r="413" spans="1:11" ht="14.25" customHeight="1" x14ac:dyDescent="0.25">
      <c r="A413" s="34"/>
      <c r="B413" s="34"/>
      <c r="C413" s="34"/>
      <c r="H413" s="171"/>
      <c r="I413" s="171"/>
      <c r="J413" s="171"/>
      <c r="K413" s="171"/>
    </row>
    <row r="414" spans="1:11" ht="14.25" customHeight="1" x14ac:dyDescent="0.25">
      <c r="A414" s="34"/>
      <c r="B414" s="34"/>
      <c r="C414" s="34"/>
      <c r="H414" s="171"/>
      <c r="I414" s="171"/>
      <c r="J414" s="171"/>
      <c r="K414" s="171"/>
    </row>
    <row r="415" spans="1:11" ht="14.25" customHeight="1" x14ac:dyDescent="0.25">
      <c r="A415" s="34"/>
      <c r="B415" s="34"/>
      <c r="C415" s="34"/>
      <c r="H415" s="171"/>
      <c r="I415" s="171"/>
      <c r="J415" s="171"/>
      <c r="K415" s="171"/>
    </row>
    <row r="416" spans="1:11" ht="14.25" customHeight="1" x14ac:dyDescent="0.25">
      <c r="A416" s="34"/>
      <c r="B416" s="34"/>
      <c r="C416" s="34"/>
      <c r="H416" s="171"/>
      <c r="I416" s="171"/>
      <c r="J416" s="171"/>
      <c r="K416" s="171"/>
    </row>
    <row r="417" spans="1:11" ht="14.25" customHeight="1" x14ac:dyDescent="0.25">
      <c r="A417" s="34"/>
      <c r="B417" s="34"/>
      <c r="C417" s="34"/>
      <c r="H417" s="171"/>
      <c r="I417" s="171"/>
      <c r="J417" s="171"/>
      <c r="K417" s="171"/>
    </row>
    <row r="418" spans="1:11" ht="14.25" customHeight="1" x14ac:dyDescent="0.25">
      <c r="A418" s="34"/>
      <c r="B418" s="34"/>
      <c r="C418" s="34"/>
      <c r="H418" s="171"/>
      <c r="I418" s="171"/>
      <c r="J418" s="171"/>
      <c r="K418" s="171"/>
    </row>
    <row r="419" spans="1:11" ht="14.25" customHeight="1" x14ac:dyDescent="0.25">
      <c r="A419" s="34"/>
      <c r="B419" s="34"/>
      <c r="C419" s="34"/>
      <c r="H419" s="171"/>
      <c r="I419" s="171"/>
      <c r="J419" s="171"/>
      <c r="K419" s="171"/>
    </row>
    <row r="420" spans="1:11" ht="14.25" customHeight="1" x14ac:dyDescent="0.25">
      <c r="A420" s="34"/>
      <c r="B420" s="34"/>
      <c r="C420" s="34"/>
      <c r="H420" s="171"/>
      <c r="I420" s="171"/>
      <c r="J420" s="171"/>
      <c r="K420" s="171"/>
    </row>
    <row r="421" spans="1:11" ht="14.25" customHeight="1" x14ac:dyDescent="0.25">
      <c r="A421" s="34"/>
      <c r="B421" s="34"/>
      <c r="C421" s="34"/>
      <c r="H421" s="171"/>
      <c r="I421" s="171"/>
      <c r="J421" s="171"/>
      <c r="K421" s="171"/>
    </row>
    <row r="422" spans="1:11" ht="14.25" customHeight="1" x14ac:dyDescent="0.25">
      <c r="A422" s="34"/>
      <c r="B422" s="34"/>
      <c r="C422" s="34"/>
      <c r="H422" s="171"/>
      <c r="I422" s="171"/>
      <c r="J422" s="171"/>
      <c r="K422" s="171"/>
    </row>
    <row r="423" spans="1:11" ht="14.25" customHeight="1" x14ac:dyDescent="0.25">
      <c r="A423" s="34"/>
      <c r="B423" s="34"/>
      <c r="C423" s="34"/>
      <c r="H423" s="171"/>
      <c r="I423" s="171"/>
      <c r="J423" s="171"/>
      <c r="K423" s="171"/>
    </row>
    <row r="424" spans="1:11" ht="14.25" customHeight="1" x14ac:dyDescent="0.25">
      <c r="A424" s="34"/>
      <c r="B424" s="34"/>
      <c r="C424" s="34"/>
      <c r="H424" s="171"/>
      <c r="I424" s="171"/>
      <c r="J424" s="171"/>
      <c r="K424" s="171"/>
    </row>
    <row r="425" spans="1:11" ht="14.25" customHeight="1" x14ac:dyDescent="0.25">
      <c r="A425" s="34"/>
      <c r="B425" s="34"/>
      <c r="C425" s="34"/>
      <c r="H425" s="171"/>
      <c r="I425" s="171"/>
      <c r="J425" s="171"/>
      <c r="K425" s="171"/>
    </row>
    <row r="426" spans="1:11" ht="14.25" customHeight="1" x14ac:dyDescent="0.25">
      <c r="A426" s="34"/>
      <c r="B426" s="34"/>
      <c r="C426" s="34"/>
      <c r="H426" s="171"/>
      <c r="I426" s="171"/>
      <c r="J426" s="171"/>
      <c r="K426" s="171"/>
    </row>
    <row r="427" spans="1:11" ht="14.25" customHeight="1" x14ac:dyDescent="0.25">
      <c r="A427" s="34"/>
      <c r="B427" s="34"/>
      <c r="C427" s="34"/>
      <c r="H427" s="171"/>
      <c r="I427" s="171"/>
      <c r="J427" s="171"/>
      <c r="K427" s="171"/>
    </row>
    <row r="428" spans="1:11" ht="14.25" customHeight="1" x14ac:dyDescent="0.25">
      <c r="A428" s="34"/>
      <c r="B428" s="34"/>
      <c r="C428" s="34"/>
      <c r="H428" s="171"/>
      <c r="I428" s="171"/>
      <c r="J428" s="171"/>
      <c r="K428" s="171"/>
    </row>
    <row r="429" spans="1:11" ht="14.25" customHeight="1" x14ac:dyDescent="0.25">
      <c r="A429" s="34"/>
      <c r="B429" s="34"/>
      <c r="C429" s="34"/>
      <c r="H429" s="171"/>
      <c r="I429" s="171"/>
      <c r="J429" s="171"/>
      <c r="K429" s="171"/>
    </row>
    <row r="430" spans="1:11" ht="14.25" customHeight="1" x14ac:dyDescent="0.25">
      <c r="A430" s="34"/>
      <c r="B430" s="34"/>
      <c r="C430" s="34"/>
      <c r="H430" s="171"/>
      <c r="I430" s="171"/>
      <c r="J430" s="171"/>
      <c r="K430" s="171"/>
    </row>
    <row r="431" spans="1:11" ht="14.25" customHeight="1" x14ac:dyDescent="0.25">
      <c r="A431" s="34"/>
      <c r="B431" s="34"/>
      <c r="C431" s="34"/>
      <c r="H431" s="171"/>
      <c r="I431" s="171"/>
      <c r="J431" s="171"/>
      <c r="K431" s="171"/>
    </row>
    <row r="432" spans="1:11" ht="14.25" customHeight="1" x14ac:dyDescent="0.25">
      <c r="A432" s="34"/>
      <c r="B432" s="34"/>
      <c r="C432" s="34"/>
      <c r="H432" s="171"/>
      <c r="I432" s="171"/>
      <c r="J432" s="171"/>
      <c r="K432" s="171"/>
    </row>
    <row r="433" spans="1:11" ht="14.25" customHeight="1" x14ac:dyDescent="0.25">
      <c r="A433" s="34"/>
      <c r="B433" s="34"/>
      <c r="C433" s="34"/>
      <c r="H433" s="171"/>
      <c r="I433" s="171"/>
      <c r="J433" s="171"/>
      <c r="K433" s="171"/>
    </row>
    <row r="434" spans="1:11" ht="14.25" customHeight="1" x14ac:dyDescent="0.25">
      <c r="A434" s="34"/>
      <c r="B434" s="34"/>
      <c r="C434" s="34"/>
      <c r="H434" s="171"/>
      <c r="I434" s="171"/>
      <c r="J434" s="171"/>
      <c r="K434" s="171"/>
    </row>
    <row r="435" spans="1:11" ht="14.25" customHeight="1" x14ac:dyDescent="0.25">
      <c r="A435" s="34"/>
      <c r="B435" s="34"/>
      <c r="C435" s="34"/>
      <c r="H435" s="171"/>
      <c r="I435" s="171"/>
      <c r="J435" s="171"/>
      <c r="K435" s="171"/>
    </row>
    <row r="436" spans="1:11" ht="14.25" customHeight="1" x14ac:dyDescent="0.25">
      <c r="A436" s="34"/>
      <c r="B436" s="34"/>
      <c r="C436" s="34"/>
      <c r="H436" s="171"/>
      <c r="I436" s="171"/>
      <c r="J436" s="171"/>
      <c r="K436" s="171"/>
    </row>
    <row r="437" spans="1:11" ht="14.25" customHeight="1" x14ac:dyDescent="0.25">
      <c r="A437" s="34"/>
      <c r="B437" s="34"/>
      <c r="C437" s="34"/>
      <c r="H437" s="171"/>
      <c r="I437" s="171"/>
      <c r="J437" s="171"/>
      <c r="K437" s="171"/>
    </row>
    <row r="438" spans="1:11" ht="14.25" customHeight="1" x14ac:dyDescent="0.25">
      <c r="A438" s="34"/>
      <c r="B438" s="34"/>
      <c r="C438" s="34"/>
      <c r="H438" s="171"/>
      <c r="I438" s="171"/>
      <c r="J438" s="171"/>
      <c r="K438" s="171"/>
    </row>
    <row r="439" spans="1:11" ht="14.25" customHeight="1" x14ac:dyDescent="0.25">
      <c r="A439" s="34"/>
      <c r="B439" s="34"/>
      <c r="C439" s="34"/>
      <c r="H439" s="171"/>
      <c r="I439" s="171"/>
      <c r="J439" s="171"/>
      <c r="K439" s="171"/>
    </row>
    <row r="440" spans="1:11" ht="14.25" customHeight="1" x14ac:dyDescent="0.25">
      <c r="A440" s="34"/>
      <c r="B440" s="34"/>
      <c r="C440" s="34"/>
      <c r="H440" s="171"/>
      <c r="I440" s="171"/>
      <c r="J440" s="171"/>
      <c r="K440" s="171"/>
    </row>
    <row r="441" spans="1:11" ht="14.25" customHeight="1" x14ac:dyDescent="0.25">
      <c r="A441" s="34"/>
      <c r="B441" s="34"/>
      <c r="C441" s="34"/>
      <c r="H441" s="171"/>
      <c r="I441" s="171"/>
      <c r="J441" s="171"/>
      <c r="K441" s="171"/>
    </row>
    <row r="442" spans="1:11" ht="14.25" customHeight="1" x14ac:dyDescent="0.25">
      <c r="A442" s="34"/>
      <c r="B442" s="34"/>
      <c r="C442" s="34"/>
      <c r="H442" s="171"/>
      <c r="I442" s="171"/>
      <c r="J442" s="171"/>
      <c r="K442" s="171"/>
    </row>
    <row r="443" spans="1:11" ht="14.25" customHeight="1" x14ac:dyDescent="0.25">
      <c r="A443" s="34"/>
      <c r="B443" s="34"/>
      <c r="C443" s="34"/>
      <c r="H443" s="171"/>
      <c r="I443" s="171"/>
      <c r="J443" s="171"/>
      <c r="K443" s="171"/>
    </row>
    <row r="444" spans="1:11" ht="14.25" customHeight="1" x14ac:dyDescent="0.25">
      <c r="A444" s="34"/>
      <c r="B444" s="34"/>
      <c r="C444" s="34"/>
      <c r="H444" s="171"/>
      <c r="I444" s="171"/>
      <c r="J444" s="171"/>
      <c r="K444" s="171"/>
    </row>
    <row r="445" spans="1:11" ht="14.25" customHeight="1" x14ac:dyDescent="0.25">
      <c r="A445" s="34"/>
      <c r="B445" s="34"/>
      <c r="C445" s="34"/>
      <c r="H445" s="171"/>
      <c r="I445" s="171"/>
      <c r="J445" s="171"/>
      <c r="K445" s="171"/>
    </row>
    <row r="446" spans="1:11" ht="14.25" customHeight="1" x14ac:dyDescent="0.25">
      <c r="A446" s="34"/>
      <c r="B446" s="34"/>
      <c r="C446" s="34"/>
      <c r="H446" s="171"/>
      <c r="I446" s="171"/>
      <c r="J446" s="171"/>
      <c r="K446" s="171"/>
    </row>
    <row r="447" spans="1:11" ht="14.25" customHeight="1" x14ac:dyDescent="0.25">
      <c r="A447" s="34"/>
      <c r="B447" s="34"/>
      <c r="C447" s="34"/>
      <c r="H447" s="171"/>
      <c r="I447" s="171"/>
      <c r="J447" s="171"/>
      <c r="K447" s="171"/>
    </row>
    <row r="448" spans="1:11" ht="14.25" customHeight="1" x14ac:dyDescent="0.25">
      <c r="A448" s="34"/>
      <c r="B448" s="34"/>
      <c r="C448" s="34"/>
      <c r="H448" s="171"/>
      <c r="I448" s="171"/>
      <c r="J448" s="171"/>
      <c r="K448" s="171"/>
    </row>
    <row r="449" spans="1:11" ht="14.25" customHeight="1" x14ac:dyDescent="0.25">
      <c r="A449" s="34"/>
      <c r="B449" s="34"/>
      <c r="C449" s="34"/>
      <c r="H449" s="171"/>
      <c r="I449" s="171"/>
      <c r="J449" s="171"/>
      <c r="K449" s="171"/>
    </row>
    <row r="450" spans="1:11" ht="14.25" customHeight="1" x14ac:dyDescent="0.25">
      <c r="A450" s="34"/>
      <c r="B450" s="34"/>
      <c r="C450" s="34"/>
      <c r="H450" s="171"/>
      <c r="I450" s="171"/>
      <c r="J450" s="171"/>
      <c r="K450" s="171"/>
    </row>
    <row r="451" spans="1:11" ht="14.25" customHeight="1" x14ac:dyDescent="0.25">
      <c r="A451" s="34"/>
      <c r="B451" s="34"/>
      <c r="C451" s="34"/>
      <c r="H451" s="171"/>
      <c r="I451" s="171"/>
      <c r="J451" s="171"/>
      <c r="K451" s="171"/>
    </row>
    <row r="452" spans="1:11" ht="14.25" customHeight="1" x14ac:dyDescent="0.25">
      <c r="A452" s="34"/>
      <c r="B452" s="34"/>
      <c r="C452" s="34"/>
      <c r="H452" s="171"/>
      <c r="I452" s="171"/>
      <c r="J452" s="171"/>
      <c r="K452" s="171"/>
    </row>
    <row r="453" spans="1:11" ht="14.25" customHeight="1" x14ac:dyDescent="0.25">
      <c r="A453" s="34"/>
      <c r="B453" s="34"/>
      <c r="C453" s="34"/>
      <c r="H453" s="171"/>
      <c r="I453" s="171"/>
      <c r="J453" s="171"/>
      <c r="K453" s="171"/>
    </row>
    <row r="454" spans="1:11" ht="14.25" customHeight="1" x14ac:dyDescent="0.25">
      <c r="A454" s="34"/>
      <c r="B454" s="34"/>
      <c r="C454" s="34"/>
      <c r="H454" s="171"/>
      <c r="I454" s="171"/>
      <c r="J454" s="171"/>
      <c r="K454" s="171"/>
    </row>
    <row r="455" spans="1:11" ht="14.25" customHeight="1" x14ac:dyDescent="0.25">
      <c r="A455" s="34"/>
      <c r="B455" s="34"/>
      <c r="C455" s="34"/>
      <c r="H455" s="171"/>
      <c r="I455" s="171"/>
      <c r="J455" s="171"/>
      <c r="K455" s="171"/>
    </row>
    <row r="456" spans="1:11" ht="14.25" customHeight="1" x14ac:dyDescent="0.25">
      <c r="A456" s="34"/>
      <c r="B456" s="34"/>
      <c r="C456" s="34"/>
      <c r="H456" s="171"/>
      <c r="I456" s="171"/>
      <c r="J456" s="171"/>
      <c r="K456" s="171"/>
    </row>
    <row r="457" spans="1:11" ht="14.25" customHeight="1" x14ac:dyDescent="0.25">
      <c r="A457" s="34"/>
      <c r="B457" s="34"/>
      <c r="C457" s="34"/>
      <c r="H457" s="171"/>
      <c r="I457" s="171"/>
      <c r="J457" s="171"/>
      <c r="K457" s="171"/>
    </row>
    <row r="458" spans="1:11" ht="14.25" customHeight="1" x14ac:dyDescent="0.25">
      <c r="A458" s="34"/>
      <c r="B458" s="34"/>
      <c r="C458" s="34"/>
      <c r="H458" s="171"/>
      <c r="I458" s="171"/>
      <c r="J458" s="171"/>
      <c r="K458" s="171"/>
    </row>
    <row r="459" spans="1:11" ht="14.25" customHeight="1" x14ac:dyDescent="0.25">
      <c r="A459" s="34"/>
      <c r="B459" s="34"/>
      <c r="C459" s="34"/>
      <c r="H459" s="171"/>
      <c r="I459" s="171"/>
      <c r="J459" s="171"/>
      <c r="K459" s="171"/>
    </row>
    <row r="460" spans="1:11" ht="14.25" customHeight="1" x14ac:dyDescent="0.25">
      <c r="A460" s="34"/>
      <c r="B460" s="34"/>
      <c r="C460" s="34"/>
      <c r="H460" s="171"/>
      <c r="I460" s="171"/>
      <c r="J460" s="171"/>
      <c r="K460" s="171"/>
    </row>
    <row r="461" spans="1:11" ht="14.25" customHeight="1" x14ac:dyDescent="0.25">
      <c r="A461" s="34"/>
      <c r="B461" s="34"/>
      <c r="C461" s="34"/>
      <c r="H461" s="171"/>
      <c r="I461" s="171"/>
      <c r="J461" s="171"/>
      <c r="K461" s="171"/>
    </row>
    <row r="462" spans="1:11" ht="14.25" customHeight="1" x14ac:dyDescent="0.25">
      <c r="A462" s="34"/>
      <c r="B462" s="34"/>
      <c r="C462" s="34"/>
      <c r="H462" s="171"/>
      <c r="I462" s="171"/>
      <c r="J462" s="171"/>
      <c r="K462" s="171"/>
    </row>
    <row r="463" spans="1:11" ht="14.25" customHeight="1" x14ac:dyDescent="0.25">
      <c r="A463" s="34"/>
      <c r="B463" s="34"/>
      <c r="C463" s="34"/>
      <c r="H463" s="171"/>
      <c r="I463" s="171"/>
      <c r="J463" s="171"/>
      <c r="K463" s="171"/>
    </row>
    <row r="464" spans="1:11" ht="14.25" customHeight="1" x14ac:dyDescent="0.25">
      <c r="A464" s="34"/>
      <c r="B464" s="34"/>
      <c r="C464" s="34"/>
      <c r="H464" s="171"/>
      <c r="I464" s="171"/>
      <c r="J464" s="171"/>
      <c r="K464" s="171"/>
    </row>
    <row r="465" spans="1:11" ht="14.25" customHeight="1" x14ac:dyDescent="0.25">
      <c r="A465" s="34"/>
      <c r="B465" s="34"/>
      <c r="C465" s="34"/>
      <c r="H465" s="171"/>
      <c r="I465" s="171"/>
      <c r="J465" s="171"/>
      <c r="K465" s="171"/>
    </row>
    <row r="466" spans="1:11" ht="14.25" customHeight="1" x14ac:dyDescent="0.25">
      <c r="A466" s="34"/>
      <c r="B466" s="34"/>
      <c r="C466" s="34"/>
      <c r="H466" s="171"/>
      <c r="I466" s="171"/>
      <c r="J466" s="171"/>
      <c r="K466" s="171"/>
    </row>
    <row r="467" spans="1:11" ht="14.25" customHeight="1" x14ac:dyDescent="0.25">
      <c r="A467" s="34"/>
      <c r="B467" s="34"/>
      <c r="C467" s="34"/>
      <c r="H467" s="171"/>
      <c r="I467" s="171"/>
      <c r="J467" s="171"/>
      <c r="K467" s="171"/>
    </row>
    <row r="468" spans="1:11" ht="14.25" customHeight="1" x14ac:dyDescent="0.25">
      <c r="A468" s="34"/>
      <c r="B468" s="34"/>
      <c r="C468" s="34"/>
      <c r="H468" s="171"/>
      <c r="I468" s="171"/>
      <c r="J468" s="171"/>
      <c r="K468" s="171"/>
    </row>
    <row r="469" spans="1:11" ht="14.25" customHeight="1" x14ac:dyDescent="0.25">
      <c r="A469" s="34"/>
      <c r="B469" s="34"/>
      <c r="C469" s="34"/>
      <c r="H469" s="171"/>
      <c r="I469" s="171"/>
      <c r="J469" s="171"/>
      <c r="K469" s="171"/>
    </row>
    <row r="470" spans="1:11" ht="14.25" customHeight="1" x14ac:dyDescent="0.25">
      <c r="A470" s="34"/>
      <c r="B470" s="34"/>
      <c r="C470" s="34"/>
      <c r="H470" s="171"/>
      <c r="I470" s="171"/>
      <c r="J470" s="171"/>
      <c r="K470" s="171"/>
    </row>
    <row r="471" spans="1:11" ht="14.25" customHeight="1" x14ac:dyDescent="0.25">
      <c r="A471" s="34"/>
      <c r="B471" s="34"/>
      <c r="C471" s="34"/>
      <c r="H471" s="171"/>
      <c r="I471" s="171"/>
      <c r="J471" s="171"/>
      <c r="K471" s="171"/>
    </row>
    <row r="472" spans="1:11" ht="14.25" customHeight="1" x14ac:dyDescent="0.25">
      <c r="A472" s="34"/>
      <c r="B472" s="34"/>
      <c r="C472" s="34"/>
      <c r="H472" s="171"/>
      <c r="I472" s="171"/>
      <c r="J472" s="171"/>
      <c r="K472" s="171"/>
    </row>
    <row r="473" spans="1:11" ht="14.25" customHeight="1" x14ac:dyDescent="0.25">
      <c r="A473" s="34"/>
      <c r="B473" s="34"/>
      <c r="C473" s="34"/>
      <c r="H473" s="171"/>
      <c r="I473" s="171"/>
      <c r="J473" s="171"/>
      <c r="K473" s="171"/>
    </row>
    <row r="474" spans="1:11" ht="14.25" customHeight="1" x14ac:dyDescent="0.25">
      <c r="A474" s="34"/>
      <c r="B474" s="34"/>
      <c r="C474" s="34"/>
      <c r="H474" s="171"/>
      <c r="I474" s="171"/>
      <c r="J474" s="171"/>
      <c r="K474" s="171"/>
    </row>
    <row r="475" spans="1:11" ht="14.25" customHeight="1" x14ac:dyDescent="0.25">
      <c r="A475" s="34"/>
      <c r="B475" s="34"/>
      <c r="C475" s="34"/>
      <c r="H475" s="171"/>
      <c r="I475" s="171"/>
      <c r="J475" s="171"/>
      <c r="K475" s="171"/>
    </row>
    <row r="476" spans="1:11" ht="14.25" customHeight="1" x14ac:dyDescent="0.25">
      <c r="A476" s="34"/>
      <c r="B476" s="34"/>
      <c r="C476" s="34"/>
      <c r="H476" s="171"/>
      <c r="I476" s="171"/>
      <c r="J476" s="171"/>
      <c r="K476" s="171"/>
    </row>
    <row r="477" spans="1:11" ht="14.25" customHeight="1" x14ac:dyDescent="0.25">
      <c r="A477" s="34"/>
      <c r="B477" s="34"/>
      <c r="C477" s="34"/>
      <c r="H477" s="171"/>
      <c r="I477" s="171"/>
      <c r="J477" s="171"/>
      <c r="K477" s="171"/>
    </row>
    <row r="478" spans="1:11" ht="14.25" customHeight="1" x14ac:dyDescent="0.25">
      <c r="A478" s="34"/>
      <c r="B478" s="34"/>
      <c r="C478" s="34"/>
      <c r="H478" s="171"/>
      <c r="I478" s="171"/>
      <c r="J478" s="171"/>
      <c r="K478" s="171"/>
    </row>
    <row r="479" spans="1:11" ht="14.25" customHeight="1" x14ac:dyDescent="0.25">
      <c r="A479" s="34"/>
      <c r="B479" s="34"/>
      <c r="C479" s="34"/>
      <c r="H479" s="171"/>
      <c r="I479" s="171"/>
      <c r="J479" s="171"/>
      <c r="K479" s="171"/>
    </row>
    <row r="480" spans="1:11" ht="14.25" customHeight="1" x14ac:dyDescent="0.25">
      <c r="A480" s="34"/>
      <c r="B480" s="34"/>
      <c r="C480" s="34"/>
      <c r="H480" s="171"/>
      <c r="I480" s="171"/>
      <c r="J480" s="171"/>
      <c r="K480" s="171"/>
    </row>
    <row r="481" spans="1:11" ht="14.25" customHeight="1" x14ac:dyDescent="0.25">
      <c r="A481" s="34"/>
      <c r="B481" s="34"/>
      <c r="C481" s="34"/>
      <c r="H481" s="171"/>
      <c r="I481" s="171"/>
      <c r="J481" s="171"/>
      <c r="K481" s="171"/>
    </row>
    <row r="482" spans="1:11" ht="14.25" customHeight="1" x14ac:dyDescent="0.25">
      <c r="A482" s="34"/>
      <c r="B482" s="34"/>
      <c r="C482" s="34"/>
      <c r="H482" s="171"/>
      <c r="I482" s="171"/>
      <c r="J482" s="171"/>
      <c r="K482" s="171"/>
    </row>
    <row r="483" spans="1:11" ht="14.25" customHeight="1" x14ac:dyDescent="0.25">
      <c r="A483" s="34"/>
      <c r="B483" s="34"/>
      <c r="C483" s="34"/>
      <c r="H483" s="171"/>
      <c r="I483" s="171"/>
      <c r="J483" s="171"/>
      <c r="K483" s="171"/>
    </row>
    <row r="484" spans="1:11" ht="14.25" customHeight="1" x14ac:dyDescent="0.25">
      <c r="A484" s="34"/>
      <c r="B484" s="34"/>
      <c r="C484" s="34"/>
      <c r="H484" s="171"/>
      <c r="I484" s="171"/>
      <c r="J484" s="171"/>
      <c r="K484" s="171"/>
    </row>
    <row r="485" spans="1:11" ht="14.25" customHeight="1" x14ac:dyDescent="0.25">
      <c r="A485" s="34"/>
      <c r="B485" s="34"/>
      <c r="C485" s="34"/>
      <c r="H485" s="171"/>
      <c r="I485" s="171"/>
      <c r="J485" s="171"/>
      <c r="K485" s="171"/>
    </row>
    <row r="486" spans="1:11" ht="14.25" customHeight="1" x14ac:dyDescent="0.25">
      <c r="A486" s="34"/>
      <c r="B486" s="34"/>
      <c r="C486" s="34"/>
      <c r="H486" s="171"/>
      <c r="I486" s="171"/>
      <c r="J486" s="171"/>
      <c r="K486" s="171"/>
    </row>
    <row r="487" spans="1:11" ht="14.25" customHeight="1" x14ac:dyDescent="0.25">
      <c r="A487" s="34"/>
      <c r="B487" s="34"/>
      <c r="C487" s="34"/>
      <c r="H487" s="171"/>
      <c r="I487" s="171"/>
      <c r="J487" s="171"/>
      <c r="K487" s="171"/>
    </row>
    <row r="488" spans="1:11" ht="14.25" customHeight="1" x14ac:dyDescent="0.25">
      <c r="A488" s="34"/>
      <c r="B488" s="34"/>
      <c r="C488" s="34"/>
      <c r="H488" s="171"/>
      <c r="I488" s="171"/>
      <c r="J488" s="171"/>
      <c r="K488" s="171"/>
    </row>
    <row r="489" spans="1:11" ht="14.25" customHeight="1" x14ac:dyDescent="0.25">
      <c r="A489" s="34"/>
      <c r="B489" s="34"/>
      <c r="C489" s="34"/>
      <c r="H489" s="171"/>
      <c r="I489" s="171"/>
      <c r="J489" s="171"/>
      <c r="K489" s="171"/>
    </row>
    <row r="490" spans="1:11" ht="14.25" customHeight="1" x14ac:dyDescent="0.25">
      <c r="A490" s="34"/>
      <c r="B490" s="34"/>
      <c r="C490" s="34"/>
      <c r="H490" s="171"/>
      <c r="I490" s="171"/>
      <c r="J490" s="171"/>
      <c r="K490" s="171"/>
    </row>
    <row r="491" spans="1:11" ht="14.25" customHeight="1" x14ac:dyDescent="0.25">
      <c r="A491" s="34"/>
      <c r="B491" s="34"/>
      <c r="C491" s="34"/>
      <c r="H491" s="171"/>
      <c r="I491" s="171"/>
      <c r="J491" s="171"/>
      <c r="K491" s="171"/>
    </row>
    <row r="492" spans="1:11" ht="14.25" customHeight="1" x14ac:dyDescent="0.25">
      <c r="A492" s="34"/>
      <c r="B492" s="34"/>
      <c r="C492" s="34"/>
      <c r="H492" s="171"/>
      <c r="I492" s="171"/>
      <c r="J492" s="171"/>
      <c r="K492" s="171"/>
    </row>
    <row r="493" spans="1:11" ht="14.25" customHeight="1" x14ac:dyDescent="0.25">
      <c r="A493" s="34"/>
      <c r="B493" s="34"/>
      <c r="C493" s="34"/>
      <c r="H493" s="171"/>
      <c r="I493" s="171"/>
      <c r="J493" s="171"/>
      <c r="K493" s="171"/>
    </row>
    <row r="494" spans="1:11" ht="14.25" customHeight="1" x14ac:dyDescent="0.25">
      <c r="A494" s="34"/>
      <c r="B494" s="34"/>
      <c r="C494" s="34"/>
      <c r="H494" s="171"/>
      <c r="I494" s="171"/>
      <c r="J494" s="171"/>
      <c r="K494" s="171"/>
    </row>
    <row r="495" spans="1:11" ht="14.25" customHeight="1" x14ac:dyDescent="0.25">
      <c r="A495" s="34"/>
      <c r="B495" s="34"/>
      <c r="C495" s="34"/>
      <c r="H495" s="171"/>
      <c r="I495" s="171"/>
      <c r="J495" s="171"/>
      <c r="K495" s="171"/>
    </row>
    <row r="496" spans="1:11" ht="14.25" customHeight="1" x14ac:dyDescent="0.25">
      <c r="A496" s="34"/>
      <c r="B496" s="34"/>
      <c r="C496" s="34"/>
      <c r="H496" s="171"/>
      <c r="I496" s="171"/>
      <c r="J496" s="171"/>
      <c r="K496" s="171"/>
    </row>
    <row r="497" spans="1:11" ht="14.25" customHeight="1" x14ac:dyDescent="0.25">
      <c r="A497" s="34"/>
      <c r="B497" s="34"/>
      <c r="C497" s="34"/>
      <c r="H497" s="171"/>
      <c r="I497" s="171"/>
      <c r="J497" s="171"/>
      <c r="K497" s="171"/>
    </row>
    <row r="498" spans="1:11" ht="14.25" customHeight="1" x14ac:dyDescent="0.25">
      <c r="A498" s="34"/>
      <c r="B498" s="34"/>
      <c r="C498" s="34"/>
      <c r="H498" s="171"/>
      <c r="I498" s="171"/>
      <c r="J498" s="171"/>
      <c r="K498" s="171"/>
    </row>
    <row r="499" spans="1:11" ht="14.25" customHeight="1" x14ac:dyDescent="0.25">
      <c r="A499" s="34"/>
      <c r="B499" s="34"/>
      <c r="C499" s="34"/>
      <c r="H499" s="171"/>
      <c r="I499" s="171"/>
      <c r="J499" s="171"/>
      <c r="K499" s="171"/>
    </row>
    <row r="500" spans="1:11" ht="14.25" customHeight="1" x14ac:dyDescent="0.25">
      <c r="A500" s="34"/>
      <c r="B500" s="34"/>
      <c r="C500" s="34"/>
      <c r="H500" s="171"/>
      <c r="I500" s="171"/>
      <c r="J500" s="171"/>
      <c r="K500" s="171"/>
    </row>
    <row r="501" spans="1:11" ht="14.25" customHeight="1" x14ac:dyDescent="0.25">
      <c r="A501" s="34"/>
      <c r="B501" s="34"/>
      <c r="C501" s="34"/>
      <c r="H501" s="171"/>
      <c r="I501" s="171"/>
      <c r="J501" s="171"/>
      <c r="K501" s="171"/>
    </row>
    <row r="502" spans="1:11" ht="14.25" customHeight="1" x14ac:dyDescent="0.25">
      <c r="A502" s="34"/>
      <c r="B502" s="34"/>
      <c r="C502" s="34"/>
      <c r="H502" s="171"/>
      <c r="I502" s="171"/>
      <c r="J502" s="171"/>
      <c r="K502" s="171"/>
    </row>
    <row r="503" spans="1:11" ht="14.25" customHeight="1" x14ac:dyDescent="0.25">
      <c r="A503" s="34"/>
      <c r="B503" s="34"/>
      <c r="C503" s="34"/>
      <c r="H503" s="171"/>
      <c r="I503" s="171"/>
      <c r="J503" s="171"/>
      <c r="K503" s="171"/>
    </row>
    <row r="504" spans="1:11" ht="14.25" customHeight="1" x14ac:dyDescent="0.25">
      <c r="A504" s="34"/>
      <c r="B504" s="34"/>
      <c r="C504" s="34"/>
      <c r="H504" s="171"/>
      <c r="I504" s="171"/>
      <c r="J504" s="171"/>
      <c r="K504" s="171"/>
    </row>
    <row r="505" spans="1:11" ht="14.25" customHeight="1" x14ac:dyDescent="0.25">
      <c r="A505" s="34"/>
      <c r="B505" s="34"/>
      <c r="C505" s="34"/>
      <c r="H505" s="171"/>
      <c r="I505" s="171"/>
      <c r="J505" s="171"/>
      <c r="K505" s="171"/>
    </row>
    <row r="506" spans="1:11" ht="14.25" customHeight="1" x14ac:dyDescent="0.25">
      <c r="A506" s="34"/>
      <c r="B506" s="34"/>
      <c r="C506" s="34"/>
      <c r="H506" s="171"/>
      <c r="I506" s="171"/>
      <c r="J506" s="171"/>
      <c r="K506" s="171"/>
    </row>
    <row r="507" spans="1:11" ht="14.25" customHeight="1" x14ac:dyDescent="0.25">
      <c r="A507" s="34"/>
      <c r="B507" s="34"/>
      <c r="C507" s="34"/>
      <c r="H507" s="171"/>
      <c r="I507" s="171"/>
      <c r="J507" s="171"/>
      <c r="K507" s="171"/>
    </row>
    <row r="508" spans="1:11" ht="14.25" customHeight="1" x14ac:dyDescent="0.25">
      <c r="A508" s="34"/>
      <c r="B508" s="34"/>
      <c r="C508" s="34"/>
      <c r="H508" s="171"/>
      <c r="I508" s="171"/>
      <c r="J508" s="171"/>
      <c r="K508" s="171"/>
    </row>
    <row r="509" spans="1:11" ht="14.25" customHeight="1" x14ac:dyDescent="0.25">
      <c r="A509" s="34"/>
      <c r="B509" s="34"/>
      <c r="C509" s="34"/>
      <c r="H509" s="171"/>
      <c r="I509" s="171"/>
      <c r="J509" s="171"/>
      <c r="K509" s="171"/>
    </row>
    <row r="510" spans="1:11" ht="14.25" customHeight="1" x14ac:dyDescent="0.25">
      <c r="A510" s="34"/>
      <c r="B510" s="34"/>
      <c r="C510" s="34"/>
      <c r="H510" s="171"/>
      <c r="I510" s="171"/>
      <c r="J510" s="171"/>
      <c r="K510" s="171"/>
    </row>
    <row r="511" spans="1:11" ht="14.25" customHeight="1" x14ac:dyDescent="0.25">
      <c r="A511" s="34"/>
      <c r="B511" s="34"/>
      <c r="C511" s="34"/>
      <c r="H511" s="171"/>
      <c r="I511" s="171"/>
      <c r="J511" s="171"/>
      <c r="K511" s="171"/>
    </row>
    <row r="512" spans="1:11" ht="14.25" customHeight="1" x14ac:dyDescent="0.25">
      <c r="A512" s="34"/>
      <c r="B512" s="34"/>
      <c r="C512" s="34"/>
      <c r="H512" s="171"/>
      <c r="I512" s="171"/>
      <c r="J512" s="171"/>
      <c r="K512" s="171"/>
    </row>
    <row r="513" spans="1:11" ht="14.25" customHeight="1" x14ac:dyDescent="0.25">
      <c r="A513" s="34"/>
      <c r="B513" s="34"/>
      <c r="C513" s="34"/>
      <c r="H513" s="171"/>
      <c r="I513" s="171"/>
      <c r="J513" s="171"/>
      <c r="K513" s="171"/>
    </row>
    <row r="514" spans="1:11" ht="14.25" customHeight="1" x14ac:dyDescent="0.25">
      <c r="A514" s="34"/>
      <c r="B514" s="34"/>
      <c r="C514" s="34"/>
      <c r="H514" s="171"/>
      <c r="I514" s="171"/>
      <c r="J514" s="171"/>
      <c r="K514" s="171"/>
    </row>
    <row r="515" spans="1:11" ht="14.25" customHeight="1" x14ac:dyDescent="0.25">
      <c r="A515" s="34"/>
      <c r="B515" s="34"/>
      <c r="C515" s="34"/>
      <c r="H515" s="171"/>
      <c r="I515" s="171"/>
      <c r="J515" s="171"/>
      <c r="K515" s="171"/>
    </row>
    <row r="516" spans="1:11" ht="14.25" customHeight="1" x14ac:dyDescent="0.25">
      <c r="A516" s="34"/>
      <c r="B516" s="34"/>
      <c r="C516" s="34"/>
      <c r="H516" s="171"/>
      <c r="I516" s="171"/>
      <c r="J516" s="171"/>
      <c r="K516" s="171"/>
    </row>
    <row r="517" spans="1:11" ht="14.25" customHeight="1" x14ac:dyDescent="0.25">
      <c r="A517" s="34"/>
      <c r="B517" s="34"/>
      <c r="C517" s="34"/>
      <c r="H517" s="171"/>
      <c r="I517" s="171"/>
      <c r="J517" s="171"/>
      <c r="K517" s="171"/>
    </row>
    <row r="518" spans="1:11" ht="14.25" customHeight="1" x14ac:dyDescent="0.25">
      <c r="A518" s="34"/>
      <c r="B518" s="34"/>
      <c r="C518" s="34"/>
      <c r="H518" s="171"/>
      <c r="I518" s="171"/>
      <c r="J518" s="171"/>
      <c r="K518" s="171"/>
    </row>
    <row r="519" spans="1:11" ht="14.25" customHeight="1" x14ac:dyDescent="0.25">
      <c r="A519" s="34"/>
      <c r="B519" s="34"/>
      <c r="C519" s="34"/>
      <c r="H519" s="171"/>
      <c r="I519" s="171"/>
      <c r="J519" s="171"/>
      <c r="K519" s="171"/>
    </row>
    <row r="520" spans="1:11" ht="14.25" customHeight="1" x14ac:dyDescent="0.25">
      <c r="A520" s="34"/>
      <c r="B520" s="34"/>
      <c r="C520" s="34"/>
      <c r="H520" s="171"/>
      <c r="I520" s="171"/>
      <c r="J520" s="171"/>
      <c r="K520" s="171"/>
    </row>
    <row r="521" spans="1:11" ht="14.25" customHeight="1" x14ac:dyDescent="0.25">
      <c r="A521" s="34"/>
      <c r="B521" s="34"/>
      <c r="C521" s="34"/>
      <c r="H521" s="171"/>
      <c r="I521" s="171"/>
      <c r="J521" s="171"/>
      <c r="K521" s="171"/>
    </row>
    <row r="522" spans="1:11" ht="14.25" customHeight="1" x14ac:dyDescent="0.25">
      <c r="A522" s="34"/>
      <c r="B522" s="34"/>
      <c r="C522" s="34"/>
      <c r="H522" s="171"/>
      <c r="I522" s="171"/>
      <c r="J522" s="171"/>
      <c r="K522" s="171"/>
    </row>
    <row r="523" spans="1:11" ht="14.25" customHeight="1" x14ac:dyDescent="0.25">
      <c r="A523" s="34"/>
      <c r="B523" s="34"/>
      <c r="C523" s="34"/>
      <c r="H523" s="171"/>
      <c r="I523" s="171"/>
      <c r="J523" s="171"/>
      <c r="K523" s="171"/>
    </row>
    <row r="524" spans="1:11" ht="14.25" customHeight="1" x14ac:dyDescent="0.25">
      <c r="A524" s="34"/>
      <c r="B524" s="34"/>
      <c r="C524" s="34"/>
      <c r="H524" s="171"/>
      <c r="I524" s="171"/>
      <c r="J524" s="171"/>
      <c r="K524" s="171"/>
    </row>
    <row r="525" spans="1:11" ht="14.25" customHeight="1" x14ac:dyDescent="0.25">
      <c r="A525" s="34"/>
      <c r="B525" s="34"/>
      <c r="C525" s="34"/>
      <c r="H525" s="171"/>
      <c r="I525" s="171"/>
      <c r="J525" s="171"/>
      <c r="K525" s="171"/>
    </row>
    <row r="526" spans="1:11" ht="14.25" customHeight="1" x14ac:dyDescent="0.25">
      <c r="A526" s="34"/>
      <c r="B526" s="34"/>
      <c r="C526" s="34"/>
      <c r="H526" s="171"/>
      <c r="I526" s="171"/>
      <c r="J526" s="171"/>
      <c r="K526" s="171"/>
    </row>
    <row r="527" spans="1:11" ht="14.25" customHeight="1" x14ac:dyDescent="0.25">
      <c r="A527" s="34"/>
      <c r="B527" s="34"/>
      <c r="C527" s="34"/>
      <c r="H527" s="171"/>
      <c r="I527" s="171"/>
      <c r="J527" s="171"/>
      <c r="K527" s="171"/>
    </row>
    <row r="528" spans="1:11" ht="14.25" customHeight="1" x14ac:dyDescent="0.25">
      <c r="A528" s="34"/>
      <c r="B528" s="34"/>
      <c r="C528" s="34"/>
      <c r="H528" s="171"/>
      <c r="I528" s="171"/>
      <c r="J528" s="171"/>
      <c r="K528" s="171"/>
    </row>
    <row r="529" spans="1:11" ht="14.25" customHeight="1" x14ac:dyDescent="0.25">
      <c r="A529" s="34"/>
      <c r="B529" s="34"/>
      <c r="C529" s="34"/>
      <c r="H529" s="171"/>
      <c r="I529" s="171"/>
      <c r="J529" s="171"/>
      <c r="K529" s="171"/>
    </row>
    <row r="530" spans="1:11" ht="14.25" customHeight="1" x14ac:dyDescent="0.25">
      <c r="A530" s="34"/>
      <c r="B530" s="34"/>
      <c r="C530" s="34"/>
      <c r="H530" s="171"/>
      <c r="I530" s="171"/>
      <c r="J530" s="171"/>
      <c r="K530" s="171"/>
    </row>
    <row r="531" spans="1:11" ht="14.25" customHeight="1" x14ac:dyDescent="0.25">
      <c r="A531" s="34"/>
      <c r="B531" s="34"/>
      <c r="C531" s="34"/>
      <c r="H531" s="171"/>
      <c r="I531" s="171"/>
      <c r="J531" s="171"/>
      <c r="K531" s="171"/>
    </row>
    <row r="532" spans="1:11" ht="14.25" customHeight="1" x14ac:dyDescent="0.25">
      <c r="A532" s="34"/>
      <c r="B532" s="34"/>
      <c r="C532" s="34"/>
      <c r="H532" s="171"/>
      <c r="I532" s="171"/>
      <c r="J532" s="171"/>
      <c r="K532" s="171"/>
    </row>
    <row r="533" spans="1:11" ht="14.25" customHeight="1" x14ac:dyDescent="0.25">
      <c r="A533" s="34"/>
      <c r="B533" s="34"/>
      <c r="C533" s="34"/>
      <c r="H533" s="171"/>
      <c r="I533" s="171"/>
      <c r="J533" s="171"/>
      <c r="K533" s="171"/>
    </row>
    <row r="534" spans="1:11" ht="14.25" customHeight="1" x14ac:dyDescent="0.25">
      <c r="A534" s="34"/>
      <c r="B534" s="34"/>
      <c r="C534" s="34"/>
      <c r="H534" s="171"/>
      <c r="I534" s="171"/>
      <c r="J534" s="171"/>
      <c r="K534" s="171"/>
    </row>
    <row r="535" spans="1:11" ht="14.25" customHeight="1" x14ac:dyDescent="0.25">
      <c r="A535" s="34"/>
      <c r="B535" s="34"/>
      <c r="C535" s="34"/>
      <c r="H535" s="171"/>
      <c r="I535" s="171"/>
      <c r="J535" s="171"/>
      <c r="K535" s="171"/>
    </row>
    <row r="536" spans="1:11" ht="14.25" customHeight="1" x14ac:dyDescent="0.25">
      <c r="A536" s="34"/>
      <c r="B536" s="34"/>
      <c r="C536" s="34"/>
      <c r="H536" s="171"/>
      <c r="I536" s="171"/>
      <c r="J536" s="171"/>
      <c r="K536" s="171"/>
    </row>
    <row r="537" spans="1:11" ht="14.25" customHeight="1" x14ac:dyDescent="0.25">
      <c r="A537" s="34"/>
      <c r="B537" s="34"/>
      <c r="C537" s="34"/>
      <c r="H537" s="171"/>
      <c r="I537" s="171"/>
      <c r="J537" s="171"/>
      <c r="K537" s="171"/>
    </row>
    <row r="538" spans="1:11" ht="14.25" customHeight="1" x14ac:dyDescent="0.25">
      <c r="A538" s="34"/>
      <c r="B538" s="34"/>
      <c r="C538" s="34"/>
      <c r="H538" s="171"/>
      <c r="I538" s="171"/>
      <c r="J538" s="171"/>
      <c r="K538" s="171"/>
    </row>
    <row r="539" spans="1:11" ht="14.25" customHeight="1" x14ac:dyDescent="0.25">
      <c r="A539" s="34"/>
      <c r="B539" s="34"/>
      <c r="C539" s="34"/>
      <c r="H539" s="171"/>
      <c r="I539" s="171"/>
      <c r="J539" s="171"/>
      <c r="K539" s="171"/>
    </row>
    <row r="540" spans="1:11" ht="14.25" customHeight="1" x14ac:dyDescent="0.25">
      <c r="A540" s="34"/>
      <c r="B540" s="34"/>
      <c r="C540" s="34"/>
      <c r="H540" s="171"/>
      <c r="I540" s="171"/>
      <c r="J540" s="171"/>
      <c r="K540" s="171"/>
    </row>
    <row r="541" spans="1:11" ht="14.25" customHeight="1" x14ac:dyDescent="0.25">
      <c r="A541" s="34"/>
      <c r="B541" s="34"/>
      <c r="C541" s="34"/>
      <c r="H541" s="171"/>
      <c r="I541" s="171"/>
      <c r="J541" s="171"/>
      <c r="K541" s="171"/>
    </row>
    <row r="542" spans="1:11" ht="14.25" customHeight="1" x14ac:dyDescent="0.25">
      <c r="A542" s="34"/>
      <c r="B542" s="34"/>
      <c r="C542" s="34"/>
      <c r="H542" s="171"/>
      <c r="I542" s="171"/>
      <c r="J542" s="171"/>
      <c r="K542" s="171"/>
    </row>
    <row r="543" spans="1:11" ht="14.25" customHeight="1" x14ac:dyDescent="0.25">
      <c r="A543" s="34"/>
      <c r="B543" s="34"/>
      <c r="C543" s="34"/>
      <c r="H543" s="171"/>
      <c r="I543" s="171"/>
      <c r="J543" s="171"/>
      <c r="K543" s="171"/>
    </row>
    <row r="544" spans="1:11" ht="14.25" customHeight="1" x14ac:dyDescent="0.25">
      <c r="A544" s="34"/>
      <c r="B544" s="34"/>
      <c r="C544" s="34"/>
      <c r="H544" s="171"/>
      <c r="I544" s="171"/>
      <c r="J544" s="171"/>
      <c r="K544" s="171"/>
    </row>
    <row r="545" spans="1:11" ht="14.25" customHeight="1" x14ac:dyDescent="0.25">
      <c r="A545" s="34"/>
      <c r="B545" s="34"/>
      <c r="C545" s="34"/>
      <c r="H545" s="171"/>
      <c r="I545" s="171"/>
      <c r="J545" s="171"/>
      <c r="K545" s="171"/>
    </row>
    <row r="546" spans="1:11" ht="14.25" customHeight="1" x14ac:dyDescent="0.25">
      <c r="A546" s="34"/>
      <c r="B546" s="34"/>
      <c r="C546" s="34"/>
      <c r="H546" s="171"/>
      <c r="I546" s="171"/>
      <c r="J546" s="171"/>
      <c r="K546" s="171"/>
    </row>
    <row r="547" spans="1:11" ht="14.25" customHeight="1" x14ac:dyDescent="0.25">
      <c r="A547" s="34"/>
      <c r="B547" s="34"/>
      <c r="C547" s="34"/>
      <c r="H547" s="171"/>
      <c r="I547" s="171"/>
      <c r="J547" s="171"/>
      <c r="K547" s="171"/>
    </row>
    <row r="548" spans="1:11" ht="14.25" customHeight="1" x14ac:dyDescent="0.25">
      <c r="A548" s="34"/>
      <c r="B548" s="34"/>
      <c r="C548" s="34"/>
      <c r="H548" s="171"/>
      <c r="I548" s="171"/>
      <c r="J548" s="171"/>
      <c r="K548" s="171"/>
    </row>
    <row r="549" spans="1:11" ht="14.25" customHeight="1" x14ac:dyDescent="0.25">
      <c r="A549" s="34"/>
      <c r="B549" s="34"/>
      <c r="C549" s="34"/>
      <c r="H549" s="171"/>
      <c r="I549" s="171"/>
      <c r="J549" s="171"/>
      <c r="K549" s="171"/>
    </row>
    <row r="550" spans="1:11" ht="14.25" customHeight="1" x14ac:dyDescent="0.25">
      <c r="A550" s="34"/>
      <c r="B550" s="34"/>
      <c r="C550" s="34"/>
      <c r="H550" s="171"/>
      <c r="I550" s="171"/>
      <c r="J550" s="171"/>
      <c r="K550" s="171"/>
    </row>
    <row r="551" spans="1:11" ht="14.25" customHeight="1" x14ac:dyDescent="0.25">
      <c r="A551" s="34"/>
      <c r="B551" s="34"/>
      <c r="C551" s="34"/>
      <c r="H551" s="171"/>
      <c r="I551" s="171"/>
      <c r="J551" s="171"/>
      <c r="K551" s="171"/>
    </row>
    <row r="552" spans="1:11" ht="14.25" customHeight="1" x14ac:dyDescent="0.25">
      <c r="A552" s="34"/>
      <c r="B552" s="34"/>
      <c r="C552" s="34"/>
      <c r="H552" s="171"/>
      <c r="I552" s="171"/>
      <c r="J552" s="171"/>
      <c r="K552" s="171"/>
    </row>
    <row r="553" spans="1:11" ht="14.25" customHeight="1" x14ac:dyDescent="0.25">
      <c r="A553" s="34"/>
      <c r="B553" s="34"/>
      <c r="C553" s="34"/>
      <c r="H553" s="171"/>
      <c r="I553" s="171"/>
      <c r="J553" s="171"/>
      <c r="K553" s="171"/>
    </row>
    <row r="554" spans="1:11" ht="14.25" customHeight="1" x14ac:dyDescent="0.25">
      <c r="A554" s="34"/>
      <c r="B554" s="34"/>
      <c r="C554" s="34"/>
      <c r="H554" s="171"/>
      <c r="I554" s="171"/>
      <c r="J554" s="171"/>
      <c r="K554" s="171"/>
    </row>
    <row r="555" spans="1:11" ht="14.25" customHeight="1" x14ac:dyDescent="0.25">
      <c r="A555" s="34"/>
      <c r="B555" s="34"/>
      <c r="C555" s="34"/>
      <c r="H555" s="171"/>
      <c r="I555" s="171"/>
      <c r="J555" s="171"/>
      <c r="K555" s="171"/>
    </row>
    <row r="556" spans="1:11" ht="14.25" customHeight="1" x14ac:dyDescent="0.25">
      <c r="A556" s="34"/>
      <c r="B556" s="34"/>
      <c r="C556" s="34"/>
      <c r="H556" s="171"/>
      <c r="I556" s="171"/>
      <c r="J556" s="171"/>
      <c r="K556" s="171"/>
    </row>
    <row r="557" spans="1:11" ht="14.25" customHeight="1" x14ac:dyDescent="0.25">
      <c r="A557" s="34"/>
      <c r="B557" s="34"/>
      <c r="C557" s="34"/>
      <c r="H557" s="171"/>
      <c r="I557" s="171"/>
      <c r="J557" s="171"/>
      <c r="K557" s="171"/>
    </row>
    <row r="558" spans="1:11" ht="14.25" customHeight="1" x14ac:dyDescent="0.25">
      <c r="A558" s="34"/>
      <c r="B558" s="34"/>
      <c r="C558" s="34"/>
      <c r="H558" s="171"/>
      <c r="I558" s="171"/>
      <c r="J558" s="171"/>
      <c r="K558" s="171"/>
    </row>
    <row r="559" spans="1:11" ht="14.25" customHeight="1" x14ac:dyDescent="0.25">
      <c r="A559" s="34"/>
      <c r="B559" s="34"/>
      <c r="C559" s="34"/>
      <c r="H559" s="171"/>
      <c r="I559" s="171"/>
      <c r="J559" s="171"/>
      <c r="K559" s="171"/>
    </row>
    <row r="560" spans="1:11" ht="14.25" customHeight="1" x14ac:dyDescent="0.25">
      <c r="A560" s="34"/>
      <c r="B560" s="34"/>
      <c r="C560" s="34"/>
      <c r="H560" s="171"/>
      <c r="I560" s="171"/>
      <c r="J560" s="171"/>
      <c r="K560" s="171"/>
    </row>
    <row r="561" spans="1:11" ht="14.25" customHeight="1" x14ac:dyDescent="0.25">
      <c r="A561" s="34"/>
      <c r="B561" s="34"/>
      <c r="C561" s="34"/>
      <c r="H561" s="171"/>
      <c r="I561" s="171"/>
      <c r="J561" s="171"/>
      <c r="K561" s="171"/>
    </row>
    <row r="562" spans="1:11" ht="14.25" customHeight="1" x14ac:dyDescent="0.25">
      <c r="A562" s="34"/>
      <c r="B562" s="34"/>
      <c r="C562" s="34"/>
      <c r="H562" s="171"/>
      <c r="I562" s="171"/>
      <c r="J562" s="171"/>
      <c r="K562" s="171"/>
    </row>
    <row r="563" spans="1:11" ht="14.25" customHeight="1" x14ac:dyDescent="0.25">
      <c r="A563" s="34"/>
      <c r="B563" s="34"/>
      <c r="C563" s="34"/>
      <c r="H563" s="171"/>
      <c r="I563" s="171"/>
      <c r="J563" s="171"/>
      <c r="K563" s="171"/>
    </row>
    <row r="564" spans="1:11" ht="14.25" customHeight="1" x14ac:dyDescent="0.25">
      <c r="A564" s="34"/>
      <c r="B564" s="34"/>
      <c r="C564" s="34"/>
      <c r="H564" s="171"/>
      <c r="I564" s="171"/>
      <c r="J564" s="171"/>
      <c r="K564" s="171"/>
    </row>
    <row r="565" spans="1:11" ht="14.25" customHeight="1" x14ac:dyDescent="0.25">
      <c r="A565" s="34"/>
      <c r="B565" s="34"/>
      <c r="C565" s="34"/>
      <c r="H565" s="171"/>
      <c r="I565" s="171"/>
      <c r="J565" s="171"/>
      <c r="K565" s="171"/>
    </row>
    <row r="566" spans="1:11" ht="14.25" customHeight="1" x14ac:dyDescent="0.25">
      <c r="A566" s="34"/>
      <c r="B566" s="34"/>
      <c r="C566" s="34"/>
      <c r="H566" s="171"/>
      <c r="I566" s="171"/>
      <c r="J566" s="171"/>
      <c r="K566" s="171"/>
    </row>
    <row r="567" spans="1:11" ht="14.25" customHeight="1" x14ac:dyDescent="0.25">
      <c r="A567" s="34"/>
      <c r="B567" s="34"/>
      <c r="C567" s="34"/>
      <c r="H567" s="171"/>
      <c r="I567" s="171"/>
      <c r="J567" s="171"/>
      <c r="K567" s="171"/>
    </row>
    <row r="568" spans="1:11" ht="14.25" customHeight="1" x14ac:dyDescent="0.25">
      <c r="A568" s="34"/>
      <c r="B568" s="34"/>
      <c r="C568" s="34"/>
      <c r="H568" s="171"/>
      <c r="I568" s="171"/>
      <c r="J568" s="171"/>
      <c r="K568" s="171"/>
    </row>
    <row r="569" spans="1:11" ht="14.25" customHeight="1" x14ac:dyDescent="0.25">
      <c r="A569" s="34"/>
      <c r="B569" s="34"/>
      <c r="C569" s="34"/>
      <c r="H569" s="171"/>
      <c r="I569" s="171"/>
      <c r="J569" s="171"/>
      <c r="K569" s="171"/>
    </row>
    <row r="570" spans="1:11" ht="14.25" customHeight="1" x14ac:dyDescent="0.25">
      <c r="A570" s="34"/>
      <c r="B570" s="34"/>
      <c r="C570" s="34"/>
      <c r="H570" s="171"/>
      <c r="I570" s="171"/>
      <c r="J570" s="171"/>
      <c r="K570" s="171"/>
    </row>
    <row r="571" spans="1:11" ht="14.25" customHeight="1" x14ac:dyDescent="0.25">
      <c r="A571" s="34"/>
      <c r="B571" s="34"/>
      <c r="C571" s="34"/>
      <c r="H571" s="171"/>
      <c r="I571" s="171"/>
      <c r="J571" s="171"/>
      <c r="K571" s="171"/>
    </row>
    <row r="572" spans="1:11" ht="14.25" customHeight="1" x14ac:dyDescent="0.25">
      <c r="A572" s="34"/>
      <c r="B572" s="34"/>
      <c r="C572" s="34"/>
      <c r="H572" s="171"/>
      <c r="I572" s="171"/>
      <c r="J572" s="171"/>
      <c r="K572" s="171"/>
    </row>
    <row r="573" spans="1:11" ht="14.25" customHeight="1" x14ac:dyDescent="0.25">
      <c r="A573" s="34"/>
      <c r="B573" s="34"/>
      <c r="C573" s="34"/>
      <c r="H573" s="171"/>
      <c r="I573" s="171"/>
      <c r="J573" s="171"/>
      <c r="K573" s="171"/>
    </row>
    <row r="574" spans="1:11" ht="14.25" customHeight="1" x14ac:dyDescent="0.25">
      <c r="A574" s="34"/>
      <c r="B574" s="34"/>
      <c r="C574" s="34"/>
      <c r="H574" s="171"/>
      <c r="I574" s="171"/>
      <c r="J574" s="171"/>
      <c r="K574" s="171"/>
    </row>
    <row r="575" spans="1:11" ht="14.25" customHeight="1" x14ac:dyDescent="0.25">
      <c r="A575" s="34"/>
      <c r="B575" s="34"/>
      <c r="C575" s="34"/>
      <c r="H575" s="171"/>
      <c r="I575" s="171"/>
      <c r="J575" s="171"/>
      <c r="K575" s="171"/>
    </row>
    <row r="576" spans="1:11" ht="14.25" customHeight="1" x14ac:dyDescent="0.25">
      <c r="A576" s="34"/>
      <c r="B576" s="34"/>
      <c r="C576" s="34"/>
      <c r="H576" s="171"/>
      <c r="I576" s="171"/>
      <c r="J576" s="171"/>
      <c r="K576" s="171"/>
    </row>
    <row r="577" spans="1:11" ht="14.25" customHeight="1" x14ac:dyDescent="0.25">
      <c r="A577" s="34"/>
      <c r="B577" s="34"/>
      <c r="C577" s="34"/>
      <c r="H577" s="171"/>
      <c r="I577" s="171"/>
      <c r="J577" s="171"/>
      <c r="K577" s="171"/>
    </row>
    <row r="578" spans="1:11" ht="14.25" customHeight="1" x14ac:dyDescent="0.25">
      <c r="A578" s="34"/>
      <c r="B578" s="34"/>
      <c r="C578" s="34"/>
      <c r="H578" s="171"/>
      <c r="I578" s="171"/>
      <c r="J578" s="171"/>
      <c r="K578" s="171"/>
    </row>
    <row r="579" spans="1:11" ht="14.25" customHeight="1" x14ac:dyDescent="0.25">
      <c r="A579" s="34"/>
      <c r="B579" s="34"/>
      <c r="C579" s="34"/>
      <c r="H579" s="171"/>
      <c r="I579" s="171"/>
      <c r="J579" s="171"/>
      <c r="K579" s="171"/>
    </row>
    <row r="580" spans="1:11" ht="14.25" customHeight="1" x14ac:dyDescent="0.25">
      <c r="A580" s="34"/>
      <c r="B580" s="34"/>
      <c r="C580" s="34"/>
      <c r="H580" s="171"/>
      <c r="I580" s="171"/>
      <c r="J580" s="171"/>
      <c r="K580" s="171"/>
    </row>
    <row r="581" spans="1:11" ht="14.25" customHeight="1" x14ac:dyDescent="0.25">
      <c r="A581" s="34"/>
      <c r="B581" s="34"/>
      <c r="C581" s="34"/>
      <c r="H581" s="171"/>
      <c r="I581" s="171"/>
      <c r="J581" s="171"/>
      <c r="K581" s="171"/>
    </row>
    <row r="582" spans="1:11" ht="14.25" customHeight="1" x14ac:dyDescent="0.25">
      <c r="A582" s="34"/>
      <c r="B582" s="34"/>
      <c r="C582" s="34"/>
      <c r="H582" s="171"/>
      <c r="I582" s="171"/>
      <c r="J582" s="171"/>
      <c r="K582" s="171"/>
    </row>
    <row r="583" spans="1:11" ht="14.25" customHeight="1" x14ac:dyDescent="0.25">
      <c r="A583" s="34"/>
      <c r="B583" s="34"/>
      <c r="C583" s="34"/>
      <c r="H583" s="171"/>
      <c r="I583" s="171"/>
      <c r="J583" s="171"/>
      <c r="K583" s="171"/>
    </row>
    <row r="584" spans="1:11" ht="14.25" customHeight="1" x14ac:dyDescent="0.25">
      <c r="A584" s="34"/>
      <c r="B584" s="34"/>
      <c r="C584" s="34"/>
      <c r="H584" s="171"/>
      <c r="I584" s="171"/>
      <c r="J584" s="171"/>
      <c r="K584" s="171"/>
    </row>
    <row r="585" spans="1:11" ht="14.25" customHeight="1" x14ac:dyDescent="0.25">
      <c r="A585" s="34"/>
      <c r="B585" s="34"/>
      <c r="C585" s="34"/>
      <c r="H585" s="171"/>
      <c r="I585" s="171"/>
      <c r="J585" s="171"/>
      <c r="K585" s="171"/>
    </row>
    <row r="586" spans="1:11" ht="14.25" customHeight="1" x14ac:dyDescent="0.25">
      <c r="A586" s="34"/>
      <c r="B586" s="34"/>
      <c r="C586" s="34"/>
      <c r="H586" s="171"/>
      <c r="I586" s="171"/>
      <c r="J586" s="171"/>
      <c r="K586" s="171"/>
    </row>
    <row r="587" spans="1:11" ht="14.25" customHeight="1" x14ac:dyDescent="0.25">
      <c r="A587" s="34"/>
      <c r="B587" s="34"/>
      <c r="C587" s="34"/>
      <c r="H587" s="171"/>
      <c r="I587" s="171"/>
      <c r="J587" s="171"/>
      <c r="K587" s="171"/>
    </row>
    <row r="588" spans="1:11" ht="14.25" customHeight="1" x14ac:dyDescent="0.25">
      <c r="A588" s="34"/>
      <c r="B588" s="34"/>
      <c r="C588" s="34"/>
      <c r="H588" s="171"/>
      <c r="I588" s="171"/>
      <c r="J588" s="171"/>
      <c r="K588" s="171"/>
    </row>
    <row r="589" spans="1:11" ht="14.25" customHeight="1" x14ac:dyDescent="0.25">
      <c r="A589" s="34"/>
      <c r="B589" s="34"/>
      <c r="C589" s="34"/>
      <c r="H589" s="171"/>
      <c r="I589" s="171"/>
      <c r="J589" s="171"/>
      <c r="K589" s="171"/>
    </row>
    <row r="590" spans="1:11" ht="14.25" customHeight="1" x14ac:dyDescent="0.25">
      <c r="A590" s="34"/>
      <c r="B590" s="34"/>
      <c r="C590" s="34"/>
      <c r="H590" s="171"/>
      <c r="I590" s="171"/>
      <c r="J590" s="171"/>
      <c r="K590" s="171"/>
    </row>
    <row r="591" spans="1:11" ht="14.25" customHeight="1" x14ac:dyDescent="0.25">
      <c r="A591" s="34"/>
      <c r="B591" s="34"/>
      <c r="C591" s="34"/>
      <c r="H591" s="171"/>
      <c r="I591" s="171"/>
      <c r="J591" s="171"/>
      <c r="K591" s="171"/>
    </row>
    <row r="592" spans="1:11" ht="14.25" customHeight="1" x14ac:dyDescent="0.25">
      <c r="A592" s="34"/>
      <c r="B592" s="34"/>
      <c r="C592" s="34"/>
      <c r="H592" s="171"/>
      <c r="I592" s="171"/>
      <c r="J592" s="171"/>
      <c r="K592" s="171"/>
    </row>
    <row r="593" spans="1:11" ht="14.25" customHeight="1" x14ac:dyDescent="0.25">
      <c r="A593" s="34"/>
      <c r="B593" s="34"/>
      <c r="C593" s="34"/>
      <c r="H593" s="171"/>
      <c r="I593" s="171"/>
      <c r="J593" s="171"/>
      <c r="K593" s="171"/>
    </row>
    <row r="594" spans="1:11" ht="14.25" customHeight="1" x14ac:dyDescent="0.25">
      <c r="A594" s="34"/>
      <c r="B594" s="34"/>
      <c r="C594" s="34"/>
      <c r="H594" s="171"/>
      <c r="I594" s="171"/>
      <c r="J594" s="171"/>
      <c r="K594" s="171"/>
    </row>
    <row r="595" spans="1:11" ht="14.25" customHeight="1" x14ac:dyDescent="0.25">
      <c r="A595" s="34"/>
      <c r="B595" s="34"/>
      <c r="C595" s="34"/>
      <c r="H595" s="171"/>
      <c r="I595" s="171"/>
      <c r="J595" s="171"/>
      <c r="K595" s="171"/>
    </row>
    <row r="596" spans="1:11" ht="14.25" customHeight="1" x14ac:dyDescent="0.25">
      <c r="A596" s="34"/>
      <c r="B596" s="34"/>
      <c r="C596" s="34"/>
      <c r="H596" s="171"/>
      <c r="I596" s="171"/>
      <c r="J596" s="171"/>
      <c r="K596" s="171"/>
    </row>
    <row r="597" spans="1:11" ht="14.25" customHeight="1" x14ac:dyDescent="0.25">
      <c r="A597" s="34"/>
      <c r="B597" s="34"/>
      <c r="C597" s="34"/>
      <c r="H597" s="171"/>
      <c r="I597" s="171"/>
      <c r="J597" s="171"/>
      <c r="K597" s="171"/>
    </row>
    <row r="598" spans="1:11" ht="14.25" customHeight="1" x14ac:dyDescent="0.25">
      <c r="A598" s="34"/>
      <c r="B598" s="34"/>
      <c r="C598" s="34"/>
      <c r="H598" s="171"/>
      <c r="I598" s="171"/>
      <c r="J598" s="171"/>
      <c r="K598" s="171"/>
    </row>
    <row r="599" spans="1:11" ht="14.25" customHeight="1" x14ac:dyDescent="0.25">
      <c r="A599" s="34"/>
      <c r="B599" s="34"/>
      <c r="C599" s="34"/>
      <c r="H599" s="171"/>
      <c r="I599" s="171"/>
      <c r="J599" s="171"/>
      <c r="K599" s="171"/>
    </row>
    <row r="600" spans="1:11" ht="14.25" customHeight="1" x14ac:dyDescent="0.25">
      <c r="A600" s="34"/>
      <c r="B600" s="34"/>
      <c r="C600" s="34"/>
      <c r="H600" s="171"/>
      <c r="I600" s="171"/>
      <c r="J600" s="171"/>
      <c r="K600" s="171"/>
    </row>
    <row r="601" spans="1:11" ht="14.25" customHeight="1" x14ac:dyDescent="0.25">
      <c r="A601" s="34"/>
      <c r="B601" s="34"/>
      <c r="C601" s="34"/>
      <c r="H601" s="171"/>
      <c r="I601" s="171"/>
      <c r="J601" s="171"/>
      <c r="K601" s="171"/>
    </row>
    <row r="602" spans="1:11" ht="14.25" customHeight="1" x14ac:dyDescent="0.25">
      <c r="A602" s="34"/>
      <c r="B602" s="34"/>
      <c r="C602" s="34"/>
      <c r="H602" s="171"/>
      <c r="I602" s="171"/>
      <c r="J602" s="171"/>
      <c r="K602" s="171"/>
    </row>
    <row r="603" spans="1:11" ht="14.25" customHeight="1" x14ac:dyDescent="0.25">
      <c r="A603" s="34"/>
      <c r="B603" s="34"/>
      <c r="C603" s="34"/>
      <c r="H603" s="171"/>
      <c r="I603" s="171"/>
      <c r="J603" s="171"/>
      <c r="K603" s="171"/>
    </row>
    <row r="604" spans="1:11" ht="14.25" customHeight="1" x14ac:dyDescent="0.25">
      <c r="A604" s="34"/>
      <c r="B604" s="34"/>
      <c r="C604" s="34"/>
      <c r="H604" s="171"/>
      <c r="I604" s="171"/>
      <c r="J604" s="171"/>
      <c r="K604" s="171"/>
    </row>
    <row r="605" spans="1:11" ht="14.25" customHeight="1" x14ac:dyDescent="0.25">
      <c r="A605" s="34"/>
      <c r="B605" s="34"/>
      <c r="C605" s="34"/>
      <c r="H605" s="171"/>
      <c r="I605" s="171"/>
      <c r="J605" s="171"/>
      <c r="K605" s="171"/>
    </row>
    <row r="606" spans="1:11" ht="14.25" customHeight="1" x14ac:dyDescent="0.25">
      <c r="A606" s="34"/>
      <c r="B606" s="34"/>
      <c r="C606" s="34"/>
      <c r="H606" s="171"/>
      <c r="I606" s="171"/>
      <c r="J606" s="171"/>
      <c r="K606" s="171"/>
    </row>
    <row r="607" spans="1:11" ht="14.25" customHeight="1" x14ac:dyDescent="0.25">
      <c r="A607" s="34"/>
      <c r="B607" s="34"/>
      <c r="C607" s="34"/>
      <c r="H607" s="171"/>
      <c r="I607" s="171"/>
      <c r="J607" s="171"/>
      <c r="K607" s="171"/>
    </row>
    <row r="608" spans="1:11" ht="14.25" customHeight="1" x14ac:dyDescent="0.25">
      <c r="A608" s="34"/>
      <c r="B608" s="34"/>
      <c r="C608" s="34"/>
      <c r="H608" s="171"/>
      <c r="I608" s="171"/>
      <c r="J608" s="171"/>
      <c r="K608" s="171"/>
    </row>
    <row r="609" spans="1:11" ht="14.25" customHeight="1" x14ac:dyDescent="0.25">
      <c r="A609" s="34"/>
      <c r="B609" s="34"/>
      <c r="C609" s="34"/>
      <c r="H609" s="171"/>
      <c r="I609" s="171"/>
      <c r="J609" s="171"/>
      <c r="K609" s="171"/>
    </row>
    <row r="610" spans="1:11" ht="14.25" customHeight="1" x14ac:dyDescent="0.25">
      <c r="A610" s="34"/>
      <c r="B610" s="34"/>
      <c r="C610" s="34"/>
      <c r="H610" s="171"/>
      <c r="I610" s="171"/>
      <c r="J610" s="171"/>
      <c r="K610" s="171"/>
    </row>
    <row r="611" spans="1:11" ht="14.25" customHeight="1" x14ac:dyDescent="0.25">
      <c r="A611" s="34"/>
      <c r="B611" s="34"/>
      <c r="C611" s="34"/>
      <c r="H611" s="171"/>
      <c r="I611" s="171"/>
      <c r="J611" s="171"/>
      <c r="K611" s="171"/>
    </row>
    <row r="612" spans="1:11" ht="14.25" customHeight="1" x14ac:dyDescent="0.25">
      <c r="A612" s="34"/>
      <c r="B612" s="34"/>
      <c r="C612" s="34"/>
      <c r="H612" s="171"/>
      <c r="I612" s="171"/>
      <c r="J612" s="171"/>
      <c r="K612" s="171"/>
    </row>
    <row r="613" spans="1:11" ht="14.25" customHeight="1" x14ac:dyDescent="0.25">
      <c r="A613" s="34"/>
      <c r="B613" s="34"/>
      <c r="C613" s="34"/>
      <c r="H613" s="171"/>
      <c r="I613" s="171"/>
      <c r="J613" s="171"/>
      <c r="K613" s="171"/>
    </row>
    <row r="614" spans="1:11" ht="14.25" customHeight="1" x14ac:dyDescent="0.25">
      <c r="A614" s="34"/>
      <c r="B614" s="34"/>
      <c r="C614" s="34"/>
      <c r="H614" s="171"/>
      <c r="I614" s="171"/>
      <c r="J614" s="171"/>
      <c r="K614" s="171"/>
    </row>
    <row r="615" spans="1:11" ht="14.25" customHeight="1" x14ac:dyDescent="0.25">
      <c r="A615" s="34"/>
      <c r="B615" s="34"/>
      <c r="C615" s="34"/>
      <c r="H615" s="171"/>
      <c r="I615" s="171"/>
      <c r="J615" s="171"/>
      <c r="K615" s="171"/>
    </row>
    <row r="616" spans="1:11" ht="14.25" customHeight="1" x14ac:dyDescent="0.25">
      <c r="A616" s="34"/>
      <c r="B616" s="34"/>
      <c r="C616" s="34"/>
      <c r="H616" s="171"/>
      <c r="I616" s="171"/>
      <c r="J616" s="171"/>
      <c r="K616" s="171"/>
    </row>
    <row r="617" spans="1:11" ht="14.25" customHeight="1" x14ac:dyDescent="0.25">
      <c r="A617" s="34"/>
      <c r="B617" s="34"/>
      <c r="C617" s="34"/>
      <c r="H617" s="171"/>
      <c r="I617" s="171"/>
      <c r="J617" s="171"/>
      <c r="K617" s="171"/>
    </row>
    <row r="618" spans="1:11" ht="14.25" customHeight="1" x14ac:dyDescent="0.25">
      <c r="A618" s="34"/>
      <c r="B618" s="34"/>
      <c r="C618" s="34"/>
      <c r="H618" s="171"/>
      <c r="I618" s="171"/>
      <c r="J618" s="171"/>
      <c r="K618" s="171"/>
    </row>
    <row r="619" spans="1:11" ht="14.25" customHeight="1" x14ac:dyDescent="0.25">
      <c r="A619" s="34"/>
      <c r="B619" s="34"/>
      <c r="C619" s="34"/>
      <c r="H619" s="171"/>
      <c r="I619" s="171"/>
      <c r="J619" s="171"/>
      <c r="K619" s="171"/>
    </row>
    <row r="620" spans="1:11" ht="14.25" customHeight="1" x14ac:dyDescent="0.25">
      <c r="A620" s="34"/>
      <c r="B620" s="34"/>
      <c r="C620" s="34"/>
      <c r="H620" s="171"/>
      <c r="I620" s="171"/>
      <c r="J620" s="171"/>
      <c r="K620" s="171"/>
    </row>
    <row r="621" spans="1:11" ht="14.25" customHeight="1" x14ac:dyDescent="0.25">
      <c r="A621" s="34"/>
      <c r="B621" s="34"/>
      <c r="C621" s="34"/>
      <c r="H621" s="171"/>
      <c r="I621" s="171"/>
      <c r="J621" s="171"/>
      <c r="K621" s="171"/>
    </row>
    <row r="622" spans="1:11" ht="14.25" customHeight="1" x14ac:dyDescent="0.25">
      <c r="A622" s="34"/>
      <c r="B622" s="34"/>
      <c r="C622" s="34"/>
      <c r="H622" s="171"/>
      <c r="I622" s="171"/>
      <c r="J622" s="171"/>
      <c r="K622" s="171"/>
    </row>
    <row r="623" spans="1:11" ht="14.25" customHeight="1" x14ac:dyDescent="0.25">
      <c r="A623" s="34"/>
      <c r="B623" s="34"/>
      <c r="C623" s="34"/>
      <c r="H623" s="171"/>
      <c r="I623" s="171"/>
      <c r="J623" s="171"/>
      <c r="K623" s="171"/>
    </row>
    <row r="624" spans="1:11" ht="14.25" customHeight="1" x14ac:dyDescent="0.25">
      <c r="A624" s="34"/>
      <c r="B624" s="34"/>
      <c r="C624" s="34"/>
      <c r="H624" s="171"/>
      <c r="I624" s="171"/>
      <c r="J624" s="171"/>
      <c r="K624" s="171"/>
    </row>
    <row r="625" spans="1:11" ht="14.25" customHeight="1" x14ac:dyDescent="0.25">
      <c r="A625" s="34"/>
      <c r="B625" s="34"/>
      <c r="C625" s="34"/>
      <c r="H625" s="171"/>
      <c r="I625" s="171"/>
      <c r="J625" s="171"/>
      <c r="K625" s="171"/>
    </row>
    <row r="626" spans="1:11" ht="14.25" customHeight="1" x14ac:dyDescent="0.25">
      <c r="A626" s="34"/>
      <c r="B626" s="34"/>
      <c r="C626" s="34"/>
      <c r="H626" s="171"/>
      <c r="I626" s="171"/>
      <c r="J626" s="171"/>
      <c r="K626" s="171"/>
    </row>
    <row r="627" spans="1:11" ht="14.25" customHeight="1" x14ac:dyDescent="0.25">
      <c r="A627" s="34"/>
      <c r="B627" s="34"/>
      <c r="C627" s="34"/>
      <c r="H627" s="171"/>
      <c r="I627" s="171"/>
      <c r="J627" s="171"/>
      <c r="K627" s="171"/>
    </row>
    <row r="628" spans="1:11" ht="14.25" customHeight="1" x14ac:dyDescent="0.25">
      <c r="A628" s="34"/>
      <c r="B628" s="34"/>
      <c r="C628" s="34"/>
      <c r="H628" s="171"/>
      <c r="I628" s="171"/>
      <c r="J628" s="171"/>
      <c r="K628" s="171"/>
    </row>
    <row r="629" spans="1:11" ht="14.25" customHeight="1" x14ac:dyDescent="0.25">
      <c r="A629" s="34"/>
      <c r="B629" s="34"/>
      <c r="C629" s="34"/>
      <c r="H629" s="171"/>
      <c r="I629" s="171"/>
      <c r="J629" s="171"/>
      <c r="K629" s="171"/>
    </row>
    <row r="630" spans="1:11" ht="14.25" customHeight="1" x14ac:dyDescent="0.25">
      <c r="A630" s="34"/>
      <c r="B630" s="34"/>
      <c r="C630" s="34"/>
      <c r="H630" s="171"/>
      <c r="I630" s="171"/>
      <c r="J630" s="171"/>
      <c r="K630" s="171"/>
    </row>
    <row r="631" spans="1:11" ht="14.25" customHeight="1" x14ac:dyDescent="0.25">
      <c r="A631" s="34"/>
      <c r="B631" s="34"/>
      <c r="C631" s="34"/>
      <c r="H631" s="171"/>
      <c r="I631" s="171"/>
      <c r="J631" s="171"/>
      <c r="K631" s="171"/>
    </row>
    <row r="632" spans="1:11" ht="14.25" customHeight="1" x14ac:dyDescent="0.25">
      <c r="A632" s="34"/>
      <c r="B632" s="34"/>
      <c r="C632" s="34"/>
      <c r="H632" s="171"/>
      <c r="I632" s="171"/>
      <c r="J632" s="171"/>
      <c r="K632" s="171"/>
    </row>
    <row r="633" spans="1:11" ht="14.25" customHeight="1" x14ac:dyDescent="0.25">
      <c r="A633" s="34"/>
      <c r="B633" s="34"/>
      <c r="C633" s="34"/>
      <c r="H633" s="171"/>
      <c r="I633" s="171"/>
      <c r="J633" s="171"/>
      <c r="K633" s="171"/>
    </row>
    <row r="634" spans="1:11" ht="14.25" customHeight="1" x14ac:dyDescent="0.25">
      <c r="A634" s="34"/>
      <c r="B634" s="34"/>
      <c r="C634" s="34"/>
      <c r="H634" s="171"/>
      <c r="I634" s="171"/>
      <c r="J634" s="171"/>
      <c r="K634" s="171"/>
    </row>
    <row r="635" spans="1:11" ht="14.25" customHeight="1" x14ac:dyDescent="0.25">
      <c r="A635" s="34"/>
      <c r="B635" s="34"/>
      <c r="C635" s="34"/>
      <c r="H635" s="171"/>
      <c r="I635" s="171"/>
      <c r="J635" s="171"/>
      <c r="K635" s="171"/>
    </row>
    <row r="636" spans="1:11" ht="14.25" customHeight="1" x14ac:dyDescent="0.25">
      <c r="A636" s="34"/>
      <c r="B636" s="34"/>
      <c r="C636" s="34"/>
      <c r="H636" s="171"/>
      <c r="I636" s="171"/>
      <c r="J636" s="171"/>
      <c r="K636" s="171"/>
    </row>
    <row r="637" spans="1:11" ht="14.25" customHeight="1" x14ac:dyDescent="0.25">
      <c r="A637" s="34"/>
      <c r="B637" s="34"/>
      <c r="C637" s="34"/>
      <c r="H637" s="171"/>
      <c r="I637" s="171"/>
      <c r="J637" s="171"/>
      <c r="K637" s="171"/>
    </row>
    <row r="638" spans="1:11" ht="14.25" customHeight="1" x14ac:dyDescent="0.25">
      <c r="A638" s="34"/>
      <c r="B638" s="34"/>
      <c r="C638" s="34"/>
      <c r="H638" s="171"/>
      <c r="I638" s="171"/>
      <c r="J638" s="171"/>
      <c r="K638" s="171"/>
    </row>
    <row r="639" spans="1:11" ht="14.25" customHeight="1" x14ac:dyDescent="0.25">
      <c r="A639" s="34"/>
      <c r="B639" s="34"/>
      <c r="C639" s="34"/>
      <c r="H639" s="171"/>
      <c r="I639" s="171"/>
      <c r="J639" s="171"/>
      <c r="K639" s="171"/>
    </row>
    <row r="640" spans="1:11" ht="14.25" customHeight="1" x14ac:dyDescent="0.25">
      <c r="A640" s="34"/>
      <c r="B640" s="34"/>
      <c r="C640" s="34"/>
      <c r="H640" s="171"/>
      <c r="I640" s="171"/>
      <c r="J640" s="171"/>
      <c r="K640" s="171"/>
    </row>
    <row r="641" spans="1:11" ht="14.25" customHeight="1" x14ac:dyDescent="0.25">
      <c r="A641" s="34"/>
      <c r="B641" s="34"/>
      <c r="C641" s="34"/>
      <c r="H641" s="171"/>
      <c r="I641" s="171"/>
      <c r="J641" s="171"/>
      <c r="K641" s="171"/>
    </row>
    <row r="642" spans="1:11" ht="14.25" customHeight="1" x14ac:dyDescent="0.25">
      <c r="A642" s="34"/>
      <c r="B642" s="34"/>
      <c r="C642" s="34"/>
      <c r="H642" s="171"/>
      <c r="I642" s="171"/>
      <c r="J642" s="171"/>
      <c r="K642" s="171"/>
    </row>
    <row r="643" spans="1:11" ht="14.25" customHeight="1" x14ac:dyDescent="0.25">
      <c r="A643" s="34"/>
      <c r="B643" s="34"/>
      <c r="C643" s="34"/>
      <c r="H643" s="171"/>
      <c r="I643" s="171"/>
      <c r="J643" s="171"/>
      <c r="K643" s="171"/>
    </row>
    <row r="644" spans="1:11" ht="14.25" customHeight="1" x14ac:dyDescent="0.25">
      <c r="A644" s="34"/>
      <c r="B644" s="34"/>
      <c r="C644" s="34"/>
      <c r="H644" s="171"/>
      <c r="I644" s="171"/>
      <c r="J644" s="171"/>
      <c r="K644" s="171"/>
    </row>
    <row r="645" spans="1:11" ht="14.25" customHeight="1" x14ac:dyDescent="0.25">
      <c r="A645" s="34"/>
      <c r="B645" s="34"/>
      <c r="C645" s="34"/>
      <c r="H645" s="171"/>
      <c r="I645" s="171"/>
      <c r="J645" s="171"/>
      <c r="K645" s="171"/>
    </row>
    <row r="646" spans="1:11" ht="14.25" customHeight="1" x14ac:dyDescent="0.25">
      <c r="A646" s="34"/>
      <c r="B646" s="34"/>
      <c r="C646" s="34"/>
      <c r="H646" s="171"/>
      <c r="I646" s="171"/>
      <c r="J646" s="171"/>
      <c r="K646" s="171"/>
    </row>
    <row r="647" spans="1:11" ht="14.25" customHeight="1" x14ac:dyDescent="0.25">
      <c r="A647" s="34"/>
      <c r="B647" s="34"/>
      <c r="C647" s="34"/>
      <c r="H647" s="171"/>
      <c r="I647" s="171"/>
      <c r="J647" s="171"/>
      <c r="K647" s="171"/>
    </row>
    <row r="648" spans="1:11" ht="14.25" customHeight="1" x14ac:dyDescent="0.25">
      <c r="A648" s="34"/>
      <c r="B648" s="34"/>
      <c r="C648" s="34"/>
      <c r="H648" s="171"/>
      <c r="I648" s="171"/>
      <c r="J648" s="171"/>
      <c r="K648" s="171"/>
    </row>
    <row r="649" spans="1:11" ht="14.25" customHeight="1" x14ac:dyDescent="0.25">
      <c r="A649" s="34"/>
      <c r="B649" s="34"/>
      <c r="C649" s="34"/>
      <c r="H649" s="171"/>
      <c r="I649" s="171"/>
      <c r="J649" s="171"/>
      <c r="K649" s="171"/>
    </row>
    <row r="650" spans="1:11" ht="14.25" customHeight="1" x14ac:dyDescent="0.25">
      <c r="A650" s="34"/>
      <c r="B650" s="34"/>
      <c r="C650" s="34"/>
      <c r="H650" s="171"/>
      <c r="I650" s="171"/>
      <c r="J650" s="171"/>
      <c r="K650" s="171"/>
    </row>
    <row r="651" spans="1:11" ht="14.25" customHeight="1" x14ac:dyDescent="0.25">
      <c r="A651" s="34"/>
      <c r="B651" s="34"/>
      <c r="C651" s="34"/>
      <c r="H651" s="171"/>
      <c r="I651" s="171"/>
      <c r="J651" s="171"/>
      <c r="K651" s="171"/>
    </row>
    <row r="652" spans="1:11" ht="14.25" customHeight="1" x14ac:dyDescent="0.25">
      <c r="A652" s="34"/>
      <c r="B652" s="34"/>
      <c r="C652" s="34"/>
      <c r="H652" s="171"/>
      <c r="I652" s="171"/>
      <c r="J652" s="171"/>
      <c r="K652" s="171"/>
    </row>
    <row r="653" spans="1:11" ht="14.25" customHeight="1" x14ac:dyDescent="0.25">
      <c r="A653" s="34"/>
      <c r="B653" s="34"/>
      <c r="C653" s="34"/>
      <c r="H653" s="171"/>
      <c r="I653" s="171"/>
      <c r="J653" s="171"/>
      <c r="K653" s="171"/>
    </row>
    <row r="654" spans="1:11" ht="14.25" customHeight="1" x14ac:dyDescent="0.25">
      <c r="A654" s="34"/>
      <c r="B654" s="34"/>
      <c r="C654" s="34"/>
      <c r="H654" s="171"/>
      <c r="I654" s="171"/>
      <c r="J654" s="171"/>
      <c r="K654" s="171"/>
    </row>
    <row r="655" spans="1:11" ht="14.25" customHeight="1" x14ac:dyDescent="0.25">
      <c r="A655" s="34"/>
      <c r="B655" s="34"/>
      <c r="C655" s="34"/>
      <c r="H655" s="171"/>
      <c r="I655" s="171"/>
      <c r="J655" s="171"/>
      <c r="K655" s="171"/>
    </row>
    <row r="656" spans="1:11" ht="14.25" customHeight="1" x14ac:dyDescent="0.25">
      <c r="A656" s="34"/>
      <c r="B656" s="34"/>
      <c r="C656" s="34"/>
      <c r="H656" s="171"/>
      <c r="I656" s="171"/>
      <c r="J656" s="171"/>
      <c r="K656" s="171"/>
    </row>
    <row r="657" spans="1:11" ht="14.25" customHeight="1" x14ac:dyDescent="0.25">
      <c r="A657" s="34"/>
      <c r="B657" s="34"/>
      <c r="C657" s="34"/>
      <c r="H657" s="171"/>
      <c r="I657" s="171"/>
      <c r="J657" s="171"/>
      <c r="K657" s="171"/>
    </row>
    <row r="658" spans="1:11" ht="14.25" customHeight="1" x14ac:dyDescent="0.25">
      <c r="A658" s="34"/>
      <c r="B658" s="34"/>
      <c r="C658" s="34"/>
      <c r="H658" s="171"/>
      <c r="I658" s="171"/>
      <c r="J658" s="171"/>
      <c r="K658" s="171"/>
    </row>
    <row r="659" spans="1:11" ht="14.25" customHeight="1" x14ac:dyDescent="0.25">
      <c r="A659" s="34"/>
      <c r="B659" s="34"/>
      <c r="C659" s="34"/>
      <c r="H659" s="171"/>
      <c r="I659" s="171"/>
      <c r="J659" s="171"/>
      <c r="K659" s="171"/>
    </row>
    <row r="660" spans="1:11" ht="14.25" customHeight="1" x14ac:dyDescent="0.25">
      <c r="A660" s="34"/>
      <c r="B660" s="34"/>
      <c r="C660" s="34"/>
      <c r="H660" s="171"/>
      <c r="I660" s="171"/>
      <c r="J660" s="171"/>
      <c r="K660" s="171"/>
    </row>
    <row r="661" spans="1:11" ht="14.25" customHeight="1" x14ac:dyDescent="0.25">
      <c r="A661" s="34"/>
      <c r="B661" s="34"/>
      <c r="C661" s="34"/>
      <c r="H661" s="171"/>
      <c r="I661" s="171"/>
      <c r="J661" s="171"/>
      <c r="K661" s="171"/>
    </row>
    <row r="662" spans="1:11" ht="14.25" customHeight="1" x14ac:dyDescent="0.25">
      <c r="A662" s="34"/>
      <c r="B662" s="34"/>
      <c r="C662" s="34"/>
      <c r="H662" s="171"/>
      <c r="I662" s="171"/>
      <c r="J662" s="171"/>
      <c r="K662" s="171"/>
    </row>
    <row r="663" spans="1:11" ht="14.25" customHeight="1" x14ac:dyDescent="0.25">
      <c r="A663" s="34"/>
      <c r="B663" s="34"/>
      <c r="C663" s="34"/>
      <c r="H663" s="171"/>
      <c r="I663" s="171"/>
      <c r="J663" s="171"/>
      <c r="K663" s="171"/>
    </row>
    <row r="664" spans="1:11" ht="14.25" customHeight="1" x14ac:dyDescent="0.25">
      <c r="A664" s="34"/>
      <c r="B664" s="34"/>
      <c r="C664" s="34"/>
      <c r="H664" s="171"/>
      <c r="I664" s="171"/>
      <c r="J664" s="171"/>
      <c r="K664" s="171"/>
    </row>
    <row r="665" spans="1:11" ht="14.25" customHeight="1" x14ac:dyDescent="0.25">
      <c r="A665" s="34"/>
      <c r="B665" s="34"/>
      <c r="C665" s="34"/>
      <c r="H665" s="171"/>
      <c r="I665" s="171"/>
      <c r="J665" s="171"/>
      <c r="K665" s="171"/>
    </row>
    <row r="666" spans="1:11" ht="14.25" customHeight="1" x14ac:dyDescent="0.25">
      <c r="A666" s="34"/>
      <c r="B666" s="34"/>
      <c r="C666" s="34"/>
      <c r="H666" s="171"/>
      <c r="I666" s="171"/>
      <c r="J666" s="171"/>
      <c r="K666" s="171"/>
    </row>
    <row r="667" spans="1:11" ht="14.25" customHeight="1" x14ac:dyDescent="0.25">
      <c r="A667" s="34"/>
      <c r="B667" s="34"/>
      <c r="C667" s="34"/>
      <c r="H667" s="171"/>
      <c r="I667" s="171"/>
      <c r="J667" s="171"/>
      <c r="K667" s="171"/>
    </row>
    <row r="668" spans="1:11" ht="14.25" customHeight="1" x14ac:dyDescent="0.25">
      <c r="A668" s="34"/>
      <c r="B668" s="34"/>
      <c r="C668" s="34"/>
      <c r="H668" s="171"/>
      <c r="I668" s="171"/>
      <c r="J668" s="171"/>
      <c r="K668" s="171"/>
    </row>
    <row r="669" spans="1:11" ht="14.25" customHeight="1" x14ac:dyDescent="0.25">
      <c r="A669" s="34"/>
      <c r="B669" s="34"/>
      <c r="C669" s="34"/>
      <c r="H669" s="171"/>
      <c r="I669" s="171"/>
      <c r="J669" s="171"/>
      <c r="K669" s="171"/>
    </row>
    <row r="670" spans="1:11" ht="14.25" customHeight="1" x14ac:dyDescent="0.25">
      <c r="A670" s="34"/>
      <c r="B670" s="34"/>
      <c r="C670" s="34"/>
      <c r="H670" s="171"/>
      <c r="I670" s="171"/>
      <c r="J670" s="171"/>
      <c r="K670" s="171"/>
    </row>
    <row r="671" spans="1:11" ht="14.25" customHeight="1" x14ac:dyDescent="0.25">
      <c r="A671" s="34"/>
      <c r="B671" s="34"/>
      <c r="C671" s="34"/>
      <c r="H671" s="171"/>
      <c r="I671" s="171"/>
      <c r="J671" s="171"/>
      <c r="K671" s="171"/>
    </row>
    <row r="672" spans="1:11" ht="14.25" customHeight="1" x14ac:dyDescent="0.25">
      <c r="A672" s="34"/>
      <c r="B672" s="34"/>
      <c r="C672" s="34"/>
      <c r="H672" s="171"/>
      <c r="I672" s="171"/>
      <c r="J672" s="171"/>
      <c r="K672" s="171"/>
    </row>
    <row r="673" spans="1:11" ht="14.25" customHeight="1" x14ac:dyDescent="0.25">
      <c r="A673" s="34"/>
      <c r="B673" s="34"/>
      <c r="C673" s="34"/>
      <c r="H673" s="171"/>
      <c r="I673" s="171"/>
      <c r="J673" s="171"/>
      <c r="K673" s="171"/>
    </row>
    <row r="674" spans="1:11" ht="14.25" customHeight="1" x14ac:dyDescent="0.25">
      <c r="A674" s="34"/>
      <c r="B674" s="34"/>
      <c r="C674" s="34"/>
      <c r="H674" s="171"/>
      <c r="I674" s="171"/>
      <c r="J674" s="171"/>
      <c r="K674" s="171"/>
    </row>
    <row r="675" spans="1:11" ht="14.25" customHeight="1" x14ac:dyDescent="0.25">
      <c r="A675" s="34"/>
      <c r="B675" s="34"/>
      <c r="C675" s="34"/>
      <c r="H675" s="171"/>
      <c r="I675" s="171"/>
      <c r="J675" s="171"/>
      <c r="K675" s="171"/>
    </row>
    <row r="676" spans="1:11" ht="14.25" customHeight="1" x14ac:dyDescent="0.25">
      <c r="A676" s="34"/>
      <c r="B676" s="34"/>
      <c r="C676" s="34"/>
      <c r="H676" s="171"/>
      <c r="I676" s="171"/>
      <c r="J676" s="171"/>
      <c r="K676" s="171"/>
    </row>
    <row r="677" spans="1:11" ht="14.25" customHeight="1" x14ac:dyDescent="0.25">
      <c r="A677" s="34"/>
      <c r="B677" s="34"/>
      <c r="C677" s="34"/>
      <c r="H677" s="171"/>
      <c r="I677" s="171"/>
      <c r="J677" s="171"/>
      <c r="K677" s="171"/>
    </row>
    <row r="678" spans="1:11" ht="14.25" customHeight="1" x14ac:dyDescent="0.25">
      <c r="A678" s="34"/>
      <c r="B678" s="34"/>
      <c r="C678" s="34"/>
      <c r="H678" s="171"/>
      <c r="I678" s="171"/>
      <c r="J678" s="171"/>
      <c r="K678" s="171"/>
    </row>
    <row r="679" spans="1:11" ht="14.25" customHeight="1" x14ac:dyDescent="0.25">
      <c r="A679" s="34"/>
      <c r="B679" s="34"/>
      <c r="C679" s="34"/>
      <c r="H679" s="171"/>
      <c r="I679" s="171"/>
      <c r="J679" s="171"/>
      <c r="K679" s="171"/>
    </row>
    <row r="680" spans="1:11" ht="14.25" customHeight="1" x14ac:dyDescent="0.25">
      <c r="A680" s="34"/>
      <c r="B680" s="34"/>
      <c r="C680" s="34"/>
      <c r="H680" s="171"/>
      <c r="I680" s="171"/>
      <c r="J680" s="171"/>
      <c r="K680" s="171"/>
    </row>
    <row r="681" spans="1:11" ht="14.25" customHeight="1" x14ac:dyDescent="0.25">
      <c r="A681" s="34"/>
      <c r="B681" s="34"/>
      <c r="C681" s="34"/>
      <c r="H681" s="171"/>
      <c r="I681" s="171"/>
      <c r="J681" s="171"/>
      <c r="K681" s="171"/>
    </row>
    <row r="682" spans="1:11" ht="14.25" customHeight="1" x14ac:dyDescent="0.25">
      <c r="A682" s="34"/>
      <c r="B682" s="34"/>
      <c r="C682" s="34"/>
      <c r="H682" s="171"/>
      <c r="I682" s="171"/>
      <c r="J682" s="171"/>
      <c r="K682" s="171"/>
    </row>
    <row r="683" spans="1:11" ht="14.25" customHeight="1" x14ac:dyDescent="0.25">
      <c r="A683" s="34"/>
      <c r="B683" s="34"/>
      <c r="C683" s="34"/>
      <c r="H683" s="171"/>
      <c r="I683" s="171"/>
      <c r="J683" s="171"/>
      <c r="K683" s="171"/>
    </row>
    <row r="684" spans="1:11" ht="14.25" customHeight="1" x14ac:dyDescent="0.25">
      <c r="A684" s="34"/>
      <c r="B684" s="34"/>
      <c r="C684" s="34"/>
      <c r="H684" s="171"/>
      <c r="I684" s="171"/>
      <c r="J684" s="171"/>
      <c r="K684" s="171"/>
    </row>
    <row r="685" spans="1:11" ht="14.25" customHeight="1" x14ac:dyDescent="0.25">
      <c r="A685" s="34"/>
      <c r="B685" s="34"/>
      <c r="C685" s="34"/>
      <c r="H685" s="171"/>
      <c r="I685" s="171"/>
      <c r="J685" s="171"/>
      <c r="K685" s="171"/>
    </row>
    <row r="686" spans="1:11" ht="14.25" customHeight="1" x14ac:dyDescent="0.25">
      <c r="A686" s="34"/>
      <c r="B686" s="34"/>
      <c r="C686" s="34"/>
      <c r="H686" s="171"/>
      <c r="I686" s="171"/>
      <c r="J686" s="171"/>
      <c r="K686" s="171"/>
    </row>
    <row r="687" spans="1:11" ht="14.25" customHeight="1" x14ac:dyDescent="0.25">
      <c r="A687" s="34"/>
      <c r="B687" s="34"/>
      <c r="C687" s="34"/>
      <c r="H687" s="171"/>
      <c r="I687" s="171"/>
      <c r="J687" s="171"/>
      <c r="K687" s="171"/>
    </row>
    <row r="688" spans="1:11" ht="14.25" customHeight="1" x14ac:dyDescent="0.25">
      <c r="A688" s="34"/>
      <c r="B688" s="34"/>
      <c r="C688" s="34"/>
      <c r="H688" s="171"/>
      <c r="I688" s="171"/>
      <c r="J688" s="171"/>
      <c r="K688" s="171"/>
    </row>
    <row r="689" spans="1:11" ht="14.25" customHeight="1" x14ac:dyDescent="0.25">
      <c r="A689" s="34"/>
      <c r="B689" s="34"/>
      <c r="C689" s="34"/>
      <c r="H689" s="171"/>
      <c r="I689" s="171"/>
      <c r="J689" s="171"/>
      <c r="K689" s="171"/>
    </row>
    <row r="690" spans="1:11" ht="14.25" customHeight="1" x14ac:dyDescent="0.25">
      <c r="A690" s="34"/>
      <c r="B690" s="34"/>
      <c r="C690" s="34"/>
      <c r="H690" s="171"/>
      <c r="I690" s="171"/>
      <c r="J690" s="171"/>
      <c r="K690" s="171"/>
    </row>
    <row r="691" spans="1:11" ht="14.25" customHeight="1" x14ac:dyDescent="0.25">
      <c r="A691" s="34"/>
      <c r="B691" s="34"/>
      <c r="C691" s="34"/>
      <c r="H691" s="171"/>
      <c r="I691" s="171"/>
      <c r="J691" s="171"/>
      <c r="K691" s="171"/>
    </row>
    <row r="692" spans="1:11" ht="14.25" customHeight="1" x14ac:dyDescent="0.25">
      <c r="A692" s="34"/>
      <c r="B692" s="34"/>
      <c r="C692" s="34"/>
      <c r="H692" s="171"/>
      <c r="I692" s="171"/>
      <c r="J692" s="171"/>
      <c r="K692" s="171"/>
    </row>
    <row r="693" spans="1:11" ht="14.25" customHeight="1" x14ac:dyDescent="0.25">
      <c r="A693" s="34"/>
      <c r="B693" s="34"/>
      <c r="C693" s="34"/>
      <c r="H693" s="171"/>
      <c r="I693" s="171"/>
      <c r="J693" s="171"/>
      <c r="K693" s="171"/>
    </row>
    <row r="694" spans="1:11" ht="14.25" customHeight="1" x14ac:dyDescent="0.25">
      <c r="A694" s="34"/>
      <c r="B694" s="34"/>
      <c r="C694" s="34"/>
      <c r="H694" s="171"/>
      <c r="I694" s="171"/>
      <c r="J694" s="171"/>
      <c r="K694" s="171"/>
    </row>
    <row r="695" spans="1:11" ht="14.25" customHeight="1" x14ac:dyDescent="0.25">
      <c r="A695" s="34"/>
      <c r="B695" s="34"/>
      <c r="C695" s="34"/>
      <c r="H695" s="171"/>
      <c r="I695" s="171"/>
      <c r="J695" s="171"/>
      <c r="K695" s="171"/>
    </row>
    <row r="696" spans="1:11" ht="14.25" customHeight="1" x14ac:dyDescent="0.25">
      <c r="A696" s="34"/>
      <c r="B696" s="34"/>
      <c r="C696" s="34"/>
      <c r="H696" s="171"/>
      <c r="I696" s="171"/>
      <c r="J696" s="171"/>
      <c r="K696" s="171"/>
    </row>
    <row r="697" spans="1:11" ht="14.25" customHeight="1" x14ac:dyDescent="0.25">
      <c r="A697" s="34"/>
      <c r="B697" s="34"/>
      <c r="C697" s="34"/>
      <c r="H697" s="171"/>
      <c r="I697" s="171"/>
      <c r="J697" s="171"/>
      <c r="K697" s="171"/>
    </row>
    <row r="698" spans="1:11" ht="14.25" customHeight="1" x14ac:dyDescent="0.25">
      <c r="A698" s="34"/>
      <c r="B698" s="34"/>
      <c r="C698" s="34"/>
      <c r="H698" s="171"/>
      <c r="I698" s="171"/>
      <c r="J698" s="171"/>
      <c r="K698" s="171"/>
    </row>
    <row r="699" spans="1:11" ht="14.25" customHeight="1" x14ac:dyDescent="0.25">
      <c r="A699" s="34"/>
      <c r="B699" s="34"/>
      <c r="C699" s="34"/>
      <c r="H699" s="171"/>
      <c r="I699" s="171"/>
      <c r="J699" s="171"/>
      <c r="K699" s="171"/>
    </row>
    <row r="700" spans="1:11" ht="14.25" customHeight="1" x14ac:dyDescent="0.25">
      <c r="A700" s="34"/>
      <c r="B700" s="34"/>
      <c r="C700" s="34"/>
      <c r="H700" s="171"/>
      <c r="I700" s="171"/>
      <c r="J700" s="171"/>
      <c r="K700" s="171"/>
    </row>
    <row r="701" spans="1:11" ht="14.25" customHeight="1" x14ac:dyDescent="0.25">
      <c r="A701" s="34"/>
      <c r="B701" s="34"/>
      <c r="C701" s="34"/>
      <c r="H701" s="171"/>
      <c r="I701" s="171"/>
      <c r="J701" s="171"/>
      <c r="K701" s="171"/>
    </row>
    <row r="702" spans="1:11" ht="14.25" customHeight="1" x14ac:dyDescent="0.25">
      <c r="A702" s="34"/>
      <c r="B702" s="34"/>
      <c r="C702" s="34"/>
      <c r="H702" s="171"/>
      <c r="I702" s="171"/>
      <c r="J702" s="171"/>
      <c r="K702" s="171"/>
    </row>
    <row r="703" spans="1:11" ht="14.25" customHeight="1" x14ac:dyDescent="0.25">
      <c r="A703" s="34"/>
      <c r="B703" s="34"/>
      <c r="C703" s="34"/>
      <c r="H703" s="171"/>
      <c r="I703" s="171"/>
      <c r="J703" s="171"/>
      <c r="K703" s="171"/>
    </row>
    <row r="704" spans="1:11" ht="14.25" customHeight="1" x14ac:dyDescent="0.25">
      <c r="A704" s="34"/>
      <c r="B704" s="34"/>
      <c r="C704" s="34"/>
      <c r="H704" s="171"/>
      <c r="I704" s="171"/>
      <c r="J704" s="171"/>
      <c r="K704" s="171"/>
    </row>
    <row r="705" spans="1:11" ht="14.25" customHeight="1" x14ac:dyDescent="0.25">
      <c r="A705" s="34"/>
      <c r="B705" s="34"/>
      <c r="C705" s="34"/>
      <c r="H705" s="171"/>
      <c r="I705" s="171"/>
      <c r="J705" s="171"/>
      <c r="K705" s="171"/>
    </row>
    <row r="706" spans="1:11" ht="14.25" customHeight="1" x14ac:dyDescent="0.25">
      <c r="A706" s="34"/>
      <c r="B706" s="34"/>
      <c r="C706" s="34"/>
      <c r="H706" s="171"/>
      <c r="I706" s="171"/>
      <c r="J706" s="171"/>
      <c r="K706" s="171"/>
    </row>
    <row r="707" spans="1:11" ht="14.25" customHeight="1" x14ac:dyDescent="0.25">
      <c r="A707" s="34"/>
      <c r="B707" s="34"/>
      <c r="C707" s="34"/>
      <c r="H707" s="171"/>
      <c r="I707" s="171"/>
      <c r="J707" s="171"/>
      <c r="K707" s="171"/>
    </row>
    <row r="708" spans="1:11" ht="14.25" customHeight="1" x14ac:dyDescent="0.25">
      <c r="A708" s="34"/>
      <c r="B708" s="34"/>
      <c r="C708" s="34"/>
      <c r="H708" s="171"/>
      <c r="I708" s="171"/>
      <c r="J708" s="171"/>
      <c r="K708" s="171"/>
    </row>
    <row r="709" spans="1:11" ht="14.25" customHeight="1" x14ac:dyDescent="0.25">
      <c r="A709" s="34"/>
      <c r="B709" s="34"/>
      <c r="C709" s="34"/>
      <c r="H709" s="171"/>
      <c r="I709" s="171"/>
      <c r="J709" s="171"/>
      <c r="K709" s="171"/>
    </row>
    <row r="710" spans="1:11" ht="14.25" customHeight="1" x14ac:dyDescent="0.25">
      <c r="A710" s="34"/>
      <c r="B710" s="34"/>
      <c r="C710" s="34"/>
      <c r="H710" s="171"/>
      <c r="I710" s="171"/>
      <c r="J710" s="171"/>
      <c r="K710" s="171"/>
    </row>
    <row r="711" spans="1:11" ht="14.25" customHeight="1" x14ac:dyDescent="0.25">
      <c r="A711" s="34"/>
      <c r="B711" s="34"/>
      <c r="C711" s="34"/>
      <c r="H711" s="171"/>
      <c r="I711" s="171"/>
      <c r="J711" s="171"/>
      <c r="K711" s="171"/>
    </row>
    <row r="712" spans="1:11" ht="14.25" customHeight="1" x14ac:dyDescent="0.25">
      <c r="A712" s="34"/>
      <c r="B712" s="34"/>
      <c r="C712" s="34"/>
      <c r="H712" s="171"/>
      <c r="I712" s="171"/>
      <c r="J712" s="171"/>
      <c r="K712" s="171"/>
    </row>
    <row r="713" spans="1:11" ht="14.25" customHeight="1" x14ac:dyDescent="0.25">
      <c r="A713" s="34"/>
      <c r="B713" s="34"/>
      <c r="C713" s="34"/>
      <c r="H713" s="171"/>
      <c r="I713" s="171"/>
      <c r="J713" s="171"/>
      <c r="K713" s="171"/>
    </row>
    <row r="714" spans="1:11" ht="14.25" customHeight="1" x14ac:dyDescent="0.25">
      <c r="A714" s="34"/>
      <c r="B714" s="34"/>
      <c r="C714" s="34"/>
      <c r="H714" s="171"/>
      <c r="I714" s="171"/>
      <c r="J714" s="171"/>
      <c r="K714" s="171"/>
    </row>
    <row r="715" spans="1:11" ht="14.25" customHeight="1" x14ac:dyDescent="0.25">
      <c r="A715" s="34"/>
      <c r="B715" s="34"/>
      <c r="C715" s="34"/>
      <c r="H715" s="171"/>
      <c r="I715" s="171"/>
      <c r="J715" s="171"/>
      <c r="K715" s="171"/>
    </row>
    <row r="716" spans="1:11" ht="14.25" customHeight="1" x14ac:dyDescent="0.25">
      <c r="A716" s="34"/>
      <c r="B716" s="34"/>
      <c r="C716" s="34"/>
      <c r="H716" s="171"/>
      <c r="I716" s="171"/>
      <c r="J716" s="171"/>
      <c r="K716" s="171"/>
    </row>
    <row r="717" spans="1:11" ht="14.25" customHeight="1" x14ac:dyDescent="0.25">
      <c r="A717" s="34"/>
      <c r="B717" s="34"/>
      <c r="C717" s="34"/>
      <c r="H717" s="171"/>
      <c r="I717" s="171"/>
      <c r="J717" s="171"/>
      <c r="K717" s="171"/>
    </row>
    <row r="718" spans="1:11" ht="14.25" customHeight="1" x14ac:dyDescent="0.25">
      <c r="A718" s="34"/>
      <c r="B718" s="34"/>
      <c r="C718" s="34"/>
      <c r="H718" s="171"/>
      <c r="I718" s="171"/>
      <c r="J718" s="171"/>
      <c r="K718" s="171"/>
    </row>
    <row r="719" spans="1:11" ht="14.25" customHeight="1" x14ac:dyDescent="0.25">
      <c r="A719" s="34"/>
      <c r="B719" s="34"/>
      <c r="C719" s="34"/>
      <c r="H719" s="171"/>
      <c r="I719" s="171"/>
      <c r="J719" s="171"/>
      <c r="K719" s="171"/>
    </row>
    <row r="720" spans="1:11" ht="14.25" customHeight="1" x14ac:dyDescent="0.25">
      <c r="A720" s="34"/>
      <c r="B720" s="34"/>
      <c r="C720" s="34"/>
      <c r="H720" s="171"/>
      <c r="I720" s="171"/>
      <c r="J720" s="171"/>
      <c r="K720" s="171"/>
    </row>
    <row r="721" spans="1:11" ht="14.25" customHeight="1" x14ac:dyDescent="0.25">
      <c r="A721" s="34"/>
      <c r="B721" s="34"/>
      <c r="C721" s="34"/>
      <c r="H721" s="171"/>
      <c r="I721" s="171"/>
      <c r="J721" s="171"/>
      <c r="K721" s="171"/>
    </row>
    <row r="722" spans="1:11" ht="14.25" customHeight="1" x14ac:dyDescent="0.25">
      <c r="A722" s="34"/>
      <c r="B722" s="34"/>
      <c r="C722" s="34"/>
      <c r="H722" s="171"/>
      <c r="I722" s="171"/>
      <c r="J722" s="171"/>
      <c r="K722" s="171"/>
    </row>
    <row r="723" spans="1:11" ht="14.25" customHeight="1" x14ac:dyDescent="0.25">
      <c r="A723" s="34"/>
      <c r="B723" s="34"/>
      <c r="C723" s="34"/>
      <c r="H723" s="171"/>
      <c r="I723" s="171"/>
      <c r="J723" s="171"/>
      <c r="K723" s="171"/>
    </row>
    <row r="724" spans="1:11" ht="14.25" customHeight="1" x14ac:dyDescent="0.25">
      <c r="A724" s="34"/>
      <c r="B724" s="34"/>
      <c r="C724" s="34"/>
      <c r="H724" s="171"/>
      <c r="I724" s="171"/>
      <c r="J724" s="171"/>
      <c r="K724" s="171"/>
    </row>
    <row r="725" spans="1:11" ht="14.25" customHeight="1" x14ac:dyDescent="0.25">
      <c r="A725" s="34"/>
      <c r="B725" s="34"/>
      <c r="C725" s="34"/>
      <c r="H725" s="171"/>
      <c r="I725" s="171"/>
      <c r="J725" s="171"/>
      <c r="K725" s="171"/>
    </row>
    <row r="726" spans="1:11" ht="14.25" customHeight="1" x14ac:dyDescent="0.25">
      <c r="A726" s="34"/>
      <c r="B726" s="34"/>
      <c r="C726" s="34"/>
      <c r="H726" s="171"/>
      <c r="I726" s="171"/>
      <c r="J726" s="171"/>
      <c r="K726" s="171"/>
    </row>
    <row r="727" spans="1:11" ht="14.25" customHeight="1" x14ac:dyDescent="0.25">
      <c r="A727" s="34"/>
      <c r="B727" s="34"/>
      <c r="C727" s="34"/>
      <c r="H727" s="171"/>
      <c r="I727" s="171"/>
      <c r="J727" s="171"/>
      <c r="K727" s="171"/>
    </row>
    <row r="728" spans="1:11" ht="14.25" customHeight="1" x14ac:dyDescent="0.25">
      <c r="A728" s="34"/>
      <c r="B728" s="34"/>
      <c r="C728" s="34"/>
      <c r="H728" s="171"/>
      <c r="I728" s="171"/>
      <c r="J728" s="171"/>
      <c r="K728" s="171"/>
    </row>
    <row r="729" spans="1:11" ht="14.25" customHeight="1" x14ac:dyDescent="0.25">
      <c r="A729" s="34"/>
      <c r="B729" s="34"/>
      <c r="C729" s="34"/>
      <c r="H729" s="171"/>
      <c r="I729" s="171"/>
      <c r="J729" s="171"/>
      <c r="K729" s="171"/>
    </row>
    <row r="730" spans="1:11" ht="14.25" customHeight="1" x14ac:dyDescent="0.25">
      <c r="A730" s="34"/>
      <c r="B730" s="34"/>
      <c r="C730" s="34"/>
      <c r="H730" s="171"/>
      <c r="I730" s="171"/>
      <c r="J730" s="171"/>
      <c r="K730" s="171"/>
    </row>
    <row r="731" spans="1:11" ht="14.25" customHeight="1" x14ac:dyDescent="0.25">
      <c r="A731" s="34"/>
      <c r="B731" s="34"/>
      <c r="C731" s="34"/>
      <c r="H731" s="171"/>
      <c r="I731" s="171"/>
      <c r="J731" s="171"/>
      <c r="K731" s="171"/>
    </row>
    <row r="732" spans="1:11" ht="14.25" customHeight="1" x14ac:dyDescent="0.25">
      <c r="A732" s="34"/>
      <c r="B732" s="34"/>
      <c r="C732" s="34"/>
      <c r="H732" s="171"/>
      <c r="I732" s="171"/>
      <c r="J732" s="171"/>
      <c r="K732" s="171"/>
    </row>
    <row r="733" spans="1:11" ht="14.25" customHeight="1" x14ac:dyDescent="0.25">
      <c r="A733" s="34"/>
      <c r="B733" s="34"/>
      <c r="C733" s="34"/>
      <c r="H733" s="171"/>
      <c r="I733" s="171"/>
      <c r="J733" s="171"/>
      <c r="K733" s="171"/>
    </row>
    <row r="734" spans="1:11" ht="14.25" customHeight="1" x14ac:dyDescent="0.25">
      <c r="A734" s="34"/>
      <c r="B734" s="34"/>
      <c r="C734" s="34"/>
      <c r="H734" s="171"/>
      <c r="I734" s="171"/>
      <c r="J734" s="171"/>
      <c r="K734" s="171"/>
    </row>
    <row r="735" spans="1:11" ht="14.25" customHeight="1" x14ac:dyDescent="0.25">
      <c r="A735" s="34"/>
      <c r="B735" s="34"/>
      <c r="C735" s="34"/>
      <c r="H735" s="171"/>
      <c r="I735" s="171"/>
      <c r="J735" s="171"/>
      <c r="K735" s="171"/>
    </row>
    <row r="736" spans="1:11" ht="14.25" customHeight="1" x14ac:dyDescent="0.25">
      <c r="A736" s="34"/>
      <c r="B736" s="34"/>
      <c r="C736" s="34"/>
      <c r="H736" s="171"/>
      <c r="I736" s="171"/>
      <c r="J736" s="171"/>
      <c r="K736" s="171"/>
    </row>
    <row r="737" spans="1:11" ht="14.25" customHeight="1" x14ac:dyDescent="0.25">
      <c r="A737" s="34"/>
      <c r="B737" s="34"/>
      <c r="C737" s="34"/>
      <c r="H737" s="171"/>
      <c r="I737" s="171"/>
      <c r="J737" s="171"/>
      <c r="K737" s="171"/>
    </row>
    <row r="738" spans="1:11" ht="14.25" customHeight="1" x14ac:dyDescent="0.25">
      <c r="A738" s="34"/>
      <c r="B738" s="34"/>
      <c r="C738" s="34"/>
      <c r="H738" s="171"/>
      <c r="I738" s="171"/>
      <c r="J738" s="171"/>
      <c r="K738" s="171"/>
    </row>
    <row r="739" spans="1:11" ht="14.25" customHeight="1" x14ac:dyDescent="0.25">
      <c r="A739" s="34"/>
      <c r="B739" s="34"/>
      <c r="C739" s="34"/>
      <c r="H739" s="171"/>
      <c r="I739" s="171"/>
      <c r="J739" s="171"/>
      <c r="K739" s="171"/>
    </row>
    <row r="740" spans="1:11" ht="14.25" customHeight="1" x14ac:dyDescent="0.25">
      <c r="A740" s="34"/>
      <c r="B740" s="34"/>
      <c r="C740" s="34"/>
      <c r="H740" s="171"/>
      <c r="I740" s="171"/>
      <c r="J740" s="171"/>
      <c r="K740" s="171"/>
    </row>
    <row r="741" spans="1:11" ht="14.25" customHeight="1" x14ac:dyDescent="0.25">
      <c r="A741" s="34"/>
      <c r="B741" s="34"/>
      <c r="C741" s="34"/>
      <c r="H741" s="171"/>
      <c r="I741" s="171"/>
      <c r="J741" s="171"/>
      <c r="K741" s="171"/>
    </row>
    <row r="742" spans="1:11" ht="14.25" customHeight="1" x14ac:dyDescent="0.25">
      <c r="A742" s="34"/>
      <c r="B742" s="34"/>
      <c r="C742" s="34"/>
      <c r="H742" s="171"/>
      <c r="I742" s="171"/>
      <c r="J742" s="171"/>
      <c r="K742" s="171"/>
    </row>
    <row r="743" spans="1:11" ht="14.25" customHeight="1" x14ac:dyDescent="0.25">
      <c r="A743" s="34"/>
      <c r="B743" s="34"/>
      <c r="C743" s="34"/>
      <c r="H743" s="171"/>
      <c r="I743" s="171"/>
      <c r="J743" s="171"/>
      <c r="K743" s="171"/>
    </row>
    <row r="744" spans="1:11" ht="14.25" customHeight="1" x14ac:dyDescent="0.25">
      <c r="A744" s="34"/>
      <c r="B744" s="34"/>
      <c r="C744" s="34"/>
      <c r="H744" s="171"/>
      <c r="I744" s="171"/>
      <c r="J744" s="171"/>
      <c r="K744" s="171"/>
    </row>
    <row r="745" spans="1:11" ht="14.25" customHeight="1" x14ac:dyDescent="0.25">
      <c r="A745" s="34"/>
      <c r="B745" s="34"/>
      <c r="C745" s="34"/>
      <c r="H745" s="171"/>
      <c r="I745" s="171"/>
      <c r="J745" s="171"/>
      <c r="K745" s="171"/>
    </row>
    <row r="746" spans="1:11" ht="14.25" customHeight="1" x14ac:dyDescent="0.25">
      <c r="A746" s="34"/>
      <c r="B746" s="34"/>
      <c r="C746" s="34"/>
      <c r="H746" s="171"/>
      <c r="I746" s="171"/>
      <c r="J746" s="171"/>
      <c r="K746" s="171"/>
    </row>
    <row r="747" spans="1:11" ht="14.25" customHeight="1" x14ac:dyDescent="0.25">
      <c r="A747" s="34"/>
      <c r="B747" s="34"/>
      <c r="C747" s="34"/>
      <c r="H747" s="171"/>
      <c r="I747" s="171"/>
      <c r="J747" s="171"/>
      <c r="K747" s="171"/>
    </row>
    <row r="748" spans="1:11" ht="14.25" customHeight="1" x14ac:dyDescent="0.25">
      <c r="A748" s="34"/>
      <c r="B748" s="34"/>
      <c r="C748" s="34"/>
      <c r="H748" s="171"/>
      <c r="I748" s="171"/>
      <c r="J748" s="171"/>
      <c r="K748" s="171"/>
    </row>
    <row r="749" spans="1:11" ht="14.25" customHeight="1" x14ac:dyDescent="0.25">
      <c r="A749" s="34"/>
      <c r="B749" s="34"/>
      <c r="C749" s="34"/>
      <c r="H749" s="171"/>
      <c r="I749" s="171"/>
      <c r="J749" s="171"/>
      <c r="K749" s="171"/>
    </row>
    <row r="750" spans="1:11" ht="14.25" customHeight="1" x14ac:dyDescent="0.25">
      <c r="A750" s="34"/>
      <c r="B750" s="34"/>
      <c r="C750" s="34"/>
      <c r="H750" s="171"/>
      <c r="I750" s="171"/>
      <c r="J750" s="171"/>
      <c r="K750" s="171"/>
    </row>
    <row r="751" spans="1:11" ht="14.25" customHeight="1" x14ac:dyDescent="0.25">
      <c r="A751" s="34"/>
      <c r="B751" s="34"/>
      <c r="C751" s="34"/>
      <c r="H751" s="171"/>
      <c r="I751" s="171"/>
      <c r="J751" s="171"/>
      <c r="K751" s="171"/>
    </row>
    <row r="752" spans="1:11" ht="14.25" customHeight="1" x14ac:dyDescent="0.25">
      <c r="A752" s="34"/>
      <c r="B752" s="34"/>
      <c r="C752" s="34"/>
      <c r="H752" s="171"/>
      <c r="I752" s="171"/>
      <c r="J752" s="171"/>
      <c r="K752" s="171"/>
    </row>
    <row r="753" spans="1:11" ht="14.25" customHeight="1" x14ac:dyDescent="0.25">
      <c r="A753" s="34"/>
      <c r="B753" s="34"/>
      <c r="C753" s="34"/>
      <c r="H753" s="171"/>
      <c r="I753" s="171"/>
      <c r="J753" s="171"/>
      <c r="K753" s="171"/>
    </row>
    <row r="754" spans="1:11" ht="14.25" customHeight="1" x14ac:dyDescent="0.25">
      <c r="A754" s="34"/>
      <c r="B754" s="34"/>
      <c r="C754" s="34"/>
      <c r="H754" s="171"/>
      <c r="I754" s="171"/>
      <c r="J754" s="171"/>
      <c r="K754" s="171"/>
    </row>
    <row r="755" spans="1:11" ht="14.25" customHeight="1" x14ac:dyDescent="0.25">
      <c r="A755" s="34"/>
      <c r="B755" s="34"/>
      <c r="C755" s="34"/>
      <c r="H755" s="171"/>
      <c r="I755" s="171"/>
      <c r="J755" s="171"/>
      <c r="K755" s="171"/>
    </row>
    <row r="756" spans="1:11" ht="14.25" customHeight="1" x14ac:dyDescent="0.25">
      <c r="A756" s="34"/>
      <c r="B756" s="34"/>
      <c r="C756" s="34"/>
      <c r="H756" s="171"/>
      <c r="I756" s="171"/>
      <c r="J756" s="171"/>
      <c r="K756" s="171"/>
    </row>
    <row r="757" spans="1:11" ht="14.25" customHeight="1" x14ac:dyDescent="0.25">
      <c r="A757" s="34"/>
      <c r="B757" s="34"/>
      <c r="C757" s="34"/>
      <c r="H757" s="171"/>
      <c r="I757" s="171"/>
      <c r="J757" s="171"/>
      <c r="K757" s="171"/>
    </row>
    <row r="758" spans="1:11" ht="14.25" customHeight="1" x14ac:dyDescent="0.25">
      <c r="A758" s="34"/>
      <c r="B758" s="34"/>
      <c r="C758" s="34"/>
      <c r="H758" s="171"/>
      <c r="I758" s="171"/>
      <c r="J758" s="171"/>
      <c r="K758" s="171"/>
    </row>
    <row r="759" spans="1:11" ht="14.25" customHeight="1" x14ac:dyDescent="0.25">
      <c r="A759" s="34"/>
      <c r="B759" s="34"/>
      <c r="C759" s="34"/>
      <c r="H759" s="171"/>
      <c r="I759" s="171"/>
      <c r="J759" s="171"/>
      <c r="K759" s="171"/>
    </row>
    <row r="760" spans="1:11" ht="14.25" customHeight="1" x14ac:dyDescent="0.25">
      <c r="A760" s="34"/>
      <c r="B760" s="34"/>
      <c r="C760" s="34"/>
      <c r="H760" s="171"/>
      <c r="I760" s="171"/>
      <c r="J760" s="171"/>
      <c r="K760" s="171"/>
    </row>
    <row r="761" spans="1:11" ht="14.25" customHeight="1" x14ac:dyDescent="0.25">
      <c r="A761" s="34"/>
      <c r="B761" s="34"/>
      <c r="C761" s="34"/>
      <c r="H761" s="171"/>
      <c r="I761" s="171"/>
      <c r="J761" s="171"/>
      <c r="K761" s="171"/>
    </row>
    <row r="762" spans="1:11" ht="14.25" customHeight="1" x14ac:dyDescent="0.25">
      <c r="A762" s="34"/>
      <c r="B762" s="34"/>
      <c r="C762" s="34"/>
      <c r="H762" s="171"/>
      <c r="I762" s="171"/>
      <c r="J762" s="171"/>
      <c r="K762" s="171"/>
    </row>
    <row r="763" spans="1:11" ht="14.25" customHeight="1" x14ac:dyDescent="0.25">
      <c r="A763" s="34"/>
      <c r="B763" s="34"/>
      <c r="C763" s="34"/>
      <c r="H763" s="171"/>
      <c r="I763" s="171"/>
      <c r="J763" s="171"/>
      <c r="K763" s="171"/>
    </row>
    <row r="764" spans="1:11" ht="14.25" customHeight="1" x14ac:dyDescent="0.25">
      <c r="A764" s="34"/>
      <c r="B764" s="34"/>
      <c r="C764" s="34"/>
      <c r="H764" s="171"/>
      <c r="I764" s="171"/>
      <c r="J764" s="171"/>
      <c r="K764" s="171"/>
    </row>
    <row r="765" spans="1:11" ht="14.25" customHeight="1" x14ac:dyDescent="0.25">
      <c r="A765" s="34"/>
      <c r="B765" s="34"/>
      <c r="C765" s="34"/>
      <c r="H765" s="171"/>
      <c r="I765" s="171"/>
      <c r="J765" s="171"/>
      <c r="K765" s="171"/>
    </row>
    <row r="766" spans="1:11" ht="14.25" customHeight="1" x14ac:dyDescent="0.25">
      <c r="A766" s="34"/>
      <c r="B766" s="34"/>
      <c r="C766" s="34"/>
      <c r="H766" s="171"/>
      <c r="I766" s="171"/>
      <c r="J766" s="171"/>
      <c r="K766" s="171"/>
    </row>
    <row r="767" spans="1:11" ht="14.25" customHeight="1" x14ac:dyDescent="0.25">
      <c r="A767" s="34"/>
      <c r="B767" s="34"/>
      <c r="C767" s="34"/>
      <c r="H767" s="171"/>
      <c r="I767" s="171"/>
      <c r="J767" s="171"/>
      <c r="K767" s="171"/>
    </row>
    <row r="768" spans="1:11" ht="14.25" customHeight="1" x14ac:dyDescent="0.25">
      <c r="A768" s="34"/>
      <c r="B768" s="34"/>
      <c r="C768" s="34"/>
      <c r="H768" s="171"/>
      <c r="I768" s="171"/>
      <c r="J768" s="171"/>
      <c r="K768" s="171"/>
    </row>
    <row r="769" spans="1:11" ht="14.25" customHeight="1" x14ac:dyDescent="0.25">
      <c r="A769" s="34"/>
      <c r="B769" s="34"/>
      <c r="C769" s="34"/>
      <c r="H769" s="171"/>
      <c r="I769" s="171"/>
      <c r="J769" s="171"/>
      <c r="K769" s="171"/>
    </row>
    <row r="770" spans="1:11" ht="14.25" customHeight="1" x14ac:dyDescent="0.25">
      <c r="A770" s="34"/>
      <c r="B770" s="34"/>
      <c r="C770" s="34"/>
      <c r="H770" s="171"/>
      <c r="I770" s="171"/>
      <c r="J770" s="171"/>
      <c r="K770" s="171"/>
    </row>
    <row r="771" spans="1:11" ht="14.25" customHeight="1" x14ac:dyDescent="0.25">
      <c r="A771" s="34"/>
      <c r="B771" s="34"/>
      <c r="C771" s="34"/>
      <c r="H771" s="171"/>
      <c r="I771" s="171"/>
      <c r="J771" s="171"/>
      <c r="K771" s="171"/>
    </row>
    <row r="772" spans="1:11" ht="14.25" customHeight="1" x14ac:dyDescent="0.25">
      <c r="A772" s="34"/>
      <c r="B772" s="34"/>
      <c r="C772" s="34"/>
      <c r="H772" s="171"/>
      <c r="I772" s="171"/>
      <c r="J772" s="171"/>
      <c r="K772" s="171"/>
    </row>
    <row r="773" spans="1:11" ht="14.25" customHeight="1" x14ac:dyDescent="0.25">
      <c r="A773" s="34"/>
      <c r="B773" s="34"/>
      <c r="C773" s="34"/>
      <c r="H773" s="171"/>
      <c r="I773" s="171"/>
      <c r="J773" s="171"/>
      <c r="K773" s="171"/>
    </row>
    <row r="774" spans="1:11" ht="14.25" customHeight="1" x14ac:dyDescent="0.25">
      <c r="A774" s="34"/>
      <c r="B774" s="34"/>
      <c r="C774" s="34"/>
      <c r="H774" s="171"/>
      <c r="I774" s="171"/>
      <c r="J774" s="171"/>
      <c r="K774" s="171"/>
    </row>
    <row r="775" spans="1:11" ht="14.25" customHeight="1" x14ac:dyDescent="0.25">
      <c r="A775" s="34"/>
      <c r="B775" s="34"/>
      <c r="C775" s="34"/>
      <c r="H775" s="171"/>
      <c r="I775" s="171"/>
      <c r="J775" s="171"/>
      <c r="K775" s="171"/>
    </row>
    <row r="776" spans="1:11" ht="14.25" customHeight="1" x14ac:dyDescent="0.25">
      <c r="A776" s="34"/>
      <c r="B776" s="34"/>
      <c r="C776" s="34"/>
      <c r="H776" s="171"/>
      <c r="I776" s="171"/>
      <c r="J776" s="171"/>
      <c r="K776" s="171"/>
    </row>
    <row r="777" spans="1:11" ht="14.25" customHeight="1" x14ac:dyDescent="0.25">
      <c r="A777" s="34"/>
      <c r="B777" s="34"/>
      <c r="C777" s="34"/>
      <c r="H777" s="171"/>
      <c r="I777" s="171"/>
      <c r="J777" s="171"/>
      <c r="K777" s="171"/>
    </row>
    <row r="778" spans="1:11" ht="14.25" customHeight="1" x14ac:dyDescent="0.25">
      <c r="A778" s="34"/>
      <c r="B778" s="34"/>
      <c r="C778" s="34"/>
      <c r="H778" s="171"/>
      <c r="I778" s="171"/>
      <c r="J778" s="171"/>
      <c r="K778" s="171"/>
    </row>
    <row r="779" spans="1:11" ht="14.25" customHeight="1" x14ac:dyDescent="0.25">
      <c r="A779" s="34"/>
      <c r="B779" s="34"/>
      <c r="C779" s="34"/>
      <c r="H779" s="171"/>
      <c r="I779" s="171"/>
      <c r="J779" s="171"/>
      <c r="K779" s="171"/>
    </row>
    <row r="780" spans="1:11" ht="14.25" customHeight="1" x14ac:dyDescent="0.25">
      <c r="A780" s="34"/>
      <c r="B780" s="34"/>
      <c r="C780" s="34"/>
      <c r="H780" s="171"/>
      <c r="I780" s="171"/>
      <c r="J780" s="171"/>
      <c r="K780" s="171"/>
    </row>
    <row r="781" spans="1:11" ht="14.25" customHeight="1" x14ac:dyDescent="0.25">
      <c r="A781" s="34"/>
      <c r="B781" s="34"/>
      <c r="C781" s="34"/>
      <c r="H781" s="171"/>
      <c r="I781" s="171"/>
      <c r="J781" s="171"/>
      <c r="K781" s="171"/>
    </row>
    <row r="782" spans="1:11" ht="14.25" customHeight="1" x14ac:dyDescent="0.25">
      <c r="A782" s="34"/>
      <c r="B782" s="34"/>
      <c r="C782" s="34"/>
      <c r="H782" s="171"/>
      <c r="I782" s="171"/>
      <c r="J782" s="171"/>
      <c r="K782" s="171"/>
    </row>
    <row r="783" spans="1:11" ht="14.25" customHeight="1" x14ac:dyDescent="0.25">
      <c r="A783" s="34"/>
      <c r="B783" s="34"/>
      <c r="C783" s="34"/>
      <c r="H783" s="171"/>
      <c r="I783" s="171"/>
      <c r="J783" s="171"/>
      <c r="K783" s="171"/>
    </row>
    <row r="784" spans="1:11" ht="14.25" customHeight="1" x14ac:dyDescent="0.25">
      <c r="A784" s="34"/>
      <c r="B784" s="34"/>
      <c r="C784" s="34"/>
      <c r="H784" s="171"/>
      <c r="I784" s="171"/>
      <c r="J784" s="171"/>
      <c r="K784" s="171"/>
    </row>
    <row r="785" spans="1:11" ht="14.25" customHeight="1" x14ac:dyDescent="0.25">
      <c r="A785" s="34"/>
      <c r="B785" s="34"/>
      <c r="C785" s="34"/>
      <c r="H785" s="171"/>
      <c r="I785" s="171"/>
      <c r="J785" s="171"/>
      <c r="K785" s="171"/>
    </row>
    <row r="786" spans="1:11" ht="14.25" customHeight="1" x14ac:dyDescent="0.25">
      <c r="A786" s="34"/>
      <c r="B786" s="34"/>
      <c r="C786" s="34"/>
      <c r="H786" s="171"/>
      <c r="I786" s="171"/>
      <c r="J786" s="171"/>
      <c r="K786" s="171"/>
    </row>
    <row r="787" spans="1:11" ht="14.25" customHeight="1" x14ac:dyDescent="0.25">
      <c r="A787" s="34"/>
      <c r="B787" s="34"/>
      <c r="C787" s="34"/>
      <c r="H787" s="171"/>
      <c r="I787" s="171"/>
      <c r="J787" s="171"/>
      <c r="K787" s="171"/>
    </row>
    <row r="788" spans="1:11" ht="14.25" customHeight="1" x14ac:dyDescent="0.25">
      <c r="A788" s="34"/>
      <c r="B788" s="34"/>
      <c r="C788" s="34"/>
      <c r="H788" s="171"/>
      <c r="I788" s="171"/>
      <c r="J788" s="171"/>
      <c r="K788" s="171"/>
    </row>
    <row r="789" spans="1:11" ht="14.25" customHeight="1" x14ac:dyDescent="0.25">
      <c r="A789" s="34"/>
      <c r="B789" s="34"/>
      <c r="C789" s="34"/>
      <c r="H789" s="171"/>
      <c r="I789" s="171"/>
      <c r="J789" s="171"/>
      <c r="K789" s="171"/>
    </row>
    <row r="790" spans="1:11" ht="14.25" customHeight="1" x14ac:dyDescent="0.25">
      <c r="A790" s="34"/>
      <c r="B790" s="34"/>
      <c r="C790" s="34"/>
      <c r="H790" s="171"/>
      <c r="I790" s="171"/>
      <c r="J790" s="171"/>
      <c r="K790" s="171"/>
    </row>
    <row r="791" spans="1:11" ht="14.25" customHeight="1" x14ac:dyDescent="0.25">
      <c r="A791" s="34"/>
      <c r="B791" s="34"/>
      <c r="C791" s="34"/>
      <c r="H791" s="171"/>
      <c r="I791" s="171"/>
      <c r="J791" s="171"/>
      <c r="K791" s="171"/>
    </row>
    <row r="792" spans="1:11" ht="14.25" customHeight="1" x14ac:dyDescent="0.25">
      <c r="A792" s="34"/>
      <c r="B792" s="34"/>
      <c r="C792" s="34"/>
      <c r="H792" s="171"/>
      <c r="I792" s="171"/>
      <c r="J792" s="171"/>
      <c r="K792" s="171"/>
    </row>
    <row r="793" spans="1:11" ht="14.25" customHeight="1" x14ac:dyDescent="0.25">
      <c r="A793" s="34"/>
      <c r="B793" s="34"/>
      <c r="C793" s="34"/>
      <c r="H793" s="171"/>
      <c r="I793" s="171"/>
      <c r="J793" s="171"/>
      <c r="K793" s="171"/>
    </row>
    <row r="794" spans="1:11" ht="14.25" customHeight="1" x14ac:dyDescent="0.25">
      <c r="A794" s="34"/>
      <c r="B794" s="34"/>
      <c r="C794" s="34"/>
      <c r="H794" s="171"/>
      <c r="I794" s="171"/>
      <c r="J794" s="171"/>
      <c r="K794" s="171"/>
    </row>
    <row r="795" spans="1:11" ht="14.25" customHeight="1" x14ac:dyDescent="0.25">
      <c r="A795" s="34"/>
      <c r="B795" s="34"/>
      <c r="C795" s="34"/>
      <c r="H795" s="171"/>
      <c r="I795" s="171"/>
      <c r="J795" s="171"/>
      <c r="K795" s="171"/>
    </row>
    <row r="796" spans="1:11" ht="14.25" customHeight="1" x14ac:dyDescent="0.25">
      <c r="A796" s="34"/>
      <c r="B796" s="34"/>
      <c r="C796" s="34"/>
      <c r="H796" s="171"/>
      <c r="I796" s="171"/>
      <c r="J796" s="171"/>
      <c r="K796" s="171"/>
    </row>
    <row r="797" spans="1:11" ht="14.25" customHeight="1" x14ac:dyDescent="0.25">
      <c r="A797" s="34"/>
      <c r="B797" s="34"/>
      <c r="C797" s="34"/>
      <c r="H797" s="171"/>
      <c r="I797" s="171"/>
      <c r="J797" s="171"/>
      <c r="K797" s="171"/>
    </row>
    <row r="798" spans="1:11" ht="14.25" customHeight="1" x14ac:dyDescent="0.25">
      <c r="A798" s="34"/>
      <c r="B798" s="34"/>
      <c r="C798" s="34"/>
      <c r="H798" s="171"/>
      <c r="I798" s="171"/>
      <c r="J798" s="171"/>
      <c r="K798" s="171"/>
    </row>
    <row r="799" spans="1:11" ht="14.25" customHeight="1" x14ac:dyDescent="0.25">
      <c r="A799" s="34"/>
      <c r="B799" s="34"/>
      <c r="C799" s="34"/>
      <c r="H799" s="171"/>
      <c r="I799" s="171"/>
      <c r="J799" s="171"/>
      <c r="K799" s="171"/>
    </row>
    <row r="800" spans="1:11" ht="14.25" customHeight="1" x14ac:dyDescent="0.25">
      <c r="A800" s="34"/>
      <c r="B800" s="34"/>
      <c r="C800" s="34"/>
      <c r="H800" s="171"/>
      <c r="I800" s="171"/>
      <c r="J800" s="171"/>
      <c r="K800" s="171"/>
    </row>
    <row r="801" spans="1:11" ht="14.25" customHeight="1" x14ac:dyDescent="0.25">
      <c r="A801" s="34"/>
      <c r="B801" s="34"/>
      <c r="C801" s="34"/>
      <c r="H801" s="171"/>
      <c r="I801" s="171"/>
      <c r="J801" s="171"/>
      <c r="K801" s="171"/>
    </row>
    <row r="802" spans="1:11" ht="14.25" customHeight="1" x14ac:dyDescent="0.25">
      <c r="A802" s="34"/>
      <c r="B802" s="34"/>
      <c r="C802" s="34"/>
      <c r="H802" s="171"/>
      <c r="I802" s="171"/>
      <c r="J802" s="171"/>
      <c r="K802" s="171"/>
    </row>
    <row r="803" spans="1:11" ht="14.25" customHeight="1" x14ac:dyDescent="0.25">
      <c r="A803" s="34"/>
      <c r="B803" s="34"/>
      <c r="C803" s="34"/>
      <c r="H803" s="171"/>
      <c r="I803" s="171"/>
      <c r="J803" s="171"/>
      <c r="K803" s="171"/>
    </row>
    <row r="804" spans="1:11" ht="14.25" customHeight="1" x14ac:dyDescent="0.25">
      <c r="A804" s="34"/>
      <c r="B804" s="34"/>
      <c r="C804" s="34"/>
      <c r="H804" s="171"/>
      <c r="I804" s="171"/>
      <c r="J804" s="171"/>
      <c r="K804" s="171"/>
    </row>
    <row r="805" spans="1:11" ht="14.25" customHeight="1" x14ac:dyDescent="0.25">
      <c r="A805" s="34"/>
      <c r="B805" s="34"/>
      <c r="C805" s="34"/>
      <c r="H805" s="171"/>
      <c r="I805" s="171"/>
      <c r="J805" s="171"/>
      <c r="K805" s="171"/>
    </row>
    <row r="806" spans="1:11" ht="14.25" customHeight="1" x14ac:dyDescent="0.25">
      <c r="A806" s="34"/>
      <c r="B806" s="34"/>
      <c r="C806" s="34"/>
      <c r="H806" s="171"/>
      <c r="I806" s="171"/>
      <c r="J806" s="171"/>
      <c r="K806" s="171"/>
    </row>
    <row r="807" spans="1:11" ht="14.25" customHeight="1" x14ac:dyDescent="0.25">
      <c r="A807" s="34"/>
      <c r="B807" s="34"/>
      <c r="C807" s="34"/>
      <c r="H807" s="171"/>
      <c r="I807" s="171"/>
      <c r="J807" s="171"/>
      <c r="K807" s="171"/>
    </row>
    <row r="808" spans="1:11" ht="14.25" customHeight="1" x14ac:dyDescent="0.25">
      <c r="A808" s="34"/>
      <c r="B808" s="34"/>
      <c r="C808" s="34"/>
      <c r="H808" s="171"/>
      <c r="I808" s="171"/>
      <c r="J808" s="171"/>
      <c r="K808" s="171"/>
    </row>
    <row r="809" spans="1:11" ht="14.25" customHeight="1" x14ac:dyDescent="0.25">
      <c r="A809" s="34"/>
      <c r="B809" s="34"/>
      <c r="C809" s="34"/>
      <c r="H809" s="171"/>
      <c r="I809" s="171"/>
      <c r="J809" s="171"/>
      <c r="K809" s="171"/>
    </row>
    <row r="810" spans="1:11" ht="14.25" customHeight="1" x14ac:dyDescent="0.25">
      <c r="A810" s="34"/>
      <c r="B810" s="34"/>
      <c r="C810" s="34"/>
      <c r="H810" s="171"/>
      <c r="I810" s="171"/>
      <c r="J810" s="171"/>
      <c r="K810" s="171"/>
    </row>
    <row r="811" spans="1:11" ht="14.25" customHeight="1" x14ac:dyDescent="0.25">
      <c r="A811" s="34"/>
      <c r="B811" s="34"/>
      <c r="C811" s="34"/>
      <c r="H811" s="171"/>
      <c r="I811" s="171"/>
      <c r="J811" s="171"/>
      <c r="K811" s="171"/>
    </row>
    <row r="812" spans="1:11" ht="14.25" customHeight="1" x14ac:dyDescent="0.25">
      <c r="A812" s="34"/>
      <c r="B812" s="34"/>
      <c r="C812" s="34"/>
      <c r="H812" s="171"/>
      <c r="I812" s="171"/>
      <c r="J812" s="171"/>
      <c r="K812" s="171"/>
    </row>
    <row r="813" spans="1:11" ht="14.25" customHeight="1" x14ac:dyDescent="0.25">
      <c r="A813" s="34"/>
      <c r="B813" s="34"/>
      <c r="C813" s="34"/>
      <c r="H813" s="171"/>
      <c r="I813" s="171"/>
      <c r="J813" s="171"/>
      <c r="K813" s="171"/>
    </row>
    <row r="814" spans="1:11" ht="14.25" customHeight="1" x14ac:dyDescent="0.25">
      <c r="A814" s="34"/>
      <c r="B814" s="34"/>
      <c r="C814" s="34"/>
      <c r="H814" s="171"/>
      <c r="I814" s="171"/>
      <c r="J814" s="171"/>
      <c r="K814" s="171"/>
    </row>
    <row r="815" spans="1:11" ht="14.25" customHeight="1" x14ac:dyDescent="0.25">
      <c r="A815" s="34"/>
      <c r="B815" s="34"/>
      <c r="C815" s="34"/>
      <c r="H815" s="171"/>
      <c r="I815" s="171"/>
      <c r="J815" s="171"/>
      <c r="K815" s="171"/>
    </row>
    <row r="816" spans="1:11" ht="14.25" customHeight="1" x14ac:dyDescent="0.25">
      <c r="A816" s="34"/>
      <c r="B816" s="34"/>
      <c r="C816" s="34"/>
      <c r="H816" s="171"/>
      <c r="I816" s="171"/>
      <c r="J816" s="171"/>
      <c r="K816" s="171"/>
    </row>
    <row r="817" spans="1:11" ht="14.25" customHeight="1" x14ac:dyDescent="0.25">
      <c r="A817" s="34"/>
      <c r="B817" s="34"/>
      <c r="C817" s="34"/>
      <c r="H817" s="171"/>
      <c r="I817" s="171"/>
      <c r="J817" s="171"/>
      <c r="K817" s="171"/>
    </row>
    <row r="818" spans="1:11" ht="14.25" customHeight="1" x14ac:dyDescent="0.25">
      <c r="A818" s="34"/>
      <c r="B818" s="34"/>
      <c r="C818" s="34"/>
      <c r="H818" s="171"/>
      <c r="I818" s="171"/>
      <c r="J818" s="171"/>
      <c r="K818" s="171"/>
    </row>
    <row r="819" spans="1:11" ht="14.25" customHeight="1" x14ac:dyDescent="0.25">
      <c r="A819" s="34"/>
      <c r="B819" s="34"/>
      <c r="C819" s="34"/>
      <c r="H819" s="171"/>
      <c r="I819" s="171"/>
      <c r="J819" s="171"/>
      <c r="K819" s="171"/>
    </row>
    <row r="820" spans="1:11" ht="14.25" customHeight="1" x14ac:dyDescent="0.25">
      <c r="A820" s="34"/>
      <c r="B820" s="34"/>
      <c r="C820" s="34"/>
      <c r="H820" s="171"/>
      <c r="I820" s="171"/>
      <c r="J820" s="171"/>
      <c r="K820" s="171"/>
    </row>
    <row r="821" spans="1:11" ht="14.25" customHeight="1" x14ac:dyDescent="0.25">
      <c r="A821" s="34"/>
      <c r="B821" s="34"/>
      <c r="C821" s="34"/>
      <c r="H821" s="171"/>
      <c r="I821" s="171"/>
      <c r="J821" s="171"/>
      <c r="K821" s="171"/>
    </row>
    <row r="822" spans="1:11" ht="14.25" customHeight="1" x14ac:dyDescent="0.25">
      <c r="A822" s="34"/>
      <c r="B822" s="34"/>
      <c r="C822" s="34"/>
      <c r="H822" s="171"/>
      <c r="I822" s="171"/>
      <c r="J822" s="171"/>
      <c r="K822" s="171"/>
    </row>
    <row r="823" spans="1:11" ht="14.25" customHeight="1" x14ac:dyDescent="0.25">
      <c r="A823" s="34"/>
      <c r="B823" s="34"/>
      <c r="C823" s="34"/>
      <c r="H823" s="171"/>
      <c r="I823" s="171"/>
      <c r="J823" s="171"/>
      <c r="K823" s="171"/>
    </row>
    <row r="824" spans="1:11" ht="14.25" customHeight="1" x14ac:dyDescent="0.25">
      <c r="A824" s="34"/>
      <c r="B824" s="34"/>
      <c r="C824" s="34"/>
      <c r="H824" s="171"/>
      <c r="I824" s="171"/>
      <c r="J824" s="171"/>
      <c r="K824" s="171"/>
    </row>
    <row r="825" spans="1:11" ht="14.25" customHeight="1" x14ac:dyDescent="0.25">
      <c r="A825" s="34"/>
      <c r="B825" s="34"/>
      <c r="C825" s="34"/>
      <c r="H825" s="171"/>
      <c r="I825" s="171"/>
      <c r="J825" s="171"/>
      <c r="K825" s="171"/>
    </row>
    <row r="826" spans="1:11" ht="14.25" customHeight="1" x14ac:dyDescent="0.25">
      <c r="A826" s="34"/>
      <c r="B826" s="34"/>
      <c r="C826" s="34"/>
      <c r="H826" s="171"/>
      <c r="I826" s="171"/>
      <c r="J826" s="171"/>
      <c r="K826" s="171"/>
    </row>
    <row r="827" spans="1:11" ht="14.25" customHeight="1" x14ac:dyDescent="0.25">
      <c r="A827" s="34"/>
      <c r="B827" s="34"/>
      <c r="C827" s="34"/>
      <c r="H827" s="171"/>
      <c r="I827" s="171"/>
      <c r="J827" s="171"/>
      <c r="K827" s="171"/>
    </row>
    <row r="828" spans="1:11" ht="14.25" customHeight="1" x14ac:dyDescent="0.25">
      <c r="A828" s="34"/>
      <c r="B828" s="34"/>
      <c r="C828" s="34"/>
      <c r="H828" s="171"/>
      <c r="I828" s="171"/>
      <c r="J828" s="171"/>
      <c r="K828" s="171"/>
    </row>
    <row r="829" spans="1:11" ht="14.25" customHeight="1" x14ac:dyDescent="0.25">
      <c r="A829" s="34"/>
      <c r="B829" s="34"/>
      <c r="C829" s="34"/>
      <c r="H829" s="171"/>
      <c r="I829" s="171"/>
      <c r="J829" s="171"/>
      <c r="K829" s="171"/>
    </row>
    <row r="830" spans="1:11" ht="14.25" customHeight="1" x14ac:dyDescent="0.25">
      <c r="A830" s="34"/>
      <c r="B830" s="34"/>
      <c r="C830" s="34"/>
      <c r="H830" s="171"/>
      <c r="I830" s="171"/>
      <c r="J830" s="171"/>
      <c r="K830" s="171"/>
    </row>
    <row r="831" spans="1:11" ht="14.25" customHeight="1" x14ac:dyDescent="0.25">
      <c r="A831" s="34"/>
      <c r="B831" s="34"/>
      <c r="C831" s="34"/>
      <c r="H831" s="171"/>
      <c r="I831" s="171"/>
      <c r="J831" s="171"/>
      <c r="K831" s="171"/>
    </row>
    <row r="832" spans="1:11" ht="14.25" customHeight="1" x14ac:dyDescent="0.25">
      <c r="A832" s="34"/>
      <c r="B832" s="34"/>
      <c r="C832" s="34"/>
      <c r="H832" s="171"/>
      <c r="I832" s="171"/>
      <c r="J832" s="171"/>
      <c r="K832" s="171"/>
    </row>
    <row r="833" spans="1:11" ht="14.25" customHeight="1" x14ac:dyDescent="0.25">
      <c r="A833" s="34"/>
      <c r="B833" s="34"/>
      <c r="C833" s="34"/>
      <c r="H833" s="171"/>
      <c r="I833" s="171"/>
      <c r="J833" s="171"/>
      <c r="K833" s="171"/>
    </row>
    <row r="834" spans="1:11" ht="14.25" customHeight="1" x14ac:dyDescent="0.25">
      <c r="A834" s="34"/>
      <c r="B834" s="34"/>
      <c r="C834" s="34"/>
      <c r="H834" s="171"/>
      <c r="I834" s="171"/>
      <c r="J834" s="171"/>
      <c r="K834" s="171"/>
    </row>
    <row r="835" spans="1:11" ht="14.25" customHeight="1" x14ac:dyDescent="0.25">
      <c r="A835" s="34"/>
      <c r="B835" s="34"/>
      <c r="C835" s="34"/>
      <c r="H835" s="171"/>
      <c r="I835" s="171"/>
      <c r="J835" s="171"/>
      <c r="K835" s="171"/>
    </row>
    <row r="836" spans="1:11" ht="14.25" customHeight="1" x14ac:dyDescent="0.25">
      <c r="A836" s="34"/>
      <c r="B836" s="34"/>
      <c r="C836" s="34"/>
      <c r="H836" s="171"/>
      <c r="I836" s="171"/>
      <c r="J836" s="171"/>
      <c r="K836" s="171"/>
    </row>
    <row r="837" spans="1:11" ht="14.25" customHeight="1" x14ac:dyDescent="0.25">
      <c r="A837" s="34"/>
      <c r="B837" s="34"/>
      <c r="C837" s="34"/>
      <c r="H837" s="171"/>
      <c r="I837" s="171"/>
      <c r="J837" s="171"/>
      <c r="K837" s="171"/>
    </row>
    <row r="838" spans="1:11" ht="14.25" customHeight="1" x14ac:dyDescent="0.25">
      <c r="A838" s="34"/>
      <c r="B838" s="34"/>
      <c r="C838" s="34"/>
      <c r="H838" s="171"/>
      <c r="I838" s="171"/>
      <c r="J838" s="171"/>
      <c r="K838" s="171"/>
    </row>
    <row r="839" spans="1:11" ht="14.25" customHeight="1" x14ac:dyDescent="0.25">
      <c r="A839" s="34"/>
      <c r="B839" s="34"/>
      <c r="C839" s="34"/>
      <c r="H839" s="171"/>
      <c r="I839" s="171"/>
      <c r="J839" s="171"/>
      <c r="K839" s="171"/>
    </row>
    <row r="840" spans="1:11" ht="14.25" customHeight="1" x14ac:dyDescent="0.25">
      <c r="A840" s="34"/>
      <c r="B840" s="34"/>
      <c r="C840" s="34"/>
      <c r="H840" s="171"/>
      <c r="I840" s="171"/>
      <c r="J840" s="171"/>
      <c r="K840" s="171"/>
    </row>
    <row r="841" spans="1:11" ht="14.25" customHeight="1" x14ac:dyDescent="0.25">
      <c r="A841" s="34"/>
      <c r="B841" s="34"/>
      <c r="C841" s="34"/>
      <c r="H841" s="171"/>
      <c r="I841" s="171"/>
      <c r="J841" s="171"/>
      <c r="K841" s="171"/>
    </row>
    <row r="842" spans="1:11" ht="14.25" customHeight="1" x14ac:dyDescent="0.25">
      <c r="A842" s="34"/>
      <c r="B842" s="34"/>
      <c r="C842" s="34"/>
      <c r="H842" s="171"/>
      <c r="I842" s="171"/>
      <c r="J842" s="171"/>
      <c r="K842" s="171"/>
    </row>
    <row r="843" spans="1:11" ht="14.25" customHeight="1" x14ac:dyDescent="0.25">
      <c r="A843" s="34"/>
      <c r="B843" s="34"/>
      <c r="C843" s="34"/>
      <c r="H843" s="171"/>
      <c r="I843" s="171"/>
      <c r="J843" s="171"/>
      <c r="K843" s="171"/>
    </row>
    <row r="844" spans="1:11" ht="14.25" customHeight="1" x14ac:dyDescent="0.25">
      <c r="A844" s="34"/>
      <c r="B844" s="34"/>
      <c r="C844" s="34"/>
      <c r="H844" s="171"/>
      <c r="I844" s="171"/>
      <c r="J844" s="171"/>
      <c r="K844" s="171"/>
    </row>
    <row r="845" spans="1:11" ht="14.25" customHeight="1" x14ac:dyDescent="0.25">
      <c r="A845" s="34"/>
      <c r="B845" s="34"/>
      <c r="C845" s="34"/>
      <c r="H845" s="171"/>
      <c r="I845" s="171"/>
      <c r="J845" s="171"/>
      <c r="K845" s="171"/>
    </row>
    <row r="846" spans="1:11" ht="14.25" customHeight="1" x14ac:dyDescent="0.25">
      <c r="A846" s="34"/>
      <c r="B846" s="34"/>
      <c r="C846" s="34"/>
      <c r="H846" s="171"/>
      <c r="I846" s="171"/>
      <c r="J846" s="171"/>
      <c r="K846" s="171"/>
    </row>
    <row r="847" spans="1:11" ht="14.25" customHeight="1" x14ac:dyDescent="0.25">
      <c r="A847" s="34"/>
      <c r="B847" s="34"/>
      <c r="C847" s="34"/>
      <c r="H847" s="171"/>
      <c r="I847" s="171"/>
      <c r="J847" s="171"/>
      <c r="K847" s="171"/>
    </row>
    <row r="848" spans="1:11" ht="14.25" customHeight="1" x14ac:dyDescent="0.25">
      <c r="A848" s="34"/>
      <c r="B848" s="34"/>
      <c r="C848" s="34"/>
      <c r="H848" s="171"/>
      <c r="I848" s="171"/>
      <c r="J848" s="171"/>
      <c r="K848" s="171"/>
    </row>
    <row r="849" spans="1:11" ht="14.25" customHeight="1" x14ac:dyDescent="0.25">
      <c r="A849" s="34"/>
      <c r="B849" s="34"/>
      <c r="C849" s="34"/>
      <c r="H849" s="171"/>
      <c r="I849" s="171"/>
      <c r="J849" s="171"/>
      <c r="K849" s="171"/>
    </row>
    <row r="850" spans="1:11" ht="14.25" customHeight="1" x14ac:dyDescent="0.25">
      <c r="A850" s="34"/>
      <c r="B850" s="34"/>
      <c r="C850" s="34"/>
      <c r="H850" s="171"/>
      <c r="I850" s="171"/>
      <c r="J850" s="171"/>
      <c r="K850" s="171"/>
    </row>
    <row r="851" spans="1:11" ht="14.25" customHeight="1" x14ac:dyDescent="0.25">
      <c r="A851" s="34"/>
      <c r="B851" s="34"/>
      <c r="C851" s="34"/>
      <c r="H851" s="171"/>
      <c r="I851" s="171"/>
      <c r="J851" s="171"/>
      <c r="K851" s="171"/>
    </row>
    <row r="852" spans="1:11" ht="14.25" customHeight="1" x14ac:dyDescent="0.25">
      <c r="A852" s="34"/>
      <c r="B852" s="34"/>
      <c r="C852" s="34"/>
      <c r="H852" s="171"/>
      <c r="I852" s="171"/>
      <c r="J852" s="171"/>
      <c r="K852" s="171"/>
    </row>
    <row r="853" spans="1:11" ht="14.25" customHeight="1" x14ac:dyDescent="0.25">
      <c r="A853" s="34"/>
      <c r="B853" s="34"/>
      <c r="C853" s="34"/>
      <c r="H853" s="171"/>
      <c r="I853" s="171"/>
      <c r="J853" s="171"/>
      <c r="K853" s="171"/>
    </row>
    <row r="854" spans="1:11" ht="14.25" customHeight="1" x14ac:dyDescent="0.25">
      <c r="A854" s="34"/>
      <c r="B854" s="34"/>
      <c r="C854" s="34"/>
      <c r="H854" s="171"/>
      <c r="I854" s="171"/>
      <c r="J854" s="171"/>
      <c r="K854" s="171"/>
    </row>
    <row r="855" spans="1:11" ht="14.25" customHeight="1" x14ac:dyDescent="0.25">
      <c r="A855" s="34"/>
      <c r="B855" s="34"/>
      <c r="C855" s="34"/>
      <c r="H855" s="171"/>
      <c r="I855" s="171"/>
      <c r="J855" s="171"/>
      <c r="K855" s="171"/>
    </row>
    <row r="856" spans="1:11" ht="14.25" customHeight="1" x14ac:dyDescent="0.25">
      <c r="A856" s="34"/>
      <c r="B856" s="34"/>
      <c r="C856" s="34"/>
      <c r="H856" s="171"/>
      <c r="I856" s="171"/>
      <c r="J856" s="171"/>
      <c r="K856" s="171"/>
    </row>
    <row r="857" spans="1:11" ht="14.25" customHeight="1" x14ac:dyDescent="0.25">
      <c r="A857" s="34"/>
      <c r="B857" s="34"/>
      <c r="C857" s="34"/>
      <c r="H857" s="171"/>
      <c r="I857" s="171"/>
      <c r="J857" s="171"/>
      <c r="K857" s="171"/>
    </row>
    <row r="858" spans="1:11" ht="14.25" customHeight="1" x14ac:dyDescent="0.25">
      <c r="A858" s="34"/>
      <c r="B858" s="34"/>
      <c r="C858" s="34"/>
      <c r="H858" s="171"/>
      <c r="I858" s="171"/>
      <c r="J858" s="171"/>
      <c r="K858" s="171"/>
    </row>
    <row r="859" spans="1:11" ht="14.25" customHeight="1" x14ac:dyDescent="0.25">
      <c r="A859" s="34"/>
      <c r="B859" s="34"/>
      <c r="C859" s="34"/>
      <c r="H859" s="171"/>
      <c r="I859" s="171"/>
      <c r="J859" s="171"/>
      <c r="K859" s="171"/>
    </row>
    <row r="860" spans="1:11" ht="14.25" customHeight="1" x14ac:dyDescent="0.25">
      <c r="A860" s="34"/>
      <c r="B860" s="34"/>
      <c r="C860" s="34"/>
      <c r="H860" s="171"/>
      <c r="I860" s="171"/>
      <c r="J860" s="171"/>
      <c r="K860" s="171"/>
    </row>
    <row r="861" spans="1:11" ht="14.25" customHeight="1" x14ac:dyDescent="0.25">
      <c r="A861" s="34"/>
      <c r="B861" s="34"/>
      <c r="C861" s="34"/>
      <c r="H861" s="171"/>
      <c r="I861" s="171"/>
      <c r="J861" s="171"/>
      <c r="K861" s="171"/>
    </row>
    <row r="862" spans="1:11" ht="14.25" customHeight="1" x14ac:dyDescent="0.25">
      <c r="A862" s="34"/>
      <c r="B862" s="34"/>
      <c r="C862" s="34"/>
      <c r="H862" s="171"/>
      <c r="I862" s="171"/>
      <c r="J862" s="171"/>
      <c r="K862" s="171"/>
    </row>
    <row r="863" spans="1:11" ht="14.25" customHeight="1" x14ac:dyDescent="0.25">
      <c r="A863" s="34"/>
      <c r="B863" s="34"/>
      <c r="C863" s="34"/>
      <c r="H863" s="171"/>
      <c r="I863" s="171"/>
      <c r="J863" s="171"/>
      <c r="K863" s="171"/>
    </row>
    <row r="864" spans="1:11" ht="14.25" customHeight="1" x14ac:dyDescent="0.25">
      <c r="A864" s="34"/>
      <c r="B864" s="34"/>
      <c r="C864" s="34"/>
      <c r="H864" s="171"/>
      <c r="I864" s="171"/>
      <c r="J864" s="171"/>
      <c r="K864" s="171"/>
    </row>
    <row r="865" spans="1:11" ht="14.25" customHeight="1" x14ac:dyDescent="0.25">
      <c r="A865" s="34"/>
      <c r="B865" s="34"/>
      <c r="C865" s="34"/>
      <c r="H865" s="171"/>
      <c r="I865" s="171"/>
      <c r="J865" s="171"/>
      <c r="K865" s="171"/>
    </row>
    <row r="866" spans="1:11" ht="14.25" customHeight="1" x14ac:dyDescent="0.25">
      <c r="A866" s="34"/>
      <c r="B866" s="34"/>
      <c r="C866" s="34"/>
      <c r="H866" s="171"/>
      <c r="I866" s="171"/>
      <c r="J866" s="171"/>
      <c r="K866" s="171"/>
    </row>
    <row r="867" spans="1:11" ht="14.25" customHeight="1" x14ac:dyDescent="0.25">
      <c r="A867" s="34"/>
      <c r="B867" s="34"/>
      <c r="C867" s="34"/>
      <c r="H867" s="171"/>
      <c r="I867" s="171"/>
      <c r="J867" s="171"/>
      <c r="K867" s="171"/>
    </row>
    <row r="868" spans="1:11" ht="14.25" customHeight="1" x14ac:dyDescent="0.25">
      <c r="A868" s="34"/>
      <c r="B868" s="34"/>
      <c r="C868" s="34"/>
      <c r="H868" s="171"/>
      <c r="I868" s="171"/>
      <c r="J868" s="171"/>
      <c r="K868" s="171"/>
    </row>
    <row r="869" spans="1:11" ht="14.25" customHeight="1" x14ac:dyDescent="0.25">
      <c r="A869" s="34"/>
      <c r="B869" s="34"/>
      <c r="C869" s="34"/>
      <c r="H869" s="171"/>
      <c r="I869" s="171"/>
      <c r="J869" s="171"/>
      <c r="K869" s="171"/>
    </row>
    <row r="870" spans="1:11" ht="14.25" customHeight="1" x14ac:dyDescent="0.25">
      <c r="A870" s="34"/>
      <c r="B870" s="34"/>
      <c r="C870" s="34"/>
      <c r="H870" s="171"/>
      <c r="I870" s="171"/>
      <c r="J870" s="171"/>
      <c r="K870" s="171"/>
    </row>
    <row r="871" spans="1:11" ht="14.25" customHeight="1" x14ac:dyDescent="0.25">
      <c r="A871" s="34"/>
      <c r="B871" s="34"/>
      <c r="C871" s="34"/>
      <c r="H871" s="171"/>
      <c r="I871" s="171"/>
      <c r="J871" s="171"/>
      <c r="K871" s="171"/>
    </row>
    <row r="872" spans="1:11" ht="14.25" customHeight="1" x14ac:dyDescent="0.25">
      <c r="A872" s="34"/>
      <c r="B872" s="34"/>
      <c r="C872" s="34"/>
      <c r="H872" s="171"/>
      <c r="I872" s="171"/>
      <c r="J872" s="171"/>
      <c r="K872" s="171"/>
    </row>
    <row r="873" spans="1:11" ht="14.25" customHeight="1" x14ac:dyDescent="0.25">
      <c r="A873" s="34"/>
      <c r="B873" s="34"/>
      <c r="C873" s="34"/>
      <c r="H873" s="171"/>
      <c r="I873" s="171"/>
      <c r="J873" s="171"/>
      <c r="K873" s="171"/>
    </row>
    <row r="874" spans="1:11" ht="14.25" customHeight="1" x14ac:dyDescent="0.25">
      <c r="A874" s="34"/>
      <c r="B874" s="34"/>
      <c r="C874" s="34"/>
      <c r="H874" s="171"/>
      <c r="I874" s="171"/>
      <c r="J874" s="171"/>
      <c r="K874" s="171"/>
    </row>
    <row r="875" spans="1:11" ht="14.25" customHeight="1" x14ac:dyDescent="0.25">
      <c r="A875" s="34"/>
      <c r="B875" s="34"/>
      <c r="C875" s="34"/>
      <c r="H875" s="171"/>
      <c r="I875" s="171"/>
      <c r="J875" s="171"/>
      <c r="K875" s="171"/>
    </row>
    <row r="876" spans="1:11" ht="14.25" customHeight="1" x14ac:dyDescent="0.25">
      <c r="A876" s="34"/>
      <c r="B876" s="34"/>
      <c r="C876" s="34"/>
      <c r="H876" s="171"/>
      <c r="I876" s="171"/>
      <c r="J876" s="171"/>
      <c r="K876" s="171"/>
    </row>
    <row r="877" spans="1:11" ht="14.25" customHeight="1" x14ac:dyDescent="0.25">
      <c r="A877" s="34"/>
      <c r="B877" s="34"/>
      <c r="C877" s="34"/>
      <c r="H877" s="171"/>
      <c r="I877" s="171"/>
      <c r="J877" s="171"/>
      <c r="K877" s="171"/>
    </row>
    <row r="878" spans="1:11" ht="14.25" customHeight="1" x14ac:dyDescent="0.25">
      <c r="A878" s="34"/>
      <c r="B878" s="34"/>
      <c r="C878" s="34"/>
      <c r="H878" s="171"/>
      <c r="I878" s="171"/>
      <c r="J878" s="171"/>
      <c r="K878" s="171"/>
    </row>
    <row r="879" spans="1:11" ht="14.25" customHeight="1" x14ac:dyDescent="0.25">
      <c r="A879" s="34"/>
      <c r="B879" s="34"/>
      <c r="C879" s="34"/>
      <c r="H879" s="171"/>
      <c r="I879" s="171"/>
      <c r="J879" s="171"/>
      <c r="K879" s="171"/>
    </row>
    <row r="880" spans="1:11" ht="14.25" customHeight="1" x14ac:dyDescent="0.25">
      <c r="A880" s="34"/>
      <c r="B880" s="34"/>
      <c r="C880" s="34"/>
      <c r="H880" s="171"/>
      <c r="I880" s="171"/>
      <c r="J880" s="171"/>
      <c r="K880" s="171"/>
    </row>
    <row r="881" spans="1:11" ht="14.25" customHeight="1" x14ac:dyDescent="0.25">
      <c r="A881" s="34"/>
      <c r="B881" s="34"/>
      <c r="C881" s="34"/>
      <c r="H881" s="171"/>
      <c r="I881" s="171"/>
      <c r="J881" s="171"/>
      <c r="K881" s="171"/>
    </row>
    <row r="882" spans="1:11" ht="14.25" customHeight="1" x14ac:dyDescent="0.25">
      <c r="A882" s="34"/>
      <c r="B882" s="34"/>
      <c r="C882" s="34"/>
      <c r="H882" s="171"/>
      <c r="I882" s="171"/>
      <c r="J882" s="171"/>
      <c r="K882" s="171"/>
    </row>
    <row r="883" spans="1:11" ht="14.25" customHeight="1" x14ac:dyDescent="0.25">
      <c r="A883" s="34"/>
      <c r="B883" s="34"/>
      <c r="C883" s="34"/>
      <c r="H883" s="171"/>
      <c r="I883" s="171"/>
      <c r="J883" s="171"/>
      <c r="K883" s="171"/>
    </row>
    <row r="884" spans="1:11" ht="14.25" customHeight="1" x14ac:dyDescent="0.25">
      <c r="A884" s="34"/>
      <c r="B884" s="34"/>
      <c r="C884" s="34"/>
      <c r="H884" s="171"/>
      <c r="I884" s="171"/>
      <c r="J884" s="171"/>
      <c r="K884" s="171"/>
    </row>
    <row r="885" spans="1:11" ht="14.25" customHeight="1" x14ac:dyDescent="0.25">
      <c r="A885" s="34"/>
      <c r="B885" s="34"/>
      <c r="C885" s="34"/>
      <c r="H885" s="171"/>
      <c r="I885" s="171"/>
      <c r="J885" s="171"/>
      <c r="K885" s="171"/>
    </row>
    <row r="886" spans="1:11" ht="14.25" customHeight="1" x14ac:dyDescent="0.25">
      <c r="A886" s="34"/>
      <c r="B886" s="34"/>
      <c r="C886" s="34"/>
      <c r="H886" s="171"/>
      <c r="I886" s="171"/>
      <c r="J886" s="171"/>
      <c r="K886" s="171"/>
    </row>
    <row r="887" spans="1:11" ht="14.25" customHeight="1" x14ac:dyDescent="0.25">
      <c r="A887" s="34"/>
      <c r="B887" s="34"/>
      <c r="C887" s="34"/>
      <c r="H887" s="171"/>
      <c r="I887" s="171"/>
      <c r="J887" s="171"/>
      <c r="K887" s="171"/>
    </row>
    <row r="888" spans="1:11" ht="14.25" customHeight="1" x14ac:dyDescent="0.25">
      <c r="A888" s="34"/>
      <c r="B888" s="34"/>
      <c r="C888" s="34"/>
      <c r="H888" s="171"/>
      <c r="I888" s="171"/>
      <c r="J888" s="171"/>
      <c r="K888" s="171"/>
    </row>
    <row r="889" spans="1:11" ht="14.25" customHeight="1" x14ac:dyDescent="0.25">
      <c r="A889" s="34"/>
      <c r="B889" s="34"/>
      <c r="C889" s="34"/>
      <c r="H889" s="171"/>
      <c r="I889" s="171"/>
      <c r="J889" s="171"/>
      <c r="K889" s="171"/>
    </row>
    <row r="890" spans="1:11" ht="14.25" customHeight="1" x14ac:dyDescent="0.25">
      <c r="A890" s="34"/>
      <c r="B890" s="34"/>
      <c r="C890" s="34"/>
      <c r="H890" s="171"/>
      <c r="I890" s="171"/>
      <c r="J890" s="171"/>
      <c r="K890" s="171"/>
    </row>
    <row r="891" spans="1:11" ht="14.25" customHeight="1" x14ac:dyDescent="0.25">
      <c r="A891" s="34"/>
      <c r="B891" s="34"/>
      <c r="C891" s="34"/>
      <c r="H891" s="171"/>
      <c r="I891" s="171"/>
      <c r="J891" s="171"/>
      <c r="K891" s="171"/>
    </row>
    <row r="892" spans="1:11" ht="14.25" customHeight="1" x14ac:dyDescent="0.25">
      <c r="A892" s="34"/>
      <c r="B892" s="34"/>
      <c r="C892" s="34"/>
      <c r="H892" s="171"/>
      <c r="I892" s="171"/>
      <c r="J892" s="171"/>
      <c r="K892" s="171"/>
    </row>
    <row r="893" spans="1:11" ht="14.25" customHeight="1" x14ac:dyDescent="0.25">
      <c r="A893" s="34"/>
      <c r="B893" s="34"/>
      <c r="C893" s="34"/>
      <c r="H893" s="171"/>
      <c r="I893" s="171"/>
      <c r="J893" s="171"/>
      <c r="K893" s="171"/>
    </row>
    <row r="894" spans="1:11" ht="14.25" customHeight="1" x14ac:dyDescent="0.25">
      <c r="A894" s="34"/>
      <c r="B894" s="34"/>
      <c r="C894" s="34"/>
      <c r="H894" s="171"/>
      <c r="I894" s="171"/>
      <c r="J894" s="171"/>
      <c r="K894" s="171"/>
    </row>
    <row r="895" spans="1:11" ht="14.25" customHeight="1" x14ac:dyDescent="0.25">
      <c r="A895" s="34"/>
      <c r="B895" s="34"/>
      <c r="C895" s="34"/>
      <c r="H895" s="171"/>
      <c r="I895" s="171"/>
      <c r="J895" s="171"/>
      <c r="K895" s="171"/>
    </row>
    <row r="896" spans="1:11" ht="14.25" customHeight="1" x14ac:dyDescent="0.25">
      <c r="A896" s="34"/>
      <c r="B896" s="34"/>
      <c r="C896" s="34"/>
      <c r="H896" s="171"/>
      <c r="I896" s="171"/>
      <c r="J896" s="171"/>
      <c r="K896" s="171"/>
    </row>
    <row r="897" spans="1:11" ht="14.25" customHeight="1" x14ac:dyDescent="0.25">
      <c r="A897" s="34"/>
      <c r="B897" s="34"/>
      <c r="C897" s="34"/>
      <c r="H897" s="171"/>
      <c r="I897" s="171"/>
      <c r="J897" s="171"/>
      <c r="K897" s="171"/>
    </row>
    <row r="898" spans="1:11" ht="14.25" customHeight="1" x14ac:dyDescent="0.25">
      <c r="A898" s="34"/>
      <c r="B898" s="34"/>
      <c r="C898" s="34"/>
      <c r="H898" s="171"/>
      <c r="I898" s="171"/>
      <c r="J898" s="171"/>
      <c r="K898" s="171"/>
    </row>
    <row r="899" spans="1:11" ht="14.25" customHeight="1" x14ac:dyDescent="0.25">
      <c r="A899" s="34"/>
      <c r="B899" s="34"/>
      <c r="C899" s="34"/>
      <c r="H899" s="171"/>
      <c r="I899" s="171"/>
      <c r="J899" s="171"/>
      <c r="K899" s="171"/>
    </row>
    <row r="900" spans="1:11" ht="14.25" customHeight="1" x14ac:dyDescent="0.25">
      <c r="A900" s="34"/>
      <c r="B900" s="34"/>
      <c r="C900" s="34"/>
      <c r="H900" s="171"/>
      <c r="I900" s="171"/>
      <c r="J900" s="171"/>
      <c r="K900" s="171"/>
    </row>
    <row r="901" spans="1:11" ht="14.25" customHeight="1" x14ac:dyDescent="0.25">
      <c r="A901" s="34"/>
      <c r="B901" s="34"/>
      <c r="C901" s="34"/>
      <c r="H901" s="171"/>
      <c r="I901" s="171"/>
      <c r="J901" s="171"/>
      <c r="K901" s="171"/>
    </row>
    <row r="902" spans="1:11" ht="14.25" customHeight="1" x14ac:dyDescent="0.25">
      <c r="A902" s="34"/>
      <c r="B902" s="34"/>
      <c r="C902" s="34"/>
      <c r="H902" s="171"/>
      <c r="I902" s="171"/>
      <c r="J902" s="171"/>
      <c r="K902" s="171"/>
    </row>
    <row r="903" spans="1:11" ht="14.25" customHeight="1" x14ac:dyDescent="0.25">
      <c r="A903" s="34"/>
      <c r="B903" s="34"/>
      <c r="C903" s="34"/>
      <c r="H903" s="171"/>
      <c r="I903" s="171"/>
      <c r="J903" s="171"/>
      <c r="K903" s="171"/>
    </row>
    <row r="904" spans="1:11" ht="14.25" customHeight="1" x14ac:dyDescent="0.25">
      <c r="A904" s="34"/>
      <c r="B904" s="34"/>
      <c r="C904" s="34"/>
      <c r="H904" s="171"/>
      <c r="I904" s="171"/>
      <c r="J904" s="171"/>
      <c r="K904" s="171"/>
    </row>
    <row r="905" spans="1:11" ht="14.25" customHeight="1" x14ac:dyDescent="0.25">
      <c r="A905" s="34"/>
      <c r="B905" s="34"/>
      <c r="C905" s="34"/>
      <c r="H905" s="171"/>
      <c r="I905" s="171"/>
      <c r="J905" s="171"/>
      <c r="K905" s="171"/>
    </row>
    <row r="906" spans="1:11" ht="14.25" customHeight="1" x14ac:dyDescent="0.25">
      <c r="A906" s="34"/>
      <c r="B906" s="34"/>
      <c r="C906" s="34"/>
      <c r="H906" s="171"/>
      <c r="I906" s="171"/>
      <c r="J906" s="171"/>
      <c r="K906" s="171"/>
    </row>
    <row r="907" spans="1:11" ht="14.25" customHeight="1" x14ac:dyDescent="0.25">
      <c r="A907" s="34"/>
      <c r="B907" s="34"/>
      <c r="C907" s="34"/>
      <c r="H907" s="171"/>
      <c r="I907" s="171"/>
      <c r="J907" s="171"/>
      <c r="K907" s="171"/>
    </row>
    <row r="908" spans="1:11" ht="14.25" customHeight="1" x14ac:dyDescent="0.25">
      <c r="A908" s="34"/>
      <c r="B908" s="34"/>
      <c r="C908" s="34"/>
      <c r="H908" s="171"/>
      <c r="I908" s="171"/>
      <c r="J908" s="171"/>
      <c r="K908" s="171"/>
    </row>
    <row r="909" spans="1:11" ht="14.25" customHeight="1" x14ac:dyDescent="0.25">
      <c r="A909" s="34"/>
      <c r="B909" s="34"/>
      <c r="C909" s="34"/>
      <c r="H909" s="171"/>
      <c r="I909" s="171"/>
      <c r="J909" s="171"/>
      <c r="K909" s="171"/>
    </row>
    <row r="910" spans="1:11" ht="14.25" customHeight="1" x14ac:dyDescent="0.25">
      <c r="A910" s="34"/>
      <c r="B910" s="34"/>
      <c r="C910" s="34"/>
      <c r="H910" s="171"/>
      <c r="I910" s="171"/>
      <c r="J910" s="171"/>
      <c r="K910" s="171"/>
    </row>
    <row r="911" spans="1:11" ht="14.25" customHeight="1" x14ac:dyDescent="0.25">
      <c r="A911" s="34"/>
      <c r="B911" s="34"/>
      <c r="C911" s="34"/>
      <c r="H911" s="171"/>
      <c r="I911" s="171"/>
      <c r="J911" s="171"/>
      <c r="K911" s="171"/>
    </row>
    <row r="912" spans="1:11" ht="14.25" customHeight="1" x14ac:dyDescent="0.25">
      <c r="A912" s="34"/>
      <c r="B912" s="34"/>
      <c r="C912" s="34"/>
      <c r="H912" s="171"/>
      <c r="I912" s="171"/>
      <c r="J912" s="171"/>
      <c r="K912" s="171"/>
    </row>
    <row r="913" spans="1:11" ht="14.25" customHeight="1" x14ac:dyDescent="0.25">
      <c r="A913" s="34"/>
      <c r="B913" s="34"/>
      <c r="C913" s="34"/>
      <c r="H913" s="171"/>
      <c r="I913" s="171"/>
      <c r="J913" s="171"/>
      <c r="K913" s="171"/>
    </row>
    <row r="914" spans="1:11" ht="14.25" customHeight="1" x14ac:dyDescent="0.25">
      <c r="A914" s="34"/>
      <c r="B914" s="34"/>
      <c r="C914" s="34"/>
      <c r="H914" s="171"/>
      <c r="I914" s="171"/>
      <c r="J914" s="171"/>
      <c r="K914" s="171"/>
    </row>
    <row r="915" spans="1:11" ht="14.25" customHeight="1" x14ac:dyDescent="0.25">
      <c r="A915" s="34"/>
      <c r="B915" s="34"/>
      <c r="C915" s="34"/>
      <c r="H915" s="171"/>
      <c r="I915" s="171"/>
      <c r="J915" s="171"/>
      <c r="K915" s="171"/>
    </row>
    <row r="916" spans="1:11" ht="14.25" customHeight="1" x14ac:dyDescent="0.25">
      <c r="A916" s="34"/>
      <c r="B916" s="34"/>
      <c r="C916" s="34"/>
      <c r="H916" s="171"/>
      <c r="I916" s="171"/>
      <c r="J916" s="171"/>
      <c r="K916" s="171"/>
    </row>
    <row r="917" spans="1:11" ht="14.25" customHeight="1" x14ac:dyDescent="0.25">
      <c r="A917" s="34"/>
      <c r="B917" s="34"/>
      <c r="C917" s="34"/>
      <c r="H917" s="171"/>
      <c r="I917" s="171"/>
      <c r="J917" s="171"/>
      <c r="K917" s="171"/>
    </row>
    <row r="918" spans="1:11" ht="14.25" customHeight="1" x14ac:dyDescent="0.25">
      <c r="A918" s="34"/>
      <c r="B918" s="34"/>
      <c r="C918" s="34"/>
      <c r="H918" s="171"/>
      <c r="I918" s="171"/>
      <c r="J918" s="171"/>
      <c r="K918" s="171"/>
    </row>
    <row r="919" spans="1:11" ht="14.25" customHeight="1" x14ac:dyDescent="0.25">
      <c r="A919" s="34"/>
      <c r="B919" s="34"/>
      <c r="C919" s="34"/>
      <c r="H919" s="171"/>
      <c r="I919" s="171"/>
      <c r="J919" s="171"/>
      <c r="K919" s="171"/>
    </row>
    <row r="920" spans="1:11" ht="14.25" customHeight="1" x14ac:dyDescent="0.25">
      <c r="A920" s="34"/>
      <c r="B920" s="34"/>
      <c r="C920" s="34"/>
      <c r="H920" s="171"/>
      <c r="I920" s="171"/>
      <c r="J920" s="171"/>
      <c r="K920" s="171"/>
    </row>
    <row r="921" spans="1:11" ht="14.25" customHeight="1" x14ac:dyDescent="0.25">
      <c r="A921" s="34"/>
      <c r="B921" s="34"/>
      <c r="C921" s="34"/>
      <c r="H921" s="171"/>
      <c r="I921" s="171"/>
      <c r="J921" s="171"/>
      <c r="K921" s="171"/>
    </row>
    <row r="922" spans="1:11" ht="14.25" customHeight="1" x14ac:dyDescent="0.25">
      <c r="A922" s="34"/>
      <c r="B922" s="34"/>
      <c r="C922" s="34"/>
      <c r="H922" s="171"/>
      <c r="I922" s="171"/>
      <c r="J922" s="171"/>
      <c r="K922" s="171"/>
    </row>
    <row r="923" spans="1:11" ht="14.25" customHeight="1" x14ac:dyDescent="0.25">
      <c r="A923" s="34"/>
      <c r="B923" s="34"/>
      <c r="C923" s="34"/>
      <c r="H923" s="171"/>
      <c r="I923" s="171"/>
      <c r="J923" s="171"/>
      <c r="K923" s="171"/>
    </row>
    <row r="924" spans="1:11" ht="14.25" customHeight="1" x14ac:dyDescent="0.25">
      <c r="A924" s="34"/>
      <c r="B924" s="34"/>
      <c r="C924" s="34"/>
      <c r="H924" s="171"/>
      <c r="I924" s="171"/>
      <c r="J924" s="171"/>
      <c r="K924" s="171"/>
    </row>
    <row r="925" spans="1:11" ht="14.25" customHeight="1" x14ac:dyDescent="0.25">
      <c r="A925" s="34"/>
      <c r="B925" s="34"/>
      <c r="C925" s="34"/>
      <c r="H925" s="171"/>
      <c r="I925" s="171"/>
      <c r="J925" s="171"/>
      <c r="K925" s="171"/>
    </row>
    <row r="926" spans="1:11" ht="14.25" customHeight="1" x14ac:dyDescent="0.25">
      <c r="A926" s="34"/>
      <c r="B926" s="34"/>
      <c r="C926" s="34"/>
      <c r="H926" s="171"/>
      <c r="I926" s="171"/>
      <c r="J926" s="171"/>
      <c r="K926" s="171"/>
    </row>
    <row r="927" spans="1:11" ht="14.25" customHeight="1" x14ac:dyDescent="0.25">
      <c r="A927" s="34"/>
      <c r="B927" s="34"/>
      <c r="C927" s="34"/>
      <c r="H927" s="171"/>
      <c r="I927" s="171"/>
      <c r="J927" s="171"/>
      <c r="K927" s="171"/>
    </row>
    <row r="928" spans="1:11" ht="14.25" customHeight="1" x14ac:dyDescent="0.25">
      <c r="A928" s="34"/>
      <c r="B928" s="34"/>
      <c r="C928" s="34"/>
      <c r="H928" s="171"/>
      <c r="I928" s="171"/>
      <c r="J928" s="171"/>
      <c r="K928" s="171"/>
    </row>
    <row r="929" spans="1:11" ht="14.25" customHeight="1" x14ac:dyDescent="0.25">
      <c r="A929" s="34"/>
      <c r="B929" s="34"/>
      <c r="C929" s="34"/>
      <c r="H929" s="171"/>
      <c r="I929" s="171"/>
      <c r="J929" s="171"/>
      <c r="K929" s="171"/>
    </row>
    <row r="930" spans="1:11" ht="14.25" customHeight="1" x14ac:dyDescent="0.25">
      <c r="A930" s="34"/>
      <c r="B930" s="34"/>
      <c r="C930" s="34"/>
      <c r="H930" s="171"/>
      <c r="I930" s="171"/>
      <c r="J930" s="171"/>
      <c r="K930" s="171"/>
    </row>
    <row r="931" spans="1:11" ht="14.25" customHeight="1" x14ac:dyDescent="0.25">
      <c r="A931" s="34"/>
      <c r="B931" s="34"/>
      <c r="C931" s="34"/>
      <c r="H931" s="171"/>
      <c r="I931" s="171"/>
      <c r="J931" s="171"/>
      <c r="K931" s="171"/>
    </row>
    <row r="932" spans="1:11" ht="14.25" customHeight="1" x14ac:dyDescent="0.25">
      <c r="A932" s="34"/>
      <c r="B932" s="34"/>
      <c r="C932" s="34"/>
      <c r="H932" s="171"/>
      <c r="I932" s="171"/>
      <c r="J932" s="171"/>
      <c r="K932" s="171"/>
    </row>
    <row r="933" spans="1:11" ht="14.25" customHeight="1" x14ac:dyDescent="0.25">
      <c r="A933" s="34"/>
      <c r="B933" s="34"/>
      <c r="C933" s="34"/>
      <c r="H933" s="171"/>
      <c r="I933" s="171"/>
      <c r="J933" s="171"/>
      <c r="K933" s="171"/>
    </row>
    <row r="934" spans="1:11" ht="14.25" customHeight="1" x14ac:dyDescent="0.25">
      <c r="A934" s="34"/>
      <c r="B934" s="34"/>
      <c r="C934" s="34"/>
      <c r="H934" s="171"/>
      <c r="I934" s="171"/>
      <c r="J934" s="171"/>
      <c r="K934" s="171"/>
    </row>
    <row r="935" spans="1:11" ht="14.25" customHeight="1" x14ac:dyDescent="0.25">
      <c r="A935" s="34"/>
      <c r="B935" s="34"/>
      <c r="C935" s="34"/>
      <c r="H935" s="171"/>
      <c r="I935" s="171"/>
      <c r="J935" s="171"/>
      <c r="K935" s="171"/>
    </row>
    <row r="936" spans="1:11" ht="14.25" customHeight="1" x14ac:dyDescent="0.25">
      <c r="A936" s="34"/>
      <c r="B936" s="34"/>
      <c r="C936" s="34"/>
      <c r="H936" s="171"/>
      <c r="I936" s="171"/>
      <c r="J936" s="171"/>
      <c r="K936" s="171"/>
    </row>
    <row r="937" spans="1:11" ht="14.25" customHeight="1" x14ac:dyDescent="0.25">
      <c r="A937" s="34"/>
      <c r="B937" s="34"/>
      <c r="C937" s="34"/>
      <c r="H937" s="171"/>
      <c r="I937" s="171"/>
      <c r="J937" s="171"/>
      <c r="K937" s="171"/>
    </row>
    <row r="938" spans="1:11" ht="14.25" customHeight="1" x14ac:dyDescent="0.25">
      <c r="A938" s="34"/>
      <c r="B938" s="34"/>
      <c r="C938" s="34"/>
      <c r="H938" s="171"/>
      <c r="I938" s="171"/>
      <c r="J938" s="171"/>
      <c r="K938" s="171"/>
    </row>
    <row r="939" spans="1:11" ht="14.25" customHeight="1" x14ac:dyDescent="0.25">
      <c r="A939" s="34"/>
      <c r="B939" s="34"/>
      <c r="C939" s="34"/>
      <c r="H939" s="171"/>
      <c r="I939" s="171"/>
      <c r="J939" s="171"/>
      <c r="K939" s="171"/>
    </row>
    <row r="940" spans="1:11" ht="14.25" customHeight="1" x14ac:dyDescent="0.25">
      <c r="A940" s="34"/>
      <c r="B940" s="34"/>
      <c r="C940" s="34"/>
      <c r="H940" s="171"/>
      <c r="I940" s="171"/>
      <c r="J940" s="171"/>
      <c r="K940" s="171"/>
    </row>
    <row r="941" spans="1:11" ht="14.25" customHeight="1" x14ac:dyDescent="0.25">
      <c r="A941" s="34"/>
      <c r="B941" s="34"/>
      <c r="C941" s="34"/>
      <c r="H941" s="171"/>
      <c r="I941" s="171"/>
      <c r="J941" s="171"/>
      <c r="K941" s="171"/>
    </row>
    <row r="942" spans="1:11" ht="14.25" customHeight="1" x14ac:dyDescent="0.25">
      <c r="A942" s="34"/>
      <c r="B942" s="34"/>
      <c r="C942" s="34"/>
      <c r="H942" s="171"/>
      <c r="I942" s="171"/>
      <c r="J942" s="171"/>
      <c r="K942" s="171"/>
    </row>
    <row r="943" spans="1:11" ht="14.25" customHeight="1" x14ac:dyDescent="0.25">
      <c r="A943" s="34"/>
      <c r="B943" s="34"/>
      <c r="C943" s="34"/>
      <c r="H943" s="171"/>
      <c r="I943" s="171"/>
      <c r="J943" s="171"/>
      <c r="K943" s="171"/>
    </row>
    <row r="944" spans="1:11" ht="14.25" customHeight="1" x14ac:dyDescent="0.25">
      <c r="A944" s="34"/>
      <c r="B944" s="34"/>
      <c r="C944" s="34"/>
      <c r="H944" s="171"/>
      <c r="I944" s="171"/>
      <c r="J944" s="171"/>
      <c r="K944" s="171"/>
    </row>
    <row r="945" spans="1:11" ht="14.25" customHeight="1" x14ac:dyDescent="0.25">
      <c r="A945" s="34"/>
      <c r="B945" s="34"/>
      <c r="C945" s="34"/>
      <c r="H945" s="171"/>
      <c r="I945" s="171"/>
      <c r="J945" s="171"/>
      <c r="K945" s="171"/>
    </row>
    <row r="946" spans="1:11" ht="14.25" customHeight="1" x14ac:dyDescent="0.25">
      <c r="A946" s="34"/>
      <c r="B946" s="34"/>
      <c r="C946" s="34"/>
      <c r="H946" s="171"/>
      <c r="I946" s="171"/>
      <c r="J946" s="171"/>
      <c r="K946" s="171"/>
    </row>
    <row r="947" spans="1:11" ht="14.25" customHeight="1" x14ac:dyDescent="0.25">
      <c r="A947" s="34"/>
      <c r="B947" s="34"/>
      <c r="C947" s="34"/>
      <c r="H947" s="171"/>
      <c r="I947" s="171"/>
      <c r="J947" s="171"/>
      <c r="K947" s="171"/>
    </row>
    <row r="948" spans="1:11" ht="14.25" customHeight="1" x14ac:dyDescent="0.25">
      <c r="A948" s="34"/>
      <c r="B948" s="34"/>
      <c r="C948" s="34"/>
      <c r="H948" s="171"/>
      <c r="I948" s="171"/>
      <c r="J948" s="171"/>
      <c r="K948" s="171"/>
    </row>
    <row r="949" spans="1:11" ht="14.25" customHeight="1" x14ac:dyDescent="0.25">
      <c r="A949" s="34"/>
      <c r="B949" s="34"/>
      <c r="C949" s="34"/>
      <c r="H949" s="171"/>
      <c r="I949" s="171"/>
      <c r="J949" s="171"/>
      <c r="K949" s="171"/>
    </row>
    <row r="950" spans="1:11" ht="14.25" customHeight="1" x14ac:dyDescent="0.25">
      <c r="A950" s="34"/>
      <c r="B950" s="34"/>
      <c r="C950" s="34"/>
      <c r="H950" s="171"/>
      <c r="I950" s="171"/>
      <c r="J950" s="171"/>
      <c r="K950" s="171"/>
    </row>
    <row r="951" spans="1:11" ht="14.25" customHeight="1" x14ac:dyDescent="0.25">
      <c r="A951" s="34"/>
      <c r="B951" s="34"/>
      <c r="C951" s="34"/>
      <c r="H951" s="171"/>
      <c r="I951" s="171"/>
      <c r="J951" s="171"/>
      <c r="K951" s="171"/>
    </row>
    <row r="952" spans="1:11" ht="14.25" customHeight="1" x14ac:dyDescent="0.25">
      <c r="A952" s="34"/>
      <c r="B952" s="34"/>
      <c r="C952" s="34"/>
      <c r="H952" s="171"/>
      <c r="I952" s="171"/>
      <c r="J952" s="171"/>
      <c r="K952" s="171"/>
    </row>
    <row r="953" spans="1:11" ht="14.25" customHeight="1" x14ac:dyDescent="0.25">
      <c r="A953" s="34"/>
      <c r="B953" s="34"/>
      <c r="C953" s="34"/>
      <c r="H953" s="171"/>
      <c r="I953" s="171"/>
      <c r="J953" s="171"/>
      <c r="K953" s="171"/>
    </row>
    <row r="954" spans="1:11" ht="14.25" customHeight="1" x14ac:dyDescent="0.25">
      <c r="A954" s="34"/>
      <c r="B954" s="34"/>
      <c r="C954" s="34"/>
      <c r="H954" s="171"/>
      <c r="I954" s="171"/>
      <c r="J954" s="171"/>
      <c r="K954" s="171"/>
    </row>
    <row r="955" spans="1:11" ht="14.25" customHeight="1" x14ac:dyDescent="0.25">
      <c r="A955" s="34"/>
      <c r="B955" s="34"/>
      <c r="C955" s="34"/>
      <c r="H955" s="171"/>
      <c r="I955" s="171"/>
      <c r="J955" s="171"/>
      <c r="K955" s="171"/>
    </row>
    <row r="956" spans="1:11" ht="14.25" customHeight="1" x14ac:dyDescent="0.25">
      <c r="A956" s="34"/>
      <c r="B956" s="34"/>
      <c r="C956" s="34"/>
      <c r="H956" s="171"/>
      <c r="I956" s="171"/>
      <c r="J956" s="171"/>
      <c r="K956" s="171"/>
    </row>
    <row r="957" spans="1:11" ht="14.25" customHeight="1" x14ac:dyDescent="0.25">
      <c r="A957" s="34"/>
      <c r="B957" s="34"/>
      <c r="C957" s="34"/>
      <c r="H957" s="171"/>
      <c r="I957" s="171"/>
      <c r="J957" s="171"/>
      <c r="K957" s="171"/>
    </row>
    <row r="958" spans="1:11" ht="14.25" customHeight="1" x14ac:dyDescent="0.25">
      <c r="A958" s="34"/>
      <c r="B958" s="34"/>
      <c r="C958" s="34"/>
      <c r="H958" s="171"/>
      <c r="I958" s="171"/>
      <c r="J958" s="171"/>
      <c r="K958" s="171"/>
    </row>
    <row r="959" spans="1:11" ht="14.25" customHeight="1" x14ac:dyDescent="0.25">
      <c r="A959" s="34"/>
      <c r="B959" s="34"/>
      <c r="C959" s="34"/>
      <c r="H959" s="171"/>
      <c r="I959" s="171"/>
      <c r="J959" s="171"/>
      <c r="K959" s="171"/>
    </row>
    <row r="960" spans="1:11" ht="14.25" customHeight="1" x14ac:dyDescent="0.25">
      <c r="A960" s="34"/>
      <c r="B960" s="34"/>
      <c r="C960" s="34"/>
      <c r="H960" s="171"/>
      <c r="I960" s="171"/>
      <c r="J960" s="171"/>
      <c r="K960" s="171"/>
    </row>
    <row r="961" spans="1:11" ht="14.25" customHeight="1" x14ac:dyDescent="0.25">
      <c r="A961" s="34"/>
      <c r="B961" s="34"/>
      <c r="C961" s="34"/>
      <c r="H961" s="171"/>
      <c r="I961" s="171"/>
      <c r="J961" s="171"/>
      <c r="K961" s="171"/>
    </row>
    <row r="962" spans="1:11" ht="14.25" customHeight="1" x14ac:dyDescent="0.25">
      <c r="A962" s="34"/>
      <c r="B962" s="34"/>
      <c r="C962" s="34"/>
      <c r="H962" s="171"/>
      <c r="I962" s="171"/>
      <c r="J962" s="171"/>
      <c r="K962" s="171"/>
    </row>
    <row r="963" spans="1:11" ht="14.25" customHeight="1" x14ac:dyDescent="0.25">
      <c r="A963" s="34"/>
      <c r="B963" s="34"/>
      <c r="C963" s="34"/>
      <c r="H963" s="171"/>
      <c r="I963" s="171"/>
      <c r="J963" s="171"/>
      <c r="K963" s="171"/>
    </row>
    <row r="964" spans="1:11" ht="14.25" customHeight="1" x14ac:dyDescent="0.25">
      <c r="A964" s="34"/>
      <c r="B964" s="34"/>
      <c r="C964" s="34"/>
      <c r="H964" s="171"/>
      <c r="I964" s="171"/>
      <c r="J964" s="171"/>
      <c r="K964" s="171"/>
    </row>
    <row r="965" spans="1:11" ht="14.25" customHeight="1" x14ac:dyDescent="0.25">
      <c r="A965" s="34"/>
      <c r="B965" s="34"/>
      <c r="C965" s="34"/>
      <c r="H965" s="171"/>
      <c r="I965" s="171"/>
      <c r="J965" s="171"/>
      <c r="K965" s="171"/>
    </row>
    <row r="966" spans="1:11" ht="14.25" customHeight="1" x14ac:dyDescent="0.25">
      <c r="A966" s="34"/>
      <c r="B966" s="34"/>
      <c r="C966" s="34"/>
      <c r="H966" s="171"/>
      <c r="I966" s="171"/>
      <c r="J966" s="171"/>
      <c r="K966" s="171"/>
    </row>
    <row r="967" spans="1:11" ht="14.25" customHeight="1" x14ac:dyDescent="0.25">
      <c r="A967" s="34"/>
      <c r="B967" s="34"/>
      <c r="C967" s="34"/>
      <c r="H967" s="171"/>
      <c r="I967" s="171"/>
      <c r="J967" s="171"/>
      <c r="K967" s="171"/>
    </row>
    <row r="968" spans="1:11" ht="14.25" customHeight="1" x14ac:dyDescent="0.25">
      <c r="A968" s="34"/>
      <c r="B968" s="34"/>
      <c r="C968" s="34"/>
      <c r="H968" s="171"/>
      <c r="I968" s="171"/>
      <c r="J968" s="171"/>
      <c r="K968" s="171"/>
    </row>
    <row r="969" spans="1:11" ht="14.25" customHeight="1" x14ac:dyDescent="0.25">
      <c r="A969" s="34"/>
      <c r="B969" s="34"/>
      <c r="C969" s="34"/>
      <c r="H969" s="171"/>
      <c r="I969" s="171"/>
      <c r="J969" s="171"/>
      <c r="K969" s="171"/>
    </row>
    <row r="970" spans="1:11" ht="14.25" customHeight="1" x14ac:dyDescent="0.25">
      <c r="A970" s="34"/>
      <c r="B970" s="34"/>
      <c r="C970" s="34"/>
      <c r="H970" s="171"/>
      <c r="I970" s="171"/>
      <c r="J970" s="171"/>
      <c r="K970" s="171"/>
    </row>
    <row r="971" spans="1:11" ht="14.25" customHeight="1" x14ac:dyDescent="0.25">
      <c r="A971" s="34"/>
      <c r="B971" s="34"/>
      <c r="C971" s="34"/>
      <c r="H971" s="171"/>
      <c r="I971" s="171"/>
      <c r="J971" s="171"/>
      <c r="K971" s="171"/>
    </row>
    <row r="972" spans="1:11" ht="14.25" customHeight="1" x14ac:dyDescent="0.25">
      <c r="A972" s="34"/>
      <c r="B972" s="34"/>
      <c r="C972" s="34"/>
      <c r="H972" s="171"/>
      <c r="I972" s="171"/>
      <c r="J972" s="171"/>
      <c r="K972" s="171"/>
    </row>
    <row r="973" spans="1:11" ht="14.25" customHeight="1" x14ac:dyDescent="0.25">
      <c r="A973" s="34"/>
      <c r="B973" s="34"/>
      <c r="C973" s="34"/>
      <c r="H973" s="171"/>
      <c r="I973" s="171"/>
      <c r="J973" s="171"/>
      <c r="K973" s="171"/>
    </row>
    <row r="974" spans="1:11" ht="14.25" customHeight="1" x14ac:dyDescent="0.25">
      <c r="A974" s="34"/>
      <c r="B974" s="34"/>
      <c r="C974" s="34"/>
      <c r="H974" s="171"/>
      <c r="I974" s="171"/>
      <c r="J974" s="171"/>
      <c r="K974" s="171"/>
    </row>
    <row r="975" spans="1:11" ht="14.25" customHeight="1" x14ac:dyDescent="0.25">
      <c r="A975" s="34"/>
      <c r="B975" s="34"/>
      <c r="C975" s="34"/>
      <c r="H975" s="171"/>
      <c r="I975" s="171"/>
      <c r="J975" s="171"/>
      <c r="K975" s="171"/>
    </row>
    <row r="976" spans="1:11" ht="14.25" customHeight="1" x14ac:dyDescent="0.25">
      <c r="A976" s="34"/>
      <c r="B976" s="34"/>
      <c r="C976" s="34"/>
      <c r="H976" s="171"/>
      <c r="I976" s="171"/>
      <c r="J976" s="171"/>
      <c r="K976" s="171"/>
    </row>
    <row r="977" spans="1:11" ht="14.25" customHeight="1" x14ac:dyDescent="0.25">
      <c r="A977" s="34"/>
      <c r="B977" s="34"/>
      <c r="C977" s="34"/>
      <c r="H977" s="171"/>
      <c r="I977" s="171"/>
      <c r="J977" s="171"/>
      <c r="K977" s="171"/>
    </row>
    <row r="978" spans="1:11" ht="14.25" customHeight="1" x14ac:dyDescent="0.25">
      <c r="A978" s="34"/>
      <c r="B978" s="34"/>
      <c r="C978" s="34"/>
      <c r="H978" s="171"/>
      <c r="I978" s="171"/>
      <c r="J978" s="171"/>
      <c r="K978" s="171"/>
    </row>
    <row r="979" spans="1:11" ht="14.25" customHeight="1" x14ac:dyDescent="0.25">
      <c r="A979" s="34"/>
      <c r="B979" s="34"/>
      <c r="C979" s="34"/>
      <c r="H979" s="171"/>
      <c r="I979" s="171"/>
      <c r="J979" s="171"/>
      <c r="K979" s="171"/>
    </row>
    <row r="980" spans="1:11" ht="14.25" customHeight="1" x14ac:dyDescent="0.25">
      <c r="A980" s="34"/>
      <c r="B980" s="34"/>
      <c r="C980" s="34"/>
      <c r="H980" s="171"/>
      <c r="I980" s="171"/>
      <c r="J980" s="171"/>
      <c r="K980" s="171"/>
    </row>
    <row r="981" spans="1:11" ht="14.25" customHeight="1" x14ac:dyDescent="0.25">
      <c r="A981" s="34"/>
      <c r="B981" s="34"/>
      <c r="C981" s="34"/>
      <c r="H981" s="171"/>
      <c r="I981" s="171"/>
      <c r="J981" s="171"/>
      <c r="K981" s="171"/>
    </row>
    <row r="982" spans="1:11" ht="14.25" customHeight="1" x14ac:dyDescent="0.25">
      <c r="A982" s="34"/>
      <c r="B982" s="34"/>
      <c r="C982" s="34"/>
      <c r="H982" s="171"/>
      <c r="I982" s="171"/>
      <c r="J982" s="171"/>
      <c r="K982" s="171"/>
    </row>
    <row r="983" spans="1:11" ht="14.25" customHeight="1" x14ac:dyDescent="0.25">
      <c r="A983" s="34"/>
      <c r="B983" s="34"/>
      <c r="C983" s="34"/>
      <c r="H983" s="171"/>
      <c r="I983" s="171"/>
      <c r="J983" s="171"/>
      <c r="K983" s="171"/>
    </row>
    <row r="984" spans="1:11" ht="14.25" customHeight="1" x14ac:dyDescent="0.25">
      <c r="A984" s="34"/>
      <c r="B984" s="34"/>
      <c r="C984" s="34"/>
      <c r="H984" s="171"/>
      <c r="I984" s="171"/>
      <c r="J984" s="171"/>
      <c r="K984" s="171"/>
    </row>
    <row r="985" spans="1:11" ht="14.25" customHeight="1" x14ac:dyDescent="0.25">
      <c r="A985" s="34"/>
      <c r="B985" s="34"/>
      <c r="C985" s="34"/>
      <c r="H985" s="171"/>
      <c r="I985" s="171"/>
      <c r="J985" s="171"/>
      <c r="K985" s="171"/>
    </row>
    <row r="986" spans="1:11" ht="14.25" customHeight="1" x14ac:dyDescent="0.25">
      <c r="A986" s="34"/>
      <c r="B986" s="34"/>
      <c r="C986" s="34"/>
      <c r="H986" s="171"/>
      <c r="I986" s="171"/>
      <c r="J986" s="171"/>
      <c r="K986" s="171"/>
    </row>
    <row r="987" spans="1:11" ht="14.25" customHeight="1" x14ac:dyDescent="0.25">
      <c r="A987" s="34"/>
      <c r="B987" s="34"/>
      <c r="C987" s="34"/>
      <c r="H987" s="171"/>
      <c r="I987" s="171"/>
      <c r="J987" s="171"/>
      <c r="K987" s="171"/>
    </row>
    <row r="988" spans="1:11" ht="14.25" customHeight="1" x14ac:dyDescent="0.25">
      <c r="A988" s="34"/>
      <c r="B988" s="34"/>
      <c r="C988" s="34"/>
      <c r="H988" s="171"/>
      <c r="I988" s="171"/>
      <c r="J988" s="171"/>
      <c r="K988" s="171"/>
    </row>
    <row r="989" spans="1:11" ht="14.25" customHeight="1" x14ac:dyDescent="0.25">
      <c r="A989" s="34"/>
      <c r="B989" s="34"/>
      <c r="C989" s="34"/>
      <c r="H989" s="171"/>
      <c r="I989" s="171"/>
      <c r="J989" s="171"/>
      <c r="K989" s="171"/>
    </row>
    <row r="990" spans="1:11" ht="14.25" customHeight="1" x14ac:dyDescent="0.25">
      <c r="A990" s="34"/>
      <c r="B990" s="34"/>
      <c r="C990" s="34"/>
      <c r="H990" s="171"/>
      <c r="I990" s="171"/>
      <c r="J990" s="171"/>
      <c r="K990" s="171"/>
    </row>
    <row r="991" spans="1:11" ht="14.25" customHeight="1" x14ac:dyDescent="0.25">
      <c r="A991" s="34"/>
      <c r="B991" s="34"/>
      <c r="C991" s="34"/>
      <c r="H991" s="171"/>
      <c r="I991" s="171"/>
      <c r="J991" s="171"/>
      <c r="K991" s="171"/>
    </row>
    <row r="992" spans="1:11" ht="14.25" customHeight="1" x14ac:dyDescent="0.25">
      <c r="A992" s="34"/>
      <c r="B992" s="34"/>
      <c r="C992" s="34"/>
      <c r="H992" s="171"/>
      <c r="I992" s="171"/>
      <c r="J992" s="171"/>
      <c r="K992" s="171"/>
    </row>
    <row r="993" spans="1:11" ht="14.25" customHeight="1" x14ac:dyDescent="0.25">
      <c r="A993" s="34"/>
      <c r="B993" s="34"/>
      <c r="C993" s="34"/>
      <c r="H993" s="171"/>
      <c r="I993" s="171"/>
      <c r="J993" s="171"/>
      <c r="K993" s="171"/>
    </row>
    <row r="994" spans="1:11" ht="14.25" customHeight="1" x14ac:dyDescent="0.25">
      <c r="A994" s="34"/>
      <c r="B994" s="34"/>
      <c r="C994" s="34"/>
      <c r="H994" s="171"/>
      <c r="I994" s="171"/>
      <c r="J994" s="171"/>
      <c r="K994" s="171"/>
    </row>
    <row r="995" spans="1:11" ht="14.25" customHeight="1" x14ac:dyDescent="0.25">
      <c r="A995" s="34"/>
      <c r="B995" s="34"/>
      <c r="C995" s="34"/>
      <c r="H995" s="171"/>
      <c r="I995" s="171"/>
      <c r="J995" s="171"/>
      <c r="K995" s="171"/>
    </row>
    <row r="996" spans="1:11" ht="14.25" customHeight="1" x14ac:dyDescent="0.25">
      <c r="A996" s="34"/>
      <c r="B996" s="34"/>
      <c r="C996" s="34"/>
      <c r="H996" s="171"/>
      <c r="I996" s="171"/>
      <c r="J996" s="171"/>
      <c r="K996" s="171"/>
    </row>
    <row r="997" spans="1:11" ht="14.25" customHeight="1" x14ac:dyDescent="0.25">
      <c r="A997" s="34"/>
      <c r="B997" s="34"/>
      <c r="C997" s="34"/>
      <c r="H997" s="171"/>
      <c r="I997" s="171"/>
      <c r="J997" s="171"/>
      <c r="K997" s="171"/>
    </row>
    <row r="998" spans="1:11" ht="14.25" customHeight="1" x14ac:dyDescent="0.25">
      <c r="A998" s="34"/>
      <c r="B998" s="34"/>
      <c r="C998" s="34"/>
      <c r="H998" s="171"/>
      <c r="I998" s="171"/>
      <c r="J998" s="171"/>
      <c r="K998" s="171"/>
    </row>
    <row r="999" spans="1:11" ht="14.25" customHeight="1" x14ac:dyDescent="0.25">
      <c r="A999" s="34"/>
      <c r="B999" s="34"/>
      <c r="C999" s="34"/>
      <c r="H999" s="171"/>
      <c r="I999" s="171"/>
      <c r="J999" s="171"/>
      <c r="K999" s="171"/>
    </row>
    <row r="1000" spans="1:11" ht="14.25" customHeight="1" x14ac:dyDescent="0.25">
      <c r="A1000" s="34"/>
      <c r="B1000" s="34"/>
      <c r="C1000" s="34"/>
      <c r="H1000" s="171"/>
      <c r="I1000" s="171"/>
      <c r="J1000" s="171"/>
      <c r="K1000" s="171"/>
    </row>
  </sheetData>
  <pageMargins left="0.511811024" right="0.511811024" top="0.78740157499999996" bottom="0.78740157499999996" header="0" footer="0"/>
  <pageSetup paperSize="9" orientation="portrait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S1000"/>
  <sheetViews>
    <sheetView workbookViewId="0"/>
  </sheetViews>
  <sheetFormatPr defaultColWidth="14.42578125" defaultRowHeight="15" customHeight="1" x14ac:dyDescent="0.25"/>
  <cols>
    <col min="1" max="6" width="13" customWidth="1"/>
    <col min="7" max="7" width="26.42578125" customWidth="1"/>
    <col min="8" max="8" width="13.28515625" customWidth="1"/>
    <col min="9" max="9" width="21.42578125" customWidth="1"/>
    <col min="10" max="10" width="13.28515625" customWidth="1"/>
    <col min="11" max="11" width="8.7109375" customWidth="1"/>
    <col min="12" max="12" width="26.42578125" customWidth="1"/>
    <col min="13" max="13" width="19.85546875" customWidth="1"/>
    <col min="14" max="14" width="13.85546875" customWidth="1"/>
    <col min="15" max="16" width="17.42578125" customWidth="1"/>
    <col min="17" max="17" width="19.85546875" customWidth="1"/>
    <col min="18" max="18" width="8.42578125" customWidth="1"/>
    <col min="19" max="19" width="13.28515625" customWidth="1"/>
    <col min="20" max="26" width="8.7109375" customWidth="1"/>
  </cols>
  <sheetData>
    <row r="1" spans="1:19" ht="14.25" customHeight="1" x14ac:dyDescent="0.25">
      <c r="A1" s="6" t="s">
        <v>165</v>
      </c>
      <c r="L1" s="231" t="s">
        <v>55</v>
      </c>
      <c r="M1" s="231" t="s">
        <v>42</v>
      </c>
      <c r="N1" s="231" t="s">
        <v>166</v>
      </c>
      <c r="O1" s="231" t="s">
        <v>167</v>
      </c>
      <c r="P1" s="231"/>
      <c r="Q1" s="231" t="s">
        <v>168</v>
      </c>
      <c r="S1" s="231" t="s">
        <v>169</v>
      </c>
    </row>
    <row r="2" spans="1:19" ht="14.25" customHeight="1" x14ac:dyDescent="0.25">
      <c r="F2" s="58">
        <f t="shared" ref="F2:G2" si="0">AVERAGE(F4:F139)</f>
        <v>0.47313541053655672</v>
      </c>
      <c r="G2" s="57">
        <f t="shared" si="0"/>
        <v>3340172.3985294104</v>
      </c>
      <c r="L2" s="53" t="s">
        <v>170</v>
      </c>
      <c r="M2" s="57">
        <v>5245248.9448709683</v>
      </c>
      <c r="N2" s="57">
        <v>2622078.9290022068</v>
      </c>
      <c r="O2" s="57">
        <v>3212134.9625915992</v>
      </c>
      <c r="P2" s="57"/>
      <c r="Q2" s="57">
        <v>3073192</v>
      </c>
      <c r="S2" s="57">
        <v>3340185</v>
      </c>
    </row>
    <row r="3" spans="1:19" ht="14.25" customHeight="1" x14ac:dyDescent="0.25">
      <c r="A3" s="6" t="s">
        <v>49</v>
      </c>
      <c r="B3" s="6" t="s">
        <v>35</v>
      </c>
      <c r="C3" s="6" t="s">
        <v>171</v>
      </c>
      <c r="D3" s="6" t="s">
        <v>172</v>
      </c>
      <c r="E3" s="6" t="s">
        <v>173</v>
      </c>
      <c r="F3" s="49" t="s">
        <v>40</v>
      </c>
      <c r="G3" s="49" t="s">
        <v>52</v>
      </c>
      <c r="L3" s="53" t="s">
        <v>40</v>
      </c>
      <c r="M3" s="58">
        <v>0.51237827373927458</v>
      </c>
      <c r="N3" s="58">
        <v>0.40947570768274799</v>
      </c>
      <c r="O3" s="58">
        <v>0.3648150653233645</v>
      </c>
      <c r="P3" s="58"/>
      <c r="Q3" s="58">
        <v>0.3</v>
      </c>
      <c r="S3" s="58">
        <v>0.47</v>
      </c>
    </row>
    <row r="4" spans="1:19" ht="14.25" customHeight="1" x14ac:dyDescent="0.25">
      <c r="A4" s="6">
        <v>1</v>
      </c>
      <c r="B4" s="6">
        <v>14513.4</v>
      </c>
      <c r="C4" s="6">
        <v>13805.4</v>
      </c>
      <c r="D4" s="6">
        <v>13109.2</v>
      </c>
      <c r="E4" s="6">
        <v>1404.14</v>
      </c>
      <c r="F4" s="6">
        <f t="shared" ref="F4:F139" si="1">ABS((B4-D4)/B4)</f>
        <v>9.6751967147601453E-2</v>
      </c>
      <c r="G4" s="6">
        <f t="shared" ref="G4:G139" si="2">(B4-D4)^2</f>
        <v>1971777.6399999969</v>
      </c>
    </row>
    <row r="5" spans="1:19" ht="14.25" customHeight="1" x14ac:dyDescent="0.25">
      <c r="A5" s="6">
        <v>2</v>
      </c>
      <c r="B5" s="6">
        <v>6176.1</v>
      </c>
      <c r="C5" s="6">
        <v>12282.8</v>
      </c>
      <c r="D5" s="6">
        <v>11642.8</v>
      </c>
      <c r="E5" s="6">
        <v>-5466.71</v>
      </c>
      <c r="F5" s="6">
        <f t="shared" si="1"/>
        <v>0.88513787017697232</v>
      </c>
      <c r="G5" s="6">
        <f t="shared" si="2"/>
        <v>29884808.889999989</v>
      </c>
      <c r="I5" s="6" t="s">
        <v>174</v>
      </c>
      <c r="J5" s="6" t="s">
        <v>31</v>
      </c>
    </row>
    <row r="6" spans="1:19" ht="14.25" customHeight="1" x14ac:dyDescent="0.25">
      <c r="A6" s="6">
        <v>3</v>
      </c>
      <c r="B6" s="6">
        <v>11527.9</v>
      </c>
      <c r="C6" s="6">
        <v>10314</v>
      </c>
      <c r="D6" s="6">
        <v>9455.2999999999993</v>
      </c>
      <c r="E6" s="6">
        <v>2072.5300000000002</v>
      </c>
      <c r="F6" s="6">
        <f t="shared" si="1"/>
        <v>0.17978990102273618</v>
      </c>
      <c r="G6" s="6">
        <f t="shared" si="2"/>
        <v>4295670.7600000016</v>
      </c>
      <c r="I6" s="6" t="s">
        <v>175</v>
      </c>
      <c r="J6" s="6" t="s">
        <v>31</v>
      </c>
      <c r="L6" s="6" t="s">
        <v>95</v>
      </c>
      <c r="M6" s="6" t="s">
        <v>129</v>
      </c>
    </row>
    <row r="7" spans="1:19" ht="14.25" customHeight="1" x14ac:dyDescent="0.25">
      <c r="A7" s="6">
        <v>4</v>
      </c>
      <c r="B7" s="6">
        <v>6808.3</v>
      </c>
      <c r="C7" s="6">
        <v>7803.7</v>
      </c>
      <c r="D7" s="6">
        <v>7027.9</v>
      </c>
      <c r="E7" s="6">
        <v>-219.63</v>
      </c>
      <c r="F7" s="6">
        <f t="shared" si="1"/>
        <v>3.2254747881262494E-2</v>
      </c>
      <c r="G7" s="6">
        <f t="shared" si="2"/>
        <v>48224.159999999763</v>
      </c>
      <c r="I7" s="6" t="s">
        <v>176</v>
      </c>
      <c r="J7" s="6" t="s">
        <v>177</v>
      </c>
    </row>
    <row r="8" spans="1:19" ht="14.25" customHeight="1" x14ac:dyDescent="0.25">
      <c r="A8" s="6">
        <v>5</v>
      </c>
      <c r="B8" s="6">
        <v>4452.3</v>
      </c>
      <c r="C8" s="6">
        <v>5862.2</v>
      </c>
      <c r="D8" s="6">
        <v>5077.7</v>
      </c>
      <c r="E8" s="6">
        <v>-625.35</v>
      </c>
      <c r="F8" s="6">
        <f t="shared" si="1"/>
        <v>0.14046672506345026</v>
      </c>
      <c r="G8" s="6">
        <f t="shared" si="2"/>
        <v>391125.15999999957</v>
      </c>
      <c r="I8" s="6" t="s">
        <v>178</v>
      </c>
      <c r="J8" s="6" t="s">
        <v>179</v>
      </c>
      <c r="L8" s="71" t="s">
        <v>69</v>
      </c>
      <c r="M8" s="231" t="s">
        <v>168</v>
      </c>
      <c r="N8" s="231" t="s">
        <v>166</v>
      </c>
      <c r="O8" s="231" t="s">
        <v>42</v>
      </c>
      <c r="P8" s="41"/>
    </row>
    <row r="9" spans="1:19" ht="14.25" customHeight="1" x14ac:dyDescent="0.25">
      <c r="A9" s="6">
        <v>6</v>
      </c>
      <c r="B9" s="6">
        <v>3791.7</v>
      </c>
      <c r="C9" s="6">
        <v>4834</v>
      </c>
      <c r="D9" s="6">
        <v>4024.4</v>
      </c>
      <c r="E9" s="6">
        <v>-232.68</v>
      </c>
      <c r="F9" s="6">
        <f t="shared" si="1"/>
        <v>6.1370889047129333E-2</v>
      </c>
      <c r="G9" s="6">
        <f t="shared" si="2"/>
        <v>54149.290000000125</v>
      </c>
      <c r="L9" s="71">
        <v>137</v>
      </c>
      <c r="M9" s="57">
        <v>2634.51</v>
      </c>
      <c r="N9" s="57">
        <v>2457.6799999999998</v>
      </c>
      <c r="O9" s="57">
        <v>1589</v>
      </c>
      <c r="P9" s="44"/>
    </row>
    <row r="10" spans="1:19" ht="14.25" customHeight="1" x14ac:dyDescent="0.25">
      <c r="A10" s="6">
        <v>7</v>
      </c>
      <c r="B10" s="6">
        <v>2947.3</v>
      </c>
      <c r="C10" s="6">
        <v>3272.7</v>
      </c>
      <c r="D10" s="6">
        <v>2453.8000000000002</v>
      </c>
      <c r="E10" s="6">
        <v>493.46</v>
      </c>
      <c r="F10" s="6">
        <f t="shared" si="1"/>
        <v>0.16744138703219896</v>
      </c>
      <c r="G10" s="6">
        <f t="shared" si="2"/>
        <v>243542.25</v>
      </c>
      <c r="L10" s="71">
        <v>138</v>
      </c>
      <c r="M10" s="57">
        <v>2287.31</v>
      </c>
      <c r="N10" s="57">
        <v>2065.44</v>
      </c>
      <c r="O10" s="57">
        <v>3048.2088631984661</v>
      </c>
      <c r="P10" s="44"/>
    </row>
    <row r="11" spans="1:19" ht="14.25" customHeight="1" x14ac:dyDescent="0.25">
      <c r="A11" s="6">
        <v>8</v>
      </c>
      <c r="B11" s="6">
        <v>2369.1999999999998</v>
      </c>
      <c r="C11" s="6">
        <v>2177.5</v>
      </c>
      <c r="D11" s="6">
        <v>1378.4</v>
      </c>
      <c r="E11" s="6">
        <v>990.81</v>
      </c>
      <c r="F11" s="6">
        <f t="shared" si="1"/>
        <v>0.418200236366706</v>
      </c>
      <c r="G11" s="6">
        <f t="shared" si="2"/>
        <v>981684.63999999943</v>
      </c>
      <c r="L11" s="71">
        <v>139</v>
      </c>
      <c r="M11" s="57">
        <v>1377.73</v>
      </c>
      <c r="N11" s="57">
        <v>2147.0700000000002</v>
      </c>
      <c r="O11" s="57">
        <v>1536.8092485548914</v>
      </c>
      <c r="P11" s="44"/>
    </row>
    <row r="12" spans="1:19" ht="14.25" customHeight="1" x14ac:dyDescent="0.25">
      <c r="A12" s="6">
        <v>9</v>
      </c>
      <c r="B12" s="6">
        <v>1779.8</v>
      </c>
      <c r="C12" s="6">
        <v>1404.6</v>
      </c>
      <c r="D12" s="6">
        <v>645.1</v>
      </c>
      <c r="E12" s="6">
        <v>1134.76</v>
      </c>
      <c r="F12" s="6">
        <f t="shared" si="1"/>
        <v>0.63754354421845139</v>
      </c>
      <c r="G12" s="6">
        <f t="shared" si="2"/>
        <v>1287544.0899999996</v>
      </c>
      <c r="L12" s="71">
        <v>140</v>
      </c>
      <c r="M12" s="57">
        <v>794.79</v>
      </c>
      <c r="N12" s="57">
        <v>2106.04</v>
      </c>
      <c r="O12" s="57">
        <v>1154.8008477842232</v>
      </c>
      <c r="P12" s="44"/>
    </row>
    <row r="13" spans="1:19" ht="14.25" customHeight="1" x14ac:dyDescent="0.25">
      <c r="A13" s="6">
        <v>10</v>
      </c>
      <c r="B13" s="6">
        <v>2581</v>
      </c>
      <c r="C13" s="6">
        <v>1278.5999999999999</v>
      </c>
      <c r="D13" s="6">
        <v>564.5</v>
      </c>
      <c r="E13" s="6">
        <v>2016.53</v>
      </c>
      <c r="F13" s="6">
        <f t="shared" si="1"/>
        <v>0.78128632313056956</v>
      </c>
      <c r="G13" s="6">
        <f t="shared" si="2"/>
        <v>4066272.25</v>
      </c>
      <c r="L13" s="71">
        <v>141</v>
      </c>
      <c r="M13" s="57">
        <v>413.32</v>
      </c>
      <c r="N13" s="57">
        <v>2330.56</v>
      </c>
      <c r="O13" s="57">
        <v>2067.2913294797472</v>
      </c>
      <c r="P13" s="44"/>
    </row>
    <row r="14" spans="1:19" ht="14.25" customHeight="1" x14ac:dyDescent="0.25">
      <c r="A14" s="6">
        <v>11</v>
      </c>
      <c r="B14" s="6">
        <v>2930.7</v>
      </c>
      <c r="C14" s="6">
        <v>2016.1</v>
      </c>
      <c r="D14" s="6">
        <v>1382.7</v>
      </c>
      <c r="E14" s="6">
        <v>1547.98</v>
      </c>
      <c r="F14" s="6">
        <f t="shared" si="1"/>
        <v>0.52820145357764348</v>
      </c>
      <c r="G14" s="6">
        <f t="shared" si="2"/>
        <v>2396303.9999999991</v>
      </c>
      <c r="L14" s="71">
        <v>142</v>
      </c>
      <c r="M14" s="57">
        <v>624.29999999999995</v>
      </c>
      <c r="N14" s="57">
        <v>3177.44</v>
      </c>
      <c r="O14" s="57">
        <v>3637.6296724470303</v>
      </c>
      <c r="P14" s="44"/>
    </row>
    <row r="15" spans="1:19" ht="14.25" customHeight="1" x14ac:dyDescent="0.25">
      <c r="A15" s="6">
        <v>12</v>
      </c>
      <c r="B15" s="6">
        <v>7692.6</v>
      </c>
      <c r="C15" s="6">
        <v>3516.2</v>
      </c>
      <c r="D15" s="6">
        <v>2944.6</v>
      </c>
      <c r="E15" s="6">
        <v>4748.0200000000004</v>
      </c>
      <c r="F15" s="6">
        <f t="shared" si="1"/>
        <v>0.61721654577126062</v>
      </c>
      <c r="G15" s="6">
        <f t="shared" si="2"/>
        <v>22543504</v>
      </c>
      <c r="L15" s="71">
        <v>143</v>
      </c>
      <c r="M15" s="57">
        <v>1469.48</v>
      </c>
      <c r="N15" s="57">
        <v>2900.59</v>
      </c>
      <c r="O15" s="57">
        <v>1415.4169556839915</v>
      </c>
      <c r="P15" s="44"/>
    </row>
    <row r="16" spans="1:19" ht="14.25" customHeight="1" x14ac:dyDescent="0.25">
      <c r="A16" s="6">
        <v>13</v>
      </c>
      <c r="B16" s="6">
        <v>13283.3</v>
      </c>
      <c r="C16" s="6">
        <v>6741.6</v>
      </c>
      <c r="D16" s="6">
        <v>6360</v>
      </c>
      <c r="E16" s="6">
        <v>6923.34</v>
      </c>
      <c r="F16" s="6">
        <f t="shared" si="1"/>
        <v>0.52120331544119303</v>
      </c>
      <c r="G16" s="6">
        <f t="shared" si="2"/>
        <v>47932082.889999993</v>
      </c>
      <c r="L16" s="71">
        <v>144</v>
      </c>
      <c r="M16" s="57">
        <v>3077.54</v>
      </c>
      <c r="N16" s="57">
        <v>4122.84</v>
      </c>
      <c r="O16" s="57">
        <v>1956.5179190751587</v>
      </c>
      <c r="P16" s="44"/>
    </row>
    <row r="17" spans="1:16" ht="14.25" customHeight="1" x14ac:dyDescent="0.25">
      <c r="A17" s="6">
        <v>14</v>
      </c>
      <c r="B17" s="6">
        <v>6916.2</v>
      </c>
      <c r="C17" s="6">
        <v>5538.1</v>
      </c>
      <c r="D17" s="6">
        <v>5433.4</v>
      </c>
      <c r="E17" s="6">
        <v>1482.77</v>
      </c>
      <c r="F17" s="6">
        <f t="shared" si="1"/>
        <v>0.21439518810907726</v>
      </c>
      <c r="G17" s="6">
        <f t="shared" si="2"/>
        <v>2198695.8400000003</v>
      </c>
      <c r="L17" s="71">
        <v>145</v>
      </c>
      <c r="M17" s="57">
        <v>5389.48</v>
      </c>
      <c r="N17" s="57">
        <v>4589.32</v>
      </c>
      <c r="O17" s="57">
        <v>9049.5429672446917</v>
      </c>
      <c r="P17" s="44"/>
    </row>
    <row r="18" spans="1:16" ht="14.25" customHeight="1" x14ac:dyDescent="0.25">
      <c r="A18" s="6">
        <v>15</v>
      </c>
      <c r="B18" s="6">
        <v>4930.8</v>
      </c>
      <c r="C18" s="6">
        <v>6700.8</v>
      </c>
      <c r="D18" s="6">
        <v>6655.4</v>
      </c>
      <c r="E18" s="6">
        <v>-1724.58</v>
      </c>
      <c r="F18" s="6">
        <f t="shared" si="1"/>
        <v>0.3497606879208241</v>
      </c>
      <c r="G18" s="6">
        <f t="shared" si="2"/>
        <v>2974245.1599999983</v>
      </c>
      <c r="L18" s="71">
        <v>146</v>
      </c>
      <c r="M18" s="57">
        <v>4266.09</v>
      </c>
      <c r="N18" s="57">
        <v>4122.84</v>
      </c>
      <c r="O18" s="57">
        <v>5543.2587026332913</v>
      </c>
      <c r="P18" s="44"/>
    </row>
    <row r="19" spans="1:16" ht="14.25" customHeight="1" x14ac:dyDescent="0.25">
      <c r="A19" s="6">
        <v>16</v>
      </c>
      <c r="B19" s="6">
        <v>4090.8</v>
      </c>
      <c r="C19" s="6">
        <v>3877.6</v>
      </c>
      <c r="D19" s="6">
        <v>3763.3</v>
      </c>
      <c r="E19" s="6">
        <v>327.5</v>
      </c>
      <c r="F19" s="6">
        <f t="shared" si="1"/>
        <v>8.0057690427300279E-2</v>
      </c>
      <c r="G19" s="6">
        <f t="shared" si="2"/>
        <v>107256.25</v>
      </c>
      <c r="L19" s="71">
        <v>147</v>
      </c>
      <c r="M19" s="57">
        <v>3740.7</v>
      </c>
      <c r="N19" s="57"/>
      <c r="O19" s="57">
        <v>4845.0574181117263</v>
      </c>
      <c r="P19" s="44"/>
    </row>
    <row r="20" spans="1:16" ht="14.25" customHeight="1" x14ac:dyDescent="0.25">
      <c r="A20" s="6">
        <v>17</v>
      </c>
      <c r="B20" s="6">
        <v>3816.3</v>
      </c>
      <c r="C20" s="6">
        <v>2642</v>
      </c>
      <c r="D20" s="6">
        <v>2540.8000000000002</v>
      </c>
      <c r="E20" s="6">
        <v>1275.51</v>
      </c>
      <c r="F20" s="6">
        <f t="shared" si="1"/>
        <v>0.33422424861777111</v>
      </c>
      <c r="G20" s="6">
        <f t="shared" si="2"/>
        <v>1626900.25</v>
      </c>
      <c r="M20" s="174"/>
    </row>
    <row r="21" spans="1:16" ht="14.25" customHeight="1" x14ac:dyDescent="0.25">
      <c r="A21" s="6">
        <v>18</v>
      </c>
      <c r="B21" s="6">
        <v>4132.3999999999996</v>
      </c>
      <c r="C21" s="6">
        <v>2740.1</v>
      </c>
      <c r="D21" s="6">
        <v>2689.8</v>
      </c>
      <c r="E21" s="6">
        <v>1442.59</v>
      </c>
      <c r="F21" s="6">
        <f t="shared" si="1"/>
        <v>0.34909495692575732</v>
      </c>
      <c r="G21" s="6">
        <f t="shared" si="2"/>
        <v>2081094.7599999984</v>
      </c>
      <c r="M21" s="174"/>
    </row>
    <row r="22" spans="1:16" ht="14.25" customHeight="1" x14ac:dyDescent="0.25">
      <c r="A22" s="6">
        <v>19</v>
      </c>
      <c r="B22" s="6">
        <v>3018.8</v>
      </c>
      <c r="C22" s="6">
        <v>2389.4</v>
      </c>
      <c r="D22" s="6">
        <v>2396.8000000000002</v>
      </c>
      <c r="E22" s="6">
        <v>622</v>
      </c>
      <c r="F22" s="6">
        <f t="shared" si="1"/>
        <v>0.20604213594805881</v>
      </c>
      <c r="G22" s="6">
        <f t="shared" si="2"/>
        <v>386884</v>
      </c>
    </row>
    <row r="23" spans="1:16" ht="14.25" customHeight="1" x14ac:dyDescent="0.25">
      <c r="A23" s="6">
        <v>20</v>
      </c>
      <c r="B23" s="6">
        <v>1987.8</v>
      </c>
      <c r="C23" s="6">
        <v>2225.9</v>
      </c>
      <c r="D23" s="6">
        <v>2258.1999999999998</v>
      </c>
      <c r="E23" s="6">
        <v>-270.41000000000003</v>
      </c>
      <c r="F23" s="6">
        <f t="shared" si="1"/>
        <v>0.13602978166817581</v>
      </c>
      <c r="G23" s="6">
        <f t="shared" si="2"/>
        <v>73116.159999999931</v>
      </c>
    </row>
    <row r="24" spans="1:16" ht="14.25" customHeight="1" x14ac:dyDescent="0.25">
      <c r="A24" s="6">
        <v>21</v>
      </c>
      <c r="B24" s="6">
        <v>1605.6</v>
      </c>
      <c r="C24" s="6">
        <v>2055.1999999999998</v>
      </c>
      <c r="D24" s="6">
        <v>2076.6999999999998</v>
      </c>
      <c r="E24" s="6">
        <v>-471.07</v>
      </c>
      <c r="F24" s="6">
        <f t="shared" si="1"/>
        <v>0.29341056302939705</v>
      </c>
      <c r="G24" s="6">
        <f t="shared" si="2"/>
        <v>221935.2099999999</v>
      </c>
    </row>
    <row r="25" spans="1:16" ht="14.25" customHeight="1" x14ac:dyDescent="0.25">
      <c r="A25" s="6">
        <v>22</v>
      </c>
      <c r="B25" s="6">
        <v>1619.6</v>
      </c>
      <c r="C25" s="6">
        <v>2530.1999999999998</v>
      </c>
      <c r="D25" s="6">
        <v>2532.9</v>
      </c>
      <c r="E25" s="6">
        <v>-913.27</v>
      </c>
      <c r="F25" s="6">
        <f t="shared" si="1"/>
        <v>0.56390466781921478</v>
      </c>
      <c r="G25" s="6">
        <f t="shared" si="2"/>
        <v>834116.89000000036</v>
      </c>
    </row>
    <row r="26" spans="1:16" ht="14.25" customHeight="1" x14ac:dyDescent="0.25">
      <c r="A26" s="6">
        <v>23</v>
      </c>
      <c r="B26" s="6">
        <v>2531.5</v>
      </c>
      <c r="C26" s="6">
        <v>3323.6</v>
      </c>
      <c r="D26" s="6">
        <v>3289.7</v>
      </c>
      <c r="E26" s="6">
        <v>-758.21</v>
      </c>
      <c r="F26" s="6">
        <f t="shared" si="1"/>
        <v>0.29950622160774237</v>
      </c>
      <c r="G26" s="6">
        <f t="shared" si="2"/>
        <v>574867.23999999976</v>
      </c>
    </row>
    <row r="27" spans="1:16" ht="14.25" customHeight="1" x14ac:dyDescent="0.25">
      <c r="A27" s="6">
        <v>24</v>
      </c>
      <c r="B27" s="6">
        <v>3623.3</v>
      </c>
      <c r="C27" s="6">
        <v>5474</v>
      </c>
      <c r="D27" s="6">
        <v>5409.8</v>
      </c>
      <c r="E27" s="6">
        <v>-1786.57</v>
      </c>
      <c r="F27" s="6">
        <f t="shared" si="1"/>
        <v>0.49305881378853528</v>
      </c>
      <c r="G27" s="6">
        <f t="shared" si="2"/>
        <v>3191582.25</v>
      </c>
    </row>
    <row r="28" spans="1:16" ht="14.25" customHeight="1" x14ac:dyDescent="0.25">
      <c r="A28" s="6">
        <v>25</v>
      </c>
      <c r="B28" s="6">
        <v>8698.9</v>
      </c>
      <c r="C28" s="6">
        <v>8247.9</v>
      </c>
      <c r="D28" s="6">
        <v>8112.3</v>
      </c>
      <c r="E28" s="6">
        <v>586.65</v>
      </c>
      <c r="F28" s="6">
        <f t="shared" si="1"/>
        <v>6.7433813470668652E-2</v>
      </c>
      <c r="G28" s="6">
        <f t="shared" si="2"/>
        <v>344099.55999999936</v>
      </c>
    </row>
    <row r="29" spans="1:16" ht="14.25" customHeight="1" x14ac:dyDescent="0.25">
      <c r="A29" s="6">
        <v>26</v>
      </c>
      <c r="B29" s="6">
        <v>9053.9</v>
      </c>
      <c r="C29" s="6">
        <v>5152.5</v>
      </c>
      <c r="D29" s="6">
        <v>5040.3999999999996</v>
      </c>
      <c r="E29" s="6">
        <v>4013.52</v>
      </c>
      <c r="F29" s="6">
        <f t="shared" si="1"/>
        <v>0.44328963209224753</v>
      </c>
      <c r="G29" s="6">
        <f t="shared" si="2"/>
        <v>16108182.25</v>
      </c>
    </row>
    <row r="30" spans="1:16" ht="14.25" customHeight="1" x14ac:dyDescent="0.25">
      <c r="A30" s="6">
        <v>27</v>
      </c>
      <c r="B30" s="6">
        <v>6924.4</v>
      </c>
      <c r="C30" s="6">
        <v>6300.7</v>
      </c>
      <c r="D30" s="6">
        <v>6349.1</v>
      </c>
      <c r="E30" s="6">
        <v>575.29999999999995</v>
      </c>
      <c r="F30" s="6">
        <f t="shared" si="1"/>
        <v>8.3083010802379884E-2</v>
      </c>
      <c r="G30" s="6">
        <f t="shared" si="2"/>
        <v>330970.08999999915</v>
      </c>
    </row>
    <row r="31" spans="1:16" ht="14.25" customHeight="1" x14ac:dyDescent="0.25">
      <c r="A31" s="6">
        <v>28</v>
      </c>
      <c r="B31" s="6">
        <v>5999.6</v>
      </c>
      <c r="C31" s="6">
        <v>4359.6000000000004</v>
      </c>
      <c r="D31" s="6">
        <v>4431</v>
      </c>
      <c r="E31" s="6">
        <v>1568.63</v>
      </c>
      <c r="F31" s="6">
        <f t="shared" si="1"/>
        <v>0.26145076338422568</v>
      </c>
      <c r="G31" s="6">
        <f t="shared" si="2"/>
        <v>2460505.9600000014</v>
      </c>
    </row>
    <row r="32" spans="1:16" ht="14.25" customHeight="1" x14ac:dyDescent="0.25">
      <c r="A32" s="6">
        <v>29</v>
      </c>
      <c r="B32" s="6">
        <v>3600.5</v>
      </c>
      <c r="C32" s="6">
        <v>3709.7</v>
      </c>
      <c r="D32" s="6">
        <v>3843.8</v>
      </c>
      <c r="E32" s="6">
        <v>-243.3</v>
      </c>
      <c r="F32" s="6">
        <f t="shared" si="1"/>
        <v>6.7573948062769104E-2</v>
      </c>
      <c r="G32" s="6">
        <f t="shared" si="2"/>
        <v>59194.890000000087</v>
      </c>
    </row>
    <row r="33" spans="1:7" ht="14.25" customHeight="1" x14ac:dyDescent="0.25">
      <c r="A33" s="6">
        <v>30</v>
      </c>
      <c r="B33" s="6">
        <v>4079.6</v>
      </c>
      <c r="C33" s="6">
        <v>3766.1</v>
      </c>
      <c r="D33" s="6">
        <v>3890.5</v>
      </c>
      <c r="E33" s="6">
        <v>189.09</v>
      </c>
      <c r="F33" s="6">
        <f t="shared" si="1"/>
        <v>4.6352583586626118E-2</v>
      </c>
      <c r="G33" s="6">
        <f t="shared" si="2"/>
        <v>35758.809999999969</v>
      </c>
    </row>
    <row r="34" spans="1:7" ht="14.25" customHeight="1" x14ac:dyDescent="0.25">
      <c r="A34" s="6">
        <v>31</v>
      </c>
      <c r="B34" s="6">
        <v>2892.3</v>
      </c>
      <c r="C34" s="6">
        <v>3208</v>
      </c>
      <c r="D34" s="6">
        <v>3340</v>
      </c>
      <c r="E34" s="6">
        <v>-447.68</v>
      </c>
      <c r="F34" s="6">
        <f t="shared" si="1"/>
        <v>0.15479030529336507</v>
      </c>
      <c r="G34" s="6">
        <f t="shared" si="2"/>
        <v>200435.28999999983</v>
      </c>
    </row>
    <row r="35" spans="1:7" ht="14.25" customHeight="1" x14ac:dyDescent="0.25">
      <c r="A35" s="6">
        <v>32</v>
      </c>
      <c r="B35" s="6">
        <v>2192.8000000000002</v>
      </c>
      <c r="C35" s="6">
        <v>2812.3</v>
      </c>
      <c r="D35" s="6">
        <v>2926.4</v>
      </c>
      <c r="E35" s="6">
        <v>-733.56</v>
      </c>
      <c r="F35" s="6">
        <f t="shared" si="1"/>
        <v>0.33454943451295138</v>
      </c>
      <c r="G35" s="6">
        <f t="shared" si="2"/>
        <v>538168.95999999985</v>
      </c>
    </row>
    <row r="36" spans="1:7" ht="14.25" customHeight="1" x14ac:dyDescent="0.25">
      <c r="A36" s="6">
        <v>33</v>
      </c>
      <c r="B36" s="6">
        <v>1992.5</v>
      </c>
      <c r="C36" s="6">
        <v>2598.6</v>
      </c>
      <c r="D36" s="6">
        <v>2683.3</v>
      </c>
      <c r="E36" s="6">
        <v>-690.82</v>
      </c>
      <c r="F36" s="6">
        <f t="shared" si="1"/>
        <v>0.34670012547051454</v>
      </c>
      <c r="G36" s="6">
        <f t="shared" si="2"/>
        <v>477204.64000000025</v>
      </c>
    </row>
    <row r="37" spans="1:7" ht="14.25" customHeight="1" x14ac:dyDescent="0.25">
      <c r="A37" s="6">
        <v>34</v>
      </c>
      <c r="B37" s="6">
        <v>2890</v>
      </c>
      <c r="C37" s="6">
        <v>3022.1</v>
      </c>
      <c r="D37" s="6">
        <v>3079.1</v>
      </c>
      <c r="E37" s="6">
        <v>-189.14</v>
      </c>
      <c r="F37" s="6">
        <f t="shared" si="1"/>
        <v>6.5432525951557061E-2</v>
      </c>
      <c r="G37" s="6">
        <f t="shared" si="2"/>
        <v>35758.809999999969</v>
      </c>
    </row>
    <row r="38" spans="1:7" ht="14.25" customHeight="1" x14ac:dyDescent="0.25">
      <c r="A38" s="6">
        <v>35</v>
      </c>
      <c r="B38" s="6">
        <v>2978.6</v>
      </c>
      <c r="C38" s="6">
        <v>4039.5</v>
      </c>
      <c r="D38" s="6">
        <v>4089</v>
      </c>
      <c r="E38" s="6">
        <v>-1110.44</v>
      </c>
      <c r="F38" s="6">
        <f t="shared" si="1"/>
        <v>0.37279258712146651</v>
      </c>
      <c r="G38" s="6">
        <f t="shared" si="2"/>
        <v>1232988.1600000001</v>
      </c>
    </row>
    <row r="39" spans="1:7" ht="14.25" customHeight="1" x14ac:dyDescent="0.25">
      <c r="A39" s="6">
        <v>36</v>
      </c>
      <c r="B39" s="6">
        <v>5302.3</v>
      </c>
      <c r="C39" s="6">
        <v>6038.3</v>
      </c>
      <c r="D39" s="6">
        <v>6043.4</v>
      </c>
      <c r="E39" s="6">
        <v>-741.09</v>
      </c>
      <c r="F39" s="6">
        <f t="shared" si="1"/>
        <v>0.1397695339758217</v>
      </c>
      <c r="G39" s="6">
        <f t="shared" si="2"/>
        <v>549229.20999999915</v>
      </c>
    </row>
    <row r="40" spans="1:7" ht="14.25" customHeight="1" x14ac:dyDescent="0.25">
      <c r="A40" s="6">
        <v>37</v>
      </c>
      <c r="B40" s="6">
        <v>3079.9</v>
      </c>
      <c r="C40" s="6">
        <v>9470.2999999999993</v>
      </c>
      <c r="D40" s="6">
        <v>9445.7000000000007</v>
      </c>
      <c r="E40" s="6">
        <v>-6365.81</v>
      </c>
      <c r="F40" s="6">
        <f t="shared" si="1"/>
        <v>2.0668852884833928</v>
      </c>
      <c r="G40" s="6">
        <f t="shared" si="2"/>
        <v>40523409.640000015</v>
      </c>
    </row>
    <row r="41" spans="1:7" ht="14.25" customHeight="1" x14ac:dyDescent="0.25">
      <c r="A41" s="6">
        <v>38</v>
      </c>
      <c r="B41" s="6">
        <v>1795</v>
      </c>
      <c r="C41" s="6">
        <v>5643.8</v>
      </c>
      <c r="D41" s="6">
        <v>5364.6</v>
      </c>
      <c r="E41" s="6">
        <v>-3569.6</v>
      </c>
      <c r="F41" s="6">
        <f t="shared" si="1"/>
        <v>1.9886350974930365</v>
      </c>
      <c r="G41" s="6">
        <f t="shared" si="2"/>
        <v>12742044.160000002</v>
      </c>
    </row>
    <row r="42" spans="1:7" ht="14.25" customHeight="1" x14ac:dyDescent="0.25">
      <c r="A42" s="6">
        <v>39</v>
      </c>
      <c r="B42" s="6">
        <v>2185</v>
      </c>
      <c r="C42" s="6">
        <v>4558.2</v>
      </c>
      <c r="D42" s="6">
        <v>4136.3</v>
      </c>
      <c r="E42" s="6">
        <v>-1951.27</v>
      </c>
      <c r="F42" s="6">
        <f t="shared" si="1"/>
        <v>0.89304347826086961</v>
      </c>
      <c r="G42" s="6">
        <f t="shared" si="2"/>
        <v>3807571.6900000009</v>
      </c>
    </row>
    <row r="43" spans="1:7" ht="14.25" customHeight="1" x14ac:dyDescent="0.25">
      <c r="A43" s="6">
        <v>40</v>
      </c>
      <c r="B43" s="6">
        <v>2237.6</v>
      </c>
      <c r="C43" s="6">
        <v>1800.4</v>
      </c>
      <c r="D43" s="6">
        <v>1300.4000000000001</v>
      </c>
      <c r="E43" s="6">
        <v>937.17</v>
      </c>
      <c r="F43" s="6">
        <f t="shared" si="1"/>
        <v>0.41884161601716119</v>
      </c>
      <c r="G43" s="6">
        <f t="shared" si="2"/>
        <v>878343.83999999962</v>
      </c>
    </row>
    <row r="44" spans="1:7" ht="14.25" customHeight="1" x14ac:dyDescent="0.25">
      <c r="A44" s="6">
        <v>41</v>
      </c>
      <c r="B44" s="6">
        <v>1527.4</v>
      </c>
      <c r="C44" s="6">
        <v>162.9</v>
      </c>
      <c r="D44" s="6">
        <v>-299.60000000000002</v>
      </c>
      <c r="E44" s="6">
        <v>1827.07</v>
      </c>
      <c r="F44" s="6">
        <f t="shared" si="1"/>
        <v>1.1961503208065993</v>
      </c>
      <c r="G44" s="6">
        <f t="shared" si="2"/>
        <v>3337929</v>
      </c>
    </row>
    <row r="45" spans="1:7" ht="14.25" customHeight="1" x14ac:dyDescent="0.25">
      <c r="A45" s="6">
        <v>42</v>
      </c>
      <c r="B45" s="6">
        <v>1411.6</v>
      </c>
      <c r="C45" s="6">
        <v>105.9</v>
      </c>
      <c r="D45" s="6">
        <v>-283.5</v>
      </c>
      <c r="E45" s="6">
        <v>1695.19</v>
      </c>
      <c r="F45" s="6">
        <f t="shared" si="1"/>
        <v>1.2008359308586001</v>
      </c>
      <c r="G45" s="6">
        <f t="shared" si="2"/>
        <v>2873364.01</v>
      </c>
    </row>
    <row r="46" spans="1:7" ht="14.25" customHeight="1" x14ac:dyDescent="0.25">
      <c r="A46" s="6">
        <v>43</v>
      </c>
      <c r="B46" s="6">
        <v>1285.5999999999999</v>
      </c>
      <c r="C46" s="6">
        <v>-766.7</v>
      </c>
      <c r="D46" s="6">
        <v>-1088.3</v>
      </c>
      <c r="E46" s="6">
        <v>2373.9299999999998</v>
      </c>
      <c r="F46" s="6">
        <f t="shared" si="1"/>
        <v>1.8465308027380209</v>
      </c>
      <c r="G46" s="6">
        <f t="shared" si="2"/>
        <v>5635401.2099999981</v>
      </c>
    </row>
    <row r="47" spans="1:7" ht="14.25" customHeight="1" x14ac:dyDescent="0.25">
      <c r="A47" s="6">
        <v>44</v>
      </c>
      <c r="B47" s="6">
        <v>1169.5999999999999</v>
      </c>
      <c r="C47" s="6">
        <v>-1097.4000000000001</v>
      </c>
      <c r="D47" s="6">
        <v>-1324.1</v>
      </c>
      <c r="E47" s="6">
        <v>2493.73</v>
      </c>
      <c r="F47" s="6">
        <f t="shared" si="1"/>
        <v>2.1320964432284542</v>
      </c>
      <c r="G47" s="6">
        <f t="shared" si="2"/>
        <v>6218539.6899999995</v>
      </c>
    </row>
    <row r="48" spans="1:7" ht="14.25" customHeight="1" x14ac:dyDescent="0.25">
      <c r="A48" s="6">
        <v>45</v>
      </c>
      <c r="B48" s="6">
        <v>867.6</v>
      </c>
      <c r="C48" s="6">
        <v>-999.6</v>
      </c>
      <c r="D48" s="6">
        <v>-1126.5</v>
      </c>
      <c r="E48" s="6">
        <v>1994.13</v>
      </c>
      <c r="F48" s="6">
        <f t="shared" si="1"/>
        <v>2.2984094052558781</v>
      </c>
      <c r="G48" s="6">
        <f t="shared" si="2"/>
        <v>3976434.8099999996</v>
      </c>
    </row>
    <row r="49" spans="1:7" ht="14.25" customHeight="1" x14ac:dyDescent="0.25">
      <c r="A49" s="6">
        <v>46</v>
      </c>
      <c r="B49" s="6">
        <v>650.4</v>
      </c>
      <c r="C49" s="6">
        <v>-170.5</v>
      </c>
      <c r="D49" s="6">
        <v>-217.7</v>
      </c>
      <c r="E49" s="6">
        <v>868.02</v>
      </c>
      <c r="F49" s="6">
        <f t="shared" si="1"/>
        <v>1.3347170971709716</v>
      </c>
      <c r="G49" s="6">
        <f t="shared" si="2"/>
        <v>753597.60999999987</v>
      </c>
    </row>
    <row r="50" spans="1:7" ht="14.25" customHeight="1" x14ac:dyDescent="0.25">
      <c r="A50" s="6">
        <v>47</v>
      </c>
      <c r="B50" s="6">
        <v>1498.2</v>
      </c>
      <c r="C50" s="6">
        <v>806.7</v>
      </c>
      <c r="D50" s="6">
        <v>794.3</v>
      </c>
      <c r="E50" s="6">
        <v>703.96</v>
      </c>
      <c r="F50" s="6">
        <f t="shared" si="1"/>
        <v>0.46983046322253375</v>
      </c>
      <c r="G50" s="6">
        <f t="shared" si="2"/>
        <v>495475.21000000014</v>
      </c>
    </row>
    <row r="51" spans="1:7" ht="14.25" customHeight="1" x14ac:dyDescent="0.25">
      <c r="A51" s="6">
        <v>48</v>
      </c>
      <c r="B51" s="6">
        <v>3434.8</v>
      </c>
      <c r="C51" s="6">
        <v>3165.5</v>
      </c>
      <c r="D51" s="6">
        <v>3181.2</v>
      </c>
      <c r="E51" s="6">
        <v>253.59</v>
      </c>
      <c r="F51" s="6">
        <f t="shared" si="1"/>
        <v>7.3832537556771966E-2</v>
      </c>
      <c r="G51" s="6">
        <f t="shared" si="2"/>
        <v>64312.960000000181</v>
      </c>
    </row>
    <row r="52" spans="1:7" ht="14.25" customHeight="1" x14ac:dyDescent="0.25">
      <c r="A52" s="6">
        <v>49</v>
      </c>
      <c r="B52" s="6">
        <v>1988.2</v>
      </c>
      <c r="C52" s="6">
        <v>5907.1</v>
      </c>
      <c r="D52" s="6">
        <v>5933</v>
      </c>
      <c r="E52" s="6">
        <v>-3944.77</v>
      </c>
      <c r="F52" s="6">
        <f t="shared" si="1"/>
        <v>1.9841062267377527</v>
      </c>
      <c r="G52" s="6">
        <f t="shared" si="2"/>
        <v>15561447.040000001</v>
      </c>
    </row>
    <row r="53" spans="1:7" ht="14.25" customHeight="1" x14ac:dyDescent="0.25">
      <c r="A53" s="6">
        <v>50</v>
      </c>
      <c r="B53" s="6">
        <v>3530.2</v>
      </c>
      <c r="C53" s="6">
        <v>3062.6</v>
      </c>
      <c r="D53" s="6">
        <v>2930.7</v>
      </c>
      <c r="E53" s="6">
        <v>599.51</v>
      </c>
      <c r="F53" s="6">
        <f t="shared" si="1"/>
        <v>0.16982040677582008</v>
      </c>
      <c r="G53" s="6">
        <f t="shared" si="2"/>
        <v>359400.25</v>
      </c>
    </row>
    <row r="54" spans="1:7" ht="14.25" customHeight="1" x14ac:dyDescent="0.25">
      <c r="A54" s="6">
        <v>51</v>
      </c>
      <c r="B54" s="6">
        <v>4682.3</v>
      </c>
      <c r="C54" s="6">
        <v>3217.1</v>
      </c>
      <c r="D54" s="6">
        <v>3109.1</v>
      </c>
      <c r="E54" s="6">
        <v>1573.2</v>
      </c>
      <c r="F54" s="6">
        <f t="shared" si="1"/>
        <v>0.33598872349059228</v>
      </c>
      <c r="G54" s="6">
        <f t="shared" si="2"/>
        <v>2474958.2400000007</v>
      </c>
    </row>
    <row r="55" spans="1:7" ht="14.25" customHeight="1" x14ac:dyDescent="0.25">
      <c r="A55" s="6">
        <v>52</v>
      </c>
      <c r="B55" s="6">
        <v>3532.9</v>
      </c>
      <c r="C55" s="6">
        <v>1940.3</v>
      </c>
      <c r="D55" s="6">
        <v>1895.3</v>
      </c>
      <c r="E55" s="6">
        <v>1637.59</v>
      </c>
      <c r="F55" s="6">
        <f t="shared" si="1"/>
        <v>0.46352854595374909</v>
      </c>
      <c r="G55" s="6">
        <f t="shared" si="2"/>
        <v>2681733.7600000002</v>
      </c>
    </row>
    <row r="56" spans="1:7" ht="14.25" customHeight="1" x14ac:dyDescent="0.25">
      <c r="A56" s="6">
        <v>53</v>
      </c>
      <c r="B56" s="6">
        <v>2507.6999999999998</v>
      </c>
      <c r="C56" s="6">
        <v>1040.2</v>
      </c>
      <c r="D56" s="6">
        <v>1060.7</v>
      </c>
      <c r="E56" s="6">
        <v>1446.96</v>
      </c>
      <c r="F56" s="6">
        <f t="shared" si="1"/>
        <v>0.57702276986880408</v>
      </c>
      <c r="G56" s="6">
        <f t="shared" si="2"/>
        <v>2093808.9999999993</v>
      </c>
    </row>
    <row r="57" spans="1:7" ht="14.25" customHeight="1" x14ac:dyDescent="0.25">
      <c r="A57" s="6">
        <v>54</v>
      </c>
      <c r="B57" s="6">
        <v>2030.1</v>
      </c>
      <c r="C57" s="6">
        <v>1369.1</v>
      </c>
      <c r="D57" s="6">
        <v>1447.5</v>
      </c>
      <c r="E57" s="6">
        <v>582.61</v>
      </c>
      <c r="F57" s="6">
        <f t="shared" si="1"/>
        <v>0.28698093689966009</v>
      </c>
      <c r="G57" s="6">
        <f t="shared" si="2"/>
        <v>339422.75999999989</v>
      </c>
    </row>
    <row r="58" spans="1:7" ht="14.25" customHeight="1" x14ac:dyDescent="0.25">
      <c r="A58" s="6">
        <v>55</v>
      </c>
      <c r="B58" s="6">
        <v>1567.8</v>
      </c>
      <c r="C58" s="6">
        <v>850.4</v>
      </c>
      <c r="D58" s="6">
        <v>952.1</v>
      </c>
      <c r="E58" s="6">
        <v>615.66999999999996</v>
      </c>
      <c r="F58" s="6">
        <f t="shared" si="1"/>
        <v>0.39271590764128073</v>
      </c>
      <c r="G58" s="6">
        <f t="shared" si="2"/>
        <v>379086.48999999993</v>
      </c>
    </row>
    <row r="59" spans="1:7" ht="14.25" customHeight="1" x14ac:dyDescent="0.25">
      <c r="A59" s="6">
        <v>56</v>
      </c>
      <c r="B59" s="6">
        <v>1132</v>
      </c>
      <c r="C59" s="6">
        <v>610.5</v>
      </c>
      <c r="D59" s="6">
        <v>736.8</v>
      </c>
      <c r="E59" s="6">
        <v>395.25</v>
      </c>
      <c r="F59" s="6">
        <f t="shared" si="1"/>
        <v>0.34911660777385162</v>
      </c>
      <c r="G59" s="6">
        <f t="shared" si="2"/>
        <v>156183.04000000004</v>
      </c>
    </row>
    <row r="60" spans="1:7" ht="14.25" customHeight="1" x14ac:dyDescent="0.25">
      <c r="A60" s="6">
        <v>57</v>
      </c>
      <c r="B60" s="6">
        <v>2159.5</v>
      </c>
      <c r="C60" s="6">
        <v>561.6</v>
      </c>
      <c r="D60" s="6">
        <v>703.8</v>
      </c>
      <c r="E60" s="6">
        <v>1455.71</v>
      </c>
      <c r="F60" s="6">
        <f t="shared" si="1"/>
        <v>0.67409122482056039</v>
      </c>
      <c r="G60" s="6">
        <f t="shared" si="2"/>
        <v>2119062.4900000002</v>
      </c>
    </row>
    <row r="61" spans="1:7" ht="14.25" customHeight="1" x14ac:dyDescent="0.25">
      <c r="A61" s="6">
        <v>58</v>
      </c>
      <c r="B61" s="6">
        <v>1044.5</v>
      </c>
      <c r="C61" s="6">
        <v>1371.9</v>
      </c>
      <c r="D61" s="6">
        <v>1572.3</v>
      </c>
      <c r="E61" s="6">
        <v>-527.79</v>
      </c>
      <c r="F61" s="6">
        <f t="shared" si="1"/>
        <v>0.50531354715174726</v>
      </c>
      <c r="G61" s="6">
        <f t="shared" si="2"/>
        <v>278572.83999999997</v>
      </c>
    </row>
    <row r="62" spans="1:7" ht="14.25" customHeight="1" x14ac:dyDescent="0.25">
      <c r="A62" s="6">
        <v>59</v>
      </c>
      <c r="B62" s="6">
        <v>2849.5</v>
      </c>
      <c r="C62" s="6">
        <v>2291.1999999999998</v>
      </c>
      <c r="D62" s="6">
        <v>2470.4</v>
      </c>
      <c r="E62" s="6">
        <v>379.1</v>
      </c>
      <c r="F62" s="6">
        <f t="shared" si="1"/>
        <v>0.13304088436567815</v>
      </c>
      <c r="G62" s="6">
        <f t="shared" si="2"/>
        <v>143716.80999999994</v>
      </c>
    </row>
    <row r="63" spans="1:7" ht="14.25" customHeight="1" x14ac:dyDescent="0.25">
      <c r="A63" s="6">
        <v>60</v>
      </c>
      <c r="B63" s="6">
        <v>5019.7</v>
      </c>
      <c r="C63" s="6">
        <v>4704.6000000000004</v>
      </c>
      <c r="D63" s="6">
        <v>4899</v>
      </c>
      <c r="E63" s="6">
        <v>120.71</v>
      </c>
      <c r="F63" s="6">
        <f t="shared" si="1"/>
        <v>2.4045261669024012E-2</v>
      </c>
      <c r="G63" s="6">
        <f t="shared" si="2"/>
        <v>14568.489999999956</v>
      </c>
    </row>
    <row r="64" spans="1:7" ht="14.25" customHeight="1" x14ac:dyDescent="0.25">
      <c r="A64" s="6">
        <v>61</v>
      </c>
      <c r="B64" s="6">
        <v>9529.4</v>
      </c>
      <c r="C64" s="6">
        <v>6926.6</v>
      </c>
      <c r="D64" s="6">
        <v>7125.8</v>
      </c>
      <c r="E64" s="6">
        <v>2403.5700000000002</v>
      </c>
      <c r="F64" s="6">
        <f t="shared" si="1"/>
        <v>0.25222994102461849</v>
      </c>
      <c r="G64" s="6">
        <f t="shared" si="2"/>
        <v>5777292.9599999972</v>
      </c>
    </row>
    <row r="65" spans="1:7" ht="14.25" customHeight="1" x14ac:dyDescent="0.25">
      <c r="A65" s="6">
        <v>62</v>
      </c>
      <c r="B65" s="6">
        <v>6756.8</v>
      </c>
      <c r="C65" s="6">
        <v>6252.2</v>
      </c>
      <c r="D65" s="6">
        <v>6547.6</v>
      </c>
      <c r="E65" s="6">
        <v>209.22</v>
      </c>
      <c r="F65" s="6">
        <f t="shared" si="1"/>
        <v>3.0961401847028152E-2</v>
      </c>
      <c r="G65" s="6">
        <f t="shared" si="2"/>
        <v>43764.639999999927</v>
      </c>
    </row>
    <row r="66" spans="1:7" ht="14.25" customHeight="1" x14ac:dyDescent="0.25">
      <c r="A66" s="6">
        <v>63</v>
      </c>
      <c r="B66" s="6">
        <v>7590.5</v>
      </c>
      <c r="C66" s="6">
        <v>6911.7</v>
      </c>
      <c r="D66" s="6">
        <v>7215.4</v>
      </c>
      <c r="E66" s="6">
        <v>375.08</v>
      </c>
      <c r="F66" s="6">
        <f t="shared" si="1"/>
        <v>4.9417034450958484E-2</v>
      </c>
      <c r="G66" s="6">
        <f t="shared" si="2"/>
        <v>140700.01000000027</v>
      </c>
    </row>
    <row r="67" spans="1:7" ht="14.25" customHeight="1" x14ac:dyDescent="0.25">
      <c r="A67" s="6">
        <v>64</v>
      </c>
      <c r="B67" s="6">
        <v>3941.5</v>
      </c>
      <c r="C67" s="6">
        <v>5817.3</v>
      </c>
      <c r="D67" s="6">
        <v>6136</v>
      </c>
      <c r="E67" s="6">
        <v>-2194.5300000000002</v>
      </c>
      <c r="F67" s="6">
        <f t="shared" si="1"/>
        <v>0.55676772802232655</v>
      </c>
      <c r="G67" s="6">
        <f t="shared" si="2"/>
        <v>4815830.25</v>
      </c>
    </row>
    <row r="68" spans="1:7" ht="14.25" customHeight="1" x14ac:dyDescent="0.25">
      <c r="A68" s="6">
        <v>65</v>
      </c>
      <c r="B68" s="6">
        <v>2899.9</v>
      </c>
      <c r="C68" s="6">
        <v>4484</v>
      </c>
      <c r="D68" s="6">
        <v>4715</v>
      </c>
      <c r="E68" s="6">
        <v>-1815.08</v>
      </c>
      <c r="F68" s="6">
        <f t="shared" si="1"/>
        <v>0.62591813510810712</v>
      </c>
      <c r="G68" s="6">
        <f t="shared" si="2"/>
        <v>3294588.01</v>
      </c>
    </row>
    <row r="69" spans="1:7" ht="14.25" customHeight="1" x14ac:dyDescent="0.25">
      <c r="A69" s="6">
        <v>66</v>
      </c>
      <c r="B69" s="6">
        <v>3847.4</v>
      </c>
      <c r="C69" s="6">
        <v>4232.7</v>
      </c>
      <c r="D69" s="6">
        <v>4391</v>
      </c>
      <c r="E69" s="6">
        <v>-543.6</v>
      </c>
      <c r="F69" s="6">
        <f t="shared" si="1"/>
        <v>0.1412902219680823</v>
      </c>
      <c r="G69" s="6">
        <f t="shared" si="2"/>
        <v>295500.9599999999</v>
      </c>
    </row>
    <row r="70" spans="1:7" ht="14.25" customHeight="1" x14ac:dyDescent="0.25">
      <c r="A70" s="6">
        <v>67</v>
      </c>
      <c r="B70" s="6">
        <v>2155.1</v>
      </c>
      <c r="C70" s="6">
        <v>3574</v>
      </c>
      <c r="D70" s="6">
        <v>3710.6</v>
      </c>
      <c r="E70" s="6">
        <v>-1555.48</v>
      </c>
      <c r="F70" s="6">
        <f t="shared" si="1"/>
        <v>0.7217762516820565</v>
      </c>
      <c r="G70" s="6">
        <f t="shared" si="2"/>
        <v>2419580.25</v>
      </c>
    </row>
    <row r="71" spans="1:7" ht="14.25" customHeight="1" x14ac:dyDescent="0.25">
      <c r="A71" s="6">
        <v>68</v>
      </c>
      <c r="B71" s="6">
        <v>1800</v>
      </c>
      <c r="C71" s="6">
        <v>2899.5</v>
      </c>
      <c r="D71" s="6">
        <v>2973.9</v>
      </c>
      <c r="E71" s="6">
        <v>-1173.92</v>
      </c>
      <c r="F71" s="6">
        <f t="shared" si="1"/>
        <v>0.65216666666666667</v>
      </c>
      <c r="G71" s="6">
        <f t="shared" si="2"/>
        <v>1378041.2100000002</v>
      </c>
    </row>
    <row r="72" spans="1:7" ht="14.25" customHeight="1" x14ac:dyDescent="0.25">
      <c r="A72" s="6">
        <v>69</v>
      </c>
      <c r="B72" s="6">
        <v>1456.4</v>
      </c>
      <c r="C72" s="6">
        <v>2654.6</v>
      </c>
      <c r="D72" s="6">
        <v>2682</v>
      </c>
      <c r="E72" s="6">
        <v>-1225.5999999999999</v>
      </c>
      <c r="F72" s="6">
        <f t="shared" si="1"/>
        <v>0.84152705300741548</v>
      </c>
      <c r="G72" s="6">
        <f t="shared" si="2"/>
        <v>1502095.3599999999</v>
      </c>
    </row>
    <row r="73" spans="1:7" ht="14.25" customHeight="1" x14ac:dyDescent="0.25">
      <c r="A73" s="6">
        <v>70</v>
      </c>
      <c r="B73" s="6">
        <v>1987.4</v>
      </c>
      <c r="C73" s="6">
        <v>2496.5</v>
      </c>
      <c r="D73" s="6">
        <v>2475</v>
      </c>
      <c r="E73" s="6">
        <v>-487.54</v>
      </c>
      <c r="F73" s="6">
        <f t="shared" si="1"/>
        <v>0.24534567776995064</v>
      </c>
      <c r="G73" s="6">
        <f t="shared" si="2"/>
        <v>237753.75999999992</v>
      </c>
    </row>
    <row r="74" spans="1:7" ht="14.25" customHeight="1" x14ac:dyDescent="0.25">
      <c r="A74" s="6">
        <v>71</v>
      </c>
      <c r="B74" s="6">
        <v>3675.4</v>
      </c>
      <c r="C74" s="6">
        <v>3347.1</v>
      </c>
      <c r="D74" s="6">
        <v>3306</v>
      </c>
      <c r="E74" s="6">
        <v>369.41</v>
      </c>
      <c r="F74" s="6">
        <f t="shared" si="1"/>
        <v>0.10050606736681723</v>
      </c>
      <c r="G74" s="6">
        <f t="shared" si="2"/>
        <v>136456.36000000007</v>
      </c>
    </row>
    <row r="75" spans="1:7" ht="14.25" customHeight="1" x14ac:dyDescent="0.25">
      <c r="A75" s="6">
        <v>72</v>
      </c>
      <c r="B75" s="6">
        <v>4016.2</v>
      </c>
      <c r="C75" s="6">
        <v>5496.9</v>
      </c>
      <c r="D75" s="6">
        <v>5470.6</v>
      </c>
      <c r="E75" s="6">
        <v>-1454.34</v>
      </c>
      <c r="F75" s="6">
        <f t="shared" si="1"/>
        <v>0.36213335989243578</v>
      </c>
      <c r="G75" s="6">
        <f t="shared" si="2"/>
        <v>2115279.3600000017</v>
      </c>
    </row>
    <row r="76" spans="1:7" ht="14.25" customHeight="1" x14ac:dyDescent="0.25">
      <c r="A76" s="6">
        <v>73</v>
      </c>
      <c r="B76" s="6">
        <v>4905.8999999999996</v>
      </c>
      <c r="C76" s="6">
        <v>7548.4</v>
      </c>
      <c r="D76" s="6">
        <v>7463.9</v>
      </c>
      <c r="E76" s="6">
        <v>-2558.0500000000002</v>
      </c>
      <c r="F76" s="6">
        <f t="shared" si="1"/>
        <v>0.52141299251921158</v>
      </c>
      <c r="G76" s="6">
        <f t="shared" si="2"/>
        <v>6543364</v>
      </c>
    </row>
    <row r="77" spans="1:7" ht="14.25" customHeight="1" x14ac:dyDescent="0.25">
      <c r="A77" s="6">
        <v>74</v>
      </c>
      <c r="B77" s="6">
        <v>4144.2</v>
      </c>
      <c r="C77" s="6">
        <v>5246.9</v>
      </c>
      <c r="D77" s="6">
        <v>5060.1000000000004</v>
      </c>
      <c r="E77" s="6">
        <v>-915.91</v>
      </c>
      <c r="F77" s="6">
        <f t="shared" si="1"/>
        <v>0.22100767337483726</v>
      </c>
      <c r="G77" s="6">
        <f t="shared" si="2"/>
        <v>838872.81000000099</v>
      </c>
    </row>
    <row r="78" spans="1:7" ht="14.25" customHeight="1" x14ac:dyDescent="0.25">
      <c r="A78" s="6">
        <v>75</v>
      </c>
      <c r="B78" s="6">
        <v>3748.8</v>
      </c>
      <c r="C78" s="6">
        <v>5225.7</v>
      </c>
      <c r="D78" s="6">
        <v>5002.2</v>
      </c>
      <c r="E78" s="6">
        <v>-1253.46</v>
      </c>
      <c r="F78" s="6">
        <f t="shared" si="1"/>
        <v>0.33434699103713178</v>
      </c>
      <c r="G78" s="6">
        <f t="shared" si="2"/>
        <v>1571011.5599999991</v>
      </c>
    </row>
    <row r="79" spans="1:7" ht="14.25" customHeight="1" x14ac:dyDescent="0.25">
      <c r="A79" s="6">
        <v>76</v>
      </c>
      <c r="B79" s="6">
        <v>2449.8000000000002</v>
      </c>
      <c r="C79" s="6">
        <v>2867.2</v>
      </c>
      <c r="D79" s="6">
        <v>2593.6</v>
      </c>
      <c r="E79" s="6">
        <v>-143.79</v>
      </c>
      <c r="F79" s="6">
        <f t="shared" si="1"/>
        <v>5.8698669279124711E-2</v>
      </c>
      <c r="G79" s="6">
        <f t="shared" si="2"/>
        <v>20678.439999999922</v>
      </c>
    </row>
    <row r="80" spans="1:7" ht="14.25" customHeight="1" x14ac:dyDescent="0.25">
      <c r="A80" s="6">
        <v>77</v>
      </c>
      <c r="B80" s="6">
        <v>2677.4</v>
      </c>
      <c r="C80" s="6">
        <v>1412.5</v>
      </c>
      <c r="D80" s="6">
        <v>1133.2</v>
      </c>
      <c r="E80" s="6">
        <v>1544.21</v>
      </c>
      <c r="F80" s="6">
        <f t="shared" si="1"/>
        <v>0.57675356689325463</v>
      </c>
      <c r="G80" s="6">
        <f t="shared" si="2"/>
        <v>2384553.64</v>
      </c>
    </row>
    <row r="81" spans="1:7" ht="14.25" customHeight="1" x14ac:dyDescent="0.25">
      <c r="A81" s="6">
        <v>78</v>
      </c>
      <c r="B81" s="6">
        <v>2134.1999999999998</v>
      </c>
      <c r="C81" s="6">
        <v>1526.2</v>
      </c>
      <c r="D81" s="6">
        <v>1308.5999999999999</v>
      </c>
      <c r="E81" s="6">
        <v>825.64</v>
      </c>
      <c r="F81" s="6">
        <f t="shared" si="1"/>
        <v>0.38684284509418049</v>
      </c>
      <c r="G81" s="6">
        <f t="shared" si="2"/>
        <v>681615.35999999987</v>
      </c>
    </row>
    <row r="82" spans="1:7" ht="14.25" customHeight="1" x14ac:dyDescent="0.25">
      <c r="A82" s="6">
        <v>79</v>
      </c>
      <c r="B82" s="6">
        <v>1537.8</v>
      </c>
      <c r="C82" s="6">
        <v>603.5</v>
      </c>
      <c r="D82" s="6">
        <v>419</v>
      </c>
      <c r="E82" s="6">
        <v>1118.79</v>
      </c>
      <c r="F82" s="6">
        <f t="shared" si="1"/>
        <v>0.72753283912082189</v>
      </c>
      <c r="G82" s="6">
        <f t="shared" si="2"/>
        <v>1251713.44</v>
      </c>
    </row>
    <row r="83" spans="1:7" ht="14.25" customHeight="1" x14ac:dyDescent="0.25">
      <c r="A83" s="6">
        <v>80</v>
      </c>
      <c r="B83" s="6">
        <v>1207.7</v>
      </c>
      <c r="C83" s="6">
        <v>203.8</v>
      </c>
      <c r="D83" s="6">
        <v>64</v>
      </c>
      <c r="E83" s="6">
        <v>1143.7</v>
      </c>
      <c r="F83" s="6">
        <f t="shared" si="1"/>
        <v>0.94700670696364997</v>
      </c>
      <c r="G83" s="6">
        <f t="shared" si="2"/>
        <v>1308049.6900000002</v>
      </c>
    </row>
    <row r="84" spans="1:7" ht="14.25" customHeight="1" x14ac:dyDescent="0.25">
      <c r="A84" s="6">
        <v>81</v>
      </c>
      <c r="B84" s="6">
        <v>896</v>
      </c>
      <c r="C84" s="6">
        <v>199.9</v>
      </c>
      <c r="D84" s="6">
        <v>105.9</v>
      </c>
      <c r="E84" s="6">
        <v>790.06</v>
      </c>
      <c r="F84" s="6">
        <f t="shared" si="1"/>
        <v>0.88180803571428579</v>
      </c>
      <c r="G84" s="6">
        <f t="shared" si="2"/>
        <v>624258.01</v>
      </c>
    </row>
    <row r="85" spans="1:7" ht="14.25" customHeight="1" x14ac:dyDescent="0.25">
      <c r="A85" s="6">
        <v>82</v>
      </c>
      <c r="B85" s="6">
        <v>1226.2</v>
      </c>
      <c r="C85" s="6">
        <v>441.6</v>
      </c>
      <c r="D85" s="6">
        <v>379.2</v>
      </c>
      <c r="E85" s="6">
        <v>847.04</v>
      </c>
      <c r="F85" s="6">
        <f t="shared" si="1"/>
        <v>0.69075191648996903</v>
      </c>
      <c r="G85" s="6">
        <f t="shared" si="2"/>
        <v>717409</v>
      </c>
    </row>
    <row r="86" spans="1:7" ht="14.25" customHeight="1" x14ac:dyDescent="0.25">
      <c r="A86" s="6">
        <v>83</v>
      </c>
      <c r="B86" s="6">
        <v>2325.9</v>
      </c>
      <c r="C86" s="6">
        <v>1655.3</v>
      </c>
      <c r="D86" s="6">
        <v>1626.8</v>
      </c>
      <c r="E86" s="6">
        <v>699.09</v>
      </c>
      <c r="F86" s="6">
        <f t="shared" si="1"/>
        <v>0.30057182166043256</v>
      </c>
      <c r="G86" s="6">
        <f t="shared" si="2"/>
        <v>488740.81000000017</v>
      </c>
    </row>
    <row r="87" spans="1:7" ht="14.25" customHeight="1" x14ac:dyDescent="0.25">
      <c r="A87" s="6">
        <v>84</v>
      </c>
      <c r="B87" s="6">
        <v>3600.4</v>
      </c>
      <c r="C87" s="6">
        <v>3591.8</v>
      </c>
      <c r="D87" s="6">
        <v>3591.2</v>
      </c>
      <c r="E87" s="6">
        <v>9.16</v>
      </c>
      <c r="F87" s="6">
        <f t="shared" si="1"/>
        <v>2.5552716364849108E-3</v>
      </c>
      <c r="G87" s="6">
        <f t="shared" si="2"/>
        <v>84.640000000005017</v>
      </c>
    </row>
    <row r="88" spans="1:7" ht="14.25" customHeight="1" x14ac:dyDescent="0.25">
      <c r="A88" s="6">
        <v>85</v>
      </c>
      <c r="B88" s="6">
        <v>6103.8</v>
      </c>
      <c r="C88" s="6">
        <v>5785.2</v>
      </c>
      <c r="D88" s="6">
        <v>5784.9</v>
      </c>
      <c r="E88" s="6">
        <v>318.83</v>
      </c>
      <c r="F88" s="6">
        <f t="shared" si="1"/>
        <v>5.2246141747763777E-2</v>
      </c>
      <c r="G88" s="6">
        <f t="shared" si="2"/>
        <v>101697.21000000034</v>
      </c>
    </row>
    <row r="89" spans="1:7" ht="14.25" customHeight="1" x14ac:dyDescent="0.25">
      <c r="A89" s="6">
        <v>86</v>
      </c>
      <c r="B89" s="6">
        <v>4157.8</v>
      </c>
      <c r="C89" s="6">
        <v>4406</v>
      </c>
      <c r="D89" s="6">
        <v>4418.6000000000004</v>
      </c>
      <c r="E89" s="6">
        <v>-260.77</v>
      </c>
      <c r="F89" s="6">
        <f t="shared" si="1"/>
        <v>6.2725479821059249E-2</v>
      </c>
      <c r="G89" s="6">
        <f t="shared" si="2"/>
        <v>68016.640000000101</v>
      </c>
    </row>
    <row r="90" spans="1:7" ht="14.25" customHeight="1" x14ac:dyDescent="0.25">
      <c r="A90" s="6">
        <v>87</v>
      </c>
      <c r="B90" s="6">
        <v>4910.3999999999996</v>
      </c>
      <c r="C90" s="6">
        <v>4661.2</v>
      </c>
      <c r="D90" s="6">
        <v>4663.3</v>
      </c>
      <c r="E90" s="6">
        <v>247.18</v>
      </c>
      <c r="F90" s="6">
        <f t="shared" si="1"/>
        <v>5.0321766047572394E-2</v>
      </c>
      <c r="G90" s="6">
        <f t="shared" si="2"/>
        <v>61058.409999999727</v>
      </c>
    </row>
    <row r="91" spans="1:7" ht="14.25" customHeight="1" x14ac:dyDescent="0.25">
      <c r="A91" s="6">
        <v>88</v>
      </c>
      <c r="B91" s="6">
        <v>2497.5</v>
      </c>
      <c r="C91" s="6">
        <v>3005.9</v>
      </c>
      <c r="D91" s="6">
        <v>3017.9</v>
      </c>
      <c r="E91" s="6">
        <v>-520.44000000000005</v>
      </c>
      <c r="F91" s="6">
        <f t="shared" si="1"/>
        <v>0.20836836836836842</v>
      </c>
      <c r="G91" s="6">
        <f t="shared" si="2"/>
        <v>270816.16000000009</v>
      </c>
    </row>
    <row r="92" spans="1:7" ht="14.25" customHeight="1" x14ac:dyDescent="0.25">
      <c r="A92" s="6">
        <v>89</v>
      </c>
      <c r="B92" s="6">
        <v>1729.4</v>
      </c>
      <c r="C92" s="6">
        <v>2031.5</v>
      </c>
      <c r="D92" s="6">
        <v>2022.7</v>
      </c>
      <c r="E92" s="6">
        <v>-293.27999999999997</v>
      </c>
      <c r="F92" s="6">
        <f t="shared" si="1"/>
        <v>0.16959639181218916</v>
      </c>
      <c r="G92" s="6">
        <f t="shared" si="2"/>
        <v>86024.88999999997</v>
      </c>
    </row>
    <row r="93" spans="1:7" ht="14.25" customHeight="1" x14ac:dyDescent="0.25">
      <c r="A93" s="6">
        <v>90</v>
      </c>
      <c r="B93" s="6">
        <v>1610.4</v>
      </c>
      <c r="C93" s="6">
        <v>1933.2</v>
      </c>
      <c r="D93" s="6">
        <v>1912.7</v>
      </c>
      <c r="E93" s="6">
        <v>-302.22000000000003</v>
      </c>
      <c r="F93" s="6">
        <f t="shared" si="1"/>
        <v>0.1877173373075012</v>
      </c>
      <c r="G93" s="6">
        <f t="shared" si="2"/>
        <v>91385.289999999979</v>
      </c>
    </row>
    <row r="94" spans="1:7" ht="14.25" customHeight="1" x14ac:dyDescent="0.25">
      <c r="A94" s="6">
        <v>91</v>
      </c>
      <c r="B94" s="6">
        <v>1239.4000000000001</v>
      </c>
      <c r="C94" s="6">
        <v>1028.9000000000001</v>
      </c>
      <c r="D94" s="6">
        <v>996.3</v>
      </c>
      <c r="E94" s="6">
        <v>243.16</v>
      </c>
      <c r="F94" s="6">
        <f t="shared" si="1"/>
        <v>0.19614329514281115</v>
      </c>
      <c r="G94" s="6">
        <f t="shared" si="2"/>
        <v>59097.610000000066</v>
      </c>
    </row>
    <row r="95" spans="1:7" ht="14.25" customHeight="1" x14ac:dyDescent="0.25">
      <c r="A95" s="6">
        <v>92</v>
      </c>
      <c r="B95" s="6">
        <v>1448.1</v>
      </c>
      <c r="C95" s="6">
        <v>609.9</v>
      </c>
      <c r="D95" s="6">
        <v>587</v>
      </c>
      <c r="E95" s="6">
        <v>861.12</v>
      </c>
      <c r="F95" s="6">
        <f t="shared" si="1"/>
        <v>0.59464125405704027</v>
      </c>
      <c r="G95" s="6">
        <f t="shared" si="2"/>
        <v>741493.20999999985</v>
      </c>
    </row>
    <row r="96" spans="1:7" ht="14.25" customHeight="1" x14ac:dyDescent="0.25">
      <c r="A96" s="6">
        <v>93</v>
      </c>
      <c r="B96" s="6">
        <v>1302.3</v>
      </c>
      <c r="C96" s="6">
        <v>609.79999999999995</v>
      </c>
      <c r="D96" s="6">
        <v>621.29999999999995</v>
      </c>
      <c r="E96" s="6">
        <v>680.95</v>
      </c>
      <c r="F96" s="6">
        <f t="shared" si="1"/>
        <v>0.52292098594793823</v>
      </c>
      <c r="G96" s="6">
        <f t="shared" si="2"/>
        <v>463761</v>
      </c>
    </row>
    <row r="97" spans="1:7" ht="14.25" customHeight="1" x14ac:dyDescent="0.25">
      <c r="A97" s="6">
        <v>94</v>
      </c>
      <c r="B97" s="6">
        <v>2481.6999999999998</v>
      </c>
      <c r="C97" s="6">
        <v>944.4</v>
      </c>
      <c r="D97" s="6">
        <v>983.1</v>
      </c>
      <c r="E97" s="6">
        <v>1498.59</v>
      </c>
      <c r="F97" s="6">
        <f t="shared" si="1"/>
        <v>0.6038602570818391</v>
      </c>
      <c r="G97" s="6">
        <f t="shared" si="2"/>
        <v>2245801.9599999995</v>
      </c>
    </row>
    <row r="98" spans="1:7" ht="14.25" customHeight="1" x14ac:dyDescent="0.25">
      <c r="A98" s="6">
        <v>95</v>
      </c>
      <c r="B98" s="6">
        <v>4334.3</v>
      </c>
      <c r="C98" s="6">
        <v>2365.9</v>
      </c>
      <c r="D98" s="6">
        <v>2464.6</v>
      </c>
      <c r="E98" s="6">
        <v>1869.67</v>
      </c>
      <c r="F98" s="6">
        <f t="shared" si="1"/>
        <v>0.43137300140737839</v>
      </c>
      <c r="G98" s="6">
        <f t="shared" si="2"/>
        <v>3495778.0900000012</v>
      </c>
    </row>
    <row r="99" spans="1:7" ht="14.25" customHeight="1" x14ac:dyDescent="0.25">
      <c r="A99" s="6">
        <v>96</v>
      </c>
      <c r="B99" s="6">
        <v>5010.8999999999996</v>
      </c>
      <c r="C99" s="6">
        <v>4553.3999999999996</v>
      </c>
      <c r="D99" s="6">
        <v>4726.8999999999996</v>
      </c>
      <c r="E99" s="6">
        <v>284.07</v>
      </c>
      <c r="F99" s="6">
        <f t="shared" si="1"/>
        <v>5.6676445349138883E-2</v>
      </c>
      <c r="G99" s="6">
        <f t="shared" si="2"/>
        <v>80656</v>
      </c>
    </row>
    <row r="100" spans="1:7" ht="14.25" customHeight="1" x14ac:dyDescent="0.25">
      <c r="A100" s="6">
        <v>97</v>
      </c>
      <c r="B100" s="6">
        <v>3984</v>
      </c>
      <c r="C100" s="6">
        <v>7025.3</v>
      </c>
      <c r="D100" s="6">
        <v>7210.2</v>
      </c>
      <c r="E100" s="6">
        <v>-3226.18</v>
      </c>
      <c r="F100" s="6">
        <f t="shared" si="1"/>
        <v>0.80978915662650597</v>
      </c>
      <c r="G100" s="6">
        <f t="shared" si="2"/>
        <v>10408366.439999999</v>
      </c>
    </row>
    <row r="101" spans="1:7" ht="14.25" customHeight="1" x14ac:dyDescent="0.25">
      <c r="A101" s="6">
        <v>98</v>
      </c>
      <c r="B101" s="6">
        <v>4380</v>
      </c>
      <c r="C101" s="6">
        <v>5029.5</v>
      </c>
      <c r="D101" s="6">
        <v>5085.3</v>
      </c>
      <c r="E101" s="6">
        <v>-705.35</v>
      </c>
      <c r="F101" s="6">
        <f t="shared" si="1"/>
        <v>0.16102739726027401</v>
      </c>
      <c r="G101" s="6">
        <f t="shared" si="2"/>
        <v>497448.09000000026</v>
      </c>
    </row>
    <row r="102" spans="1:7" ht="14.25" customHeight="1" x14ac:dyDescent="0.25">
      <c r="A102" s="6">
        <v>99</v>
      </c>
      <c r="B102" s="6">
        <v>7549</v>
      </c>
      <c r="C102" s="6">
        <v>5320.3</v>
      </c>
      <c r="D102" s="6">
        <v>5347.9</v>
      </c>
      <c r="E102" s="6">
        <v>2201.1</v>
      </c>
      <c r="F102" s="6">
        <f t="shared" si="1"/>
        <v>0.29157504305205995</v>
      </c>
      <c r="G102" s="6">
        <f t="shared" si="2"/>
        <v>4844841.2100000018</v>
      </c>
    </row>
    <row r="103" spans="1:7" ht="14.25" customHeight="1" x14ac:dyDescent="0.25">
      <c r="A103" s="6">
        <v>100</v>
      </c>
      <c r="B103" s="6">
        <v>5025</v>
      </c>
      <c r="C103" s="6">
        <v>3958.5</v>
      </c>
      <c r="D103" s="6">
        <v>4074.2</v>
      </c>
      <c r="E103" s="6">
        <v>950.84</v>
      </c>
      <c r="F103" s="6">
        <f t="shared" si="1"/>
        <v>0.18921393034825873</v>
      </c>
      <c r="G103" s="6">
        <f t="shared" si="2"/>
        <v>904020.64000000036</v>
      </c>
    </row>
    <row r="104" spans="1:7" ht="14.25" customHeight="1" x14ac:dyDescent="0.25">
      <c r="A104" s="6">
        <v>101</v>
      </c>
      <c r="B104" s="6">
        <v>3380</v>
      </c>
      <c r="C104" s="6">
        <v>3418.4</v>
      </c>
      <c r="D104" s="6">
        <v>3572.1</v>
      </c>
      <c r="E104" s="6">
        <v>-192.06</v>
      </c>
      <c r="F104" s="6">
        <f t="shared" si="1"/>
        <v>5.6834319526627194E-2</v>
      </c>
      <c r="G104" s="6">
        <f t="shared" si="2"/>
        <v>36902.409999999967</v>
      </c>
    </row>
    <row r="105" spans="1:7" ht="14.25" customHeight="1" x14ac:dyDescent="0.25">
      <c r="A105" s="6">
        <v>102</v>
      </c>
      <c r="B105" s="6">
        <v>2399</v>
      </c>
      <c r="C105" s="6">
        <v>3501.4</v>
      </c>
      <c r="D105" s="6">
        <v>3647.4</v>
      </c>
      <c r="E105" s="6">
        <v>-1248.3599999999999</v>
      </c>
      <c r="F105" s="6">
        <f t="shared" si="1"/>
        <v>0.52038349312213428</v>
      </c>
      <c r="G105" s="6">
        <f t="shared" si="2"/>
        <v>1558502.5600000003</v>
      </c>
    </row>
    <row r="106" spans="1:7" ht="14.25" customHeight="1" x14ac:dyDescent="0.25">
      <c r="A106" s="6">
        <v>103</v>
      </c>
      <c r="B106" s="6">
        <v>1947</v>
      </c>
      <c r="C106" s="6">
        <v>2661.7</v>
      </c>
      <c r="D106" s="6">
        <v>2757.7</v>
      </c>
      <c r="E106" s="6">
        <v>-810.7</v>
      </c>
      <c r="F106" s="6">
        <f t="shared" si="1"/>
        <v>0.41638418079096035</v>
      </c>
      <c r="G106" s="6">
        <f t="shared" si="2"/>
        <v>657234.48999999976</v>
      </c>
    </row>
    <row r="107" spans="1:7" ht="14.25" customHeight="1" x14ac:dyDescent="0.25">
      <c r="A107" s="6">
        <v>104</v>
      </c>
      <c r="B107" s="6">
        <v>1607</v>
      </c>
      <c r="C107" s="6">
        <v>2259.5</v>
      </c>
      <c r="D107" s="6">
        <v>2323.1</v>
      </c>
      <c r="E107" s="6">
        <v>-716.09</v>
      </c>
      <c r="F107" s="6">
        <f t="shared" si="1"/>
        <v>0.44561294337274421</v>
      </c>
      <c r="G107" s="6">
        <f t="shared" si="2"/>
        <v>512799.20999999985</v>
      </c>
    </row>
    <row r="108" spans="1:7" ht="14.25" customHeight="1" x14ac:dyDescent="0.25">
      <c r="A108" s="6">
        <v>105</v>
      </c>
      <c r="B108" s="6">
        <v>1379</v>
      </c>
      <c r="C108" s="6">
        <v>2001.7</v>
      </c>
      <c r="D108" s="6">
        <v>2036.6</v>
      </c>
      <c r="E108" s="6">
        <v>-657.64</v>
      </c>
      <c r="F108" s="6">
        <f t="shared" si="1"/>
        <v>0.47686729514140674</v>
      </c>
      <c r="G108" s="6">
        <f t="shared" si="2"/>
        <v>432437.75999999989</v>
      </c>
    </row>
    <row r="109" spans="1:7" ht="14.25" customHeight="1" x14ac:dyDescent="0.25">
      <c r="A109" s="6">
        <v>106</v>
      </c>
      <c r="B109" s="6">
        <v>1426</v>
      </c>
      <c r="C109" s="6">
        <v>2222.8000000000002</v>
      </c>
      <c r="D109" s="6">
        <v>2231.5</v>
      </c>
      <c r="E109" s="6">
        <v>-805.46</v>
      </c>
      <c r="F109" s="6">
        <f t="shared" si="1"/>
        <v>0.56486676016830295</v>
      </c>
      <c r="G109" s="6">
        <f t="shared" si="2"/>
        <v>648830.25</v>
      </c>
    </row>
    <row r="110" spans="1:7" ht="14.25" customHeight="1" x14ac:dyDescent="0.25">
      <c r="A110" s="6">
        <v>107</v>
      </c>
      <c r="B110" s="6">
        <v>2419</v>
      </c>
      <c r="C110" s="6">
        <v>3212.8</v>
      </c>
      <c r="D110" s="6">
        <v>3189.2</v>
      </c>
      <c r="E110" s="6">
        <v>-770.24</v>
      </c>
      <c r="F110" s="6">
        <f t="shared" si="1"/>
        <v>0.31839603141794121</v>
      </c>
      <c r="G110" s="6">
        <f t="shared" si="2"/>
        <v>593208.03999999969</v>
      </c>
    </row>
    <row r="111" spans="1:7" ht="14.25" customHeight="1" x14ac:dyDescent="0.25">
      <c r="A111" s="6">
        <v>108</v>
      </c>
      <c r="B111" s="6">
        <v>4238</v>
      </c>
      <c r="C111" s="6">
        <v>4496.3</v>
      </c>
      <c r="D111" s="6">
        <v>4442</v>
      </c>
      <c r="E111" s="6">
        <v>-203.98</v>
      </c>
      <c r="F111" s="6">
        <f t="shared" si="1"/>
        <v>4.8135913166588017E-2</v>
      </c>
      <c r="G111" s="6">
        <f t="shared" si="2"/>
        <v>41616</v>
      </c>
    </row>
    <row r="112" spans="1:7" ht="14.25" customHeight="1" x14ac:dyDescent="0.25">
      <c r="A112" s="6">
        <v>109</v>
      </c>
      <c r="B112" s="6">
        <v>5672</v>
      </c>
      <c r="C112" s="6">
        <v>6081.2</v>
      </c>
      <c r="D112" s="6">
        <v>6018.7</v>
      </c>
      <c r="E112" s="6">
        <v>-346.67</v>
      </c>
      <c r="F112" s="6">
        <f t="shared" si="1"/>
        <v>6.1124823695345526E-2</v>
      </c>
      <c r="G112" s="6">
        <f t="shared" si="2"/>
        <v>120200.88999999987</v>
      </c>
    </row>
    <row r="113" spans="1:7" ht="14.25" customHeight="1" x14ac:dyDescent="0.25">
      <c r="A113" s="6">
        <v>110</v>
      </c>
      <c r="B113" s="6">
        <v>11933</v>
      </c>
      <c r="C113" s="6">
        <v>4817.3</v>
      </c>
      <c r="D113" s="6">
        <v>4740.8999999999996</v>
      </c>
      <c r="E113" s="6">
        <v>7192.11</v>
      </c>
      <c r="F113" s="6">
        <f t="shared" si="1"/>
        <v>0.602706779518981</v>
      </c>
      <c r="G113" s="6">
        <f t="shared" si="2"/>
        <v>51726302.410000004</v>
      </c>
    </row>
    <row r="114" spans="1:7" ht="14.25" customHeight="1" x14ac:dyDescent="0.25">
      <c r="A114" s="6">
        <v>111</v>
      </c>
      <c r="B114" s="6">
        <v>8252</v>
      </c>
      <c r="C114" s="6">
        <v>7020.4</v>
      </c>
      <c r="D114" s="6">
        <v>7231.7</v>
      </c>
      <c r="E114" s="6">
        <v>1020.32</v>
      </c>
      <c r="F114" s="6">
        <f t="shared" si="1"/>
        <v>0.12364275327193409</v>
      </c>
      <c r="G114" s="6">
        <f t="shared" si="2"/>
        <v>1041012.0900000003</v>
      </c>
    </row>
    <row r="115" spans="1:7" ht="14.25" customHeight="1" x14ac:dyDescent="0.25">
      <c r="A115" s="6">
        <v>112</v>
      </c>
      <c r="B115" s="6">
        <v>4239</v>
      </c>
      <c r="C115" s="6">
        <v>5406.1</v>
      </c>
      <c r="D115" s="6">
        <v>5658.2</v>
      </c>
      <c r="E115" s="6">
        <v>-1419.23</v>
      </c>
      <c r="F115" s="6">
        <f t="shared" si="1"/>
        <v>0.33479594243925448</v>
      </c>
      <c r="G115" s="6">
        <f t="shared" si="2"/>
        <v>2014128.6399999994</v>
      </c>
    </row>
    <row r="116" spans="1:7" ht="14.25" customHeight="1" x14ac:dyDescent="0.25">
      <c r="A116" s="6">
        <v>113</v>
      </c>
      <c r="B116" s="6">
        <v>2803</v>
      </c>
      <c r="C116" s="6">
        <v>4345.6000000000004</v>
      </c>
      <c r="D116" s="6">
        <v>4540.8999999999996</v>
      </c>
      <c r="E116" s="6">
        <v>-1737.93</v>
      </c>
      <c r="F116" s="6">
        <f t="shared" si="1"/>
        <v>0.62001427042454504</v>
      </c>
      <c r="G116" s="6">
        <f t="shared" si="2"/>
        <v>3020296.4099999988</v>
      </c>
    </row>
    <row r="117" spans="1:7" ht="14.25" customHeight="1" x14ac:dyDescent="0.25">
      <c r="A117" s="6">
        <v>114</v>
      </c>
      <c r="B117" s="6">
        <v>2449</v>
      </c>
      <c r="C117" s="6">
        <v>3992.1</v>
      </c>
      <c r="D117" s="6">
        <v>4117.8999999999996</v>
      </c>
      <c r="E117" s="6">
        <v>-1668.9</v>
      </c>
      <c r="F117" s="6">
        <f t="shared" si="1"/>
        <v>0.68146182115149023</v>
      </c>
      <c r="G117" s="6">
        <f t="shared" si="2"/>
        <v>2785227.2099999986</v>
      </c>
    </row>
    <row r="118" spans="1:7" ht="14.25" customHeight="1" x14ac:dyDescent="0.25">
      <c r="A118" s="6">
        <v>115</v>
      </c>
      <c r="B118" s="6">
        <v>1873</v>
      </c>
      <c r="C118" s="6">
        <v>3118.1</v>
      </c>
      <c r="D118" s="6">
        <v>3177.2</v>
      </c>
      <c r="E118" s="6">
        <v>-1304.18</v>
      </c>
      <c r="F118" s="6">
        <f t="shared" si="1"/>
        <v>0.69631607047517341</v>
      </c>
      <c r="G118" s="6">
        <f t="shared" si="2"/>
        <v>1700937.6399999994</v>
      </c>
    </row>
    <row r="119" spans="1:7" ht="14.25" customHeight="1" x14ac:dyDescent="0.25">
      <c r="A119" s="6">
        <v>116</v>
      </c>
      <c r="B119" s="6">
        <v>1462</v>
      </c>
      <c r="C119" s="6">
        <v>2595.4</v>
      </c>
      <c r="D119" s="6">
        <v>2602.3000000000002</v>
      </c>
      <c r="E119" s="6">
        <v>-1140.29</v>
      </c>
      <c r="F119" s="6">
        <f t="shared" si="1"/>
        <v>0.77995896032831746</v>
      </c>
      <c r="G119" s="6">
        <f t="shared" si="2"/>
        <v>1300284.0900000003</v>
      </c>
    </row>
    <row r="120" spans="1:7" ht="14.25" customHeight="1" x14ac:dyDescent="0.25">
      <c r="A120" s="6">
        <v>117</v>
      </c>
      <c r="B120" s="6">
        <v>1141</v>
      </c>
      <c r="C120" s="6">
        <v>2205.4</v>
      </c>
      <c r="D120" s="6">
        <v>2166.6999999999998</v>
      </c>
      <c r="E120" s="6">
        <v>-1025.67</v>
      </c>
      <c r="F120" s="6">
        <f t="shared" si="1"/>
        <v>0.89894829097283069</v>
      </c>
      <c r="G120" s="6">
        <f t="shared" si="2"/>
        <v>1052060.4899999995</v>
      </c>
    </row>
    <row r="121" spans="1:7" ht="14.25" customHeight="1" x14ac:dyDescent="0.25">
      <c r="A121" s="6">
        <v>118</v>
      </c>
      <c r="B121" s="6">
        <v>985</v>
      </c>
      <c r="C121" s="6">
        <v>2255.6</v>
      </c>
      <c r="D121" s="6">
        <v>2175.8000000000002</v>
      </c>
      <c r="E121" s="6">
        <v>-1190.83</v>
      </c>
      <c r="F121" s="6">
        <f t="shared" si="1"/>
        <v>1.2089340101522845</v>
      </c>
      <c r="G121" s="6">
        <f t="shared" si="2"/>
        <v>1418004.6400000004</v>
      </c>
    </row>
    <row r="122" spans="1:7" ht="14.25" customHeight="1" x14ac:dyDescent="0.25">
      <c r="A122" s="6">
        <v>119</v>
      </c>
      <c r="B122" s="6">
        <v>1948</v>
      </c>
      <c r="C122" s="6">
        <v>3085.7</v>
      </c>
      <c r="D122" s="6">
        <v>2958.3</v>
      </c>
      <c r="E122" s="6">
        <v>-1010.35</v>
      </c>
      <c r="F122" s="6">
        <f t="shared" si="1"/>
        <v>0.51863449691991792</v>
      </c>
      <c r="G122" s="6">
        <f t="shared" si="2"/>
        <v>1020706.0900000003</v>
      </c>
    </row>
    <row r="123" spans="1:7" ht="14.25" customHeight="1" x14ac:dyDescent="0.25">
      <c r="A123" s="6">
        <v>120</v>
      </c>
      <c r="B123" s="6">
        <v>4880</v>
      </c>
      <c r="C123" s="6">
        <v>4308</v>
      </c>
      <c r="D123" s="6">
        <v>4140.3</v>
      </c>
      <c r="E123" s="6">
        <v>739.75</v>
      </c>
      <c r="F123" s="6">
        <f t="shared" si="1"/>
        <v>0.15157786885245897</v>
      </c>
      <c r="G123" s="6">
        <f t="shared" si="2"/>
        <v>547156.08999999973</v>
      </c>
    </row>
    <row r="124" spans="1:7" ht="14.25" customHeight="1" x14ac:dyDescent="0.25">
      <c r="A124" s="6">
        <v>121</v>
      </c>
      <c r="B124" s="6">
        <v>6198</v>
      </c>
      <c r="C124" s="6">
        <v>5945.4</v>
      </c>
      <c r="D124" s="6">
        <v>5807.2</v>
      </c>
      <c r="E124" s="6">
        <v>390.82</v>
      </c>
      <c r="F124" s="6">
        <f t="shared" si="1"/>
        <v>6.3052597612132971E-2</v>
      </c>
      <c r="G124" s="6">
        <f t="shared" si="2"/>
        <v>152724.64000000013</v>
      </c>
    </row>
    <row r="125" spans="1:7" ht="14.25" customHeight="1" x14ac:dyDescent="0.25">
      <c r="A125" s="6">
        <v>122</v>
      </c>
      <c r="B125" s="6">
        <v>4770</v>
      </c>
      <c r="C125" s="6">
        <v>5959.5</v>
      </c>
      <c r="D125" s="6">
        <v>5836.9</v>
      </c>
      <c r="E125" s="6">
        <v>-1066.93</v>
      </c>
      <c r="F125" s="6">
        <f t="shared" si="1"/>
        <v>0.22366876310272529</v>
      </c>
      <c r="G125" s="6">
        <f t="shared" si="2"/>
        <v>1138275.6099999992</v>
      </c>
    </row>
    <row r="126" spans="1:7" ht="14.25" customHeight="1" x14ac:dyDescent="0.25">
      <c r="A126" s="6">
        <v>123</v>
      </c>
      <c r="B126" s="6">
        <v>4338</v>
      </c>
      <c r="C126" s="6">
        <v>5477.1</v>
      </c>
      <c r="D126" s="6">
        <v>5311.9</v>
      </c>
      <c r="E126" s="6">
        <v>-973.89</v>
      </c>
      <c r="F126" s="6">
        <f t="shared" si="1"/>
        <v>0.22450437989857069</v>
      </c>
      <c r="G126" s="6">
        <f t="shared" si="2"/>
        <v>948481.20999999926</v>
      </c>
    </row>
    <row r="127" spans="1:7" ht="14.25" customHeight="1" x14ac:dyDescent="0.25">
      <c r="A127" s="6">
        <v>124</v>
      </c>
      <c r="B127" s="6">
        <v>2131</v>
      </c>
      <c r="C127" s="6">
        <v>2697.2</v>
      </c>
      <c r="D127" s="6">
        <v>2493</v>
      </c>
      <c r="E127" s="6">
        <v>-361.96</v>
      </c>
      <c r="F127" s="6">
        <f t="shared" si="1"/>
        <v>0.1698732989206945</v>
      </c>
      <c r="G127" s="6">
        <f t="shared" si="2"/>
        <v>131044</v>
      </c>
    </row>
    <row r="128" spans="1:7" ht="14.25" customHeight="1" x14ac:dyDescent="0.25">
      <c r="A128" s="6">
        <v>125</v>
      </c>
      <c r="B128" s="6">
        <v>1589</v>
      </c>
      <c r="C128" s="6">
        <v>1340.8</v>
      </c>
      <c r="D128" s="6">
        <v>1122.0999999999999</v>
      </c>
      <c r="E128" s="6">
        <v>466.89</v>
      </c>
      <c r="F128" s="6">
        <f t="shared" si="1"/>
        <v>0.29383259911894277</v>
      </c>
      <c r="G128" s="6">
        <f t="shared" si="2"/>
        <v>217995.61000000007</v>
      </c>
    </row>
    <row r="129" spans="1:7" ht="14.25" customHeight="1" x14ac:dyDescent="0.25">
      <c r="A129" s="6">
        <v>126</v>
      </c>
      <c r="B129" s="6">
        <v>1692</v>
      </c>
      <c r="C129" s="6">
        <v>1025.3</v>
      </c>
      <c r="D129" s="6">
        <v>825.3</v>
      </c>
      <c r="E129" s="6">
        <v>866.73</v>
      </c>
      <c r="F129" s="6">
        <f t="shared" si="1"/>
        <v>0.51223404255319149</v>
      </c>
      <c r="G129" s="6">
        <f t="shared" si="2"/>
        <v>751168.89000000013</v>
      </c>
    </row>
    <row r="130" spans="1:7" ht="14.25" customHeight="1" x14ac:dyDescent="0.25">
      <c r="A130" s="6">
        <v>127</v>
      </c>
      <c r="B130" s="6">
        <v>1256</v>
      </c>
      <c r="C130" s="6">
        <v>391</v>
      </c>
      <c r="D130" s="6">
        <v>225.6</v>
      </c>
      <c r="E130" s="6">
        <v>1030.3699999999999</v>
      </c>
      <c r="F130" s="6">
        <f t="shared" si="1"/>
        <v>0.82038216560509558</v>
      </c>
      <c r="G130" s="6">
        <f t="shared" si="2"/>
        <v>1061724.1600000001</v>
      </c>
    </row>
    <row r="131" spans="1:7" ht="14.25" customHeight="1" x14ac:dyDescent="0.25">
      <c r="A131" s="6">
        <v>128</v>
      </c>
      <c r="B131" s="6">
        <v>1119</v>
      </c>
      <c r="C131" s="6">
        <v>137</v>
      </c>
      <c r="D131" s="6">
        <v>12.9</v>
      </c>
      <c r="E131" s="6">
        <v>1106.1400000000001</v>
      </c>
      <c r="F131" s="6">
        <f t="shared" si="1"/>
        <v>0.98847184986595171</v>
      </c>
      <c r="G131" s="6">
        <f t="shared" si="2"/>
        <v>1223457.2099999997</v>
      </c>
    </row>
    <row r="132" spans="1:7" ht="14.25" customHeight="1" x14ac:dyDescent="0.25">
      <c r="A132" s="6">
        <v>129</v>
      </c>
      <c r="B132" s="6">
        <v>923</v>
      </c>
      <c r="C132" s="6">
        <v>83.6</v>
      </c>
      <c r="D132" s="6">
        <v>3.7</v>
      </c>
      <c r="E132" s="6">
        <v>919.29</v>
      </c>
      <c r="F132" s="6">
        <f t="shared" si="1"/>
        <v>0.99599133261105088</v>
      </c>
      <c r="G132" s="6">
        <f t="shared" si="2"/>
        <v>845112.48999999987</v>
      </c>
    </row>
    <row r="133" spans="1:7" ht="14.25" customHeight="1" x14ac:dyDescent="0.25">
      <c r="A133" s="6">
        <v>130</v>
      </c>
      <c r="B133" s="6">
        <v>2983</v>
      </c>
      <c r="C133" s="6">
        <v>455.2</v>
      </c>
      <c r="D133" s="6">
        <v>412.1</v>
      </c>
      <c r="E133" s="6">
        <v>2570.92</v>
      </c>
      <c r="F133" s="6">
        <f t="shared" si="1"/>
        <v>0.8618504860878311</v>
      </c>
      <c r="G133" s="6">
        <f t="shared" si="2"/>
        <v>6609526.8100000005</v>
      </c>
    </row>
    <row r="134" spans="1:7" ht="14.25" customHeight="1" x14ac:dyDescent="0.25">
      <c r="A134" s="6">
        <v>131</v>
      </c>
      <c r="B134" s="6">
        <v>3815</v>
      </c>
      <c r="C134" s="6">
        <v>2103.1999999999998</v>
      </c>
      <c r="D134" s="6">
        <v>2162.9</v>
      </c>
      <c r="E134" s="6">
        <v>1652.06</v>
      </c>
      <c r="F134" s="6">
        <f t="shared" si="1"/>
        <v>0.43305373525557012</v>
      </c>
      <c r="G134" s="6">
        <f t="shared" si="2"/>
        <v>2729434.4099999997</v>
      </c>
    </row>
    <row r="135" spans="1:7" ht="14.25" customHeight="1" x14ac:dyDescent="0.25">
      <c r="A135" s="6">
        <v>132</v>
      </c>
      <c r="B135" s="6">
        <v>4450</v>
      </c>
      <c r="C135" s="6">
        <v>4325.1000000000004</v>
      </c>
      <c r="D135" s="6">
        <v>4450.8999999999996</v>
      </c>
      <c r="E135" s="6">
        <v>-0.94</v>
      </c>
      <c r="F135" s="6">
        <f t="shared" si="1"/>
        <v>2.022471910111542E-4</v>
      </c>
      <c r="G135" s="6">
        <f t="shared" si="2"/>
        <v>0.80999999999934513</v>
      </c>
    </row>
    <row r="136" spans="1:7" ht="14.25" customHeight="1" x14ac:dyDescent="0.25">
      <c r="A136" s="6">
        <v>133</v>
      </c>
      <c r="B136" s="6">
        <v>9992</v>
      </c>
      <c r="C136" s="6">
        <v>6052.1</v>
      </c>
      <c r="D136" s="6">
        <v>6177.9</v>
      </c>
      <c r="E136" s="6">
        <v>3814.11</v>
      </c>
      <c r="F136" s="6">
        <f t="shared" si="1"/>
        <v>0.38171537229783831</v>
      </c>
      <c r="G136" s="6">
        <f t="shared" si="2"/>
        <v>14547358.810000002</v>
      </c>
    </row>
    <row r="137" spans="1:7" ht="14.25" customHeight="1" x14ac:dyDescent="0.25">
      <c r="A137" s="6">
        <v>134</v>
      </c>
      <c r="B137" s="6">
        <v>10939</v>
      </c>
      <c r="C137" s="6">
        <v>6781.6</v>
      </c>
      <c r="D137" s="6">
        <v>7060</v>
      </c>
      <c r="E137" s="6">
        <v>3879.04</v>
      </c>
      <c r="F137" s="6">
        <f t="shared" si="1"/>
        <v>0.35460279733065181</v>
      </c>
      <c r="G137" s="6">
        <f t="shared" si="2"/>
        <v>15046641</v>
      </c>
    </row>
    <row r="138" spans="1:7" ht="14.25" customHeight="1" x14ac:dyDescent="0.25">
      <c r="A138" s="6">
        <v>135</v>
      </c>
      <c r="B138" s="6">
        <v>4978</v>
      </c>
      <c r="C138" s="6">
        <v>7704.2</v>
      </c>
      <c r="D138" s="6">
        <v>8137.8</v>
      </c>
      <c r="E138" s="6">
        <v>-3159.75</v>
      </c>
      <c r="F138" s="6">
        <f t="shared" si="1"/>
        <v>0.63475291281639212</v>
      </c>
      <c r="G138" s="6">
        <f t="shared" si="2"/>
        <v>9984336.040000001</v>
      </c>
    </row>
    <row r="139" spans="1:7" ht="14.25" customHeight="1" x14ac:dyDescent="0.25">
      <c r="A139" s="6">
        <v>136</v>
      </c>
      <c r="B139" s="6">
        <v>3761</v>
      </c>
      <c r="C139" s="6">
        <v>5183.8</v>
      </c>
      <c r="D139" s="6">
        <v>5490.9</v>
      </c>
      <c r="E139" s="6">
        <v>-1729.88</v>
      </c>
      <c r="F139" s="6">
        <f t="shared" si="1"/>
        <v>0.45995745812283956</v>
      </c>
      <c r="G139" s="6">
        <f t="shared" si="2"/>
        <v>2992554.0099999988</v>
      </c>
    </row>
    <row r="140" spans="1:7" ht="14.25" customHeight="1" x14ac:dyDescent="0.25"/>
    <row r="141" spans="1:7" ht="14.25" customHeight="1" x14ac:dyDescent="0.25"/>
    <row r="142" spans="1:7" ht="14.25" customHeight="1" x14ac:dyDescent="0.25"/>
    <row r="143" spans="1:7" ht="14.25" customHeight="1" x14ac:dyDescent="0.25"/>
    <row r="144" spans="1:7" ht="14.25" customHeight="1" x14ac:dyDescent="0.25"/>
    <row r="145" ht="14.25" customHeight="1" x14ac:dyDescent="0.25"/>
    <row r="146" ht="14.25" customHeight="1" x14ac:dyDescent="0.25"/>
    <row r="147" ht="14.25" customHeight="1" x14ac:dyDescent="0.25"/>
    <row r="148" ht="14.25" customHeight="1" x14ac:dyDescent="0.25"/>
    <row r="149" ht="14.25" customHeight="1" x14ac:dyDescent="0.25"/>
    <row r="150" ht="14.25" customHeight="1" x14ac:dyDescent="0.25"/>
    <row r="151" ht="14.25" customHeight="1" x14ac:dyDescent="0.25"/>
    <row r="152" ht="14.25" customHeight="1" x14ac:dyDescent="0.25"/>
    <row r="153" ht="14.25" customHeight="1" x14ac:dyDescent="0.25"/>
    <row r="154" ht="14.25" customHeight="1" x14ac:dyDescent="0.25"/>
    <row r="155" ht="14.25" customHeight="1" x14ac:dyDescent="0.25"/>
    <row r="156" ht="14.25" customHeight="1" x14ac:dyDescent="0.25"/>
    <row r="157" ht="14.25" customHeight="1" x14ac:dyDescent="0.25"/>
    <row r="158" ht="14.25" customHeight="1" x14ac:dyDescent="0.25"/>
    <row r="159" ht="14.25" customHeight="1" x14ac:dyDescent="0.25"/>
    <row r="160" ht="14.25" customHeight="1" x14ac:dyDescent="0.25"/>
    <row r="161" ht="14.25" customHeight="1" x14ac:dyDescent="0.25"/>
    <row r="162" ht="14.25" customHeight="1" x14ac:dyDescent="0.25"/>
    <row r="163" ht="14.25" customHeight="1" x14ac:dyDescent="0.25"/>
    <row r="164" ht="14.25" customHeight="1" x14ac:dyDescent="0.25"/>
    <row r="165" ht="14.25" customHeight="1" x14ac:dyDescent="0.25"/>
    <row r="166" ht="14.25" customHeight="1" x14ac:dyDescent="0.25"/>
    <row r="167" ht="14.25" customHeight="1" x14ac:dyDescent="0.25"/>
    <row r="168" ht="14.25" customHeight="1" x14ac:dyDescent="0.25"/>
    <row r="169" ht="14.25" customHeight="1" x14ac:dyDescent="0.25"/>
    <row r="170" ht="14.25" customHeight="1" x14ac:dyDescent="0.25"/>
    <row r="171" ht="14.25" customHeight="1" x14ac:dyDescent="0.25"/>
    <row r="172" ht="14.25" customHeight="1" x14ac:dyDescent="0.25"/>
    <row r="173" ht="14.25" customHeight="1" x14ac:dyDescent="0.25"/>
    <row r="174" ht="14.25" customHeight="1" x14ac:dyDescent="0.25"/>
    <row r="175" ht="14.25" customHeight="1" x14ac:dyDescent="0.25"/>
    <row r="176" ht="14.25" customHeight="1" x14ac:dyDescent="0.25"/>
    <row r="177" ht="14.25" customHeight="1" x14ac:dyDescent="0.25"/>
    <row r="178" ht="14.25" customHeight="1" x14ac:dyDescent="0.25"/>
    <row r="179" ht="14.25" customHeight="1" x14ac:dyDescent="0.25"/>
    <row r="180" ht="14.25" customHeight="1" x14ac:dyDescent="0.25"/>
    <row r="181" ht="14.25" customHeight="1" x14ac:dyDescent="0.25"/>
    <row r="182" ht="14.25" customHeight="1" x14ac:dyDescent="0.25"/>
    <row r="183" ht="14.25" customHeight="1" x14ac:dyDescent="0.25"/>
    <row r="184" ht="14.25" customHeight="1" x14ac:dyDescent="0.25"/>
    <row r="185" ht="14.25" customHeight="1" x14ac:dyDescent="0.25"/>
    <row r="186" ht="14.25" customHeight="1" x14ac:dyDescent="0.25"/>
    <row r="187" ht="14.25" customHeight="1" x14ac:dyDescent="0.25"/>
    <row r="188" ht="14.25" customHeight="1" x14ac:dyDescent="0.25"/>
    <row r="189" ht="14.25" customHeight="1" x14ac:dyDescent="0.25"/>
    <row r="190" ht="14.25" customHeight="1" x14ac:dyDescent="0.25"/>
    <row r="191" ht="14.25" customHeight="1" x14ac:dyDescent="0.25"/>
    <row r="192" ht="14.25" customHeight="1" x14ac:dyDescent="0.25"/>
    <row r="193" ht="14.25" customHeight="1" x14ac:dyDescent="0.25"/>
    <row r="194" ht="14.25" customHeight="1" x14ac:dyDescent="0.25"/>
    <row r="195" ht="14.25" customHeight="1" x14ac:dyDescent="0.25"/>
    <row r="196" ht="14.25" customHeight="1" x14ac:dyDescent="0.25"/>
    <row r="197" ht="14.25" customHeight="1" x14ac:dyDescent="0.25"/>
    <row r="198" ht="14.25" customHeight="1" x14ac:dyDescent="0.25"/>
    <row r="199" ht="14.25" customHeight="1" x14ac:dyDescent="0.25"/>
    <row r="200" ht="14.25" customHeight="1" x14ac:dyDescent="0.25"/>
    <row r="201" ht="14.25" customHeight="1" x14ac:dyDescent="0.25"/>
    <row r="202" ht="14.25" customHeight="1" x14ac:dyDescent="0.25"/>
    <row r="203" ht="14.25" customHeight="1" x14ac:dyDescent="0.25"/>
    <row r="204" ht="14.25" customHeight="1" x14ac:dyDescent="0.25"/>
    <row r="205" ht="14.25" customHeight="1" x14ac:dyDescent="0.25"/>
    <row r="206" ht="14.25" customHeight="1" x14ac:dyDescent="0.25"/>
    <row r="207" ht="14.25" customHeight="1" x14ac:dyDescent="0.25"/>
    <row r="208" ht="14.25" customHeight="1" x14ac:dyDescent="0.25"/>
    <row r="209" ht="14.25" customHeight="1" x14ac:dyDescent="0.25"/>
    <row r="210" ht="14.25" customHeight="1" x14ac:dyDescent="0.25"/>
    <row r="211" ht="14.25" customHeight="1" x14ac:dyDescent="0.25"/>
    <row r="212" ht="14.25" customHeight="1" x14ac:dyDescent="0.25"/>
    <row r="213" ht="14.25" customHeight="1" x14ac:dyDescent="0.25"/>
    <row r="214" ht="14.25" customHeight="1" x14ac:dyDescent="0.25"/>
    <row r="215" ht="14.25" customHeight="1" x14ac:dyDescent="0.25"/>
    <row r="216" ht="14.25" customHeight="1" x14ac:dyDescent="0.25"/>
    <row r="217" ht="14.25" customHeight="1" x14ac:dyDescent="0.25"/>
    <row r="218" ht="14.25" customHeight="1" x14ac:dyDescent="0.25"/>
    <row r="219" ht="14.25" customHeight="1" x14ac:dyDescent="0.25"/>
    <row r="220" ht="14.25" customHeight="1" x14ac:dyDescent="0.25"/>
    <row r="221" ht="14.25" customHeight="1" x14ac:dyDescent="0.25"/>
    <row r="222" ht="14.25" customHeight="1" x14ac:dyDescent="0.25"/>
    <row r="223" ht="14.25" customHeight="1" x14ac:dyDescent="0.25"/>
    <row r="224" ht="14.25" customHeight="1" x14ac:dyDescent="0.25"/>
    <row r="225" ht="14.25" customHeight="1" x14ac:dyDescent="0.25"/>
    <row r="226" ht="14.25" customHeight="1" x14ac:dyDescent="0.25"/>
    <row r="227" ht="14.25" customHeight="1" x14ac:dyDescent="0.25"/>
    <row r="228" ht="14.25" customHeight="1" x14ac:dyDescent="0.25"/>
    <row r="229" ht="14.25" customHeight="1" x14ac:dyDescent="0.25"/>
    <row r="230" ht="14.25" customHeight="1" x14ac:dyDescent="0.25"/>
    <row r="231" ht="14.25" customHeight="1" x14ac:dyDescent="0.25"/>
    <row r="232" ht="14.25" customHeight="1" x14ac:dyDescent="0.25"/>
    <row r="233" ht="14.25" customHeight="1" x14ac:dyDescent="0.25"/>
    <row r="234" ht="14.25" customHeight="1" x14ac:dyDescent="0.25"/>
    <row r="235" ht="14.25" customHeight="1" x14ac:dyDescent="0.25"/>
    <row r="236" ht="14.25" customHeight="1" x14ac:dyDescent="0.25"/>
    <row r="237" ht="14.25" customHeight="1" x14ac:dyDescent="0.25"/>
    <row r="238" ht="14.25" customHeight="1" x14ac:dyDescent="0.25"/>
    <row r="239" ht="14.25" customHeight="1" x14ac:dyDescent="0.25"/>
    <row r="240" ht="14.25" customHeight="1" x14ac:dyDescent="0.25"/>
    <row r="241" ht="14.25" customHeight="1" x14ac:dyDescent="0.25"/>
    <row r="242" ht="14.25" customHeight="1" x14ac:dyDescent="0.25"/>
    <row r="243" ht="14.25" customHeight="1" x14ac:dyDescent="0.25"/>
    <row r="244" ht="14.25" customHeight="1" x14ac:dyDescent="0.25"/>
    <row r="245" ht="14.25" customHeight="1" x14ac:dyDescent="0.25"/>
    <row r="246" ht="14.25" customHeight="1" x14ac:dyDescent="0.25"/>
    <row r="247" ht="14.25" customHeight="1" x14ac:dyDescent="0.25"/>
    <row r="248" ht="14.25" customHeight="1" x14ac:dyDescent="0.25"/>
    <row r="249" ht="14.25" customHeight="1" x14ac:dyDescent="0.25"/>
    <row r="250" ht="14.25" customHeight="1" x14ac:dyDescent="0.25"/>
    <row r="251" ht="14.25" customHeight="1" x14ac:dyDescent="0.25"/>
    <row r="252" ht="14.25" customHeight="1" x14ac:dyDescent="0.25"/>
    <row r="253" ht="14.25" customHeight="1" x14ac:dyDescent="0.25"/>
    <row r="254" ht="14.25" customHeight="1" x14ac:dyDescent="0.25"/>
    <row r="255" ht="14.25" customHeight="1" x14ac:dyDescent="0.25"/>
    <row r="256" ht="14.25" customHeight="1" x14ac:dyDescent="0.25"/>
    <row r="257" ht="14.25" customHeight="1" x14ac:dyDescent="0.25"/>
    <row r="258" ht="14.25" customHeight="1" x14ac:dyDescent="0.25"/>
    <row r="259" ht="14.25" customHeight="1" x14ac:dyDescent="0.25"/>
    <row r="260" ht="14.25" customHeight="1" x14ac:dyDescent="0.25"/>
    <row r="261" ht="14.25" customHeight="1" x14ac:dyDescent="0.25"/>
    <row r="262" ht="14.25" customHeight="1" x14ac:dyDescent="0.25"/>
    <row r="263" ht="14.25" customHeight="1" x14ac:dyDescent="0.25"/>
    <row r="264" ht="14.25" customHeight="1" x14ac:dyDescent="0.25"/>
    <row r="265" ht="14.25" customHeight="1" x14ac:dyDescent="0.25"/>
    <row r="266" ht="14.25" customHeight="1" x14ac:dyDescent="0.25"/>
    <row r="267" ht="14.25" customHeight="1" x14ac:dyDescent="0.25"/>
    <row r="268" ht="14.25" customHeight="1" x14ac:dyDescent="0.25"/>
    <row r="269" ht="14.25" customHeight="1" x14ac:dyDescent="0.25"/>
    <row r="270" ht="14.25" customHeight="1" x14ac:dyDescent="0.25"/>
    <row r="271" ht="14.25" customHeight="1" x14ac:dyDescent="0.25"/>
    <row r="272" ht="14.25" customHeight="1" x14ac:dyDescent="0.25"/>
    <row r="273" ht="14.25" customHeight="1" x14ac:dyDescent="0.25"/>
    <row r="274" ht="14.25" customHeight="1" x14ac:dyDescent="0.25"/>
    <row r="275" ht="14.25" customHeight="1" x14ac:dyDescent="0.25"/>
    <row r="276" ht="14.25" customHeight="1" x14ac:dyDescent="0.25"/>
    <row r="277" ht="14.25" customHeight="1" x14ac:dyDescent="0.25"/>
    <row r="278" ht="14.25" customHeight="1" x14ac:dyDescent="0.25"/>
    <row r="279" ht="14.25" customHeight="1" x14ac:dyDescent="0.25"/>
    <row r="280" ht="14.25" customHeight="1" x14ac:dyDescent="0.25"/>
    <row r="281" ht="14.25" customHeight="1" x14ac:dyDescent="0.25"/>
    <row r="282" ht="14.25" customHeight="1" x14ac:dyDescent="0.25"/>
    <row r="283" ht="14.25" customHeight="1" x14ac:dyDescent="0.25"/>
    <row r="284" ht="14.25" customHeight="1" x14ac:dyDescent="0.25"/>
    <row r="285" ht="14.25" customHeight="1" x14ac:dyDescent="0.25"/>
    <row r="286" ht="14.25" customHeight="1" x14ac:dyDescent="0.25"/>
    <row r="287" ht="14.25" customHeight="1" x14ac:dyDescent="0.25"/>
    <row r="288" ht="14.25" customHeight="1" x14ac:dyDescent="0.25"/>
    <row r="289" ht="14.25" customHeight="1" x14ac:dyDescent="0.25"/>
    <row r="290" ht="14.25" customHeight="1" x14ac:dyDescent="0.25"/>
    <row r="291" ht="14.25" customHeight="1" x14ac:dyDescent="0.25"/>
    <row r="292" ht="14.25" customHeight="1" x14ac:dyDescent="0.25"/>
    <row r="293" ht="14.25" customHeight="1" x14ac:dyDescent="0.25"/>
    <row r="294" ht="14.25" customHeight="1" x14ac:dyDescent="0.25"/>
    <row r="295" ht="14.25" customHeight="1" x14ac:dyDescent="0.25"/>
    <row r="296" ht="14.25" customHeight="1" x14ac:dyDescent="0.25"/>
    <row r="297" ht="14.25" customHeight="1" x14ac:dyDescent="0.25"/>
    <row r="298" ht="14.25" customHeight="1" x14ac:dyDescent="0.25"/>
    <row r="299" ht="14.25" customHeight="1" x14ac:dyDescent="0.25"/>
    <row r="300" ht="14.25" customHeight="1" x14ac:dyDescent="0.25"/>
    <row r="301" ht="14.25" customHeight="1" x14ac:dyDescent="0.25"/>
    <row r="302" ht="14.25" customHeight="1" x14ac:dyDescent="0.25"/>
    <row r="303" ht="14.25" customHeight="1" x14ac:dyDescent="0.25"/>
    <row r="304" ht="14.25" customHeight="1" x14ac:dyDescent="0.25"/>
    <row r="305" ht="14.25" customHeight="1" x14ac:dyDescent="0.25"/>
    <row r="306" ht="14.25" customHeight="1" x14ac:dyDescent="0.25"/>
    <row r="307" ht="14.25" customHeight="1" x14ac:dyDescent="0.25"/>
    <row r="308" ht="14.25" customHeight="1" x14ac:dyDescent="0.25"/>
    <row r="309" ht="14.25" customHeight="1" x14ac:dyDescent="0.25"/>
    <row r="310" ht="14.25" customHeight="1" x14ac:dyDescent="0.25"/>
    <row r="311" ht="14.25" customHeight="1" x14ac:dyDescent="0.25"/>
    <row r="312" ht="14.25" customHeight="1" x14ac:dyDescent="0.25"/>
    <row r="313" ht="14.25" customHeight="1" x14ac:dyDescent="0.25"/>
    <row r="314" ht="14.25" customHeight="1" x14ac:dyDescent="0.25"/>
    <row r="315" ht="14.25" customHeight="1" x14ac:dyDescent="0.25"/>
    <row r="316" ht="14.25" customHeight="1" x14ac:dyDescent="0.25"/>
    <row r="317" ht="14.25" customHeight="1" x14ac:dyDescent="0.25"/>
    <row r="318" ht="14.25" customHeight="1" x14ac:dyDescent="0.25"/>
    <row r="319" ht="14.25" customHeight="1" x14ac:dyDescent="0.25"/>
    <row r="320" ht="14.25" customHeight="1" x14ac:dyDescent="0.25"/>
    <row r="321" ht="14.25" customHeight="1" x14ac:dyDescent="0.25"/>
    <row r="322" ht="14.25" customHeight="1" x14ac:dyDescent="0.25"/>
    <row r="323" ht="14.25" customHeight="1" x14ac:dyDescent="0.25"/>
    <row r="324" ht="14.25" customHeight="1" x14ac:dyDescent="0.25"/>
    <row r="325" ht="14.25" customHeight="1" x14ac:dyDescent="0.25"/>
    <row r="326" ht="14.25" customHeight="1" x14ac:dyDescent="0.25"/>
    <row r="327" ht="14.25" customHeight="1" x14ac:dyDescent="0.25"/>
    <row r="328" ht="14.25" customHeight="1" x14ac:dyDescent="0.25"/>
    <row r="329" ht="14.25" customHeight="1" x14ac:dyDescent="0.25"/>
    <row r="330" ht="14.25" customHeight="1" x14ac:dyDescent="0.25"/>
    <row r="331" ht="14.25" customHeight="1" x14ac:dyDescent="0.25"/>
    <row r="332" ht="14.25" customHeight="1" x14ac:dyDescent="0.25"/>
    <row r="333" ht="14.25" customHeight="1" x14ac:dyDescent="0.25"/>
    <row r="334" ht="14.25" customHeight="1" x14ac:dyDescent="0.25"/>
    <row r="335" ht="14.25" customHeight="1" x14ac:dyDescent="0.25"/>
    <row r="336" ht="14.25" customHeight="1" x14ac:dyDescent="0.25"/>
    <row r="337" ht="14.25" customHeight="1" x14ac:dyDescent="0.25"/>
    <row r="338" ht="14.25" customHeight="1" x14ac:dyDescent="0.25"/>
    <row r="339" ht="14.25" customHeight="1" x14ac:dyDescent="0.25"/>
    <row r="340" ht="14.25" customHeight="1" x14ac:dyDescent="0.25"/>
    <row r="341" ht="14.25" customHeight="1" x14ac:dyDescent="0.25"/>
    <row r="342" ht="14.25" customHeight="1" x14ac:dyDescent="0.25"/>
    <row r="343" ht="14.25" customHeight="1" x14ac:dyDescent="0.25"/>
    <row r="344" ht="14.25" customHeight="1" x14ac:dyDescent="0.25"/>
    <row r="345" ht="14.25" customHeight="1" x14ac:dyDescent="0.25"/>
    <row r="346" ht="14.25" customHeight="1" x14ac:dyDescent="0.25"/>
    <row r="347" ht="14.25" customHeight="1" x14ac:dyDescent="0.25"/>
    <row r="348" ht="14.25" customHeight="1" x14ac:dyDescent="0.25"/>
    <row r="349" ht="14.25" customHeight="1" x14ac:dyDescent="0.25"/>
    <row r="350" ht="14.25" customHeight="1" x14ac:dyDescent="0.25"/>
    <row r="351" ht="14.25" customHeight="1" x14ac:dyDescent="0.25"/>
    <row r="352" ht="14.25" customHeight="1" x14ac:dyDescent="0.25"/>
    <row r="353" ht="14.25" customHeight="1" x14ac:dyDescent="0.25"/>
    <row r="354" ht="14.25" customHeight="1" x14ac:dyDescent="0.25"/>
    <row r="355" ht="14.25" customHeight="1" x14ac:dyDescent="0.25"/>
    <row r="356" ht="14.25" customHeight="1" x14ac:dyDescent="0.25"/>
    <row r="357" ht="14.25" customHeight="1" x14ac:dyDescent="0.25"/>
    <row r="358" ht="14.25" customHeight="1" x14ac:dyDescent="0.25"/>
    <row r="359" ht="14.25" customHeight="1" x14ac:dyDescent="0.25"/>
    <row r="360" ht="14.25" customHeight="1" x14ac:dyDescent="0.25"/>
    <row r="361" ht="14.25" customHeight="1" x14ac:dyDescent="0.25"/>
    <row r="362" ht="14.25" customHeight="1" x14ac:dyDescent="0.25"/>
    <row r="363" ht="14.25" customHeight="1" x14ac:dyDescent="0.25"/>
    <row r="364" ht="14.25" customHeight="1" x14ac:dyDescent="0.25"/>
    <row r="365" ht="14.25" customHeight="1" x14ac:dyDescent="0.25"/>
    <row r="366" ht="14.25" customHeight="1" x14ac:dyDescent="0.25"/>
    <row r="367" ht="14.25" customHeight="1" x14ac:dyDescent="0.25"/>
    <row r="368" ht="14.25" customHeight="1" x14ac:dyDescent="0.25"/>
    <row r="369" ht="14.25" customHeight="1" x14ac:dyDescent="0.25"/>
    <row r="370" ht="14.25" customHeight="1" x14ac:dyDescent="0.25"/>
    <row r="371" ht="14.25" customHeight="1" x14ac:dyDescent="0.25"/>
    <row r="372" ht="14.25" customHeight="1" x14ac:dyDescent="0.25"/>
    <row r="373" ht="14.25" customHeight="1" x14ac:dyDescent="0.25"/>
    <row r="374" ht="14.25" customHeight="1" x14ac:dyDescent="0.25"/>
    <row r="375" ht="14.25" customHeight="1" x14ac:dyDescent="0.25"/>
    <row r="376" ht="14.25" customHeight="1" x14ac:dyDescent="0.25"/>
    <row r="377" ht="14.25" customHeight="1" x14ac:dyDescent="0.25"/>
    <row r="378" ht="14.25" customHeight="1" x14ac:dyDescent="0.25"/>
    <row r="379" ht="14.25" customHeight="1" x14ac:dyDescent="0.25"/>
    <row r="380" ht="14.25" customHeight="1" x14ac:dyDescent="0.25"/>
    <row r="381" ht="14.25" customHeight="1" x14ac:dyDescent="0.25"/>
    <row r="382" ht="14.25" customHeight="1" x14ac:dyDescent="0.25"/>
    <row r="383" ht="14.25" customHeight="1" x14ac:dyDescent="0.25"/>
    <row r="384" ht="14.25" customHeight="1" x14ac:dyDescent="0.25"/>
    <row r="385" ht="14.25" customHeight="1" x14ac:dyDescent="0.25"/>
    <row r="386" ht="14.25" customHeight="1" x14ac:dyDescent="0.25"/>
    <row r="387" ht="14.25" customHeight="1" x14ac:dyDescent="0.25"/>
    <row r="388" ht="14.25" customHeight="1" x14ac:dyDescent="0.25"/>
    <row r="389" ht="14.25" customHeight="1" x14ac:dyDescent="0.25"/>
    <row r="390" ht="14.25" customHeight="1" x14ac:dyDescent="0.25"/>
    <row r="391" ht="14.25" customHeight="1" x14ac:dyDescent="0.25"/>
    <row r="392" ht="14.25" customHeight="1" x14ac:dyDescent="0.25"/>
    <row r="393" ht="14.25" customHeight="1" x14ac:dyDescent="0.25"/>
    <row r="394" ht="14.25" customHeight="1" x14ac:dyDescent="0.25"/>
    <row r="395" ht="14.25" customHeight="1" x14ac:dyDescent="0.25"/>
    <row r="396" ht="14.25" customHeight="1" x14ac:dyDescent="0.25"/>
    <row r="397" ht="14.25" customHeight="1" x14ac:dyDescent="0.25"/>
    <row r="398" ht="14.25" customHeight="1" x14ac:dyDescent="0.25"/>
    <row r="399" ht="14.25" customHeight="1" x14ac:dyDescent="0.25"/>
    <row r="400" ht="14.25" customHeight="1" x14ac:dyDescent="0.25"/>
    <row r="401" ht="14.25" customHeight="1" x14ac:dyDescent="0.25"/>
    <row r="402" ht="14.25" customHeight="1" x14ac:dyDescent="0.25"/>
    <row r="403" ht="14.25" customHeight="1" x14ac:dyDescent="0.25"/>
    <row r="404" ht="14.25" customHeight="1" x14ac:dyDescent="0.25"/>
    <row r="405" ht="14.25" customHeight="1" x14ac:dyDescent="0.25"/>
    <row r="406" ht="14.25" customHeight="1" x14ac:dyDescent="0.25"/>
    <row r="407" ht="14.25" customHeight="1" x14ac:dyDescent="0.25"/>
    <row r="408" ht="14.25" customHeight="1" x14ac:dyDescent="0.25"/>
    <row r="409" ht="14.25" customHeight="1" x14ac:dyDescent="0.25"/>
    <row r="410" ht="14.25" customHeight="1" x14ac:dyDescent="0.25"/>
    <row r="411" ht="14.25" customHeight="1" x14ac:dyDescent="0.25"/>
    <row r="412" ht="14.25" customHeight="1" x14ac:dyDescent="0.25"/>
    <row r="413" ht="14.25" customHeight="1" x14ac:dyDescent="0.25"/>
    <row r="414" ht="14.25" customHeight="1" x14ac:dyDescent="0.25"/>
    <row r="415" ht="14.25" customHeight="1" x14ac:dyDescent="0.25"/>
    <row r="416" ht="14.25" customHeight="1" x14ac:dyDescent="0.25"/>
    <row r="417" ht="14.25" customHeight="1" x14ac:dyDescent="0.25"/>
    <row r="418" ht="14.25" customHeight="1" x14ac:dyDescent="0.25"/>
    <row r="419" ht="14.25" customHeight="1" x14ac:dyDescent="0.25"/>
    <row r="420" ht="14.25" customHeight="1" x14ac:dyDescent="0.25"/>
    <row r="421" ht="14.25" customHeight="1" x14ac:dyDescent="0.25"/>
    <row r="422" ht="14.25" customHeight="1" x14ac:dyDescent="0.25"/>
    <row r="423" ht="14.25" customHeight="1" x14ac:dyDescent="0.25"/>
    <row r="424" ht="14.25" customHeight="1" x14ac:dyDescent="0.25"/>
    <row r="425" ht="14.25" customHeight="1" x14ac:dyDescent="0.25"/>
    <row r="426" ht="14.25" customHeight="1" x14ac:dyDescent="0.25"/>
    <row r="427" ht="14.25" customHeight="1" x14ac:dyDescent="0.25"/>
    <row r="428" ht="14.25" customHeight="1" x14ac:dyDescent="0.25"/>
    <row r="429" ht="14.25" customHeight="1" x14ac:dyDescent="0.25"/>
    <row r="430" ht="14.25" customHeight="1" x14ac:dyDescent="0.25"/>
    <row r="431" ht="14.25" customHeight="1" x14ac:dyDescent="0.25"/>
    <row r="432" ht="14.25" customHeight="1" x14ac:dyDescent="0.25"/>
    <row r="433" ht="14.25" customHeight="1" x14ac:dyDescent="0.25"/>
    <row r="434" ht="14.25" customHeight="1" x14ac:dyDescent="0.25"/>
    <row r="435" ht="14.25" customHeight="1" x14ac:dyDescent="0.25"/>
    <row r="436" ht="14.25" customHeight="1" x14ac:dyDescent="0.25"/>
    <row r="437" ht="14.25" customHeight="1" x14ac:dyDescent="0.25"/>
    <row r="438" ht="14.25" customHeight="1" x14ac:dyDescent="0.25"/>
    <row r="439" ht="14.25" customHeight="1" x14ac:dyDescent="0.25"/>
    <row r="440" ht="14.25" customHeight="1" x14ac:dyDescent="0.25"/>
    <row r="441" ht="14.25" customHeight="1" x14ac:dyDescent="0.25"/>
    <row r="442" ht="14.25" customHeight="1" x14ac:dyDescent="0.25"/>
    <row r="443" ht="14.25" customHeight="1" x14ac:dyDescent="0.25"/>
    <row r="444" ht="14.25" customHeight="1" x14ac:dyDescent="0.25"/>
    <row r="445" ht="14.25" customHeight="1" x14ac:dyDescent="0.25"/>
    <row r="446" ht="14.25" customHeight="1" x14ac:dyDescent="0.25"/>
    <row r="447" ht="14.25" customHeight="1" x14ac:dyDescent="0.25"/>
    <row r="448" ht="14.25" customHeight="1" x14ac:dyDescent="0.25"/>
    <row r="449" ht="14.25" customHeight="1" x14ac:dyDescent="0.25"/>
    <row r="450" ht="14.25" customHeight="1" x14ac:dyDescent="0.25"/>
    <row r="451" ht="14.25" customHeight="1" x14ac:dyDescent="0.25"/>
    <row r="452" ht="14.25" customHeight="1" x14ac:dyDescent="0.25"/>
    <row r="453" ht="14.25" customHeight="1" x14ac:dyDescent="0.25"/>
    <row r="454" ht="14.25" customHeight="1" x14ac:dyDescent="0.25"/>
    <row r="455" ht="14.25" customHeight="1" x14ac:dyDescent="0.25"/>
    <row r="456" ht="14.25" customHeight="1" x14ac:dyDescent="0.25"/>
    <row r="457" ht="14.25" customHeight="1" x14ac:dyDescent="0.25"/>
    <row r="458" ht="14.25" customHeight="1" x14ac:dyDescent="0.25"/>
    <row r="459" ht="14.25" customHeight="1" x14ac:dyDescent="0.25"/>
    <row r="460" ht="14.25" customHeight="1" x14ac:dyDescent="0.25"/>
    <row r="461" ht="14.25" customHeight="1" x14ac:dyDescent="0.25"/>
    <row r="462" ht="14.25" customHeight="1" x14ac:dyDescent="0.25"/>
    <row r="463" ht="14.25" customHeight="1" x14ac:dyDescent="0.25"/>
    <row r="464" ht="14.25" customHeight="1" x14ac:dyDescent="0.25"/>
    <row r="465" ht="14.25" customHeight="1" x14ac:dyDescent="0.25"/>
    <row r="466" ht="14.25" customHeight="1" x14ac:dyDescent="0.25"/>
    <row r="467" ht="14.25" customHeight="1" x14ac:dyDescent="0.25"/>
    <row r="468" ht="14.25" customHeight="1" x14ac:dyDescent="0.25"/>
    <row r="469" ht="14.25" customHeight="1" x14ac:dyDescent="0.25"/>
    <row r="470" ht="14.25" customHeight="1" x14ac:dyDescent="0.25"/>
    <row r="471" ht="14.25" customHeight="1" x14ac:dyDescent="0.25"/>
    <row r="472" ht="14.25" customHeight="1" x14ac:dyDescent="0.25"/>
    <row r="473" ht="14.25" customHeight="1" x14ac:dyDescent="0.25"/>
    <row r="474" ht="14.25" customHeight="1" x14ac:dyDescent="0.25"/>
    <row r="475" ht="14.25" customHeight="1" x14ac:dyDescent="0.25"/>
    <row r="476" ht="14.25" customHeight="1" x14ac:dyDescent="0.25"/>
    <row r="477" ht="14.25" customHeight="1" x14ac:dyDescent="0.25"/>
    <row r="478" ht="14.25" customHeight="1" x14ac:dyDescent="0.25"/>
    <row r="479" ht="14.25" customHeight="1" x14ac:dyDescent="0.25"/>
    <row r="480" ht="14.25" customHeight="1" x14ac:dyDescent="0.25"/>
    <row r="481" ht="14.25" customHeight="1" x14ac:dyDescent="0.25"/>
    <row r="482" ht="14.25" customHeight="1" x14ac:dyDescent="0.25"/>
    <row r="483" ht="14.25" customHeight="1" x14ac:dyDescent="0.25"/>
    <row r="484" ht="14.25" customHeight="1" x14ac:dyDescent="0.25"/>
    <row r="485" ht="14.25" customHeight="1" x14ac:dyDescent="0.25"/>
    <row r="486" ht="14.25" customHeight="1" x14ac:dyDescent="0.25"/>
    <row r="487" ht="14.25" customHeight="1" x14ac:dyDescent="0.25"/>
    <row r="488" ht="14.25" customHeight="1" x14ac:dyDescent="0.25"/>
    <row r="489" ht="14.25" customHeight="1" x14ac:dyDescent="0.25"/>
    <row r="490" ht="14.25" customHeight="1" x14ac:dyDescent="0.25"/>
    <row r="491" ht="14.25" customHeight="1" x14ac:dyDescent="0.25"/>
    <row r="492" ht="14.25" customHeight="1" x14ac:dyDescent="0.25"/>
    <row r="493" ht="14.25" customHeight="1" x14ac:dyDescent="0.25"/>
    <row r="494" ht="14.25" customHeight="1" x14ac:dyDescent="0.25"/>
    <row r="495" ht="14.25" customHeight="1" x14ac:dyDescent="0.25"/>
    <row r="496" ht="14.25" customHeight="1" x14ac:dyDescent="0.25"/>
    <row r="497" ht="14.25" customHeight="1" x14ac:dyDescent="0.25"/>
    <row r="498" ht="14.25" customHeight="1" x14ac:dyDescent="0.25"/>
    <row r="499" ht="14.25" customHeight="1" x14ac:dyDescent="0.25"/>
    <row r="500" ht="14.25" customHeight="1" x14ac:dyDescent="0.25"/>
    <row r="501" ht="14.25" customHeight="1" x14ac:dyDescent="0.25"/>
    <row r="502" ht="14.25" customHeight="1" x14ac:dyDescent="0.25"/>
    <row r="503" ht="14.25" customHeight="1" x14ac:dyDescent="0.25"/>
    <row r="504" ht="14.25" customHeight="1" x14ac:dyDescent="0.25"/>
    <row r="505" ht="14.25" customHeight="1" x14ac:dyDescent="0.25"/>
    <row r="506" ht="14.25" customHeight="1" x14ac:dyDescent="0.25"/>
    <row r="507" ht="14.25" customHeight="1" x14ac:dyDescent="0.25"/>
    <row r="508" ht="14.25" customHeight="1" x14ac:dyDescent="0.25"/>
    <row r="509" ht="14.25" customHeight="1" x14ac:dyDescent="0.25"/>
    <row r="510" ht="14.25" customHeight="1" x14ac:dyDescent="0.25"/>
    <row r="511" ht="14.25" customHeight="1" x14ac:dyDescent="0.25"/>
    <row r="512" ht="14.25" customHeight="1" x14ac:dyDescent="0.25"/>
    <row r="513" ht="14.25" customHeight="1" x14ac:dyDescent="0.25"/>
    <row r="514" ht="14.25" customHeight="1" x14ac:dyDescent="0.25"/>
    <row r="515" ht="14.25" customHeight="1" x14ac:dyDescent="0.25"/>
    <row r="516" ht="14.25" customHeight="1" x14ac:dyDescent="0.25"/>
    <row r="517" ht="14.25" customHeight="1" x14ac:dyDescent="0.25"/>
    <row r="518" ht="14.25" customHeight="1" x14ac:dyDescent="0.25"/>
    <row r="519" ht="14.25" customHeight="1" x14ac:dyDescent="0.25"/>
    <row r="520" ht="14.25" customHeight="1" x14ac:dyDescent="0.25"/>
    <row r="521" ht="14.25" customHeight="1" x14ac:dyDescent="0.25"/>
    <row r="522" ht="14.25" customHeight="1" x14ac:dyDescent="0.25"/>
    <row r="523" ht="14.25" customHeight="1" x14ac:dyDescent="0.25"/>
    <row r="524" ht="14.25" customHeight="1" x14ac:dyDescent="0.25"/>
    <row r="525" ht="14.25" customHeight="1" x14ac:dyDescent="0.25"/>
    <row r="526" ht="14.25" customHeight="1" x14ac:dyDescent="0.25"/>
    <row r="527" ht="14.25" customHeight="1" x14ac:dyDescent="0.25"/>
    <row r="528" ht="14.25" customHeight="1" x14ac:dyDescent="0.25"/>
    <row r="529" ht="14.25" customHeight="1" x14ac:dyDescent="0.25"/>
    <row r="530" ht="14.25" customHeight="1" x14ac:dyDescent="0.25"/>
    <row r="531" ht="14.25" customHeight="1" x14ac:dyDescent="0.25"/>
    <row r="532" ht="14.25" customHeight="1" x14ac:dyDescent="0.25"/>
    <row r="533" ht="14.25" customHeight="1" x14ac:dyDescent="0.25"/>
    <row r="534" ht="14.25" customHeight="1" x14ac:dyDescent="0.25"/>
    <row r="535" ht="14.25" customHeight="1" x14ac:dyDescent="0.25"/>
    <row r="536" ht="14.25" customHeight="1" x14ac:dyDescent="0.25"/>
    <row r="537" ht="14.25" customHeight="1" x14ac:dyDescent="0.25"/>
    <row r="538" ht="14.25" customHeight="1" x14ac:dyDescent="0.25"/>
    <row r="539" ht="14.25" customHeight="1" x14ac:dyDescent="0.25"/>
    <row r="540" ht="14.25" customHeight="1" x14ac:dyDescent="0.25"/>
    <row r="541" ht="14.25" customHeight="1" x14ac:dyDescent="0.25"/>
    <row r="542" ht="14.25" customHeight="1" x14ac:dyDescent="0.25"/>
    <row r="543" ht="14.25" customHeight="1" x14ac:dyDescent="0.25"/>
    <row r="544" ht="14.25" customHeight="1" x14ac:dyDescent="0.25"/>
    <row r="545" ht="14.25" customHeight="1" x14ac:dyDescent="0.25"/>
    <row r="546" ht="14.25" customHeight="1" x14ac:dyDescent="0.25"/>
    <row r="547" ht="14.25" customHeight="1" x14ac:dyDescent="0.25"/>
    <row r="548" ht="14.25" customHeight="1" x14ac:dyDescent="0.25"/>
    <row r="549" ht="14.25" customHeight="1" x14ac:dyDescent="0.25"/>
    <row r="550" ht="14.25" customHeight="1" x14ac:dyDescent="0.25"/>
    <row r="551" ht="14.25" customHeight="1" x14ac:dyDescent="0.25"/>
    <row r="552" ht="14.25" customHeight="1" x14ac:dyDescent="0.25"/>
    <row r="553" ht="14.25" customHeight="1" x14ac:dyDescent="0.25"/>
    <row r="554" ht="14.25" customHeight="1" x14ac:dyDescent="0.25"/>
    <row r="555" ht="14.25" customHeight="1" x14ac:dyDescent="0.25"/>
    <row r="556" ht="14.25" customHeight="1" x14ac:dyDescent="0.25"/>
    <row r="557" ht="14.25" customHeight="1" x14ac:dyDescent="0.25"/>
    <row r="558" ht="14.25" customHeight="1" x14ac:dyDescent="0.25"/>
    <row r="559" ht="14.25" customHeight="1" x14ac:dyDescent="0.25"/>
    <row r="560" ht="14.25" customHeight="1" x14ac:dyDescent="0.25"/>
    <row r="561" ht="14.25" customHeight="1" x14ac:dyDescent="0.25"/>
    <row r="562" ht="14.25" customHeight="1" x14ac:dyDescent="0.25"/>
    <row r="563" ht="14.25" customHeight="1" x14ac:dyDescent="0.25"/>
    <row r="564" ht="14.25" customHeight="1" x14ac:dyDescent="0.25"/>
    <row r="565" ht="14.25" customHeight="1" x14ac:dyDescent="0.25"/>
    <row r="566" ht="14.25" customHeight="1" x14ac:dyDescent="0.25"/>
    <row r="567" ht="14.25" customHeight="1" x14ac:dyDescent="0.25"/>
    <row r="568" ht="14.25" customHeight="1" x14ac:dyDescent="0.25"/>
    <row r="569" ht="14.25" customHeight="1" x14ac:dyDescent="0.25"/>
    <row r="570" ht="14.25" customHeight="1" x14ac:dyDescent="0.25"/>
    <row r="571" ht="14.25" customHeight="1" x14ac:dyDescent="0.25"/>
    <row r="572" ht="14.25" customHeight="1" x14ac:dyDescent="0.25"/>
    <row r="573" ht="14.25" customHeight="1" x14ac:dyDescent="0.25"/>
    <row r="574" ht="14.25" customHeight="1" x14ac:dyDescent="0.25"/>
    <row r="575" ht="14.25" customHeight="1" x14ac:dyDescent="0.25"/>
    <row r="576" ht="14.25" customHeight="1" x14ac:dyDescent="0.25"/>
    <row r="577" ht="14.25" customHeight="1" x14ac:dyDescent="0.25"/>
    <row r="578" ht="14.25" customHeight="1" x14ac:dyDescent="0.25"/>
    <row r="579" ht="14.25" customHeight="1" x14ac:dyDescent="0.25"/>
    <row r="580" ht="14.25" customHeight="1" x14ac:dyDescent="0.25"/>
    <row r="581" ht="14.25" customHeight="1" x14ac:dyDescent="0.25"/>
    <row r="582" ht="14.25" customHeight="1" x14ac:dyDescent="0.25"/>
    <row r="583" ht="14.25" customHeight="1" x14ac:dyDescent="0.25"/>
    <row r="584" ht="14.25" customHeight="1" x14ac:dyDescent="0.25"/>
    <row r="585" ht="14.25" customHeight="1" x14ac:dyDescent="0.25"/>
    <row r="586" ht="14.25" customHeight="1" x14ac:dyDescent="0.25"/>
    <row r="587" ht="14.25" customHeight="1" x14ac:dyDescent="0.25"/>
    <row r="588" ht="14.25" customHeight="1" x14ac:dyDescent="0.25"/>
    <row r="589" ht="14.25" customHeight="1" x14ac:dyDescent="0.25"/>
    <row r="590" ht="14.25" customHeight="1" x14ac:dyDescent="0.25"/>
    <row r="591" ht="14.25" customHeight="1" x14ac:dyDescent="0.25"/>
    <row r="592" ht="14.25" customHeight="1" x14ac:dyDescent="0.25"/>
    <row r="593" ht="14.25" customHeight="1" x14ac:dyDescent="0.25"/>
    <row r="594" ht="14.25" customHeight="1" x14ac:dyDescent="0.25"/>
    <row r="595" ht="14.25" customHeight="1" x14ac:dyDescent="0.25"/>
    <row r="596" ht="14.25" customHeight="1" x14ac:dyDescent="0.25"/>
    <row r="597" ht="14.25" customHeight="1" x14ac:dyDescent="0.25"/>
    <row r="598" ht="14.25" customHeight="1" x14ac:dyDescent="0.25"/>
    <row r="599" ht="14.25" customHeight="1" x14ac:dyDescent="0.25"/>
    <row r="600" ht="14.25" customHeight="1" x14ac:dyDescent="0.25"/>
    <row r="601" ht="14.25" customHeight="1" x14ac:dyDescent="0.25"/>
    <row r="602" ht="14.25" customHeight="1" x14ac:dyDescent="0.25"/>
    <row r="603" ht="14.25" customHeight="1" x14ac:dyDescent="0.25"/>
    <row r="604" ht="14.25" customHeight="1" x14ac:dyDescent="0.25"/>
    <row r="605" ht="14.25" customHeight="1" x14ac:dyDescent="0.25"/>
    <row r="606" ht="14.25" customHeight="1" x14ac:dyDescent="0.25"/>
    <row r="607" ht="14.25" customHeight="1" x14ac:dyDescent="0.25"/>
    <row r="608" ht="14.25" customHeight="1" x14ac:dyDescent="0.25"/>
    <row r="609" ht="14.25" customHeight="1" x14ac:dyDescent="0.25"/>
    <row r="610" ht="14.25" customHeight="1" x14ac:dyDescent="0.25"/>
    <row r="611" ht="14.25" customHeight="1" x14ac:dyDescent="0.25"/>
    <row r="612" ht="14.25" customHeight="1" x14ac:dyDescent="0.25"/>
    <row r="613" ht="14.25" customHeight="1" x14ac:dyDescent="0.25"/>
    <row r="614" ht="14.25" customHeight="1" x14ac:dyDescent="0.25"/>
    <row r="615" ht="14.25" customHeight="1" x14ac:dyDescent="0.25"/>
    <row r="616" ht="14.25" customHeight="1" x14ac:dyDescent="0.25"/>
    <row r="617" ht="14.25" customHeight="1" x14ac:dyDescent="0.25"/>
    <row r="618" ht="14.25" customHeight="1" x14ac:dyDescent="0.25"/>
    <row r="619" ht="14.25" customHeight="1" x14ac:dyDescent="0.25"/>
    <row r="620" ht="14.25" customHeight="1" x14ac:dyDescent="0.25"/>
    <row r="621" ht="14.25" customHeight="1" x14ac:dyDescent="0.25"/>
    <row r="622" ht="14.25" customHeight="1" x14ac:dyDescent="0.25"/>
    <row r="623" ht="14.25" customHeight="1" x14ac:dyDescent="0.25"/>
    <row r="624" ht="14.25" customHeight="1" x14ac:dyDescent="0.25"/>
    <row r="625" ht="14.25" customHeight="1" x14ac:dyDescent="0.25"/>
    <row r="626" ht="14.25" customHeight="1" x14ac:dyDescent="0.25"/>
    <row r="627" ht="14.25" customHeight="1" x14ac:dyDescent="0.25"/>
    <row r="628" ht="14.25" customHeight="1" x14ac:dyDescent="0.25"/>
    <row r="629" ht="14.25" customHeight="1" x14ac:dyDescent="0.25"/>
    <row r="630" ht="14.25" customHeight="1" x14ac:dyDescent="0.25"/>
    <row r="631" ht="14.25" customHeight="1" x14ac:dyDescent="0.25"/>
    <row r="632" ht="14.25" customHeight="1" x14ac:dyDescent="0.25"/>
    <row r="633" ht="14.25" customHeight="1" x14ac:dyDescent="0.25"/>
    <row r="634" ht="14.25" customHeight="1" x14ac:dyDescent="0.25"/>
    <row r="635" ht="14.25" customHeight="1" x14ac:dyDescent="0.25"/>
    <row r="636" ht="14.25" customHeight="1" x14ac:dyDescent="0.25"/>
    <row r="637" ht="14.25" customHeight="1" x14ac:dyDescent="0.25"/>
    <row r="638" ht="14.25" customHeight="1" x14ac:dyDescent="0.25"/>
    <row r="639" ht="14.25" customHeight="1" x14ac:dyDescent="0.25"/>
    <row r="640" ht="14.25" customHeight="1" x14ac:dyDescent="0.25"/>
    <row r="641" ht="14.25" customHeight="1" x14ac:dyDescent="0.25"/>
    <row r="642" ht="14.25" customHeight="1" x14ac:dyDescent="0.25"/>
    <row r="643" ht="14.25" customHeight="1" x14ac:dyDescent="0.25"/>
    <row r="644" ht="14.25" customHeight="1" x14ac:dyDescent="0.25"/>
    <row r="645" ht="14.25" customHeight="1" x14ac:dyDescent="0.25"/>
    <row r="646" ht="14.25" customHeight="1" x14ac:dyDescent="0.25"/>
    <row r="647" ht="14.25" customHeight="1" x14ac:dyDescent="0.25"/>
    <row r="648" ht="14.25" customHeight="1" x14ac:dyDescent="0.25"/>
    <row r="649" ht="14.25" customHeight="1" x14ac:dyDescent="0.25"/>
    <row r="650" ht="14.25" customHeight="1" x14ac:dyDescent="0.25"/>
    <row r="651" ht="14.25" customHeight="1" x14ac:dyDescent="0.25"/>
    <row r="652" ht="14.25" customHeight="1" x14ac:dyDescent="0.25"/>
    <row r="653" ht="14.25" customHeight="1" x14ac:dyDescent="0.25"/>
    <row r="654" ht="14.25" customHeight="1" x14ac:dyDescent="0.25"/>
    <row r="655" ht="14.25" customHeight="1" x14ac:dyDescent="0.25"/>
    <row r="656" ht="14.25" customHeight="1" x14ac:dyDescent="0.25"/>
    <row r="657" ht="14.25" customHeight="1" x14ac:dyDescent="0.25"/>
    <row r="658" ht="14.25" customHeight="1" x14ac:dyDescent="0.25"/>
    <row r="659" ht="14.25" customHeight="1" x14ac:dyDescent="0.25"/>
    <row r="660" ht="14.25" customHeight="1" x14ac:dyDescent="0.25"/>
    <row r="661" ht="14.25" customHeight="1" x14ac:dyDescent="0.25"/>
    <row r="662" ht="14.25" customHeight="1" x14ac:dyDescent="0.25"/>
    <row r="663" ht="14.25" customHeight="1" x14ac:dyDescent="0.25"/>
    <row r="664" ht="14.25" customHeight="1" x14ac:dyDescent="0.25"/>
    <row r="665" ht="14.25" customHeight="1" x14ac:dyDescent="0.25"/>
    <row r="666" ht="14.25" customHeight="1" x14ac:dyDescent="0.25"/>
    <row r="667" ht="14.25" customHeight="1" x14ac:dyDescent="0.25"/>
    <row r="668" ht="14.25" customHeight="1" x14ac:dyDescent="0.25"/>
    <row r="669" ht="14.25" customHeight="1" x14ac:dyDescent="0.25"/>
    <row r="670" ht="14.25" customHeight="1" x14ac:dyDescent="0.25"/>
    <row r="671" ht="14.25" customHeight="1" x14ac:dyDescent="0.25"/>
    <row r="672" ht="14.25" customHeight="1" x14ac:dyDescent="0.25"/>
    <row r="673" ht="14.25" customHeight="1" x14ac:dyDescent="0.25"/>
    <row r="674" ht="14.25" customHeight="1" x14ac:dyDescent="0.25"/>
    <row r="675" ht="14.25" customHeight="1" x14ac:dyDescent="0.25"/>
    <row r="676" ht="14.25" customHeight="1" x14ac:dyDescent="0.25"/>
    <row r="677" ht="14.25" customHeight="1" x14ac:dyDescent="0.25"/>
    <row r="678" ht="14.25" customHeight="1" x14ac:dyDescent="0.25"/>
    <row r="679" ht="14.25" customHeight="1" x14ac:dyDescent="0.25"/>
    <row r="680" ht="14.25" customHeight="1" x14ac:dyDescent="0.25"/>
    <row r="681" ht="14.25" customHeight="1" x14ac:dyDescent="0.25"/>
    <row r="682" ht="14.25" customHeight="1" x14ac:dyDescent="0.25"/>
    <row r="683" ht="14.25" customHeight="1" x14ac:dyDescent="0.25"/>
    <row r="684" ht="14.25" customHeight="1" x14ac:dyDescent="0.25"/>
    <row r="685" ht="14.25" customHeight="1" x14ac:dyDescent="0.25"/>
    <row r="686" ht="14.25" customHeight="1" x14ac:dyDescent="0.25"/>
    <row r="687" ht="14.25" customHeight="1" x14ac:dyDescent="0.25"/>
    <row r="688" ht="14.25" customHeight="1" x14ac:dyDescent="0.25"/>
    <row r="689" ht="14.25" customHeight="1" x14ac:dyDescent="0.25"/>
    <row r="690" ht="14.25" customHeight="1" x14ac:dyDescent="0.25"/>
    <row r="691" ht="14.25" customHeight="1" x14ac:dyDescent="0.25"/>
    <row r="692" ht="14.25" customHeight="1" x14ac:dyDescent="0.25"/>
    <row r="693" ht="14.25" customHeight="1" x14ac:dyDescent="0.25"/>
    <row r="694" ht="14.25" customHeight="1" x14ac:dyDescent="0.25"/>
    <row r="695" ht="14.25" customHeight="1" x14ac:dyDescent="0.25"/>
    <row r="696" ht="14.25" customHeight="1" x14ac:dyDescent="0.25"/>
    <row r="697" ht="14.25" customHeight="1" x14ac:dyDescent="0.25"/>
    <row r="698" ht="14.25" customHeight="1" x14ac:dyDescent="0.25"/>
    <row r="699" ht="14.25" customHeight="1" x14ac:dyDescent="0.25"/>
    <row r="700" ht="14.25" customHeight="1" x14ac:dyDescent="0.25"/>
    <row r="701" ht="14.25" customHeight="1" x14ac:dyDescent="0.25"/>
    <row r="702" ht="14.25" customHeight="1" x14ac:dyDescent="0.25"/>
    <row r="703" ht="14.25" customHeight="1" x14ac:dyDescent="0.25"/>
    <row r="704" ht="14.25" customHeight="1" x14ac:dyDescent="0.25"/>
    <row r="705" ht="14.25" customHeight="1" x14ac:dyDescent="0.25"/>
    <row r="706" ht="14.25" customHeight="1" x14ac:dyDescent="0.25"/>
    <row r="707" ht="14.25" customHeight="1" x14ac:dyDescent="0.25"/>
    <row r="708" ht="14.25" customHeight="1" x14ac:dyDescent="0.25"/>
    <row r="709" ht="14.25" customHeight="1" x14ac:dyDescent="0.25"/>
    <row r="710" ht="14.25" customHeight="1" x14ac:dyDescent="0.25"/>
    <row r="711" ht="14.25" customHeight="1" x14ac:dyDescent="0.25"/>
    <row r="712" ht="14.25" customHeight="1" x14ac:dyDescent="0.25"/>
    <row r="713" ht="14.25" customHeight="1" x14ac:dyDescent="0.25"/>
    <row r="714" ht="14.25" customHeight="1" x14ac:dyDescent="0.25"/>
    <row r="715" ht="14.25" customHeight="1" x14ac:dyDescent="0.25"/>
    <row r="716" ht="14.25" customHeight="1" x14ac:dyDescent="0.25"/>
    <row r="717" ht="14.25" customHeight="1" x14ac:dyDescent="0.25"/>
    <row r="718" ht="14.25" customHeight="1" x14ac:dyDescent="0.25"/>
    <row r="719" ht="14.25" customHeight="1" x14ac:dyDescent="0.25"/>
    <row r="720" ht="14.25" customHeight="1" x14ac:dyDescent="0.25"/>
    <row r="721" ht="14.25" customHeight="1" x14ac:dyDescent="0.25"/>
    <row r="722" ht="14.25" customHeight="1" x14ac:dyDescent="0.25"/>
    <row r="723" ht="14.25" customHeight="1" x14ac:dyDescent="0.25"/>
    <row r="724" ht="14.25" customHeight="1" x14ac:dyDescent="0.25"/>
    <row r="725" ht="14.25" customHeight="1" x14ac:dyDescent="0.25"/>
    <row r="726" ht="14.25" customHeight="1" x14ac:dyDescent="0.25"/>
    <row r="727" ht="14.25" customHeight="1" x14ac:dyDescent="0.25"/>
    <row r="728" ht="14.25" customHeight="1" x14ac:dyDescent="0.25"/>
    <row r="729" ht="14.25" customHeight="1" x14ac:dyDescent="0.25"/>
    <row r="730" ht="14.25" customHeight="1" x14ac:dyDescent="0.25"/>
    <row r="731" ht="14.25" customHeight="1" x14ac:dyDescent="0.25"/>
    <row r="732" ht="14.25" customHeight="1" x14ac:dyDescent="0.25"/>
    <row r="733" ht="14.25" customHeight="1" x14ac:dyDescent="0.25"/>
    <row r="734" ht="14.25" customHeight="1" x14ac:dyDescent="0.25"/>
    <row r="735" ht="14.25" customHeight="1" x14ac:dyDescent="0.25"/>
    <row r="736" ht="14.25" customHeight="1" x14ac:dyDescent="0.25"/>
    <row r="737" ht="14.25" customHeight="1" x14ac:dyDescent="0.25"/>
    <row r="738" ht="14.25" customHeight="1" x14ac:dyDescent="0.25"/>
    <row r="739" ht="14.25" customHeight="1" x14ac:dyDescent="0.25"/>
    <row r="740" ht="14.25" customHeight="1" x14ac:dyDescent="0.25"/>
    <row r="741" ht="14.25" customHeight="1" x14ac:dyDescent="0.25"/>
    <row r="742" ht="14.25" customHeight="1" x14ac:dyDescent="0.25"/>
    <row r="743" ht="14.25" customHeight="1" x14ac:dyDescent="0.25"/>
    <row r="744" ht="14.25" customHeight="1" x14ac:dyDescent="0.25"/>
    <row r="745" ht="14.25" customHeight="1" x14ac:dyDescent="0.25"/>
    <row r="746" ht="14.25" customHeight="1" x14ac:dyDescent="0.25"/>
    <row r="747" ht="14.25" customHeight="1" x14ac:dyDescent="0.25"/>
    <row r="748" ht="14.25" customHeight="1" x14ac:dyDescent="0.25"/>
    <row r="749" ht="14.25" customHeight="1" x14ac:dyDescent="0.25"/>
    <row r="750" ht="14.25" customHeight="1" x14ac:dyDescent="0.25"/>
    <row r="751" ht="14.25" customHeight="1" x14ac:dyDescent="0.25"/>
    <row r="752" ht="14.25" customHeight="1" x14ac:dyDescent="0.25"/>
    <row r="753" ht="14.25" customHeight="1" x14ac:dyDescent="0.25"/>
    <row r="754" ht="14.25" customHeight="1" x14ac:dyDescent="0.25"/>
    <row r="755" ht="14.25" customHeight="1" x14ac:dyDescent="0.25"/>
    <row r="756" ht="14.25" customHeight="1" x14ac:dyDescent="0.25"/>
    <row r="757" ht="14.25" customHeight="1" x14ac:dyDescent="0.25"/>
    <row r="758" ht="14.25" customHeight="1" x14ac:dyDescent="0.25"/>
    <row r="759" ht="14.25" customHeight="1" x14ac:dyDescent="0.25"/>
    <row r="760" ht="14.25" customHeight="1" x14ac:dyDescent="0.25"/>
    <row r="761" ht="14.25" customHeight="1" x14ac:dyDescent="0.25"/>
    <row r="762" ht="14.25" customHeight="1" x14ac:dyDescent="0.25"/>
    <row r="763" ht="14.25" customHeight="1" x14ac:dyDescent="0.25"/>
    <row r="764" ht="14.25" customHeight="1" x14ac:dyDescent="0.25"/>
    <row r="765" ht="14.25" customHeight="1" x14ac:dyDescent="0.25"/>
    <row r="766" ht="14.25" customHeight="1" x14ac:dyDescent="0.25"/>
    <row r="767" ht="14.25" customHeight="1" x14ac:dyDescent="0.25"/>
    <row r="768" ht="14.25" customHeight="1" x14ac:dyDescent="0.25"/>
    <row r="769" ht="14.25" customHeight="1" x14ac:dyDescent="0.25"/>
    <row r="770" ht="14.25" customHeight="1" x14ac:dyDescent="0.25"/>
    <row r="771" ht="14.25" customHeight="1" x14ac:dyDescent="0.25"/>
    <row r="772" ht="14.25" customHeight="1" x14ac:dyDescent="0.25"/>
    <row r="773" ht="14.25" customHeight="1" x14ac:dyDescent="0.25"/>
    <row r="774" ht="14.25" customHeight="1" x14ac:dyDescent="0.25"/>
    <row r="775" ht="14.25" customHeight="1" x14ac:dyDescent="0.25"/>
    <row r="776" ht="14.25" customHeight="1" x14ac:dyDescent="0.25"/>
    <row r="777" ht="14.25" customHeight="1" x14ac:dyDescent="0.25"/>
    <row r="778" ht="14.25" customHeight="1" x14ac:dyDescent="0.25"/>
    <row r="779" ht="14.25" customHeight="1" x14ac:dyDescent="0.25"/>
    <row r="780" ht="14.25" customHeight="1" x14ac:dyDescent="0.25"/>
    <row r="781" ht="14.25" customHeight="1" x14ac:dyDescent="0.25"/>
    <row r="782" ht="14.25" customHeight="1" x14ac:dyDescent="0.25"/>
    <row r="783" ht="14.25" customHeight="1" x14ac:dyDescent="0.25"/>
    <row r="784" ht="14.25" customHeight="1" x14ac:dyDescent="0.25"/>
    <row r="785" ht="14.25" customHeight="1" x14ac:dyDescent="0.25"/>
    <row r="786" ht="14.25" customHeight="1" x14ac:dyDescent="0.25"/>
    <row r="787" ht="14.25" customHeight="1" x14ac:dyDescent="0.25"/>
    <row r="788" ht="14.25" customHeight="1" x14ac:dyDescent="0.25"/>
    <row r="789" ht="14.25" customHeight="1" x14ac:dyDescent="0.25"/>
    <row r="790" ht="14.25" customHeight="1" x14ac:dyDescent="0.25"/>
    <row r="791" ht="14.25" customHeight="1" x14ac:dyDescent="0.25"/>
    <row r="792" ht="14.25" customHeight="1" x14ac:dyDescent="0.25"/>
    <row r="793" ht="14.25" customHeight="1" x14ac:dyDescent="0.25"/>
    <row r="794" ht="14.25" customHeight="1" x14ac:dyDescent="0.25"/>
    <row r="795" ht="14.25" customHeight="1" x14ac:dyDescent="0.25"/>
    <row r="796" ht="14.25" customHeight="1" x14ac:dyDescent="0.25"/>
    <row r="797" ht="14.25" customHeight="1" x14ac:dyDescent="0.25"/>
    <row r="798" ht="14.25" customHeight="1" x14ac:dyDescent="0.25"/>
    <row r="799" ht="14.25" customHeight="1" x14ac:dyDescent="0.25"/>
    <row r="800" ht="14.25" customHeight="1" x14ac:dyDescent="0.25"/>
    <row r="801" ht="14.25" customHeight="1" x14ac:dyDescent="0.25"/>
    <row r="802" ht="14.25" customHeight="1" x14ac:dyDescent="0.25"/>
    <row r="803" ht="14.25" customHeight="1" x14ac:dyDescent="0.25"/>
    <row r="804" ht="14.25" customHeight="1" x14ac:dyDescent="0.25"/>
    <row r="805" ht="14.25" customHeight="1" x14ac:dyDescent="0.25"/>
    <row r="806" ht="14.25" customHeight="1" x14ac:dyDescent="0.25"/>
    <row r="807" ht="14.25" customHeight="1" x14ac:dyDescent="0.25"/>
    <row r="808" ht="14.25" customHeight="1" x14ac:dyDescent="0.25"/>
    <row r="809" ht="14.25" customHeight="1" x14ac:dyDescent="0.25"/>
    <row r="810" ht="14.25" customHeight="1" x14ac:dyDescent="0.25"/>
    <row r="811" ht="14.25" customHeight="1" x14ac:dyDescent="0.25"/>
    <row r="812" ht="14.25" customHeight="1" x14ac:dyDescent="0.25"/>
    <row r="813" ht="14.25" customHeight="1" x14ac:dyDescent="0.25"/>
    <row r="814" ht="14.25" customHeight="1" x14ac:dyDescent="0.25"/>
    <row r="815" ht="14.25" customHeight="1" x14ac:dyDescent="0.25"/>
    <row r="816" ht="14.25" customHeight="1" x14ac:dyDescent="0.25"/>
    <row r="817" ht="14.25" customHeight="1" x14ac:dyDescent="0.25"/>
    <row r="818" ht="14.25" customHeight="1" x14ac:dyDescent="0.25"/>
    <row r="819" ht="14.25" customHeight="1" x14ac:dyDescent="0.25"/>
    <row r="820" ht="14.25" customHeight="1" x14ac:dyDescent="0.25"/>
    <row r="821" ht="14.25" customHeight="1" x14ac:dyDescent="0.25"/>
    <row r="822" ht="14.25" customHeight="1" x14ac:dyDescent="0.25"/>
    <row r="823" ht="14.25" customHeight="1" x14ac:dyDescent="0.25"/>
    <row r="824" ht="14.25" customHeight="1" x14ac:dyDescent="0.25"/>
    <row r="825" ht="14.25" customHeight="1" x14ac:dyDescent="0.25"/>
    <row r="826" ht="14.25" customHeight="1" x14ac:dyDescent="0.25"/>
    <row r="827" ht="14.25" customHeight="1" x14ac:dyDescent="0.25"/>
    <row r="828" ht="14.25" customHeight="1" x14ac:dyDescent="0.25"/>
    <row r="829" ht="14.25" customHeight="1" x14ac:dyDescent="0.25"/>
    <row r="830" ht="14.25" customHeight="1" x14ac:dyDescent="0.25"/>
    <row r="831" ht="14.25" customHeight="1" x14ac:dyDescent="0.25"/>
    <row r="832" ht="14.25" customHeight="1" x14ac:dyDescent="0.25"/>
    <row r="833" ht="14.25" customHeight="1" x14ac:dyDescent="0.25"/>
    <row r="834" ht="14.25" customHeight="1" x14ac:dyDescent="0.25"/>
    <row r="835" ht="14.25" customHeight="1" x14ac:dyDescent="0.25"/>
    <row r="836" ht="14.25" customHeight="1" x14ac:dyDescent="0.25"/>
    <row r="837" ht="14.25" customHeight="1" x14ac:dyDescent="0.25"/>
    <row r="838" ht="14.25" customHeight="1" x14ac:dyDescent="0.25"/>
    <row r="839" ht="14.25" customHeight="1" x14ac:dyDescent="0.25"/>
    <row r="840" ht="14.25" customHeight="1" x14ac:dyDescent="0.25"/>
    <row r="841" ht="14.25" customHeight="1" x14ac:dyDescent="0.25"/>
    <row r="842" ht="14.25" customHeight="1" x14ac:dyDescent="0.25"/>
    <row r="843" ht="14.25" customHeight="1" x14ac:dyDescent="0.25"/>
    <row r="844" ht="14.25" customHeight="1" x14ac:dyDescent="0.25"/>
    <row r="845" ht="14.25" customHeight="1" x14ac:dyDescent="0.25"/>
    <row r="846" ht="14.25" customHeight="1" x14ac:dyDescent="0.25"/>
    <row r="847" ht="14.25" customHeight="1" x14ac:dyDescent="0.25"/>
    <row r="848" ht="14.25" customHeight="1" x14ac:dyDescent="0.25"/>
    <row r="849" ht="14.25" customHeight="1" x14ac:dyDescent="0.25"/>
    <row r="850" ht="14.25" customHeight="1" x14ac:dyDescent="0.25"/>
    <row r="851" ht="14.25" customHeight="1" x14ac:dyDescent="0.25"/>
    <row r="852" ht="14.25" customHeight="1" x14ac:dyDescent="0.25"/>
    <row r="853" ht="14.25" customHeight="1" x14ac:dyDescent="0.25"/>
    <row r="854" ht="14.25" customHeight="1" x14ac:dyDescent="0.25"/>
    <row r="855" ht="14.25" customHeight="1" x14ac:dyDescent="0.25"/>
    <row r="856" ht="14.25" customHeight="1" x14ac:dyDescent="0.25"/>
    <row r="857" ht="14.25" customHeight="1" x14ac:dyDescent="0.25"/>
    <row r="858" ht="14.25" customHeight="1" x14ac:dyDescent="0.25"/>
    <row r="859" ht="14.25" customHeight="1" x14ac:dyDescent="0.25"/>
    <row r="860" ht="14.25" customHeight="1" x14ac:dyDescent="0.25"/>
    <row r="861" ht="14.25" customHeight="1" x14ac:dyDescent="0.25"/>
    <row r="862" ht="14.25" customHeight="1" x14ac:dyDescent="0.25"/>
    <row r="863" ht="14.25" customHeight="1" x14ac:dyDescent="0.25"/>
    <row r="864" ht="14.25" customHeight="1" x14ac:dyDescent="0.25"/>
    <row r="865" ht="14.25" customHeight="1" x14ac:dyDescent="0.25"/>
    <row r="866" ht="14.25" customHeight="1" x14ac:dyDescent="0.25"/>
    <row r="867" ht="14.25" customHeight="1" x14ac:dyDescent="0.25"/>
    <row r="868" ht="14.25" customHeight="1" x14ac:dyDescent="0.25"/>
    <row r="869" ht="14.25" customHeight="1" x14ac:dyDescent="0.25"/>
    <row r="870" ht="14.25" customHeight="1" x14ac:dyDescent="0.25"/>
    <row r="871" ht="14.25" customHeight="1" x14ac:dyDescent="0.25"/>
    <row r="872" ht="14.25" customHeight="1" x14ac:dyDescent="0.25"/>
    <row r="873" ht="14.25" customHeight="1" x14ac:dyDescent="0.25"/>
    <row r="874" ht="14.25" customHeight="1" x14ac:dyDescent="0.25"/>
    <row r="875" ht="14.25" customHeight="1" x14ac:dyDescent="0.25"/>
    <row r="876" ht="14.25" customHeight="1" x14ac:dyDescent="0.25"/>
    <row r="877" ht="14.25" customHeight="1" x14ac:dyDescent="0.25"/>
    <row r="878" ht="14.25" customHeight="1" x14ac:dyDescent="0.25"/>
    <row r="879" ht="14.25" customHeight="1" x14ac:dyDescent="0.25"/>
    <row r="880" ht="14.25" customHeight="1" x14ac:dyDescent="0.25"/>
    <row r="881" ht="14.25" customHeight="1" x14ac:dyDescent="0.25"/>
    <row r="882" ht="14.25" customHeight="1" x14ac:dyDescent="0.25"/>
    <row r="883" ht="14.25" customHeight="1" x14ac:dyDescent="0.25"/>
    <row r="884" ht="14.25" customHeight="1" x14ac:dyDescent="0.25"/>
    <row r="885" ht="14.25" customHeight="1" x14ac:dyDescent="0.25"/>
    <row r="886" ht="14.25" customHeight="1" x14ac:dyDescent="0.25"/>
    <row r="887" ht="14.25" customHeight="1" x14ac:dyDescent="0.25"/>
    <row r="888" ht="14.25" customHeight="1" x14ac:dyDescent="0.25"/>
    <row r="889" ht="14.25" customHeight="1" x14ac:dyDescent="0.25"/>
    <row r="890" ht="14.25" customHeight="1" x14ac:dyDescent="0.25"/>
    <row r="891" ht="14.25" customHeight="1" x14ac:dyDescent="0.25"/>
    <row r="892" ht="14.25" customHeight="1" x14ac:dyDescent="0.25"/>
    <row r="893" ht="14.25" customHeight="1" x14ac:dyDescent="0.25"/>
    <row r="894" ht="14.25" customHeight="1" x14ac:dyDescent="0.25"/>
    <row r="895" ht="14.25" customHeight="1" x14ac:dyDescent="0.25"/>
    <row r="896" ht="14.25" customHeight="1" x14ac:dyDescent="0.25"/>
    <row r="897" ht="14.25" customHeight="1" x14ac:dyDescent="0.25"/>
    <row r="898" ht="14.25" customHeight="1" x14ac:dyDescent="0.25"/>
    <row r="899" ht="14.25" customHeight="1" x14ac:dyDescent="0.25"/>
    <row r="900" ht="14.25" customHeight="1" x14ac:dyDescent="0.25"/>
    <row r="901" ht="14.25" customHeight="1" x14ac:dyDescent="0.25"/>
    <row r="902" ht="14.25" customHeight="1" x14ac:dyDescent="0.25"/>
    <row r="903" ht="14.25" customHeight="1" x14ac:dyDescent="0.25"/>
    <row r="904" ht="14.25" customHeight="1" x14ac:dyDescent="0.25"/>
    <row r="905" ht="14.25" customHeight="1" x14ac:dyDescent="0.25"/>
    <row r="906" ht="14.25" customHeight="1" x14ac:dyDescent="0.25"/>
    <row r="907" ht="14.25" customHeight="1" x14ac:dyDescent="0.25"/>
    <row r="908" ht="14.25" customHeight="1" x14ac:dyDescent="0.25"/>
    <row r="909" ht="14.25" customHeight="1" x14ac:dyDescent="0.25"/>
    <row r="910" ht="14.25" customHeight="1" x14ac:dyDescent="0.25"/>
    <row r="911" ht="14.25" customHeight="1" x14ac:dyDescent="0.25"/>
    <row r="912" ht="14.25" customHeight="1" x14ac:dyDescent="0.25"/>
    <row r="913" ht="14.25" customHeight="1" x14ac:dyDescent="0.25"/>
    <row r="914" ht="14.25" customHeight="1" x14ac:dyDescent="0.25"/>
    <row r="915" ht="14.25" customHeight="1" x14ac:dyDescent="0.25"/>
    <row r="916" ht="14.25" customHeight="1" x14ac:dyDescent="0.25"/>
    <row r="917" ht="14.25" customHeight="1" x14ac:dyDescent="0.25"/>
    <row r="918" ht="14.25" customHeight="1" x14ac:dyDescent="0.25"/>
    <row r="919" ht="14.25" customHeight="1" x14ac:dyDescent="0.25"/>
    <row r="920" ht="14.25" customHeight="1" x14ac:dyDescent="0.25"/>
    <row r="921" ht="14.25" customHeight="1" x14ac:dyDescent="0.25"/>
    <row r="922" ht="14.25" customHeight="1" x14ac:dyDescent="0.25"/>
    <row r="923" ht="14.25" customHeight="1" x14ac:dyDescent="0.25"/>
    <row r="924" ht="14.25" customHeight="1" x14ac:dyDescent="0.25"/>
    <row r="925" ht="14.25" customHeight="1" x14ac:dyDescent="0.25"/>
    <row r="926" ht="14.25" customHeight="1" x14ac:dyDescent="0.25"/>
    <row r="927" ht="14.25" customHeight="1" x14ac:dyDescent="0.25"/>
    <row r="928" ht="14.25" customHeight="1" x14ac:dyDescent="0.25"/>
    <row r="929" ht="14.25" customHeight="1" x14ac:dyDescent="0.25"/>
    <row r="930" ht="14.25" customHeight="1" x14ac:dyDescent="0.25"/>
    <row r="931" ht="14.25" customHeight="1" x14ac:dyDescent="0.25"/>
    <row r="932" ht="14.25" customHeight="1" x14ac:dyDescent="0.25"/>
    <row r="933" ht="14.25" customHeight="1" x14ac:dyDescent="0.25"/>
    <row r="934" ht="14.25" customHeight="1" x14ac:dyDescent="0.25"/>
    <row r="935" ht="14.25" customHeight="1" x14ac:dyDescent="0.25"/>
    <row r="936" ht="14.25" customHeight="1" x14ac:dyDescent="0.25"/>
    <row r="937" ht="14.25" customHeight="1" x14ac:dyDescent="0.25"/>
    <row r="938" ht="14.25" customHeight="1" x14ac:dyDescent="0.25"/>
    <row r="939" ht="14.25" customHeight="1" x14ac:dyDescent="0.25"/>
    <row r="940" ht="14.25" customHeight="1" x14ac:dyDescent="0.25"/>
    <row r="941" ht="14.25" customHeight="1" x14ac:dyDescent="0.25"/>
    <row r="942" ht="14.25" customHeight="1" x14ac:dyDescent="0.25"/>
    <row r="943" ht="14.25" customHeight="1" x14ac:dyDescent="0.25"/>
    <row r="944" ht="14.25" customHeight="1" x14ac:dyDescent="0.25"/>
    <row r="945" ht="14.25" customHeight="1" x14ac:dyDescent="0.25"/>
    <row r="946" ht="14.25" customHeight="1" x14ac:dyDescent="0.25"/>
    <row r="947" ht="14.25" customHeight="1" x14ac:dyDescent="0.25"/>
    <row r="948" ht="14.25" customHeight="1" x14ac:dyDescent="0.25"/>
    <row r="949" ht="14.25" customHeight="1" x14ac:dyDescent="0.25"/>
    <row r="950" ht="14.25" customHeight="1" x14ac:dyDescent="0.25"/>
    <row r="951" ht="14.25" customHeight="1" x14ac:dyDescent="0.25"/>
    <row r="952" ht="14.25" customHeight="1" x14ac:dyDescent="0.25"/>
    <row r="953" ht="14.25" customHeight="1" x14ac:dyDescent="0.25"/>
    <row r="954" ht="14.25" customHeight="1" x14ac:dyDescent="0.25"/>
    <row r="955" ht="14.25" customHeight="1" x14ac:dyDescent="0.25"/>
    <row r="956" ht="14.25" customHeight="1" x14ac:dyDescent="0.25"/>
    <row r="957" ht="14.25" customHeight="1" x14ac:dyDescent="0.25"/>
    <row r="958" ht="14.25" customHeight="1" x14ac:dyDescent="0.25"/>
    <row r="959" ht="14.25" customHeight="1" x14ac:dyDescent="0.25"/>
    <row r="960" ht="14.25" customHeight="1" x14ac:dyDescent="0.25"/>
    <row r="961" ht="14.25" customHeight="1" x14ac:dyDescent="0.25"/>
    <row r="962" ht="14.25" customHeight="1" x14ac:dyDescent="0.25"/>
    <row r="963" ht="14.25" customHeight="1" x14ac:dyDescent="0.25"/>
    <row r="964" ht="14.25" customHeight="1" x14ac:dyDescent="0.25"/>
    <row r="965" ht="14.25" customHeight="1" x14ac:dyDescent="0.25"/>
    <row r="966" ht="14.25" customHeight="1" x14ac:dyDescent="0.25"/>
    <row r="967" ht="14.25" customHeight="1" x14ac:dyDescent="0.25"/>
    <row r="968" ht="14.25" customHeight="1" x14ac:dyDescent="0.25"/>
    <row r="969" ht="14.25" customHeight="1" x14ac:dyDescent="0.25"/>
    <row r="970" ht="14.25" customHeight="1" x14ac:dyDescent="0.25"/>
    <row r="971" ht="14.25" customHeight="1" x14ac:dyDescent="0.25"/>
    <row r="972" ht="14.25" customHeight="1" x14ac:dyDescent="0.25"/>
    <row r="973" ht="14.25" customHeight="1" x14ac:dyDescent="0.25"/>
    <row r="974" ht="14.25" customHeight="1" x14ac:dyDescent="0.25"/>
    <row r="975" ht="14.25" customHeight="1" x14ac:dyDescent="0.25"/>
    <row r="976" ht="14.25" customHeight="1" x14ac:dyDescent="0.25"/>
    <row r="977" ht="14.25" customHeight="1" x14ac:dyDescent="0.25"/>
    <row r="978" ht="14.25" customHeight="1" x14ac:dyDescent="0.25"/>
    <row r="979" ht="14.25" customHeight="1" x14ac:dyDescent="0.25"/>
    <row r="980" ht="14.25" customHeight="1" x14ac:dyDescent="0.25"/>
    <row r="981" ht="14.25" customHeight="1" x14ac:dyDescent="0.25"/>
    <row r="982" ht="14.25" customHeight="1" x14ac:dyDescent="0.25"/>
    <row r="983" ht="14.25" customHeight="1" x14ac:dyDescent="0.25"/>
    <row r="984" ht="14.25" customHeight="1" x14ac:dyDescent="0.25"/>
    <row r="985" ht="14.25" customHeight="1" x14ac:dyDescent="0.25"/>
    <row r="986" ht="14.25" customHeight="1" x14ac:dyDescent="0.25"/>
    <row r="987" ht="14.25" customHeight="1" x14ac:dyDescent="0.25"/>
    <row r="988" ht="14.25" customHeight="1" x14ac:dyDescent="0.25"/>
    <row r="989" ht="14.25" customHeight="1" x14ac:dyDescent="0.25"/>
    <row r="990" ht="14.25" customHeight="1" x14ac:dyDescent="0.25"/>
    <row r="991" ht="14.25" customHeight="1" x14ac:dyDescent="0.25"/>
    <row r="992" ht="14.25" customHeight="1" x14ac:dyDescent="0.25"/>
    <row r="993" ht="14.25" customHeight="1" x14ac:dyDescent="0.25"/>
    <row r="994" ht="14.25" customHeight="1" x14ac:dyDescent="0.25"/>
    <row r="995" ht="14.25" customHeight="1" x14ac:dyDescent="0.25"/>
    <row r="996" ht="14.25" customHeight="1" x14ac:dyDescent="0.25"/>
    <row r="997" ht="14.25" customHeight="1" x14ac:dyDescent="0.25"/>
    <row r="998" ht="14.25" customHeight="1" x14ac:dyDescent="0.25"/>
    <row r="999" ht="14.25" customHeight="1" x14ac:dyDescent="0.25"/>
    <row r="1000" ht="14.25" customHeight="1" x14ac:dyDescent="0.25"/>
  </sheetData>
  <pageMargins left="0.511811024" right="0.511811024" top="0.78740157499999996" bottom="0.78740157499999996" header="0" footer="0"/>
  <pageSetup paperSize="9" orientation="portrait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C1000"/>
  <sheetViews>
    <sheetView showGridLines="0" workbookViewId="0">
      <pane ySplit="2" topLeftCell="A3" activePane="bottomLeft" state="frozen"/>
      <selection pane="bottomLeft" activeCell="B4" sqref="B4"/>
    </sheetView>
  </sheetViews>
  <sheetFormatPr defaultColWidth="14.42578125" defaultRowHeight="15" customHeight="1" x14ac:dyDescent="0.25"/>
  <cols>
    <col min="1" max="3" width="8.7109375" customWidth="1"/>
    <col min="4" max="4" width="16.7109375" customWidth="1"/>
    <col min="5" max="5" width="12.85546875" customWidth="1"/>
    <col min="6" max="6" width="12.28515625" customWidth="1"/>
    <col min="7" max="7" width="3.28515625" customWidth="1"/>
    <col min="8" max="8" width="8.7109375" customWidth="1"/>
    <col min="9" max="9" width="12.28515625" customWidth="1"/>
    <col min="10" max="10" width="12.5703125" customWidth="1"/>
    <col min="11" max="11" width="11.5703125" customWidth="1"/>
    <col min="12" max="12" width="2.7109375" customWidth="1"/>
    <col min="13" max="13" width="14.85546875" customWidth="1"/>
    <col min="14" max="14" width="12.85546875" customWidth="1"/>
    <col min="15" max="15" width="20.5703125" customWidth="1"/>
    <col min="16" max="16" width="7.140625" customWidth="1"/>
    <col min="17" max="17" width="21.140625" customWidth="1"/>
    <col min="18" max="18" width="14.5703125" customWidth="1"/>
    <col min="19" max="19" width="18.85546875" customWidth="1"/>
    <col min="20" max="20" width="5.28515625" customWidth="1"/>
    <col min="21" max="21" width="21.140625" customWidth="1"/>
    <col min="22" max="22" width="4.7109375" customWidth="1"/>
    <col min="23" max="23" width="21.140625" customWidth="1"/>
    <col min="24" max="24" width="9.5703125" customWidth="1"/>
    <col min="25" max="25" width="33.85546875" customWidth="1"/>
    <col min="26" max="42" width="8.7109375" customWidth="1"/>
  </cols>
  <sheetData>
    <row r="1" spans="1:25" ht="14.25" customHeight="1" x14ac:dyDescent="0.25">
      <c r="E1" s="168" t="s">
        <v>180</v>
      </c>
      <c r="Y1" s="244" t="s">
        <v>181</v>
      </c>
    </row>
    <row r="2" spans="1:25" ht="14.25" customHeight="1" x14ac:dyDescent="0.25">
      <c r="A2" s="2" t="s">
        <v>0</v>
      </c>
      <c r="B2" s="2" t="s">
        <v>1</v>
      </c>
      <c r="C2" s="2" t="s">
        <v>3</v>
      </c>
      <c r="D2" s="245" t="s">
        <v>33</v>
      </c>
      <c r="E2" s="245" t="s">
        <v>98</v>
      </c>
      <c r="F2" s="245" t="s">
        <v>182</v>
      </c>
      <c r="H2" s="2" t="s">
        <v>3</v>
      </c>
      <c r="I2" s="5" t="s">
        <v>35</v>
      </c>
      <c r="J2" s="5" t="s">
        <v>98</v>
      </c>
      <c r="K2" s="5" t="s">
        <v>99</v>
      </c>
      <c r="M2" s="246" t="s">
        <v>183</v>
      </c>
      <c r="N2" s="246" t="s">
        <v>98</v>
      </c>
      <c r="O2" s="246" t="s">
        <v>184</v>
      </c>
      <c r="Q2" s="5" t="s">
        <v>185</v>
      </c>
      <c r="R2" s="5" t="s">
        <v>98</v>
      </c>
      <c r="S2" s="5" t="s">
        <v>186</v>
      </c>
      <c r="U2" s="5" t="s">
        <v>185</v>
      </c>
      <c r="W2" s="5" t="s">
        <v>187</v>
      </c>
      <c r="Y2" s="247">
        <f>CORREL(F9:F240,K9:K240)</f>
        <v>0.78521391555049158</v>
      </c>
    </row>
    <row r="3" spans="1:25" ht="14.25" customHeight="1" x14ac:dyDescent="0.25">
      <c r="A3" s="9" t="s">
        <v>7</v>
      </c>
      <c r="B3" s="9">
        <v>2002</v>
      </c>
      <c r="C3" s="9">
        <v>1</v>
      </c>
      <c r="D3" s="10">
        <v>202.5</v>
      </c>
      <c r="E3" s="10"/>
      <c r="F3" s="170"/>
      <c r="H3" s="9">
        <v>1</v>
      </c>
      <c r="I3" s="10">
        <v>7066.38</v>
      </c>
      <c r="J3" s="10"/>
      <c r="K3" s="10"/>
      <c r="M3" s="53"/>
      <c r="N3" s="53"/>
      <c r="O3" s="53"/>
      <c r="Q3" s="53"/>
      <c r="R3" s="53"/>
      <c r="S3" s="53"/>
      <c r="U3" s="248"/>
      <c r="W3" s="249"/>
    </row>
    <row r="4" spans="1:25" ht="14.25" customHeight="1" x14ac:dyDescent="0.25">
      <c r="A4" s="9" t="s">
        <v>9</v>
      </c>
      <c r="B4" s="9">
        <v>2002</v>
      </c>
      <c r="C4" s="9">
        <v>2</v>
      </c>
      <c r="D4" s="10">
        <v>200</v>
      </c>
      <c r="E4" s="10"/>
      <c r="F4" s="170"/>
      <c r="H4" s="9">
        <v>2</v>
      </c>
      <c r="I4" s="10">
        <v>10560.94</v>
      </c>
      <c r="J4" s="10"/>
      <c r="K4" s="10"/>
      <c r="M4" s="53"/>
      <c r="N4" s="53"/>
      <c r="O4" s="53"/>
      <c r="Q4" s="53"/>
      <c r="R4" s="53"/>
      <c r="S4" s="53"/>
      <c r="U4" s="248"/>
      <c r="W4" s="249"/>
    </row>
    <row r="5" spans="1:25" ht="14.25" customHeight="1" x14ac:dyDescent="0.25">
      <c r="A5" s="9" t="s">
        <v>10</v>
      </c>
      <c r="B5" s="9">
        <v>2002</v>
      </c>
      <c r="C5" s="9">
        <v>3</v>
      </c>
      <c r="D5" s="10">
        <v>95</v>
      </c>
      <c r="E5" s="10"/>
      <c r="F5" s="170"/>
      <c r="H5" s="9">
        <v>3</v>
      </c>
      <c r="I5" s="10">
        <v>6843.86</v>
      </c>
      <c r="J5" s="10"/>
      <c r="K5" s="10"/>
      <c r="M5" s="53"/>
      <c r="N5" s="53"/>
      <c r="O5" s="53"/>
      <c r="Q5" s="53"/>
      <c r="R5" s="53"/>
      <c r="S5" s="53"/>
      <c r="U5" s="248"/>
      <c r="W5" s="249"/>
    </row>
    <row r="6" spans="1:25" ht="14.25" customHeight="1" x14ac:dyDescent="0.25">
      <c r="A6" s="9" t="s">
        <v>11</v>
      </c>
      <c r="B6" s="9">
        <v>2002</v>
      </c>
      <c r="C6" s="9">
        <v>4</v>
      </c>
      <c r="D6" s="10">
        <v>2.5</v>
      </c>
      <c r="E6" s="10"/>
      <c r="F6" s="170"/>
      <c r="H6" s="9">
        <v>4</v>
      </c>
      <c r="I6" s="10">
        <v>3857.95</v>
      </c>
      <c r="J6" s="10"/>
      <c r="K6" s="10"/>
      <c r="M6" s="53"/>
      <c r="N6" s="53"/>
      <c r="O6" s="53"/>
      <c r="Q6" s="53"/>
      <c r="R6" s="53"/>
      <c r="S6" s="53"/>
      <c r="U6" s="248"/>
      <c r="W6" s="249"/>
    </row>
    <row r="7" spans="1:25" ht="14.25" customHeight="1" x14ac:dyDescent="0.25">
      <c r="A7" s="9" t="s">
        <v>12</v>
      </c>
      <c r="B7" s="9">
        <v>2002</v>
      </c>
      <c r="C7" s="9">
        <v>5</v>
      </c>
      <c r="D7" s="10">
        <v>35</v>
      </c>
      <c r="E7" s="10"/>
      <c r="F7" s="170"/>
      <c r="H7" s="9">
        <v>5</v>
      </c>
      <c r="I7" s="10">
        <v>2981.2</v>
      </c>
      <c r="J7" s="10"/>
      <c r="K7" s="10"/>
      <c r="M7" s="53"/>
      <c r="N7" s="53"/>
      <c r="O7" s="53"/>
      <c r="Q7" s="53"/>
      <c r="R7" s="53"/>
      <c r="S7" s="53"/>
      <c r="U7" s="248"/>
      <c r="W7" s="249"/>
    </row>
    <row r="8" spans="1:25" ht="14.25" customHeight="1" x14ac:dyDescent="0.25">
      <c r="A8" s="9" t="s">
        <v>14</v>
      </c>
      <c r="B8" s="9">
        <v>2002</v>
      </c>
      <c r="C8" s="9">
        <v>6</v>
      </c>
      <c r="D8" s="10">
        <v>0</v>
      </c>
      <c r="E8" s="10"/>
      <c r="F8" s="170"/>
      <c r="H8" s="9">
        <v>6</v>
      </c>
      <c r="I8" s="10">
        <v>2376.21</v>
      </c>
      <c r="J8" s="10"/>
      <c r="K8" s="10"/>
      <c r="M8" s="53"/>
      <c r="N8" s="53"/>
      <c r="O8" s="53"/>
      <c r="Q8" s="53"/>
      <c r="R8" s="53"/>
      <c r="S8" s="53"/>
      <c r="U8" s="248"/>
      <c r="W8" s="249"/>
    </row>
    <row r="9" spans="1:25" ht="14.25" customHeight="1" x14ac:dyDescent="0.25">
      <c r="A9" s="9" t="s">
        <v>16</v>
      </c>
      <c r="B9" s="9">
        <v>2002</v>
      </c>
      <c r="C9" s="9">
        <v>7</v>
      </c>
      <c r="D9" s="10">
        <v>7.5</v>
      </c>
      <c r="E9" s="169">
        <f t="shared" ref="E9:E251" si="0">AVERAGE(D3:D14)</f>
        <v>83.125</v>
      </c>
      <c r="F9" s="170">
        <f t="shared" ref="F9:F250" si="1">AVERAGE(E9:E10)</f>
        <v>91.666666666666657</v>
      </c>
      <c r="H9" s="9">
        <v>7</v>
      </c>
      <c r="I9" s="10">
        <v>2141.48</v>
      </c>
      <c r="J9" s="169">
        <f t="shared" ref="J9:J241" si="2">AVERAGE(I3:I14)</f>
        <v>4057.9183333333335</v>
      </c>
      <c r="K9" s="170">
        <f t="shared" ref="K9:K240" si="3">AVERAGE(J9:J10)</f>
        <v>4168.9366666666665</v>
      </c>
      <c r="M9" s="53"/>
      <c r="N9" s="53"/>
      <c r="O9" s="53"/>
      <c r="Q9" s="53"/>
      <c r="R9" s="53"/>
      <c r="S9" s="53"/>
      <c r="U9" s="248"/>
      <c r="W9" s="249"/>
    </row>
    <row r="10" spans="1:25" ht="14.25" customHeight="1" x14ac:dyDescent="0.25">
      <c r="A10" s="9" t="s">
        <v>18</v>
      </c>
      <c r="B10" s="9">
        <v>2002</v>
      </c>
      <c r="C10" s="9">
        <v>8</v>
      </c>
      <c r="D10" s="10">
        <v>15</v>
      </c>
      <c r="E10" s="169">
        <f t="shared" si="0"/>
        <v>100.20833333333333</v>
      </c>
      <c r="F10" s="170">
        <f t="shared" si="1"/>
        <v>96.17916666666666</v>
      </c>
      <c r="H10" s="9">
        <v>8</v>
      </c>
      <c r="I10" s="10">
        <v>1681.6</v>
      </c>
      <c r="J10" s="169">
        <f t="shared" si="2"/>
        <v>4279.9549999999999</v>
      </c>
      <c r="K10" s="170">
        <f t="shared" si="3"/>
        <v>4224.175416666666</v>
      </c>
      <c r="M10" s="53"/>
      <c r="N10" s="53"/>
      <c r="O10" s="53"/>
      <c r="Q10" s="53"/>
      <c r="R10" s="53"/>
      <c r="S10" s="53"/>
      <c r="U10" s="248"/>
      <c r="W10" s="249"/>
    </row>
    <row r="11" spans="1:25" ht="14.25" customHeight="1" x14ac:dyDescent="0.25">
      <c r="A11" s="9" t="s">
        <v>20</v>
      </c>
      <c r="B11" s="9">
        <v>2002</v>
      </c>
      <c r="C11" s="9">
        <v>9</v>
      </c>
      <c r="D11" s="10">
        <v>50</v>
      </c>
      <c r="E11" s="169">
        <f t="shared" si="0"/>
        <v>92.149999999999991</v>
      </c>
      <c r="F11" s="170">
        <f t="shared" si="1"/>
        <v>94.587499999999991</v>
      </c>
      <c r="H11" s="9">
        <v>9</v>
      </c>
      <c r="I11" s="10">
        <v>1945.98</v>
      </c>
      <c r="J11" s="169">
        <f t="shared" si="2"/>
        <v>4168.3958333333321</v>
      </c>
      <c r="K11" s="170">
        <f t="shared" si="3"/>
        <v>4154.3224999999993</v>
      </c>
      <c r="M11" s="53"/>
      <c r="N11" s="53"/>
      <c r="O11" s="53"/>
      <c r="Q11" s="53"/>
      <c r="R11" s="53"/>
      <c r="S11" s="53"/>
      <c r="U11" s="248"/>
      <c r="W11" s="249"/>
    </row>
    <row r="12" spans="1:25" ht="14.25" customHeight="1" x14ac:dyDescent="0.25">
      <c r="A12" s="9" t="s">
        <v>21</v>
      </c>
      <c r="B12" s="9">
        <v>2002</v>
      </c>
      <c r="C12" s="9">
        <v>10</v>
      </c>
      <c r="D12" s="10">
        <v>35</v>
      </c>
      <c r="E12" s="169">
        <f t="shared" si="0"/>
        <v>97.024999999999991</v>
      </c>
      <c r="F12" s="170">
        <f t="shared" si="1"/>
        <v>96.92083333333332</v>
      </c>
      <c r="H12" s="9">
        <v>10</v>
      </c>
      <c r="I12" s="10">
        <v>1177.3699999999999</v>
      </c>
      <c r="J12" s="169">
        <f t="shared" si="2"/>
        <v>4140.2491666666665</v>
      </c>
      <c r="K12" s="170">
        <f t="shared" si="3"/>
        <v>4181.4512500000001</v>
      </c>
      <c r="M12" s="53"/>
      <c r="N12" s="53"/>
      <c r="O12" s="53"/>
      <c r="Q12" s="53"/>
      <c r="R12" s="53"/>
      <c r="S12" s="53"/>
      <c r="U12" s="248"/>
      <c r="W12" s="249"/>
    </row>
    <row r="13" spans="1:25" ht="14.25" customHeight="1" x14ac:dyDescent="0.25">
      <c r="A13" s="9" t="s">
        <v>22</v>
      </c>
      <c r="B13" s="9">
        <v>2002</v>
      </c>
      <c r="C13" s="9">
        <v>11</v>
      </c>
      <c r="D13" s="10">
        <v>142.5</v>
      </c>
      <c r="E13" s="169">
        <f t="shared" si="0"/>
        <v>96.816666666666663</v>
      </c>
      <c r="F13" s="170">
        <f t="shared" si="1"/>
        <v>96.837500000000006</v>
      </c>
      <c r="H13" s="9">
        <v>11</v>
      </c>
      <c r="I13" s="10">
        <v>2867.78</v>
      </c>
      <c r="J13" s="169">
        <f t="shared" si="2"/>
        <v>4222.6533333333336</v>
      </c>
      <c r="K13" s="170">
        <f t="shared" si="3"/>
        <v>4243.097083333334</v>
      </c>
      <c r="M13" s="53"/>
      <c r="N13" s="53"/>
      <c r="O13" s="53"/>
      <c r="Q13" s="53"/>
      <c r="R13" s="53"/>
      <c r="S13" s="53"/>
      <c r="U13" s="248"/>
      <c r="W13" s="249"/>
    </row>
    <row r="14" spans="1:25" ht="14.25" customHeight="1" x14ac:dyDescent="0.25">
      <c r="A14" s="9" t="s">
        <v>24</v>
      </c>
      <c r="B14" s="9">
        <v>2002</v>
      </c>
      <c r="C14" s="9">
        <v>12</v>
      </c>
      <c r="D14" s="10">
        <v>212.5</v>
      </c>
      <c r="E14" s="169">
        <f t="shared" si="0"/>
        <v>96.858333333333334</v>
      </c>
      <c r="F14" s="170">
        <f t="shared" si="1"/>
        <v>96.858333333333334</v>
      </c>
      <c r="H14" s="9">
        <v>12</v>
      </c>
      <c r="I14" s="10">
        <v>5194.2700000000004</v>
      </c>
      <c r="J14" s="169">
        <f t="shared" si="2"/>
        <v>4263.5408333333335</v>
      </c>
      <c r="K14" s="170">
        <f t="shared" si="3"/>
        <v>4275.5475000000006</v>
      </c>
      <c r="M14" s="53"/>
      <c r="N14" s="53"/>
      <c r="O14" s="53"/>
      <c r="Q14" s="53"/>
      <c r="R14" s="53"/>
      <c r="S14" s="53"/>
      <c r="U14" s="248"/>
      <c r="W14" s="249"/>
    </row>
    <row r="15" spans="1:25" ht="14.25" customHeight="1" x14ac:dyDescent="0.25">
      <c r="A15" s="9" t="s">
        <v>7</v>
      </c>
      <c r="B15" s="9">
        <v>2003</v>
      </c>
      <c r="C15" s="9">
        <v>13</v>
      </c>
      <c r="D15" s="10">
        <v>407.5</v>
      </c>
      <c r="E15" s="169">
        <f t="shared" si="0"/>
        <v>96.858333333333334</v>
      </c>
      <c r="F15" s="170">
        <f t="shared" si="1"/>
        <v>96.795833333333334</v>
      </c>
      <c r="H15" s="9">
        <v>13</v>
      </c>
      <c r="I15" s="10">
        <v>9730.82</v>
      </c>
      <c r="J15" s="169">
        <f t="shared" si="2"/>
        <v>4287.5541666666668</v>
      </c>
      <c r="K15" s="170">
        <f t="shared" si="3"/>
        <v>4296.9854166666664</v>
      </c>
      <c r="M15" s="53"/>
      <c r="N15" s="53"/>
      <c r="O15" s="53"/>
      <c r="Q15" s="53"/>
      <c r="R15" s="53"/>
      <c r="S15" s="53"/>
      <c r="U15" s="250">
        <f t="shared" ref="U15:U257" si="4">(12*J9)-SUM(I4:I14)</f>
        <v>7066.3800000000047</v>
      </c>
      <c r="W15" s="251">
        <f t="shared" ref="W15:W246" si="5">(I15-U15)^2</f>
        <v>7099240.5135999732</v>
      </c>
    </row>
    <row r="16" spans="1:25" ht="14.25" customHeight="1" x14ac:dyDescent="0.25">
      <c r="A16" s="9" t="s">
        <v>9</v>
      </c>
      <c r="B16" s="9">
        <v>2003</v>
      </c>
      <c r="C16" s="9">
        <v>14</v>
      </c>
      <c r="D16" s="10">
        <v>103.3</v>
      </c>
      <c r="E16" s="169">
        <f t="shared" si="0"/>
        <v>96.733333333333334</v>
      </c>
      <c r="F16" s="170">
        <f t="shared" si="1"/>
        <v>96.983333333333334</v>
      </c>
      <c r="H16" s="9">
        <v>14</v>
      </c>
      <c r="I16" s="10">
        <v>9222.23</v>
      </c>
      <c r="J16" s="169">
        <f t="shared" si="2"/>
        <v>4306.416666666667</v>
      </c>
      <c r="K16" s="170">
        <f t="shared" si="3"/>
        <v>4308.4525000000003</v>
      </c>
      <c r="M16" s="53"/>
      <c r="N16" s="53"/>
      <c r="O16" s="53"/>
      <c r="Q16" s="53"/>
      <c r="R16" s="53"/>
      <c r="S16" s="53"/>
      <c r="U16" s="250">
        <f t="shared" si="4"/>
        <v>10560.94000000001</v>
      </c>
      <c r="W16" s="251">
        <f t="shared" si="5"/>
        <v>1792144.464100027</v>
      </c>
    </row>
    <row r="17" spans="1:23" ht="14.25" customHeight="1" x14ac:dyDescent="0.25">
      <c r="A17" s="9" t="s">
        <v>10</v>
      </c>
      <c r="B17" s="9">
        <v>2003</v>
      </c>
      <c r="C17" s="9">
        <v>15</v>
      </c>
      <c r="D17" s="10">
        <v>153.5</v>
      </c>
      <c r="E17" s="169">
        <f t="shared" si="0"/>
        <v>97.233333333333334</v>
      </c>
      <c r="F17" s="170">
        <f t="shared" si="1"/>
        <v>95.733333333333334</v>
      </c>
      <c r="H17" s="9">
        <v>15</v>
      </c>
      <c r="I17" s="10">
        <v>6506.1</v>
      </c>
      <c r="J17" s="169">
        <f t="shared" si="2"/>
        <v>4310.4883333333337</v>
      </c>
      <c r="K17" s="170">
        <f t="shared" si="3"/>
        <v>4296.0829166666672</v>
      </c>
      <c r="M17" s="53"/>
      <c r="N17" s="53"/>
      <c r="O17" s="53"/>
      <c r="Q17" s="53"/>
      <c r="R17" s="53"/>
      <c r="S17" s="53"/>
      <c r="U17" s="250">
        <f t="shared" si="4"/>
        <v>6843.859999999986</v>
      </c>
      <c r="W17" s="251">
        <f t="shared" si="5"/>
        <v>114081.81759999032</v>
      </c>
    </row>
    <row r="18" spans="1:23" ht="14.25" customHeight="1" x14ac:dyDescent="0.25">
      <c r="A18" s="9" t="s">
        <v>11</v>
      </c>
      <c r="B18" s="9">
        <v>2003</v>
      </c>
      <c r="C18" s="9">
        <v>16</v>
      </c>
      <c r="D18" s="10">
        <v>0</v>
      </c>
      <c r="E18" s="169">
        <f t="shared" si="0"/>
        <v>94.233333333333334</v>
      </c>
      <c r="F18" s="170">
        <f t="shared" si="1"/>
        <v>96.233333333333334</v>
      </c>
      <c r="H18" s="9">
        <v>16</v>
      </c>
      <c r="I18" s="10">
        <v>4846.8</v>
      </c>
      <c r="J18" s="169">
        <f t="shared" si="2"/>
        <v>4281.6775000000007</v>
      </c>
      <c r="K18" s="170">
        <f t="shared" si="3"/>
        <v>4301.6104166666673</v>
      </c>
      <c r="M18" s="53"/>
      <c r="N18" s="53"/>
      <c r="O18" s="53"/>
      <c r="Q18" s="53"/>
      <c r="R18" s="53"/>
      <c r="S18" s="53"/>
      <c r="U18" s="250">
        <f t="shared" si="4"/>
        <v>3857.9499999999971</v>
      </c>
      <c r="W18" s="251">
        <f t="shared" si="5"/>
        <v>977824.32250000606</v>
      </c>
    </row>
    <row r="19" spans="1:23" ht="14.25" customHeight="1" x14ac:dyDescent="0.25">
      <c r="A19" s="9" t="s">
        <v>12</v>
      </c>
      <c r="B19" s="9">
        <v>2003</v>
      </c>
      <c r="C19" s="9">
        <v>17</v>
      </c>
      <c r="D19" s="10">
        <v>35.5</v>
      </c>
      <c r="E19" s="169">
        <f t="shared" si="0"/>
        <v>98.233333333333334</v>
      </c>
      <c r="F19" s="170">
        <f t="shared" si="1"/>
        <v>99.587500000000006</v>
      </c>
      <c r="H19" s="9">
        <v>17</v>
      </c>
      <c r="I19" s="10">
        <v>3471.85</v>
      </c>
      <c r="J19" s="169">
        <f t="shared" si="2"/>
        <v>4321.543333333334</v>
      </c>
      <c r="K19" s="170">
        <f t="shared" si="3"/>
        <v>4304.8133333333335</v>
      </c>
      <c r="M19" s="53"/>
      <c r="N19" s="53"/>
      <c r="O19" s="53"/>
      <c r="Q19" s="53"/>
      <c r="R19" s="53"/>
      <c r="S19" s="53"/>
      <c r="U19" s="250">
        <f t="shared" si="4"/>
        <v>2981.1999999999971</v>
      </c>
      <c r="W19" s="251">
        <f t="shared" si="5"/>
        <v>240737.42250000278</v>
      </c>
    </row>
    <row r="20" spans="1:23" ht="14.25" customHeight="1" x14ac:dyDescent="0.25">
      <c r="A20" s="9" t="s">
        <v>14</v>
      </c>
      <c r="B20" s="9">
        <v>2003</v>
      </c>
      <c r="C20" s="9">
        <v>18</v>
      </c>
      <c r="D20" s="10">
        <v>0</v>
      </c>
      <c r="E20" s="169">
        <f t="shared" si="0"/>
        <v>100.94166666666666</v>
      </c>
      <c r="F20" s="170">
        <f t="shared" si="1"/>
        <v>99.82708333333332</v>
      </c>
      <c r="H20" s="9">
        <v>18</v>
      </c>
      <c r="I20" s="10">
        <v>2664.37</v>
      </c>
      <c r="J20" s="169">
        <f t="shared" si="2"/>
        <v>4288.0833333333339</v>
      </c>
      <c r="K20" s="170">
        <f t="shared" si="3"/>
        <v>4275.1075000000001</v>
      </c>
      <c r="M20" s="53"/>
      <c r="N20" s="53"/>
      <c r="O20" s="53"/>
      <c r="Q20" s="53"/>
      <c r="R20" s="53"/>
      <c r="S20" s="53"/>
      <c r="U20" s="250">
        <f t="shared" si="4"/>
        <v>2376.2100000000064</v>
      </c>
      <c r="W20" s="251">
        <f t="shared" si="5"/>
        <v>83036.185599996243</v>
      </c>
    </row>
    <row r="21" spans="1:23" ht="14.25" customHeight="1" x14ac:dyDescent="0.25">
      <c r="A21" s="9" t="s">
        <v>16</v>
      </c>
      <c r="B21" s="9">
        <v>2003</v>
      </c>
      <c r="C21" s="9">
        <v>19</v>
      </c>
      <c r="D21" s="10">
        <v>6</v>
      </c>
      <c r="E21" s="169">
        <f t="shared" si="0"/>
        <v>98.712499999999991</v>
      </c>
      <c r="F21" s="170">
        <f t="shared" si="1"/>
        <v>92.54583333333332</v>
      </c>
      <c r="H21" s="9">
        <v>19</v>
      </c>
      <c r="I21" s="10">
        <v>2367.83</v>
      </c>
      <c r="J21" s="169">
        <f t="shared" si="2"/>
        <v>4262.1316666666671</v>
      </c>
      <c r="K21" s="170">
        <f t="shared" si="3"/>
        <v>4130.8812500000004</v>
      </c>
      <c r="M21" s="53"/>
      <c r="N21" s="53"/>
      <c r="O21" s="53"/>
      <c r="Q21" s="53"/>
      <c r="R21" s="53"/>
      <c r="S21" s="53"/>
      <c r="U21" s="250">
        <f t="shared" si="4"/>
        <v>2141.4799999999959</v>
      </c>
      <c r="W21" s="251">
        <f t="shared" si="5"/>
        <v>51234.322500001814</v>
      </c>
    </row>
    <row r="22" spans="1:23" ht="14.25" customHeight="1" x14ac:dyDescent="0.25">
      <c r="A22" s="9" t="s">
        <v>18</v>
      </c>
      <c r="B22" s="9">
        <v>2003</v>
      </c>
      <c r="C22" s="9">
        <v>20</v>
      </c>
      <c r="D22" s="10">
        <v>21</v>
      </c>
      <c r="E22" s="169">
        <f t="shared" si="0"/>
        <v>86.379166666666663</v>
      </c>
      <c r="F22" s="170">
        <f t="shared" si="1"/>
        <v>94.012499999999989</v>
      </c>
      <c r="H22" s="9">
        <v>20</v>
      </c>
      <c r="I22" s="10">
        <v>1730.46</v>
      </c>
      <c r="J22" s="169">
        <f t="shared" si="2"/>
        <v>3999.6308333333332</v>
      </c>
      <c r="K22" s="170">
        <f t="shared" si="3"/>
        <v>3971.8941666666665</v>
      </c>
      <c r="M22" s="53"/>
      <c r="N22" s="53"/>
      <c r="O22" s="53"/>
      <c r="Q22" s="53"/>
      <c r="R22" s="53"/>
      <c r="S22" s="53"/>
      <c r="U22" s="250">
        <f t="shared" si="4"/>
        <v>1681.5999999999913</v>
      </c>
      <c r="W22" s="251">
        <f t="shared" si="5"/>
        <v>2387.2996000008566</v>
      </c>
    </row>
    <row r="23" spans="1:23" ht="14.25" customHeight="1" x14ac:dyDescent="0.25">
      <c r="A23" s="9" t="s">
        <v>20</v>
      </c>
      <c r="B23" s="9">
        <v>2003</v>
      </c>
      <c r="C23" s="9">
        <v>21</v>
      </c>
      <c r="D23" s="10">
        <v>14</v>
      </c>
      <c r="E23" s="169">
        <f t="shared" si="0"/>
        <v>101.64583333333333</v>
      </c>
      <c r="F23" s="170">
        <f t="shared" si="1"/>
        <v>100.625</v>
      </c>
      <c r="H23" s="9">
        <v>21</v>
      </c>
      <c r="I23" s="10">
        <v>1600.25</v>
      </c>
      <c r="J23" s="169">
        <f t="shared" si="2"/>
        <v>3944.1574999999998</v>
      </c>
      <c r="K23" s="170">
        <f t="shared" si="3"/>
        <v>4011.9316666666664</v>
      </c>
      <c r="M23" s="53"/>
      <c r="N23" s="53"/>
      <c r="O23" s="53"/>
      <c r="Q23" s="53"/>
      <c r="R23" s="53"/>
      <c r="S23" s="53"/>
      <c r="U23" s="250">
        <f t="shared" si="4"/>
        <v>1945.9799999999959</v>
      </c>
      <c r="W23" s="251">
        <f t="shared" si="5"/>
        <v>119529.23289999718</v>
      </c>
    </row>
    <row r="24" spans="1:23" ht="14.25" customHeight="1" x14ac:dyDescent="0.25">
      <c r="A24" s="9" t="s">
        <v>21</v>
      </c>
      <c r="B24" s="9">
        <v>2003</v>
      </c>
      <c r="C24" s="9">
        <v>22</v>
      </c>
      <c r="D24" s="10">
        <v>83</v>
      </c>
      <c r="E24" s="169">
        <f t="shared" si="0"/>
        <v>99.604166666666671</v>
      </c>
      <c r="F24" s="170">
        <f t="shared" si="1"/>
        <v>104.9375</v>
      </c>
      <c r="H24" s="9">
        <v>22</v>
      </c>
      <c r="I24" s="10">
        <v>1655.76</v>
      </c>
      <c r="J24" s="169">
        <f t="shared" si="2"/>
        <v>4079.7058333333334</v>
      </c>
      <c r="K24" s="170">
        <f t="shared" si="3"/>
        <v>4131.6237500000007</v>
      </c>
      <c r="M24" s="53"/>
      <c r="N24" s="53"/>
      <c r="O24" s="53"/>
      <c r="Q24" s="53"/>
      <c r="R24" s="53"/>
      <c r="S24" s="53"/>
      <c r="U24" s="250">
        <f t="shared" si="4"/>
        <v>1177.3699999999953</v>
      </c>
      <c r="W24" s="251">
        <f t="shared" si="5"/>
        <v>228856.99210000446</v>
      </c>
    </row>
    <row r="25" spans="1:23" ht="14.25" customHeight="1" x14ac:dyDescent="0.25">
      <c r="A25" s="9" t="s">
        <v>22</v>
      </c>
      <c r="B25" s="9">
        <v>2003</v>
      </c>
      <c r="C25" s="9">
        <v>23</v>
      </c>
      <c r="D25" s="10">
        <v>175</v>
      </c>
      <c r="E25" s="169">
        <f t="shared" si="0"/>
        <v>110.27083333333333</v>
      </c>
      <c r="F25" s="170">
        <f t="shared" si="1"/>
        <v>111.60416666666666</v>
      </c>
      <c r="H25" s="9">
        <v>23</v>
      </c>
      <c r="I25" s="10">
        <v>2466.2600000000002</v>
      </c>
      <c r="J25" s="169">
        <f t="shared" si="2"/>
        <v>4183.541666666667</v>
      </c>
      <c r="K25" s="170">
        <f t="shared" si="3"/>
        <v>4226.9808333333331</v>
      </c>
      <c r="M25" s="53"/>
      <c r="N25" s="53"/>
      <c r="O25" s="53"/>
      <c r="Q25" s="53"/>
      <c r="R25" s="53"/>
      <c r="S25" s="53"/>
      <c r="U25" s="250">
        <f t="shared" si="4"/>
        <v>2867.7799999999988</v>
      </c>
      <c r="W25" s="251">
        <f t="shared" si="5"/>
        <v>161218.31039999888</v>
      </c>
    </row>
    <row r="26" spans="1:23" ht="14.25" customHeight="1" x14ac:dyDescent="0.25">
      <c r="A26" s="9" t="s">
        <v>24</v>
      </c>
      <c r="B26" s="9">
        <v>2003</v>
      </c>
      <c r="C26" s="9">
        <v>24</v>
      </c>
      <c r="D26" s="10">
        <v>185.75</v>
      </c>
      <c r="E26" s="169">
        <f t="shared" si="0"/>
        <v>112.9375</v>
      </c>
      <c r="F26" s="170">
        <f t="shared" si="1"/>
        <v>114.10416666666666</v>
      </c>
      <c r="H26" s="9">
        <v>24</v>
      </c>
      <c r="I26" s="10">
        <v>4882.8500000000004</v>
      </c>
      <c r="J26" s="169">
        <f t="shared" si="2"/>
        <v>4270.42</v>
      </c>
      <c r="K26" s="170">
        <f t="shared" si="3"/>
        <v>4333.277916666666</v>
      </c>
      <c r="M26" s="53"/>
      <c r="N26" s="53"/>
      <c r="O26" s="53"/>
      <c r="Q26" s="53"/>
      <c r="R26" s="53"/>
      <c r="S26" s="53"/>
      <c r="U26" s="250">
        <f t="shared" si="4"/>
        <v>5194.2699999999968</v>
      </c>
      <c r="W26" s="251">
        <f t="shared" si="5"/>
        <v>96982.416399997775</v>
      </c>
    </row>
    <row r="27" spans="1:23" ht="14.25" customHeight="1" x14ac:dyDescent="0.25">
      <c r="A27" s="9" t="s">
        <v>7</v>
      </c>
      <c r="B27" s="9">
        <v>2004</v>
      </c>
      <c r="C27" s="9">
        <v>25</v>
      </c>
      <c r="D27" s="10">
        <v>259.5</v>
      </c>
      <c r="E27" s="169">
        <f t="shared" si="0"/>
        <v>115.27083333333333</v>
      </c>
      <c r="F27" s="170">
        <f t="shared" si="1"/>
        <v>116.45833333333333</v>
      </c>
      <c r="H27" s="9">
        <v>25</v>
      </c>
      <c r="I27" s="10">
        <v>6580.81</v>
      </c>
      <c r="J27" s="169">
        <f t="shared" si="2"/>
        <v>4396.1358333333328</v>
      </c>
      <c r="K27" s="170">
        <f t="shared" si="3"/>
        <v>4431.8104166666662</v>
      </c>
      <c r="M27" s="53"/>
      <c r="N27" s="53"/>
      <c r="O27" s="53"/>
      <c r="Q27" s="53"/>
      <c r="R27" s="53"/>
      <c r="S27" s="53"/>
      <c r="U27" s="250">
        <f t="shared" si="4"/>
        <v>9730.82</v>
      </c>
      <c r="W27" s="251">
        <f t="shared" si="5"/>
        <v>9922563.0000999961</v>
      </c>
    </row>
    <row r="28" spans="1:23" ht="14.25" customHeight="1" x14ac:dyDescent="0.25">
      <c r="A28" s="9" t="s">
        <v>9</v>
      </c>
      <c r="B28" s="9">
        <v>2004</v>
      </c>
      <c r="C28" s="9">
        <v>26</v>
      </c>
      <c r="D28" s="10">
        <v>286.5</v>
      </c>
      <c r="E28" s="169">
        <f t="shared" si="0"/>
        <v>117.64583333333333</v>
      </c>
      <c r="F28" s="170">
        <f t="shared" si="1"/>
        <v>116.8125</v>
      </c>
      <c r="H28" s="9">
        <v>26</v>
      </c>
      <c r="I28" s="10">
        <v>8556.5499999999993</v>
      </c>
      <c r="J28" s="169">
        <f t="shared" si="2"/>
        <v>4467.4849999999997</v>
      </c>
      <c r="K28" s="170">
        <f t="shared" si="3"/>
        <v>4490.3945833333328</v>
      </c>
      <c r="M28" s="53"/>
      <c r="N28" s="53"/>
      <c r="O28" s="53"/>
      <c r="Q28" s="53"/>
      <c r="R28" s="53"/>
      <c r="S28" s="53"/>
      <c r="U28" s="250">
        <f t="shared" si="4"/>
        <v>9222.2300000000032</v>
      </c>
      <c r="W28" s="251">
        <f t="shared" si="5"/>
        <v>443129.86240000522</v>
      </c>
    </row>
    <row r="29" spans="1:23" ht="14.25" customHeight="1" x14ac:dyDescent="0.25">
      <c r="A29" s="9" t="s">
        <v>10</v>
      </c>
      <c r="B29" s="9">
        <v>2004</v>
      </c>
      <c r="C29" s="9">
        <v>27</v>
      </c>
      <c r="D29" s="10">
        <v>129</v>
      </c>
      <c r="E29" s="169">
        <f t="shared" si="0"/>
        <v>115.97916666666667</v>
      </c>
      <c r="F29" s="170">
        <f t="shared" si="1"/>
        <v>116.0625</v>
      </c>
      <c r="H29" s="9">
        <v>27</v>
      </c>
      <c r="I29" s="10">
        <v>8132.68</v>
      </c>
      <c r="J29" s="169">
        <f t="shared" si="2"/>
        <v>4513.3041666666668</v>
      </c>
      <c r="K29" s="170">
        <f t="shared" si="3"/>
        <v>4518.6720833333329</v>
      </c>
      <c r="M29" s="53"/>
      <c r="N29" s="53"/>
      <c r="O29" s="53"/>
      <c r="Q29" s="53"/>
      <c r="R29" s="53"/>
      <c r="S29" s="53"/>
      <c r="U29" s="250">
        <f t="shared" si="4"/>
        <v>6506.0999999999985</v>
      </c>
      <c r="W29" s="251">
        <f t="shared" si="5"/>
        <v>2645762.4964000056</v>
      </c>
    </row>
    <row r="30" spans="1:23" ht="14.25" customHeight="1" x14ac:dyDescent="0.25">
      <c r="A30" s="9" t="s">
        <v>11</v>
      </c>
      <c r="B30" s="9">
        <v>2004</v>
      </c>
      <c r="C30" s="9">
        <v>28</v>
      </c>
      <c r="D30" s="10">
        <v>128</v>
      </c>
      <c r="E30" s="169">
        <f t="shared" si="0"/>
        <v>116.14583333333333</v>
      </c>
      <c r="F30" s="170">
        <f t="shared" si="1"/>
        <v>118.20833333333333</v>
      </c>
      <c r="H30" s="9">
        <v>28</v>
      </c>
      <c r="I30" s="10">
        <v>6092.83</v>
      </c>
      <c r="J30" s="169">
        <f t="shared" si="2"/>
        <v>4524.04</v>
      </c>
      <c r="K30" s="170">
        <f t="shared" si="3"/>
        <v>4566.2</v>
      </c>
      <c r="M30" s="53"/>
      <c r="N30" s="53"/>
      <c r="O30" s="53"/>
      <c r="Q30" s="53"/>
      <c r="R30" s="53"/>
      <c r="S30" s="53"/>
      <c r="U30" s="250">
        <f t="shared" si="4"/>
        <v>4846.8000000000029</v>
      </c>
      <c r="W30" s="251">
        <f t="shared" si="5"/>
        <v>1552590.7608999927</v>
      </c>
    </row>
    <row r="31" spans="1:23" ht="14.25" customHeight="1" x14ac:dyDescent="0.25">
      <c r="A31" s="9" t="s">
        <v>12</v>
      </c>
      <c r="B31" s="9">
        <v>2004</v>
      </c>
      <c r="C31" s="9">
        <v>29</v>
      </c>
      <c r="D31" s="10">
        <v>67.5</v>
      </c>
      <c r="E31" s="169">
        <f t="shared" si="0"/>
        <v>120.27083333333333</v>
      </c>
      <c r="F31" s="170">
        <f t="shared" si="1"/>
        <v>118.39583333333333</v>
      </c>
      <c r="H31" s="9">
        <v>29</v>
      </c>
      <c r="I31" s="10">
        <v>4514.3900000000003</v>
      </c>
      <c r="J31" s="169">
        <f t="shared" si="2"/>
        <v>4608.3599999999997</v>
      </c>
      <c r="K31" s="170">
        <f t="shared" si="3"/>
        <v>4620.2749999999996</v>
      </c>
      <c r="M31" s="53"/>
      <c r="N31" s="53"/>
      <c r="O31" s="53"/>
      <c r="Q31" s="53"/>
      <c r="R31" s="53"/>
      <c r="S31" s="53"/>
      <c r="U31" s="250">
        <f t="shared" si="4"/>
        <v>3471.8499999999985</v>
      </c>
      <c r="W31" s="251">
        <f t="shared" si="5"/>
        <v>1086889.6516000037</v>
      </c>
    </row>
    <row r="32" spans="1:23" ht="14.25" customHeight="1" x14ac:dyDescent="0.25">
      <c r="A32" s="9" t="s">
        <v>14</v>
      </c>
      <c r="B32" s="9">
        <v>2004</v>
      </c>
      <c r="C32" s="9">
        <v>30</v>
      </c>
      <c r="D32" s="10">
        <v>28</v>
      </c>
      <c r="E32" s="169">
        <f t="shared" si="0"/>
        <v>116.52083333333333</v>
      </c>
      <c r="F32" s="170">
        <f t="shared" si="1"/>
        <v>120.48958333333333</v>
      </c>
      <c r="H32" s="9">
        <v>30</v>
      </c>
      <c r="I32" s="10">
        <v>4172.96</v>
      </c>
      <c r="J32" s="169">
        <f t="shared" si="2"/>
        <v>4632.1899999999996</v>
      </c>
      <c r="K32" s="170">
        <f t="shared" si="3"/>
        <v>4754.6970833333326</v>
      </c>
      <c r="M32" s="53"/>
      <c r="N32" s="53"/>
      <c r="O32" s="53"/>
      <c r="Q32" s="53"/>
      <c r="R32" s="53"/>
      <c r="S32" s="53"/>
      <c r="U32" s="250">
        <f t="shared" si="4"/>
        <v>2664.3700000000026</v>
      </c>
      <c r="W32" s="251">
        <f t="shared" si="5"/>
        <v>2275843.7880999921</v>
      </c>
    </row>
    <row r="33" spans="1:23" ht="14.25" customHeight="1" x14ac:dyDescent="0.25">
      <c r="A33" s="9" t="s">
        <v>16</v>
      </c>
      <c r="B33" s="9">
        <v>2004</v>
      </c>
      <c r="C33" s="9">
        <v>31</v>
      </c>
      <c r="D33" s="10">
        <v>34.5</v>
      </c>
      <c r="E33" s="169">
        <f t="shared" si="0"/>
        <v>124.45833333333333</v>
      </c>
      <c r="F33" s="170">
        <f t="shared" si="1"/>
        <v>129.54166666666666</v>
      </c>
      <c r="H33" s="9">
        <v>31</v>
      </c>
      <c r="I33" s="10">
        <v>3224.02</v>
      </c>
      <c r="J33" s="169">
        <f t="shared" si="2"/>
        <v>4877.2041666666664</v>
      </c>
      <c r="K33" s="170">
        <f t="shared" si="3"/>
        <v>5068.9083333333328</v>
      </c>
      <c r="M33" s="53"/>
      <c r="N33" s="53"/>
      <c r="O33" s="53"/>
      <c r="Q33" s="53"/>
      <c r="R33" s="53"/>
      <c r="S33" s="53"/>
      <c r="U33" s="250">
        <f t="shared" si="4"/>
        <v>2367.8299999999872</v>
      </c>
      <c r="W33" s="251">
        <f t="shared" si="5"/>
        <v>733061.31610002194</v>
      </c>
    </row>
    <row r="34" spans="1:23" ht="14.25" customHeight="1" x14ac:dyDescent="0.25">
      <c r="A34" s="9" t="s">
        <v>18</v>
      </c>
      <c r="B34" s="9">
        <v>2004</v>
      </c>
      <c r="C34" s="9">
        <v>32</v>
      </c>
      <c r="D34" s="10">
        <v>1</v>
      </c>
      <c r="E34" s="169">
        <f t="shared" si="0"/>
        <v>134.625</v>
      </c>
      <c r="F34" s="170">
        <f t="shared" si="1"/>
        <v>127.08333333333334</v>
      </c>
      <c r="H34" s="9">
        <v>32</v>
      </c>
      <c r="I34" s="10">
        <v>2280.29</v>
      </c>
      <c r="J34" s="169">
        <f t="shared" si="2"/>
        <v>5260.6125000000002</v>
      </c>
      <c r="K34" s="170">
        <f t="shared" si="3"/>
        <v>5284.1533333333336</v>
      </c>
      <c r="M34" s="53"/>
      <c r="N34" s="53"/>
      <c r="O34" s="53"/>
      <c r="Q34" s="53"/>
      <c r="R34" s="53"/>
      <c r="S34" s="53"/>
      <c r="U34" s="250">
        <f t="shared" si="4"/>
        <v>1730.4599999999919</v>
      </c>
      <c r="W34" s="251">
        <f t="shared" si="5"/>
        <v>302313.02890000894</v>
      </c>
    </row>
    <row r="35" spans="1:23" ht="14.25" customHeight="1" x14ac:dyDescent="0.25">
      <c r="A35" s="9" t="s">
        <v>20</v>
      </c>
      <c r="B35" s="9">
        <v>2004</v>
      </c>
      <c r="C35" s="9">
        <v>33</v>
      </c>
      <c r="D35" s="10">
        <v>16</v>
      </c>
      <c r="E35" s="169">
        <f t="shared" si="0"/>
        <v>119.54166666666667</v>
      </c>
      <c r="F35" s="170">
        <f t="shared" si="1"/>
        <v>122.16666666666667</v>
      </c>
      <c r="H35" s="9">
        <v>33</v>
      </c>
      <c r="I35" s="10">
        <v>1729.08</v>
      </c>
      <c r="J35" s="169">
        <f t="shared" si="2"/>
        <v>5307.6941666666662</v>
      </c>
      <c r="K35" s="170">
        <f t="shared" si="3"/>
        <v>5304.3458333333328</v>
      </c>
      <c r="M35" s="53"/>
      <c r="N35" s="53"/>
      <c r="O35" s="53"/>
      <c r="Q35" s="53"/>
      <c r="R35" s="53"/>
      <c r="S35" s="53"/>
      <c r="U35" s="250">
        <f t="shared" si="4"/>
        <v>1600.2500000000073</v>
      </c>
      <c r="W35" s="251">
        <f t="shared" si="5"/>
        <v>16597.168899998105</v>
      </c>
    </row>
    <row r="36" spans="1:23" ht="14.25" customHeight="1" x14ac:dyDescent="0.25">
      <c r="A36" s="9" t="s">
        <v>21</v>
      </c>
      <c r="B36" s="9">
        <v>2004</v>
      </c>
      <c r="C36" s="9">
        <v>34</v>
      </c>
      <c r="D36" s="10">
        <v>132.5</v>
      </c>
      <c r="E36" s="169">
        <f t="shared" si="0"/>
        <v>124.79166666666667</v>
      </c>
      <c r="F36" s="170">
        <f t="shared" si="1"/>
        <v>121.52083333333334</v>
      </c>
      <c r="H36" s="9">
        <v>34</v>
      </c>
      <c r="I36" s="10">
        <v>2667.6</v>
      </c>
      <c r="J36" s="169">
        <f t="shared" si="2"/>
        <v>5300.9975000000004</v>
      </c>
      <c r="K36" s="170">
        <f t="shared" si="3"/>
        <v>5249.8583333333336</v>
      </c>
      <c r="M36" s="53"/>
      <c r="N36" s="53"/>
      <c r="O36" s="53"/>
      <c r="Q36" s="53"/>
      <c r="R36" s="53"/>
      <c r="S36" s="53"/>
      <c r="U36" s="250">
        <f t="shared" si="4"/>
        <v>1655.7599999999948</v>
      </c>
      <c r="W36" s="251">
        <f t="shared" si="5"/>
        <v>1023820.1856000104</v>
      </c>
    </row>
    <row r="37" spans="1:23" ht="14.25" customHeight="1" x14ac:dyDescent="0.25">
      <c r="A37" s="9" t="s">
        <v>22</v>
      </c>
      <c r="B37" s="9">
        <v>2004</v>
      </c>
      <c r="C37" s="9">
        <v>35</v>
      </c>
      <c r="D37" s="10">
        <v>130</v>
      </c>
      <c r="E37" s="169">
        <f t="shared" si="0"/>
        <v>118.25</v>
      </c>
      <c r="F37" s="170">
        <f t="shared" si="1"/>
        <v>119.22916666666666</v>
      </c>
      <c r="H37" s="9">
        <v>35</v>
      </c>
      <c r="I37" s="10">
        <v>2752.22</v>
      </c>
      <c r="J37" s="169">
        <f t="shared" si="2"/>
        <v>5198.7191666666668</v>
      </c>
      <c r="K37" s="170">
        <f t="shared" si="3"/>
        <v>5220.2579166666665</v>
      </c>
      <c r="M37" s="53"/>
      <c r="N37" s="53"/>
      <c r="O37" s="53"/>
      <c r="Q37" s="53"/>
      <c r="R37" s="53"/>
      <c r="S37" s="53"/>
      <c r="U37" s="250">
        <f t="shared" si="4"/>
        <v>2466.2599999999948</v>
      </c>
      <c r="W37" s="251">
        <f t="shared" si="5"/>
        <v>81773.12160000288</v>
      </c>
    </row>
    <row r="38" spans="1:23" ht="14.25" customHeight="1" x14ac:dyDescent="0.25">
      <c r="A38" s="9" t="s">
        <v>24</v>
      </c>
      <c r="B38" s="9">
        <v>2004</v>
      </c>
      <c r="C38" s="9">
        <v>36</v>
      </c>
      <c r="D38" s="10">
        <v>281</v>
      </c>
      <c r="E38" s="169">
        <f t="shared" si="0"/>
        <v>120.20833333333333</v>
      </c>
      <c r="F38" s="170">
        <f t="shared" si="1"/>
        <v>119.85416666666666</v>
      </c>
      <c r="H38" s="9">
        <v>36</v>
      </c>
      <c r="I38" s="10">
        <v>7823.02</v>
      </c>
      <c r="J38" s="169">
        <f t="shared" si="2"/>
        <v>5241.7966666666662</v>
      </c>
      <c r="K38" s="170">
        <f t="shared" si="3"/>
        <v>5231.8012499999995</v>
      </c>
      <c r="M38" s="53"/>
      <c r="N38" s="53"/>
      <c r="O38" s="53"/>
      <c r="Q38" s="53"/>
      <c r="R38" s="53"/>
      <c r="S38" s="53"/>
      <c r="U38" s="250">
        <f t="shared" si="4"/>
        <v>4882.8499999999985</v>
      </c>
      <c r="W38" s="251">
        <f t="shared" si="5"/>
        <v>8644599.628900012</v>
      </c>
    </row>
    <row r="39" spans="1:23" ht="14.25" customHeight="1" x14ac:dyDescent="0.25">
      <c r="A39" s="9" t="s">
        <v>7</v>
      </c>
      <c r="B39" s="9">
        <v>2005</v>
      </c>
      <c r="C39" s="9">
        <v>37</v>
      </c>
      <c r="D39" s="10">
        <v>381.5</v>
      </c>
      <c r="E39" s="169">
        <f t="shared" si="0"/>
        <v>119.5</v>
      </c>
      <c r="F39" s="170">
        <f t="shared" si="1"/>
        <v>118.89583333333334</v>
      </c>
      <c r="H39" s="9">
        <v>37</v>
      </c>
      <c r="I39" s="10">
        <v>11181.71</v>
      </c>
      <c r="J39" s="169">
        <f t="shared" si="2"/>
        <v>5221.8058333333329</v>
      </c>
      <c r="K39" s="170">
        <f t="shared" si="3"/>
        <v>5216.7108333333326</v>
      </c>
      <c r="M39" s="53"/>
      <c r="N39" s="53"/>
      <c r="O39" s="53"/>
      <c r="Q39" s="53"/>
      <c r="R39" s="53"/>
      <c r="S39" s="53"/>
      <c r="U39" s="250">
        <f t="shared" si="4"/>
        <v>6580.8099999999977</v>
      </c>
      <c r="W39" s="251">
        <f t="shared" si="5"/>
        <v>21168280.810000014</v>
      </c>
    </row>
    <row r="40" spans="1:23" ht="14.25" customHeight="1" x14ac:dyDescent="0.25">
      <c r="A40" s="9" t="s">
        <v>9</v>
      </c>
      <c r="B40" s="9">
        <v>2005</v>
      </c>
      <c r="C40" s="9">
        <v>38</v>
      </c>
      <c r="D40" s="10">
        <v>105.5</v>
      </c>
      <c r="E40" s="169">
        <f t="shared" si="0"/>
        <v>118.29166666666667</v>
      </c>
      <c r="F40" s="170">
        <f t="shared" si="1"/>
        <v>118.41666666666667</v>
      </c>
      <c r="H40" s="9">
        <v>38</v>
      </c>
      <c r="I40" s="10">
        <v>9121.5300000000007</v>
      </c>
      <c r="J40" s="169">
        <f t="shared" si="2"/>
        <v>5211.6158333333324</v>
      </c>
      <c r="K40" s="170">
        <f t="shared" si="3"/>
        <v>5213.3537499999993</v>
      </c>
      <c r="M40" s="53"/>
      <c r="N40" s="53"/>
      <c r="O40" s="53"/>
      <c r="Q40" s="53"/>
      <c r="R40" s="53"/>
      <c r="S40" s="53"/>
      <c r="U40" s="250">
        <f t="shared" si="4"/>
        <v>8556.5500000000102</v>
      </c>
      <c r="W40" s="251">
        <f t="shared" si="5"/>
        <v>319202.40039998922</v>
      </c>
    </row>
    <row r="41" spans="1:23" ht="14.25" customHeight="1" x14ac:dyDescent="0.25">
      <c r="A41" s="9" t="s">
        <v>10</v>
      </c>
      <c r="B41" s="9">
        <v>2005</v>
      </c>
      <c r="C41" s="9">
        <v>39</v>
      </c>
      <c r="D41" s="10">
        <v>192</v>
      </c>
      <c r="E41" s="169">
        <f t="shared" si="0"/>
        <v>118.54166666666667</v>
      </c>
      <c r="F41" s="170">
        <f t="shared" si="1"/>
        <v>120.64583333333334</v>
      </c>
      <c r="H41" s="9">
        <v>39</v>
      </c>
      <c r="I41" s="10">
        <v>8052.32</v>
      </c>
      <c r="J41" s="169">
        <f t="shared" si="2"/>
        <v>5215.0916666666662</v>
      </c>
      <c r="K41" s="170">
        <f t="shared" si="3"/>
        <v>5248.1933333333327</v>
      </c>
      <c r="M41" s="53"/>
      <c r="N41" s="53"/>
      <c r="O41" s="53"/>
      <c r="Q41" s="53"/>
      <c r="R41" s="53"/>
      <c r="S41" s="53"/>
      <c r="U41" s="250">
        <f t="shared" si="4"/>
        <v>8132.679999999993</v>
      </c>
      <c r="W41" s="251">
        <f t="shared" si="5"/>
        <v>6457.7295999989237</v>
      </c>
    </row>
    <row r="42" spans="1:23" ht="14.25" customHeight="1" x14ac:dyDescent="0.25">
      <c r="A42" s="9" t="s">
        <v>11</v>
      </c>
      <c r="B42" s="9">
        <v>2005</v>
      </c>
      <c r="C42" s="9">
        <v>40</v>
      </c>
      <c r="D42" s="10">
        <v>49.5</v>
      </c>
      <c r="E42" s="169">
        <f t="shared" si="0"/>
        <v>122.75</v>
      </c>
      <c r="F42" s="170">
        <f t="shared" si="1"/>
        <v>120.33333333333334</v>
      </c>
      <c r="H42" s="9">
        <v>40</v>
      </c>
      <c r="I42" s="10">
        <v>4865.49</v>
      </c>
      <c r="J42" s="169">
        <f t="shared" si="2"/>
        <v>5281.2949999999992</v>
      </c>
      <c r="K42" s="170">
        <f t="shared" si="3"/>
        <v>5255.4241666666658</v>
      </c>
      <c r="M42" s="53"/>
      <c r="N42" s="53"/>
      <c r="O42" s="53"/>
      <c r="Q42" s="53"/>
      <c r="R42" s="53"/>
      <c r="S42" s="53"/>
      <c r="U42" s="250">
        <f t="shared" si="4"/>
        <v>6092.8300000000017</v>
      </c>
      <c r="W42" s="251">
        <f t="shared" si="5"/>
        <v>1506363.4756000049</v>
      </c>
    </row>
    <row r="43" spans="1:23" ht="14.25" customHeight="1" x14ac:dyDescent="0.25">
      <c r="A43" s="9" t="s">
        <v>12</v>
      </c>
      <c r="B43" s="9">
        <v>2005</v>
      </c>
      <c r="C43" s="9">
        <v>41</v>
      </c>
      <c r="D43" s="10">
        <v>91</v>
      </c>
      <c r="E43" s="169">
        <f t="shared" si="0"/>
        <v>117.91666666666667</v>
      </c>
      <c r="F43" s="170">
        <f t="shared" si="1"/>
        <v>118.47916666666667</v>
      </c>
      <c r="H43" s="9">
        <v>41</v>
      </c>
      <c r="I43" s="10">
        <v>5031.32</v>
      </c>
      <c r="J43" s="169">
        <f t="shared" si="2"/>
        <v>5229.5533333333324</v>
      </c>
      <c r="K43" s="170">
        <f t="shared" si="3"/>
        <v>5267.5708333333323</v>
      </c>
      <c r="M43" s="53"/>
      <c r="N43" s="53"/>
      <c r="O43" s="53"/>
      <c r="Q43" s="53"/>
      <c r="R43" s="53"/>
      <c r="S43" s="53"/>
      <c r="U43" s="250">
        <f t="shared" si="4"/>
        <v>4514.3900000000067</v>
      </c>
      <c r="W43" s="251">
        <f t="shared" si="5"/>
        <v>267216.62489999278</v>
      </c>
    </row>
    <row r="44" spans="1:23" ht="14.25" customHeight="1" x14ac:dyDescent="0.25">
      <c r="A44" s="9" t="s">
        <v>14</v>
      </c>
      <c r="B44" s="9">
        <v>2005</v>
      </c>
      <c r="C44" s="9">
        <v>42</v>
      </c>
      <c r="D44" s="10">
        <v>19.5</v>
      </c>
      <c r="E44" s="169">
        <f t="shared" si="0"/>
        <v>119.04166666666667</v>
      </c>
      <c r="F44" s="170">
        <f t="shared" si="1"/>
        <v>118.25</v>
      </c>
      <c r="H44" s="9">
        <v>42</v>
      </c>
      <c r="I44" s="10">
        <v>3933.07</v>
      </c>
      <c r="J44" s="169">
        <f t="shared" si="2"/>
        <v>5305.5883333333322</v>
      </c>
      <c r="K44" s="170">
        <f t="shared" si="3"/>
        <v>5270.1437499999993</v>
      </c>
      <c r="M44" s="53"/>
      <c r="N44" s="53"/>
      <c r="O44" s="53"/>
      <c r="Q44" s="53"/>
      <c r="R44" s="53"/>
      <c r="S44" s="53"/>
      <c r="U44" s="250">
        <f t="shared" si="4"/>
        <v>4172.9599999999991</v>
      </c>
      <c r="W44" s="251">
        <f t="shared" si="5"/>
        <v>57547.212099999502</v>
      </c>
    </row>
    <row r="45" spans="1:23" ht="14.25" customHeight="1" x14ac:dyDescent="0.25">
      <c r="A45" s="9" t="s">
        <v>16</v>
      </c>
      <c r="B45" s="9">
        <v>2005</v>
      </c>
      <c r="C45" s="9">
        <v>43</v>
      </c>
      <c r="D45" s="10">
        <v>20</v>
      </c>
      <c r="E45" s="169">
        <f t="shared" si="0"/>
        <v>117.45833333333333</v>
      </c>
      <c r="F45" s="170">
        <f t="shared" si="1"/>
        <v>109.97916666666666</v>
      </c>
      <c r="H45" s="9">
        <v>43</v>
      </c>
      <c r="I45" s="10">
        <v>3101.74</v>
      </c>
      <c r="J45" s="169">
        <f t="shared" si="2"/>
        <v>5234.6991666666654</v>
      </c>
      <c r="K45" s="170">
        <f t="shared" si="3"/>
        <v>5034.3754166666658</v>
      </c>
      <c r="M45" s="53"/>
      <c r="N45" s="53"/>
      <c r="O45" s="53"/>
      <c r="Q45" s="53"/>
      <c r="R45" s="53"/>
      <c r="S45" s="53"/>
      <c r="U45" s="250">
        <f t="shared" si="4"/>
        <v>3224.0200000000041</v>
      </c>
      <c r="W45" s="251">
        <f t="shared" si="5"/>
        <v>14952.39840000105</v>
      </c>
    </row>
    <row r="46" spans="1:23" ht="14.25" customHeight="1" x14ac:dyDescent="0.25">
      <c r="A46" s="9" t="s">
        <v>18</v>
      </c>
      <c r="B46" s="9">
        <v>2005</v>
      </c>
      <c r="C46" s="9">
        <v>44</v>
      </c>
      <c r="D46" s="10">
        <v>4</v>
      </c>
      <c r="E46" s="169">
        <f t="shared" si="0"/>
        <v>102.5</v>
      </c>
      <c r="F46" s="170">
        <f t="shared" si="1"/>
        <v>106.83333333333334</v>
      </c>
      <c r="H46" s="9">
        <v>44</v>
      </c>
      <c r="I46" s="10">
        <v>2322</v>
      </c>
      <c r="J46" s="169">
        <f t="shared" si="2"/>
        <v>4834.0516666666654</v>
      </c>
      <c r="K46" s="170">
        <f t="shared" si="3"/>
        <v>4746.8520833333323</v>
      </c>
      <c r="M46" s="53"/>
      <c r="N46" s="53"/>
      <c r="O46" s="53"/>
      <c r="Q46" s="53"/>
      <c r="R46" s="53"/>
      <c r="S46" s="53"/>
      <c r="U46" s="250">
        <f t="shared" si="4"/>
        <v>2280.2899999999936</v>
      </c>
      <c r="W46" s="251">
        <f t="shared" si="5"/>
        <v>1739.7241000005342</v>
      </c>
    </row>
    <row r="47" spans="1:23" ht="14.25" customHeight="1" x14ac:dyDescent="0.25">
      <c r="A47" s="9" t="s">
        <v>20</v>
      </c>
      <c r="B47" s="9">
        <v>2005</v>
      </c>
      <c r="C47" s="9">
        <v>45</v>
      </c>
      <c r="D47" s="10">
        <v>66.5</v>
      </c>
      <c r="E47" s="169">
        <f t="shared" si="0"/>
        <v>111.16666666666667</v>
      </c>
      <c r="F47" s="170">
        <f t="shared" si="1"/>
        <v>112.1875</v>
      </c>
      <c r="H47" s="9">
        <v>45</v>
      </c>
      <c r="I47" s="10">
        <v>2523.52</v>
      </c>
      <c r="J47" s="169">
        <f t="shared" si="2"/>
        <v>4659.6524999999992</v>
      </c>
      <c r="K47" s="170">
        <f t="shared" si="3"/>
        <v>4638.6254166666658</v>
      </c>
      <c r="M47" s="53"/>
      <c r="N47" s="53"/>
      <c r="O47" s="53"/>
      <c r="Q47" s="53"/>
      <c r="R47" s="53"/>
      <c r="S47" s="53"/>
      <c r="U47" s="250">
        <f t="shared" si="4"/>
        <v>1729.0799999999945</v>
      </c>
      <c r="W47" s="251">
        <f t="shared" si="5"/>
        <v>631134.9136000087</v>
      </c>
    </row>
    <row r="48" spans="1:23" ht="14.25" customHeight="1" x14ac:dyDescent="0.25">
      <c r="A48" s="9" t="s">
        <v>21</v>
      </c>
      <c r="B48" s="9">
        <v>2005</v>
      </c>
      <c r="C48" s="9">
        <v>46</v>
      </c>
      <c r="D48" s="10">
        <v>74.5</v>
      </c>
      <c r="E48" s="169">
        <f t="shared" si="0"/>
        <v>113.20833333333333</v>
      </c>
      <c r="F48" s="170">
        <f t="shared" si="1"/>
        <v>112.70833333333333</v>
      </c>
      <c r="H48" s="9">
        <v>46</v>
      </c>
      <c r="I48" s="10">
        <v>2046.7</v>
      </c>
      <c r="J48" s="169">
        <f t="shared" si="2"/>
        <v>4617.5983333333334</v>
      </c>
      <c r="K48" s="170">
        <f t="shared" si="3"/>
        <v>4600.5762500000001</v>
      </c>
      <c r="M48" s="53"/>
      <c r="N48" s="53"/>
      <c r="O48" s="53"/>
      <c r="Q48" s="53"/>
      <c r="R48" s="53"/>
      <c r="S48" s="53"/>
      <c r="U48" s="250">
        <f t="shared" si="4"/>
        <v>2667.6000000000058</v>
      </c>
      <c r="W48" s="251">
        <f t="shared" si="5"/>
        <v>385516.81000000716</v>
      </c>
    </row>
    <row r="49" spans="1:23" ht="14.25" customHeight="1" x14ac:dyDescent="0.25">
      <c r="A49" s="9" t="s">
        <v>22</v>
      </c>
      <c r="B49" s="9">
        <v>2005</v>
      </c>
      <c r="C49" s="9">
        <v>47</v>
      </c>
      <c r="D49" s="10">
        <v>143.5</v>
      </c>
      <c r="E49" s="169">
        <f t="shared" si="0"/>
        <v>112.20833333333333</v>
      </c>
      <c r="F49" s="170">
        <f t="shared" si="1"/>
        <v>109.10416666666666</v>
      </c>
      <c r="H49" s="9">
        <v>47</v>
      </c>
      <c r="I49" s="10">
        <v>3664.64</v>
      </c>
      <c r="J49" s="169">
        <f t="shared" si="2"/>
        <v>4583.5541666666659</v>
      </c>
      <c r="K49" s="170">
        <f t="shared" si="3"/>
        <v>4502.4195833333324</v>
      </c>
      <c r="M49" s="53"/>
      <c r="N49" s="53"/>
      <c r="O49" s="53"/>
      <c r="Q49" s="53"/>
      <c r="R49" s="53"/>
      <c r="S49" s="53"/>
      <c r="U49" s="250">
        <f t="shared" si="4"/>
        <v>2752.2199999999939</v>
      </c>
      <c r="W49" s="251">
        <f t="shared" si="5"/>
        <v>832510.2564000109</v>
      </c>
    </row>
    <row r="50" spans="1:23" ht="14.25" customHeight="1" x14ac:dyDescent="0.25">
      <c r="A50" s="9" t="s">
        <v>24</v>
      </c>
      <c r="B50" s="9">
        <v>2005</v>
      </c>
      <c r="C50" s="9">
        <v>48</v>
      </c>
      <c r="D50" s="10">
        <v>262</v>
      </c>
      <c r="E50" s="169">
        <f t="shared" si="0"/>
        <v>106</v>
      </c>
      <c r="F50" s="170">
        <f t="shared" si="1"/>
        <v>105.60416666666666</v>
      </c>
      <c r="H50" s="9">
        <v>48</v>
      </c>
      <c r="I50" s="10">
        <v>6972.35</v>
      </c>
      <c r="J50" s="169">
        <f t="shared" si="2"/>
        <v>4421.2849999999999</v>
      </c>
      <c r="K50" s="170">
        <f t="shared" si="3"/>
        <v>4360.6345833333326</v>
      </c>
      <c r="M50" s="53"/>
      <c r="N50" s="53"/>
      <c r="O50" s="53"/>
      <c r="Q50" s="53"/>
      <c r="R50" s="53"/>
      <c r="S50" s="53"/>
      <c r="U50" s="250">
        <f t="shared" si="4"/>
        <v>7823.0199999999968</v>
      </c>
      <c r="W50" s="251">
        <f t="shared" si="5"/>
        <v>723639.44889999391</v>
      </c>
    </row>
    <row r="51" spans="1:23" ht="14.25" customHeight="1" x14ac:dyDescent="0.25">
      <c r="A51" s="9" t="s">
        <v>7</v>
      </c>
      <c r="B51" s="9">
        <v>2006</v>
      </c>
      <c r="C51" s="9">
        <v>49</v>
      </c>
      <c r="D51" s="10">
        <v>202</v>
      </c>
      <c r="E51" s="169">
        <f t="shared" si="0"/>
        <v>105.20833333333333</v>
      </c>
      <c r="F51" s="170">
        <f t="shared" si="1"/>
        <v>104.52083333333333</v>
      </c>
      <c r="H51" s="9">
        <v>49</v>
      </c>
      <c r="I51" s="10">
        <v>6373.94</v>
      </c>
      <c r="J51" s="169">
        <f t="shared" si="2"/>
        <v>4299.9841666666662</v>
      </c>
      <c r="K51" s="170">
        <f t="shared" si="3"/>
        <v>4259.1474999999991</v>
      </c>
      <c r="M51" s="53"/>
      <c r="N51" s="53"/>
      <c r="O51" s="53"/>
      <c r="Q51" s="53"/>
      <c r="R51" s="53"/>
      <c r="S51" s="53"/>
      <c r="U51" s="250">
        <f t="shared" si="4"/>
        <v>11181.71</v>
      </c>
      <c r="W51" s="251">
        <f t="shared" si="5"/>
        <v>23114652.372899994</v>
      </c>
    </row>
    <row r="52" spans="1:23" ht="14.25" customHeight="1" x14ac:dyDescent="0.25">
      <c r="A52" s="9" t="s">
        <v>9</v>
      </c>
      <c r="B52" s="9">
        <v>2006</v>
      </c>
      <c r="C52" s="9">
        <v>50</v>
      </c>
      <c r="D52" s="10">
        <v>209.5</v>
      </c>
      <c r="E52" s="169">
        <f t="shared" si="0"/>
        <v>103.83333333333333</v>
      </c>
      <c r="F52" s="170">
        <f t="shared" si="1"/>
        <v>104.5</v>
      </c>
      <c r="H52" s="9">
        <v>50</v>
      </c>
      <c r="I52" s="10">
        <v>7028.74</v>
      </c>
      <c r="J52" s="169">
        <f t="shared" si="2"/>
        <v>4218.310833333333</v>
      </c>
      <c r="K52" s="170">
        <f t="shared" si="3"/>
        <v>4195.96875</v>
      </c>
      <c r="M52" s="53"/>
      <c r="N52" s="53"/>
      <c r="O52" s="53"/>
      <c r="Q52" s="53"/>
      <c r="R52" s="53"/>
      <c r="S52" s="53"/>
      <c r="U52" s="250">
        <f t="shared" si="4"/>
        <v>9121.5299999999843</v>
      </c>
      <c r="W52" s="251">
        <f t="shared" si="5"/>
        <v>4379769.9840999348</v>
      </c>
    </row>
    <row r="53" spans="1:23" ht="14.25" customHeight="1" x14ac:dyDescent="0.25">
      <c r="A53" s="9" t="s">
        <v>10</v>
      </c>
      <c r="B53" s="9">
        <v>2006</v>
      </c>
      <c r="C53" s="9">
        <v>51</v>
      </c>
      <c r="D53" s="10">
        <v>216.5</v>
      </c>
      <c r="E53" s="169">
        <f t="shared" si="0"/>
        <v>105.16666666666667</v>
      </c>
      <c r="F53" s="170">
        <f t="shared" si="1"/>
        <v>104.77083333333334</v>
      </c>
      <c r="H53" s="9">
        <v>51</v>
      </c>
      <c r="I53" s="10">
        <v>7547.67</v>
      </c>
      <c r="J53" s="169">
        <f t="shared" si="2"/>
        <v>4173.6266666666661</v>
      </c>
      <c r="K53" s="170">
        <f t="shared" si="3"/>
        <v>4144.3766666666661</v>
      </c>
      <c r="M53" s="53"/>
      <c r="N53" s="53"/>
      <c r="O53" s="53"/>
      <c r="Q53" s="53"/>
      <c r="R53" s="53"/>
      <c r="S53" s="53"/>
      <c r="U53" s="250">
        <f t="shared" si="4"/>
        <v>8052.3199999999852</v>
      </c>
      <c r="W53" s="251">
        <f t="shared" si="5"/>
        <v>254671.62249998495</v>
      </c>
    </row>
    <row r="54" spans="1:23" ht="14.25" customHeight="1" x14ac:dyDescent="0.25">
      <c r="A54" s="9" t="s">
        <v>11</v>
      </c>
      <c r="B54" s="9">
        <v>2006</v>
      </c>
      <c r="C54" s="9">
        <v>52</v>
      </c>
      <c r="D54" s="10">
        <v>37.5</v>
      </c>
      <c r="E54" s="169">
        <f t="shared" si="0"/>
        <v>104.375</v>
      </c>
      <c r="F54" s="170">
        <f t="shared" si="1"/>
        <v>107.58333333333334</v>
      </c>
      <c r="H54" s="9">
        <v>52</v>
      </c>
      <c r="I54" s="10">
        <v>4456.96</v>
      </c>
      <c r="J54" s="169">
        <f t="shared" si="2"/>
        <v>4115.1266666666661</v>
      </c>
      <c r="K54" s="170">
        <f t="shared" si="3"/>
        <v>4153.817916666666</v>
      </c>
      <c r="M54" s="53"/>
      <c r="N54" s="53"/>
      <c r="O54" s="53"/>
      <c r="Q54" s="53"/>
      <c r="R54" s="53"/>
      <c r="S54" s="53"/>
      <c r="U54" s="250">
        <f t="shared" si="4"/>
        <v>4865.4900000000052</v>
      </c>
      <c r="W54" s="251">
        <f t="shared" si="5"/>
        <v>166896.76090000424</v>
      </c>
    </row>
    <row r="55" spans="1:23" ht="14.25" customHeight="1" x14ac:dyDescent="0.25">
      <c r="A55" s="9" t="s">
        <v>12</v>
      </c>
      <c r="B55" s="9">
        <v>2006</v>
      </c>
      <c r="C55" s="9">
        <v>53</v>
      </c>
      <c r="D55" s="10">
        <v>16.5</v>
      </c>
      <c r="E55" s="169">
        <f t="shared" si="0"/>
        <v>110.79166666666667</v>
      </c>
      <c r="F55" s="170">
        <f t="shared" si="1"/>
        <v>114</v>
      </c>
      <c r="H55" s="9">
        <v>53</v>
      </c>
      <c r="I55" s="10">
        <v>3084.09</v>
      </c>
      <c r="J55" s="169">
        <f t="shared" si="2"/>
        <v>4192.5091666666658</v>
      </c>
      <c r="K55" s="170">
        <f t="shared" si="3"/>
        <v>4180.2362499999999</v>
      </c>
      <c r="M55" s="53"/>
      <c r="N55" s="53"/>
      <c r="O55" s="53"/>
      <c r="Q55" s="53"/>
      <c r="R55" s="53"/>
      <c r="S55" s="53"/>
      <c r="U55" s="250">
        <f t="shared" si="4"/>
        <v>5031.3199999999924</v>
      </c>
      <c r="W55" s="251">
        <f t="shared" si="5"/>
        <v>3791704.6728999699</v>
      </c>
    </row>
    <row r="56" spans="1:23" ht="14.25" customHeight="1" x14ac:dyDescent="0.25">
      <c r="A56" s="9" t="s">
        <v>14</v>
      </c>
      <c r="B56" s="9">
        <v>2006</v>
      </c>
      <c r="C56" s="9">
        <v>54</v>
      </c>
      <c r="D56" s="10">
        <v>10</v>
      </c>
      <c r="E56" s="169">
        <f t="shared" si="0"/>
        <v>117.20833333333333</v>
      </c>
      <c r="F56" s="170">
        <f t="shared" si="1"/>
        <v>118.625</v>
      </c>
      <c r="H56" s="9">
        <v>54</v>
      </c>
      <c r="I56" s="10">
        <v>2477.46</v>
      </c>
      <c r="J56" s="169">
        <f t="shared" si="2"/>
        <v>4167.9633333333331</v>
      </c>
      <c r="K56" s="170">
        <f t="shared" si="3"/>
        <v>4173.6629166666662</v>
      </c>
      <c r="M56" s="53"/>
      <c r="N56" s="53"/>
      <c r="O56" s="53"/>
      <c r="Q56" s="53"/>
      <c r="R56" s="53"/>
      <c r="S56" s="53"/>
      <c r="U56" s="250">
        <f t="shared" si="4"/>
        <v>3933.070000000007</v>
      </c>
      <c r="W56" s="251">
        <f t="shared" si="5"/>
        <v>2118800.4721000204</v>
      </c>
    </row>
    <row r="57" spans="1:23" ht="14.25" customHeight="1" x14ac:dyDescent="0.25">
      <c r="A57" s="9" t="s">
        <v>16</v>
      </c>
      <c r="B57" s="9">
        <v>2006</v>
      </c>
      <c r="C57" s="9">
        <v>55</v>
      </c>
      <c r="D57" s="10">
        <v>3.5</v>
      </c>
      <c r="E57" s="169">
        <f t="shared" si="0"/>
        <v>120.04166666666667</v>
      </c>
      <c r="F57" s="170">
        <f t="shared" si="1"/>
        <v>132.58333333333334</v>
      </c>
      <c r="H57" s="9">
        <v>55</v>
      </c>
      <c r="I57" s="10">
        <v>2121.66</v>
      </c>
      <c r="J57" s="169">
        <f t="shared" si="2"/>
        <v>4179.3624999999993</v>
      </c>
      <c r="K57" s="170">
        <f t="shared" si="3"/>
        <v>4657.6145833333339</v>
      </c>
      <c r="M57" s="53"/>
      <c r="N57" s="53"/>
      <c r="O57" s="53"/>
      <c r="Q57" s="53"/>
      <c r="R57" s="53"/>
      <c r="S57" s="53"/>
      <c r="U57" s="250">
        <f t="shared" si="4"/>
        <v>3101.739999999998</v>
      </c>
      <c r="W57" s="251">
        <f t="shared" si="5"/>
        <v>960556.80639999628</v>
      </c>
    </row>
    <row r="58" spans="1:23" ht="14.25" customHeight="1" x14ac:dyDescent="0.25">
      <c r="A58" s="9" t="s">
        <v>18</v>
      </c>
      <c r="B58" s="9">
        <v>2006</v>
      </c>
      <c r="C58" s="9">
        <v>56</v>
      </c>
      <c r="D58" s="10">
        <v>20</v>
      </c>
      <c r="E58" s="169">
        <f t="shared" si="0"/>
        <v>145.125</v>
      </c>
      <c r="F58" s="170">
        <f t="shared" si="1"/>
        <v>143.10416666666669</v>
      </c>
      <c r="H58" s="9">
        <v>56</v>
      </c>
      <c r="I58" s="10">
        <v>1785.79</v>
      </c>
      <c r="J58" s="169">
        <f t="shared" si="2"/>
        <v>5135.8666666666677</v>
      </c>
      <c r="K58" s="170">
        <f t="shared" si="3"/>
        <v>5383.9933333333338</v>
      </c>
      <c r="M58" s="53"/>
      <c r="N58" s="53"/>
      <c r="O58" s="53"/>
      <c r="Q58" s="53"/>
      <c r="R58" s="53"/>
      <c r="S58" s="53"/>
      <c r="U58" s="250">
        <f t="shared" si="4"/>
        <v>2322</v>
      </c>
      <c r="W58" s="251">
        <f t="shared" si="5"/>
        <v>287521.16410000005</v>
      </c>
    </row>
    <row r="59" spans="1:23" ht="14.25" customHeight="1" x14ac:dyDescent="0.25">
      <c r="A59" s="9" t="s">
        <v>20</v>
      </c>
      <c r="B59" s="9">
        <v>2006</v>
      </c>
      <c r="C59" s="9">
        <v>57</v>
      </c>
      <c r="D59" s="10">
        <v>57</v>
      </c>
      <c r="E59" s="169">
        <f t="shared" si="0"/>
        <v>141.08333333333334</v>
      </c>
      <c r="F59" s="170">
        <f t="shared" si="1"/>
        <v>135.20833333333334</v>
      </c>
      <c r="H59" s="9">
        <v>57</v>
      </c>
      <c r="I59" s="10">
        <v>1821.52</v>
      </c>
      <c r="J59" s="169">
        <f t="shared" si="2"/>
        <v>5632.12</v>
      </c>
      <c r="K59" s="170">
        <f t="shared" si="3"/>
        <v>5574.3091666666669</v>
      </c>
      <c r="M59" s="53"/>
      <c r="N59" s="53"/>
      <c r="O59" s="53"/>
      <c r="Q59" s="53"/>
      <c r="R59" s="53"/>
      <c r="S59" s="53"/>
      <c r="U59" s="250">
        <f t="shared" si="4"/>
        <v>2523.5199999999968</v>
      </c>
      <c r="W59" s="251">
        <f t="shared" si="5"/>
        <v>492803.99999999552</v>
      </c>
    </row>
    <row r="60" spans="1:23" ht="14.25" customHeight="1" x14ac:dyDescent="0.25">
      <c r="A60" s="9" t="s">
        <v>21</v>
      </c>
      <c r="B60" s="9">
        <v>2006</v>
      </c>
      <c r="C60" s="9">
        <v>58</v>
      </c>
      <c r="D60" s="10">
        <v>151.5</v>
      </c>
      <c r="E60" s="169">
        <f t="shared" si="0"/>
        <v>129.33333333333334</v>
      </c>
      <c r="F60" s="170">
        <f t="shared" si="1"/>
        <v>129.60333333333335</v>
      </c>
      <c r="H60" s="9">
        <v>58</v>
      </c>
      <c r="I60" s="10">
        <v>2975.29</v>
      </c>
      <c r="J60" s="169">
        <f t="shared" si="2"/>
        <v>5516.4983333333339</v>
      </c>
      <c r="K60" s="170">
        <f t="shared" si="3"/>
        <v>5526.3470833333331</v>
      </c>
      <c r="M60" s="53"/>
      <c r="N60" s="53"/>
      <c r="O60" s="53"/>
      <c r="Q60" s="53"/>
      <c r="R60" s="53"/>
      <c r="S60" s="53"/>
      <c r="U60" s="250">
        <f t="shared" si="4"/>
        <v>2046.6999999999971</v>
      </c>
      <c r="W60" s="251">
        <f t="shared" si="5"/>
        <v>862279.38810000534</v>
      </c>
    </row>
    <row r="61" spans="1:23" ht="14.25" customHeight="1" x14ac:dyDescent="0.25">
      <c r="A61" s="9" t="s">
        <v>22</v>
      </c>
      <c r="B61" s="9">
        <v>2006</v>
      </c>
      <c r="C61" s="9">
        <v>59</v>
      </c>
      <c r="D61" s="10">
        <v>220.5</v>
      </c>
      <c r="E61" s="169">
        <f t="shared" si="0"/>
        <v>129.87333333333333</v>
      </c>
      <c r="F61" s="170">
        <f t="shared" si="1"/>
        <v>131.22750000000002</v>
      </c>
      <c r="H61" s="9">
        <v>59</v>
      </c>
      <c r="I61" s="10">
        <v>3370.09</v>
      </c>
      <c r="J61" s="169">
        <f t="shared" si="2"/>
        <v>5536.1958333333323</v>
      </c>
      <c r="K61" s="170">
        <f t="shared" si="3"/>
        <v>5561.3295833333323</v>
      </c>
      <c r="M61" s="53"/>
      <c r="N61" s="53"/>
      <c r="O61" s="53"/>
      <c r="Q61" s="53"/>
      <c r="R61" s="53"/>
      <c r="S61" s="53"/>
      <c r="U61" s="250">
        <f t="shared" si="4"/>
        <v>3664.6399999999921</v>
      </c>
      <c r="W61" s="251">
        <f t="shared" si="5"/>
        <v>86759.702499995285</v>
      </c>
    </row>
    <row r="62" spans="1:23" ht="14.25" customHeight="1" x14ac:dyDescent="0.25">
      <c r="A62" s="9" t="s">
        <v>24</v>
      </c>
      <c r="B62" s="9">
        <v>2006</v>
      </c>
      <c r="C62" s="9">
        <v>60</v>
      </c>
      <c r="D62" s="10">
        <v>296</v>
      </c>
      <c r="E62" s="169">
        <f t="shared" si="0"/>
        <v>132.58166666666668</v>
      </c>
      <c r="F62" s="170">
        <f t="shared" si="1"/>
        <v>132.24833333333333</v>
      </c>
      <c r="H62" s="9">
        <v>60</v>
      </c>
      <c r="I62" s="10">
        <v>7109.14</v>
      </c>
      <c r="J62" s="169">
        <f t="shared" si="2"/>
        <v>5586.4633333333331</v>
      </c>
      <c r="K62" s="170">
        <f t="shared" si="3"/>
        <v>5618.9033333333336</v>
      </c>
      <c r="M62" s="53"/>
      <c r="N62" s="53"/>
      <c r="O62" s="53"/>
      <c r="Q62" s="53"/>
      <c r="R62" s="53"/>
      <c r="S62" s="53"/>
      <c r="U62" s="250">
        <f t="shared" si="4"/>
        <v>6972.3500000000058</v>
      </c>
      <c r="W62" s="251">
        <f t="shared" si="5"/>
        <v>18711.504099998496</v>
      </c>
    </row>
    <row r="63" spans="1:23" ht="14.25" customHeight="1" x14ac:dyDescent="0.25">
      <c r="A63" s="9" t="s">
        <v>7</v>
      </c>
      <c r="B63" s="9">
        <v>2007</v>
      </c>
      <c r="C63" s="9">
        <v>61</v>
      </c>
      <c r="D63" s="10">
        <v>503</v>
      </c>
      <c r="E63" s="169">
        <f t="shared" si="0"/>
        <v>131.91499999999999</v>
      </c>
      <c r="F63" s="170">
        <f t="shared" si="1"/>
        <v>133.68583333333333</v>
      </c>
      <c r="H63" s="9">
        <v>61</v>
      </c>
      <c r="I63" s="10">
        <v>17851.990000000002</v>
      </c>
      <c r="J63" s="169">
        <f t="shared" si="2"/>
        <v>5651.3433333333332</v>
      </c>
      <c r="K63" s="170">
        <f t="shared" si="3"/>
        <v>5680.1583333333338</v>
      </c>
      <c r="M63" s="53"/>
      <c r="N63" s="53"/>
      <c r="O63" s="53"/>
      <c r="Q63" s="53"/>
      <c r="R63" s="53"/>
      <c r="S63" s="53"/>
      <c r="U63" s="250">
        <f t="shared" si="4"/>
        <v>6373.9399999999878</v>
      </c>
      <c r="W63" s="251">
        <f t="shared" si="5"/>
        <v>131745631.80250032</v>
      </c>
    </row>
    <row r="64" spans="1:23" ht="14.25" customHeight="1" x14ac:dyDescent="0.25">
      <c r="A64" s="9" t="s">
        <v>9</v>
      </c>
      <c r="B64" s="9">
        <v>2007</v>
      </c>
      <c r="C64" s="9">
        <v>62</v>
      </c>
      <c r="D64" s="10">
        <v>161</v>
      </c>
      <c r="E64" s="169">
        <f t="shared" si="0"/>
        <v>135.45666666666668</v>
      </c>
      <c r="F64" s="170">
        <f t="shared" si="1"/>
        <v>134.62333333333333</v>
      </c>
      <c r="H64" s="9">
        <v>62</v>
      </c>
      <c r="I64" s="10">
        <v>12983.78</v>
      </c>
      <c r="J64" s="169">
        <f t="shared" si="2"/>
        <v>5708.9733333333343</v>
      </c>
      <c r="K64" s="170">
        <f t="shared" si="3"/>
        <v>5729.5408333333344</v>
      </c>
      <c r="M64" s="53"/>
      <c r="N64" s="53"/>
      <c r="O64" s="53"/>
      <c r="Q64" s="53"/>
      <c r="R64" s="53"/>
      <c r="S64" s="53"/>
      <c r="U64" s="250">
        <f t="shared" si="4"/>
        <v>7028.7400000000052</v>
      </c>
      <c r="W64" s="251">
        <f t="shared" si="5"/>
        <v>35462501.401599944</v>
      </c>
    </row>
    <row r="65" spans="1:23" ht="14.25" customHeight="1" x14ac:dyDescent="0.25">
      <c r="A65" s="9" t="s">
        <v>10</v>
      </c>
      <c r="B65" s="9">
        <v>2007</v>
      </c>
      <c r="C65" s="9">
        <v>63</v>
      </c>
      <c r="D65" s="10">
        <v>75.5</v>
      </c>
      <c r="E65" s="169">
        <f t="shared" si="0"/>
        <v>133.79</v>
      </c>
      <c r="F65" s="170">
        <f t="shared" si="1"/>
        <v>131.56083333333333</v>
      </c>
      <c r="H65" s="9">
        <v>63</v>
      </c>
      <c r="I65" s="10">
        <v>6160.21</v>
      </c>
      <c r="J65" s="169">
        <f t="shared" si="2"/>
        <v>5750.1083333333336</v>
      </c>
      <c r="K65" s="170">
        <f t="shared" si="3"/>
        <v>5736.8174999999992</v>
      </c>
      <c r="M65" s="53"/>
      <c r="N65" s="53"/>
      <c r="O65" s="53"/>
      <c r="Q65" s="53"/>
      <c r="R65" s="53"/>
      <c r="S65" s="53"/>
      <c r="U65" s="250">
        <f t="shared" si="4"/>
        <v>7547.6699999999983</v>
      </c>
      <c r="W65" s="251">
        <f t="shared" si="5"/>
        <v>1925045.251599995</v>
      </c>
    </row>
    <row r="66" spans="1:23" ht="14.25" customHeight="1" x14ac:dyDescent="0.25">
      <c r="A66" s="9" t="s">
        <v>11</v>
      </c>
      <c r="B66" s="9">
        <v>2007</v>
      </c>
      <c r="C66" s="9">
        <v>64</v>
      </c>
      <c r="D66" s="10">
        <v>43.98</v>
      </c>
      <c r="E66" s="169">
        <f t="shared" si="0"/>
        <v>129.33166666666668</v>
      </c>
      <c r="F66" s="170">
        <f t="shared" si="1"/>
        <v>126.97625000000001</v>
      </c>
      <c r="H66" s="9">
        <v>64</v>
      </c>
      <c r="I66" s="10">
        <v>4693.33</v>
      </c>
      <c r="J66" s="169">
        <f t="shared" si="2"/>
        <v>5723.5266666666657</v>
      </c>
      <c r="K66" s="170">
        <f t="shared" si="3"/>
        <v>5667.2004166666666</v>
      </c>
      <c r="M66" s="53"/>
      <c r="N66" s="53"/>
      <c r="O66" s="53"/>
      <c r="Q66" s="53"/>
      <c r="R66" s="53"/>
      <c r="S66" s="53"/>
      <c r="U66" s="250">
        <f t="shared" si="4"/>
        <v>4456.9600000000137</v>
      </c>
      <c r="W66" s="251">
        <f t="shared" si="5"/>
        <v>55870.7768999935</v>
      </c>
    </row>
    <row r="67" spans="1:23" ht="14.25" customHeight="1" x14ac:dyDescent="0.25">
      <c r="A67" s="9" t="s">
        <v>12</v>
      </c>
      <c r="B67" s="9">
        <v>2007</v>
      </c>
      <c r="C67" s="9">
        <v>65</v>
      </c>
      <c r="D67" s="10">
        <v>49</v>
      </c>
      <c r="E67" s="169">
        <f t="shared" si="0"/>
        <v>124.62083333333334</v>
      </c>
      <c r="F67" s="170">
        <f t="shared" si="1"/>
        <v>120.93916666666667</v>
      </c>
      <c r="H67" s="9">
        <v>65</v>
      </c>
      <c r="I67" s="10">
        <v>3687.3</v>
      </c>
      <c r="J67" s="169">
        <f t="shared" si="2"/>
        <v>5610.8741666666674</v>
      </c>
      <c r="K67" s="170">
        <f t="shared" si="3"/>
        <v>5614.793333333334</v>
      </c>
      <c r="M67" s="53"/>
      <c r="N67" s="53"/>
      <c r="O67" s="53"/>
      <c r="Q67" s="53"/>
      <c r="R67" s="53"/>
      <c r="S67" s="53"/>
      <c r="U67" s="250">
        <f t="shared" si="4"/>
        <v>3084.0899999999892</v>
      </c>
      <c r="W67" s="251">
        <f t="shared" si="5"/>
        <v>363862.30410001322</v>
      </c>
    </row>
    <row r="68" spans="1:23" ht="14.25" customHeight="1" x14ac:dyDescent="0.25">
      <c r="A68" s="9" t="s">
        <v>14</v>
      </c>
      <c r="B68" s="9">
        <v>2007</v>
      </c>
      <c r="C68" s="9">
        <v>66</v>
      </c>
      <c r="D68" s="10">
        <v>2</v>
      </c>
      <c r="E68" s="169">
        <f t="shared" si="0"/>
        <v>117.25750000000001</v>
      </c>
      <c r="F68" s="170">
        <f t="shared" si="1"/>
        <v>113.52833333333334</v>
      </c>
      <c r="H68" s="9">
        <v>66</v>
      </c>
      <c r="I68" s="10">
        <v>3256.02</v>
      </c>
      <c r="J68" s="169">
        <f t="shared" si="2"/>
        <v>5618.7125000000005</v>
      </c>
      <c r="K68" s="170">
        <f t="shared" si="3"/>
        <v>5508.6308333333345</v>
      </c>
      <c r="M68" s="53"/>
      <c r="N68" s="53"/>
      <c r="O68" s="53"/>
      <c r="Q68" s="53"/>
      <c r="R68" s="53"/>
      <c r="S68" s="53"/>
      <c r="U68" s="250">
        <f t="shared" si="4"/>
        <v>2477.4599999999991</v>
      </c>
      <c r="W68" s="251">
        <f t="shared" si="5"/>
        <v>606155.67360000138</v>
      </c>
    </row>
    <row r="69" spans="1:23" ht="14.25" customHeight="1" x14ac:dyDescent="0.25">
      <c r="A69" s="9" t="s">
        <v>16</v>
      </c>
      <c r="B69" s="9">
        <v>2007</v>
      </c>
      <c r="C69" s="9">
        <v>67</v>
      </c>
      <c r="D69" s="10">
        <v>46</v>
      </c>
      <c r="E69" s="169">
        <f t="shared" si="0"/>
        <v>109.79916666666668</v>
      </c>
      <c r="F69" s="170">
        <f t="shared" si="1"/>
        <v>101.15333333333334</v>
      </c>
      <c r="H69" s="9">
        <v>67</v>
      </c>
      <c r="I69" s="10">
        <v>2813.22</v>
      </c>
      <c r="J69" s="169">
        <f t="shared" si="2"/>
        <v>5398.5491666666676</v>
      </c>
      <c r="K69" s="170">
        <f t="shared" si="3"/>
        <v>4898.0708333333341</v>
      </c>
      <c r="M69" s="53"/>
      <c r="N69" s="53"/>
      <c r="O69" s="53"/>
      <c r="Q69" s="53"/>
      <c r="R69" s="53"/>
      <c r="S69" s="53"/>
      <c r="U69" s="250">
        <f t="shared" si="4"/>
        <v>2121.6599999999889</v>
      </c>
      <c r="W69" s="251">
        <f t="shared" si="5"/>
        <v>478255.233600015</v>
      </c>
    </row>
    <row r="70" spans="1:23" ht="14.25" customHeight="1" x14ac:dyDescent="0.25">
      <c r="A70" s="9" t="s">
        <v>18</v>
      </c>
      <c r="B70" s="9">
        <v>2007</v>
      </c>
      <c r="C70" s="9">
        <v>68</v>
      </c>
      <c r="D70" s="10">
        <v>0</v>
      </c>
      <c r="E70" s="169">
        <f t="shared" si="0"/>
        <v>92.507500000000007</v>
      </c>
      <c r="F70" s="170">
        <f t="shared" si="1"/>
        <v>94.82</v>
      </c>
      <c r="H70" s="9">
        <v>68</v>
      </c>
      <c r="I70" s="10">
        <v>2279.41</v>
      </c>
      <c r="J70" s="169">
        <f t="shared" si="2"/>
        <v>4397.5925000000007</v>
      </c>
      <c r="K70" s="170">
        <f t="shared" si="3"/>
        <v>4267.9400000000005</v>
      </c>
      <c r="M70" s="53"/>
      <c r="N70" s="53"/>
      <c r="O70" s="53"/>
      <c r="Q70" s="53"/>
      <c r="R70" s="53"/>
      <c r="S70" s="53"/>
      <c r="U70" s="250">
        <f t="shared" si="4"/>
        <v>1785.7900000000081</v>
      </c>
      <c r="W70" s="251">
        <f t="shared" si="5"/>
        <v>243660.70439999181</v>
      </c>
    </row>
    <row r="71" spans="1:23" ht="14.25" customHeight="1" x14ac:dyDescent="0.25">
      <c r="A71" s="9" t="s">
        <v>20</v>
      </c>
      <c r="B71" s="9">
        <v>2007</v>
      </c>
      <c r="C71" s="9">
        <v>69</v>
      </c>
      <c r="D71" s="10">
        <v>3.5</v>
      </c>
      <c r="E71" s="169">
        <f t="shared" si="0"/>
        <v>97.132499999999993</v>
      </c>
      <c r="F71" s="170">
        <f t="shared" si="1"/>
        <v>103.40333333333334</v>
      </c>
      <c r="H71" s="9">
        <v>69</v>
      </c>
      <c r="I71" s="10">
        <v>1502.54</v>
      </c>
      <c r="J71" s="169">
        <f t="shared" si="2"/>
        <v>4138.2875000000013</v>
      </c>
      <c r="K71" s="170">
        <f t="shared" si="3"/>
        <v>4285.8395833333343</v>
      </c>
      <c r="M71" s="53"/>
      <c r="N71" s="53"/>
      <c r="O71" s="53"/>
      <c r="Q71" s="53"/>
      <c r="R71" s="53"/>
      <c r="S71" s="53"/>
      <c r="U71" s="250">
        <f t="shared" si="4"/>
        <v>1821.5200000000041</v>
      </c>
      <c r="W71" s="251">
        <f t="shared" si="5"/>
        <v>101748.24040000263</v>
      </c>
    </row>
    <row r="72" spans="1:23" ht="14.25" customHeight="1" x14ac:dyDescent="0.25">
      <c r="A72" s="9" t="s">
        <v>21</v>
      </c>
      <c r="B72" s="9">
        <v>2007</v>
      </c>
      <c r="C72" s="9">
        <v>70</v>
      </c>
      <c r="D72" s="10">
        <v>94.97</v>
      </c>
      <c r="E72" s="169">
        <f t="shared" si="0"/>
        <v>109.67416666666666</v>
      </c>
      <c r="F72" s="170">
        <f t="shared" si="1"/>
        <v>112.63001893939395</v>
      </c>
      <c r="H72" s="9">
        <v>70</v>
      </c>
      <c r="I72" s="10">
        <v>1623.46</v>
      </c>
      <c r="J72" s="169">
        <f t="shared" si="2"/>
        <v>4433.3916666666673</v>
      </c>
      <c r="K72" s="170">
        <f t="shared" si="3"/>
        <v>4569.222083333334</v>
      </c>
      <c r="M72" s="53"/>
      <c r="N72" s="53"/>
      <c r="O72" s="53"/>
      <c r="Q72" s="53"/>
      <c r="R72" s="53"/>
      <c r="S72" s="53"/>
      <c r="U72" s="250">
        <f t="shared" si="4"/>
        <v>2975.2899999999936</v>
      </c>
      <c r="W72" s="251">
        <f t="shared" si="5"/>
        <v>1827444.3488999826</v>
      </c>
    </row>
    <row r="73" spans="1:23" ht="14.25" customHeight="1" x14ac:dyDescent="0.25">
      <c r="A73" s="9" t="s">
        <v>22</v>
      </c>
      <c r="B73" s="9">
        <v>2007</v>
      </c>
      <c r="C73" s="9">
        <v>71</v>
      </c>
      <c r="D73" s="10">
        <v>132.13999999999999</v>
      </c>
      <c r="E73" s="169">
        <f t="shared" si="0"/>
        <v>115.58587121212122</v>
      </c>
      <c r="F73" s="170">
        <f t="shared" si="1"/>
        <v>114.60670454545456</v>
      </c>
      <c r="H73" s="9">
        <v>71</v>
      </c>
      <c r="I73" s="10">
        <v>3464.15</v>
      </c>
      <c r="J73" s="169">
        <f t="shared" si="2"/>
        <v>4705.0525000000007</v>
      </c>
      <c r="K73" s="170">
        <f t="shared" si="3"/>
        <v>4752.7458333333343</v>
      </c>
      <c r="M73" s="53"/>
      <c r="N73" s="53"/>
      <c r="O73" s="53"/>
      <c r="Q73" s="53"/>
      <c r="R73" s="53"/>
      <c r="S73" s="53"/>
      <c r="U73" s="250">
        <f t="shared" si="4"/>
        <v>3370.0899999999965</v>
      </c>
      <c r="W73" s="251">
        <f t="shared" si="5"/>
        <v>8847.2836000006737</v>
      </c>
    </row>
    <row r="74" spans="1:23" ht="14.25" customHeight="1" x14ac:dyDescent="0.25">
      <c r="A74" s="9" t="s">
        <v>24</v>
      </c>
      <c r="B74" s="9">
        <v>2007</v>
      </c>
      <c r="C74" s="9">
        <v>72</v>
      </c>
      <c r="D74" s="10">
        <v>206.5</v>
      </c>
      <c r="E74" s="169">
        <f t="shared" si="0"/>
        <v>113.62753787878789</v>
      </c>
      <c r="F74" s="170">
        <f t="shared" si="1"/>
        <v>114.16920454545456</v>
      </c>
      <c r="H74" s="9">
        <v>72</v>
      </c>
      <c r="I74" s="10">
        <v>4467.18</v>
      </c>
      <c r="J74" s="169">
        <f t="shared" si="2"/>
        <v>4800.439166666667</v>
      </c>
      <c r="K74" s="170">
        <f t="shared" si="3"/>
        <v>4821.6025000000009</v>
      </c>
      <c r="M74" s="53"/>
      <c r="N74" s="53"/>
      <c r="O74" s="53"/>
      <c r="Q74" s="53"/>
      <c r="R74" s="53"/>
      <c r="S74" s="53"/>
      <c r="U74" s="250">
        <f t="shared" si="4"/>
        <v>7109.1399999999921</v>
      </c>
      <c r="W74" s="251">
        <f t="shared" si="5"/>
        <v>6979952.6415999569</v>
      </c>
    </row>
    <row r="75" spans="1:23" ht="14.25" customHeight="1" x14ac:dyDescent="0.25">
      <c r="A75" s="9" t="s">
        <v>7</v>
      </c>
      <c r="B75" s="9">
        <v>2008</v>
      </c>
      <c r="C75" s="9">
        <v>73</v>
      </c>
      <c r="D75" s="10">
        <v>295.5</v>
      </c>
      <c r="E75" s="169">
        <f t="shared" si="0"/>
        <v>114.71087121212122</v>
      </c>
      <c r="F75" s="170">
        <f t="shared" si="1"/>
        <v>112.79420454545456</v>
      </c>
      <c r="H75" s="9">
        <v>73</v>
      </c>
      <c r="I75" s="10">
        <v>5840.51</v>
      </c>
      <c r="J75" s="169">
        <f t="shared" si="2"/>
        <v>4842.7658333333338</v>
      </c>
      <c r="K75" s="170">
        <f t="shared" si="3"/>
        <v>4841.9516666666677</v>
      </c>
      <c r="M75" s="53"/>
      <c r="N75" s="53"/>
      <c r="O75" s="53"/>
      <c r="Q75" s="53"/>
      <c r="R75" s="53"/>
      <c r="S75" s="53"/>
      <c r="U75" s="250">
        <f t="shared" si="4"/>
        <v>17851.990000000005</v>
      </c>
      <c r="W75" s="251">
        <f t="shared" si="5"/>
        <v>144275651.79040012</v>
      </c>
    </row>
    <row r="76" spans="1:23" ht="14.25" customHeight="1" x14ac:dyDescent="0.25">
      <c r="A76" s="9" t="s">
        <v>9</v>
      </c>
      <c r="B76" s="9">
        <v>2008</v>
      </c>
      <c r="C76" s="9">
        <v>74</v>
      </c>
      <c r="D76" s="10">
        <v>216.5</v>
      </c>
      <c r="E76" s="169">
        <f t="shared" si="0"/>
        <v>110.87753787878789</v>
      </c>
      <c r="F76" s="170">
        <f t="shared" si="1"/>
        <v>111.50253787878789</v>
      </c>
      <c r="H76" s="9">
        <v>74</v>
      </c>
      <c r="I76" s="10">
        <v>9872.1200000000008</v>
      </c>
      <c r="J76" s="169">
        <f t="shared" si="2"/>
        <v>4841.1375000000007</v>
      </c>
      <c r="K76" s="170">
        <f t="shared" si="3"/>
        <v>4850.8704166666666</v>
      </c>
      <c r="M76" s="53"/>
      <c r="N76" s="53"/>
      <c r="O76" s="53"/>
      <c r="Q76" s="53"/>
      <c r="R76" s="53"/>
      <c r="S76" s="53"/>
      <c r="U76" s="250">
        <f t="shared" si="4"/>
        <v>12983.779999999999</v>
      </c>
      <c r="W76" s="251">
        <f t="shared" si="5"/>
        <v>9682427.9555999879</v>
      </c>
    </row>
    <row r="77" spans="1:23" ht="14.25" customHeight="1" x14ac:dyDescent="0.25">
      <c r="A77" s="9" t="s">
        <v>10</v>
      </c>
      <c r="B77" s="9">
        <v>2008</v>
      </c>
      <c r="C77" s="9">
        <v>75</v>
      </c>
      <c r="D77" s="10">
        <v>226</v>
      </c>
      <c r="E77" s="169">
        <f t="shared" si="0"/>
        <v>112.12753787878789</v>
      </c>
      <c r="F77" s="170">
        <f t="shared" si="1"/>
        <v>113.98170454545456</v>
      </c>
      <c r="H77" s="9">
        <v>75</v>
      </c>
      <c r="I77" s="10">
        <v>9701.4599999999991</v>
      </c>
      <c r="J77" s="169">
        <f t="shared" si="2"/>
        <v>4860.6033333333335</v>
      </c>
      <c r="K77" s="170">
        <f t="shared" si="3"/>
        <v>4889.2991666666676</v>
      </c>
      <c r="M77" s="53"/>
      <c r="N77" s="53"/>
      <c r="O77" s="53"/>
      <c r="Q77" s="53"/>
      <c r="R77" s="53"/>
      <c r="S77" s="53"/>
      <c r="U77" s="250">
        <f t="shared" si="4"/>
        <v>6160.2100000000064</v>
      </c>
      <c r="W77" s="251">
        <f t="shared" si="5"/>
        <v>12540451.562499948</v>
      </c>
    </row>
    <row r="78" spans="1:23" ht="14.25" customHeight="1" x14ac:dyDescent="0.25">
      <c r="A78" s="9" t="s">
        <v>11</v>
      </c>
      <c r="B78" s="9">
        <v>2008</v>
      </c>
      <c r="C78" s="9">
        <v>76</v>
      </c>
      <c r="D78" s="10">
        <v>114.92045454545455</v>
      </c>
      <c r="E78" s="169">
        <f t="shared" si="0"/>
        <v>115.83587121212122</v>
      </c>
      <c r="F78" s="170">
        <f t="shared" si="1"/>
        <v>114.92045454545453</v>
      </c>
      <c r="H78" s="9">
        <v>76</v>
      </c>
      <c r="I78" s="10">
        <v>7953.26</v>
      </c>
      <c r="J78" s="169">
        <f t="shared" si="2"/>
        <v>4917.9950000000008</v>
      </c>
      <c r="K78" s="170">
        <f t="shared" si="3"/>
        <v>4957.3029166666674</v>
      </c>
      <c r="M78" s="53"/>
      <c r="N78" s="53"/>
      <c r="O78" s="53"/>
      <c r="Q78" s="53"/>
      <c r="R78" s="53"/>
      <c r="S78" s="53"/>
      <c r="U78" s="250">
        <f t="shared" si="4"/>
        <v>4693.330000000009</v>
      </c>
      <c r="W78" s="251">
        <f t="shared" si="5"/>
        <v>10627143.604899943</v>
      </c>
    </row>
    <row r="79" spans="1:23" ht="14.25" customHeight="1" x14ac:dyDescent="0.25">
      <c r="A79" s="9" t="s">
        <v>12</v>
      </c>
      <c r="B79" s="9">
        <v>2008</v>
      </c>
      <c r="C79" s="9">
        <v>77</v>
      </c>
      <c r="D79" s="10">
        <v>25.5</v>
      </c>
      <c r="E79" s="169">
        <f t="shared" si="0"/>
        <v>114.00503787878786</v>
      </c>
      <c r="F79" s="170">
        <f t="shared" si="1"/>
        <v>115.49920454545453</v>
      </c>
      <c r="H79" s="9">
        <v>77</v>
      </c>
      <c r="I79" s="10">
        <v>4831.9399999999996</v>
      </c>
      <c r="J79" s="169">
        <f t="shared" si="2"/>
        <v>4996.6108333333332</v>
      </c>
      <c r="K79" s="170">
        <f t="shared" si="3"/>
        <v>5025.0083333333332</v>
      </c>
      <c r="M79" s="53"/>
      <c r="N79" s="53"/>
      <c r="O79" s="53"/>
      <c r="Q79" s="53"/>
      <c r="R79" s="53"/>
      <c r="S79" s="53"/>
      <c r="U79" s="250">
        <f t="shared" si="4"/>
        <v>3687.3000000000029</v>
      </c>
      <c r="W79" s="251">
        <f t="shared" si="5"/>
        <v>1310200.7295999925</v>
      </c>
    </row>
    <row r="80" spans="1:23" ht="14.25" customHeight="1" x14ac:dyDescent="0.25">
      <c r="A80" s="9" t="s">
        <v>14</v>
      </c>
      <c r="B80" s="9">
        <v>2008</v>
      </c>
      <c r="C80" s="9">
        <v>78</v>
      </c>
      <c r="D80" s="10">
        <v>15</v>
      </c>
      <c r="E80" s="169">
        <f t="shared" si="0"/>
        <v>116.9933712121212</v>
      </c>
      <c r="F80" s="170">
        <f t="shared" si="1"/>
        <v>119.52253787878787</v>
      </c>
      <c r="H80" s="9">
        <v>78</v>
      </c>
      <c r="I80" s="10">
        <v>3763.94</v>
      </c>
      <c r="J80" s="169">
        <f t="shared" si="2"/>
        <v>5053.4058333333332</v>
      </c>
      <c r="K80" s="170">
        <f t="shared" si="3"/>
        <v>5167.6466666666665</v>
      </c>
      <c r="M80" s="53"/>
      <c r="N80" s="53"/>
      <c r="O80" s="53"/>
      <c r="Q80" s="53"/>
      <c r="R80" s="53"/>
      <c r="S80" s="53"/>
      <c r="U80" s="250">
        <f t="shared" si="4"/>
        <v>3256.0199999999968</v>
      </c>
      <c r="W80" s="251">
        <f t="shared" si="5"/>
        <v>257982.7264000033</v>
      </c>
    </row>
    <row r="81" spans="1:23" ht="14.25" customHeight="1" x14ac:dyDescent="0.25">
      <c r="A81" s="9" t="s">
        <v>16</v>
      </c>
      <c r="B81" s="9">
        <v>2008</v>
      </c>
      <c r="C81" s="9">
        <v>79</v>
      </c>
      <c r="D81" s="10">
        <v>0</v>
      </c>
      <c r="E81" s="169">
        <f t="shared" si="0"/>
        <v>122.05170454545454</v>
      </c>
      <c r="F81" s="170">
        <f t="shared" si="1"/>
        <v>122.11420454545454</v>
      </c>
      <c r="H81" s="9">
        <v>79</v>
      </c>
      <c r="I81" s="10">
        <v>2793.68</v>
      </c>
      <c r="J81" s="169">
        <f t="shared" si="2"/>
        <v>5281.8874999999998</v>
      </c>
      <c r="K81" s="170">
        <f t="shared" si="3"/>
        <v>5477.34</v>
      </c>
      <c r="M81" s="53"/>
      <c r="N81" s="53"/>
      <c r="O81" s="53"/>
      <c r="Q81" s="53"/>
      <c r="R81" s="53"/>
      <c r="S81" s="53"/>
      <c r="U81" s="250">
        <f t="shared" si="4"/>
        <v>2813.2199999999939</v>
      </c>
      <c r="W81" s="251">
        <f t="shared" si="5"/>
        <v>381.81159999976757</v>
      </c>
    </row>
    <row r="82" spans="1:23" ht="14.25" customHeight="1" x14ac:dyDescent="0.25">
      <c r="A82" s="9" t="s">
        <v>18</v>
      </c>
      <c r="B82" s="9">
        <v>2008</v>
      </c>
      <c r="C82" s="9">
        <v>80</v>
      </c>
      <c r="D82" s="10">
        <v>15</v>
      </c>
      <c r="E82" s="169">
        <f t="shared" si="0"/>
        <v>122.17670454545454</v>
      </c>
      <c r="F82" s="170">
        <f t="shared" si="1"/>
        <v>122.63503787878787</v>
      </c>
      <c r="H82" s="9">
        <v>80</v>
      </c>
      <c r="I82" s="10">
        <v>2513</v>
      </c>
      <c r="J82" s="169">
        <f t="shared" si="2"/>
        <v>5672.7924999999996</v>
      </c>
      <c r="K82" s="170">
        <f t="shared" si="3"/>
        <v>5790.0758333333324</v>
      </c>
      <c r="M82" s="53"/>
      <c r="N82" s="53"/>
      <c r="O82" s="53"/>
      <c r="Q82" s="53"/>
      <c r="R82" s="53"/>
      <c r="S82" s="53"/>
      <c r="U82" s="250">
        <f t="shared" si="4"/>
        <v>2279.4100000000035</v>
      </c>
      <c r="W82" s="251">
        <f t="shared" si="5"/>
        <v>54564.288099998368</v>
      </c>
    </row>
    <row r="83" spans="1:23" ht="14.25" customHeight="1" x14ac:dyDescent="0.25">
      <c r="A83" s="9" t="s">
        <v>20</v>
      </c>
      <c r="B83" s="9">
        <v>2008</v>
      </c>
      <c r="C83" s="9">
        <v>81</v>
      </c>
      <c r="D83" s="10">
        <v>48</v>
      </c>
      <c r="E83" s="169">
        <f t="shared" si="0"/>
        <v>123.09337121212121</v>
      </c>
      <c r="F83" s="170">
        <f t="shared" si="1"/>
        <v>121.26003787878787</v>
      </c>
      <c r="H83" s="9">
        <v>81</v>
      </c>
      <c r="I83" s="10">
        <v>2191.2399999999998</v>
      </c>
      <c r="J83" s="169">
        <f t="shared" si="2"/>
        <v>5907.3591666666662</v>
      </c>
      <c r="K83" s="170">
        <f t="shared" si="3"/>
        <v>5860.2362499999999</v>
      </c>
      <c r="M83" s="53"/>
      <c r="N83" s="53"/>
      <c r="O83" s="53"/>
      <c r="Q83" s="53"/>
      <c r="R83" s="53"/>
      <c r="S83" s="53"/>
      <c r="U83" s="250">
        <f t="shared" si="4"/>
        <v>1502.5399999999936</v>
      </c>
      <c r="W83" s="251">
        <f t="shared" si="5"/>
        <v>474307.6900000085</v>
      </c>
    </row>
    <row r="84" spans="1:23" ht="14.25" customHeight="1" x14ac:dyDescent="0.25">
      <c r="A84" s="9" t="s">
        <v>21</v>
      </c>
      <c r="B84" s="9">
        <v>2008</v>
      </c>
      <c r="C84" s="9">
        <v>82</v>
      </c>
      <c r="D84" s="10">
        <v>73</v>
      </c>
      <c r="E84" s="169">
        <f t="shared" si="0"/>
        <v>119.42670454545454</v>
      </c>
      <c r="F84" s="170">
        <f t="shared" si="1"/>
        <v>117.08001893939394</v>
      </c>
      <c r="H84" s="9">
        <v>82</v>
      </c>
      <c r="I84" s="10">
        <v>2566.85</v>
      </c>
      <c r="J84" s="169">
        <f t="shared" si="2"/>
        <v>5813.1133333333337</v>
      </c>
      <c r="K84" s="170">
        <f t="shared" si="3"/>
        <v>5849.4466666666667</v>
      </c>
      <c r="M84" s="53"/>
      <c r="N84" s="53"/>
      <c r="O84" s="53"/>
      <c r="Q84" s="53"/>
      <c r="R84" s="53"/>
      <c r="S84" s="53"/>
      <c r="U84" s="250">
        <f t="shared" si="4"/>
        <v>1623.4600000000064</v>
      </c>
      <c r="W84" s="251">
        <f t="shared" si="5"/>
        <v>889984.69209998776</v>
      </c>
    </row>
    <row r="85" spans="1:23" ht="14.25" customHeight="1" x14ac:dyDescent="0.25">
      <c r="A85" s="9" t="s">
        <v>22</v>
      </c>
      <c r="B85" s="9">
        <v>2008</v>
      </c>
      <c r="C85" s="9">
        <v>83</v>
      </c>
      <c r="D85" s="10">
        <v>168</v>
      </c>
      <c r="E85" s="169">
        <f t="shared" si="0"/>
        <v>114.73333333333333</v>
      </c>
      <c r="F85" s="170">
        <f t="shared" si="1"/>
        <v>114.92083333333333</v>
      </c>
      <c r="H85" s="9">
        <v>83</v>
      </c>
      <c r="I85" s="10">
        <v>4145.6899999999996</v>
      </c>
      <c r="J85" s="169">
        <f t="shared" si="2"/>
        <v>5885.78</v>
      </c>
      <c r="K85" s="170">
        <f t="shared" si="3"/>
        <v>5887.0233333333326</v>
      </c>
      <c r="M85" s="53"/>
      <c r="N85" s="53"/>
      <c r="O85" s="53"/>
      <c r="Q85" s="53"/>
      <c r="R85" s="53"/>
      <c r="S85" s="53"/>
      <c r="U85" s="250">
        <f t="shared" si="4"/>
        <v>3464.1500000000015</v>
      </c>
      <c r="W85" s="251">
        <f t="shared" si="5"/>
        <v>464496.77159999748</v>
      </c>
    </row>
    <row r="86" spans="1:23" ht="14.25" customHeight="1" x14ac:dyDescent="0.25">
      <c r="A86" s="9" t="s">
        <v>24</v>
      </c>
      <c r="B86" s="9">
        <v>2008</v>
      </c>
      <c r="C86" s="9">
        <v>84</v>
      </c>
      <c r="D86" s="10">
        <v>267.2</v>
      </c>
      <c r="E86" s="169">
        <f t="shared" si="0"/>
        <v>115.10833333333333</v>
      </c>
      <c r="F86" s="170">
        <f t="shared" si="1"/>
        <v>115.62916666666666</v>
      </c>
      <c r="H86" s="9">
        <v>84</v>
      </c>
      <c r="I86" s="10">
        <v>7208.96</v>
      </c>
      <c r="J86" s="169">
        <f t="shared" si="2"/>
        <v>5888.2666666666664</v>
      </c>
      <c r="K86" s="170">
        <f t="shared" si="3"/>
        <v>5895.4945833333331</v>
      </c>
      <c r="M86" s="53"/>
      <c r="N86" s="53"/>
      <c r="O86" s="53"/>
      <c r="Q86" s="53"/>
      <c r="R86" s="53"/>
      <c r="S86" s="53"/>
      <c r="U86" s="250">
        <f t="shared" si="4"/>
        <v>4467.179999999993</v>
      </c>
      <c r="W86" s="251">
        <f t="shared" si="5"/>
        <v>7517357.5684000384</v>
      </c>
    </row>
    <row r="87" spans="1:23" ht="14.25" customHeight="1" x14ac:dyDescent="0.25">
      <c r="A87" s="9" t="s">
        <v>7</v>
      </c>
      <c r="B87" s="9">
        <v>2009</v>
      </c>
      <c r="C87" s="9">
        <v>85</v>
      </c>
      <c r="D87" s="10">
        <v>297</v>
      </c>
      <c r="E87" s="169">
        <f t="shared" si="0"/>
        <v>116.14999999999999</v>
      </c>
      <c r="F87" s="170">
        <f t="shared" si="1"/>
        <v>116.83749999999999</v>
      </c>
      <c r="H87" s="9">
        <v>85</v>
      </c>
      <c r="I87" s="10">
        <v>10531.37</v>
      </c>
      <c r="J87" s="169">
        <f t="shared" si="2"/>
        <v>5902.7225000000008</v>
      </c>
      <c r="K87" s="170">
        <f t="shared" si="3"/>
        <v>5934.1983333333337</v>
      </c>
      <c r="M87" s="53"/>
      <c r="N87" s="53"/>
      <c r="O87" s="53"/>
      <c r="Q87" s="53"/>
      <c r="R87" s="53"/>
      <c r="S87" s="53"/>
      <c r="U87" s="250">
        <f t="shared" si="4"/>
        <v>5840.5099999999948</v>
      </c>
      <c r="W87" s="251">
        <f t="shared" si="5"/>
        <v>22004167.539600056</v>
      </c>
    </row>
    <row r="88" spans="1:23" ht="14.25" customHeight="1" x14ac:dyDescent="0.25">
      <c r="A88" s="9" t="s">
        <v>9</v>
      </c>
      <c r="B88" s="9">
        <v>2009</v>
      </c>
      <c r="C88" s="9">
        <v>86</v>
      </c>
      <c r="D88" s="10">
        <v>227.5</v>
      </c>
      <c r="E88" s="169">
        <f t="shared" si="0"/>
        <v>117.52499999999999</v>
      </c>
      <c r="F88" s="170">
        <f t="shared" si="1"/>
        <v>118.27499999999999</v>
      </c>
      <c r="H88" s="9">
        <v>86</v>
      </c>
      <c r="I88" s="10">
        <v>12686.92</v>
      </c>
      <c r="J88" s="169">
        <f t="shared" si="2"/>
        <v>5965.6741666666676</v>
      </c>
      <c r="K88" s="170">
        <f t="shared" si="3"/>
        <v>5984.9716666666682</v>
      </c>
      <c r="M88" s="53"/>
      <c r="N88" s="53"/>
      <c r="O88" s="53"/>
      <c r="Q88" s="53"/>
      <c r="R88" s="53"/>
      <c r="S88" s="53"/>
      <c r="U88" s="250">
        <f t="shared" si="4"/>
        <v>9872.1199999999953</v>
      </c>
      <c r="W88" s="251">
        <f t="shared" si="5"/>
        <v>7923099.040000027</v>
      </c>
    </row>
    <row r="89" spans="1:23" ht="14.25" customHeight="1" x14ac:dyDescent="0.25">
      <c r="A89" s="9" t="s">
        <v>10</v>
      </c>
      <c r="B89" s="9">
        <v>2009</v>
      </c>
      <c r="C89" s="9">
        <v>87</v>
      </c>
      <c r="D89" s="10">
        <v>182</v>
      </c>
      <c r="E89" s="169">
        <f t="shared" si="0"/>
        <v>119.02499999999999</v>
      </c>
      <c r="F89" s="170">
        <f t="shared" si="1"/>
        <v>121.67083333333332</v>
      </c>
      <c r="H89" s="9">
        <v>87</v>
      </c>
      <c r="I89" s="10">
        <v>8570.51</v>
      </c>
      <c r="J89" s="169">
        <f t="shared" si="2"/>
        <v>6004.2691666666678</v>
      </c>
      <c r="K89" s="170">
        <f t="shared" si="3"/>
        <v>6081.2925000000014</v>
      </c>
      <c r="M89" s="53"/>
      <c r="N89" s="53"/>
      <c r="O89" s="53"/>
      <c r="Q89" s="53"/>
      <c r="R89" s="53"/>
      <c r="S89" s="53"/>
      <c r="U89" s="250">
        <f t="shared" si="4"/>
        <v>9701.4599999999991</v>
      </c>
      <c r="W89" s="251">
        <f t="shared" si="5"/>
        <v>1279047.9024999975</v>
      </c>
    </row>
    <row r="90" spans="1:23" ht="14.25" customHeight="1" x14ac:dyDescent="0.25">
      <c r="A90" s="9" t="s">
        <v>11</v>
      </c>
      <c r="B90" s="9">
        <v>2009</v>
      </c>
      <c r="C90" s="9">
        <v>88</v>
      </c>
      <c r="D90" s="10">
        <v>58.6</v>
      </c>
      <c r="E90" s="169">
        <f t="shared" si="0"/>
        <v>124.31666666666666</v>
      </c>
      <c r="F90" s="170">
        <f t="shared" si="1"/>
        <v>127.64999999999999</v>
      </c>
      <c r="H90" s="9">
        <v>88</v>
      </c>
      <c r="I90" s="10">
        <v>8825.26</v>
      </c>
      <c r="J90" s="169">
        <f t="shared" si="2"/>
        <v>6158.315833333334</v>
      </c>
      <c r="K90" s="170">
        <f t="shared" si="3"/>
        <v>6236.9104166666675</v>
      </c>
      <c r="M90" s="53"/>
      <c r="N90" s="53"/>
      <c r="O90" s="53"/>
      <c r="Q90" s="53"/>
      <c r="R90" s="53"/>
      <c r="S90" s="53"/>
      <c r="U90" s="250">
        <f t="shared" si="4"/>
        <v>7953.260000000002</v>
      </c>
      <c r="W90" s="251">
        <f t="shared" si="5"/>
        <v>760383.99999999686</v>
      </c>
    </row>
    <row r="91" spans="1:23" ht="14.25" customHeight="1" x14ac:dyDescent="0.25">
      <c r="A91" s="9" t="s">
        <v>12</v>
      </c>
      <c r="B91" s="9">
        <v>2009</v>
      </c>
      <c r="C91" s="9">
        <v>89</v>
      </c>
      <c r="D91" s="10">
        <v>30</v>
      </c>
      <c r="E91" s="169">
        <f t="shared" si="0"/>
        <v>130.98333333333332</v>
      </c>
      <c r="F91" s="170">
        <f t="shared" si="1"/>
        <v>129.54583333333332</v>
      </c>
      <c r="H91" s="9">
        <v>89</v>
      </c>
      <c r="I91" s="10">
        <v>4861.78</v>
      </c>
      <c r="J91" s="169">
        <f t="shared" si="2"/>
        <v>6315.505000000001</v>
      </c>
      <c r="K91" s="170">
        <f t="shared" si="3"/>
        <v>6304.9395833333328</v>
      </c>
      <c r="M91" s="53"/>
      <c r="N91" s="53"/>
      <c r="O91" s="53"/>
      <c r="Q91" s="53"/>
      <c r="R91" s="53"/>
      <c r="S91" s="53"/>
      <c r="U91" s="250">
        <f t="shared" si="4"/>
        <v>4831.9400000000023</v>
      </c>
      <c r="W91" s="251">
        <f t="shared" si="5"/>
        <v>890.42559999984587</v>
      </c>
    </row>
    <row r="92" spans="1:23" ht="14.25" customHeight="1" x14ac:dyDescent="0.25">
      <c r="A92" s="9" t="s">
        <v>14</v>
      </c>
      <c r="B92" s="9">
        <v>2009</v>
      </c>
      <c r="C92" s="9">
        <v>90</v>
      </c>
      <c r="D92" s="10">
        <v>27.5</v>
      </c>
      <c r="E92" s="169">
        <f t="shared" si="0"/>
        <v>128.10833333333332</v>
      </c>
      <c r="F92" s="170">
        <f t="shared" si="1"/>
        <v>127.35902777777777</v>
      </c>
      <c r="H92" s="9">
        <v>90</v>
      </c>
      <c r="I92" s="10">
        <v>3937.41</v>
      </c>
      <c r="J92" s="169">
        <f t="shared" si="2"/>
        <v>6294.3741666666656</v>
      </c>
      <c r="K92" s="170">
        <f t="shared" si="3"/>
        <v>6388.9987499999988</v>
      </c>
      <c r="M92" s="53"/>
      <c r="N92" s="53"/>
      <c r="O92" s="53"/>
      <c r="Q92" s="53"/>
      <c r="R92" s="53"/>
      <c r="S92" s="53"/>
      <c r="U92" s="250">
        <f t="shared" si="4"/>
        <v>3763.9399999999878</v>
      </c>
      <c r="W92" s="251">
        <f t="shared" si="5"/>
        <v>30091.84090000419</v>
      </c>
    </row>
    <row r="93" spans="1:23" ht="14.25" customHeight="1" x14ac:dyDescent="0.25">
      <c r="A93" s="9" t="s">
        <v>16</v>
      </c>
      <c r="B93" s="9">
        <v>2009</v>
      </c>
      <c r="C93" s="9">
        <v>91</v>
      </c>
      <c r="D93" s="10">
        <v>16.5</v>
      </c>
      <c r="E93" s="169">
        <f t="shared" si="0"/>
        <v>126.60972222222222</v>
      </c>
      <c r="F93" s="170">
        <f t="shared" si="1"/>
        <v>122.58888888888887</v>
      </c>
      <c r="H93" s="9">
        <v>91</v>
      </c>
      <c r="I93" s="10">
        <v>3549.1</v>
      </c>
      <c r="J93" s="169">
        <f t="shared" si="2"/>
        <v>6483.623333333333</v>
      </c>
      <c r="K93" s="170">
        <f t="shared" si="3"/>
        <v>6471.9741666666669</v>
      </c>
      <c r="M93" s="53"/>
      <c r="N93" s="53"/>
      <c r="O93" s="53"/>
      <c r="Q93" s="53"/>
      <c r="R93" s="53"/>
      <c r="S93" s="53"/>
      <c r="U93" s="250">
        <f t="shared" si="4"/>
        <v>2793.6800000000076</v>
      </c>
      <c r="W93" s="251">
        <f t="shared" si="5"/>
        <v>570659.37639998842</v>
      </c>
    </row>
    <row r="94" spans="1:23" ht="14.25" customHeight="1" x14ac:dyDescent="0.25">
      <c r="A94" s="9" t="s">
        <v>18</v>
      </c>
      <c r="B94" s="9">
        <v>2009</v>
      </c>
      <c r="C94" s="9">
        <v>92</v>
      </c>
      <c r="D94" s="10">
        <v>33</v>
      </c>
      <c r="E94" s="169">
        <f t="shared" si="0"/>
        <v>118.56805555555555</v>
      </c>
      <c r="F94" s="170">
        <f t="shared" si="1"/>
        <v>113.67222222222222</v>
      </c>
      <c r="H94" s="9">
        <v>92</v>
      </c>
      <c r="I94" s="10">
        <v>2976.14</v>
      </c>
      <c r="J94" s="169">
        <f t="shared" si="2"/>
        <v>6460.3250000000016</v>
      </c>
      <c r="K94" s="170">
        <f t="shared" si="3"/>
        <v>6223.470416666667</v>
      </c>
      <c r="M94" s="53"/>
      <c r="N94" s="53"/>
      <c r="O94" s="53"/>
      <c r="Q94" s="53"/>
      <c r="R94" s="53"/>
      <c r="S94" s="53"/>
      <c r="U94" s="250">
        <f t="shared" si="4"/>
        <v>2513</v>
      </c>
      <c r="W94" s="251">
        <f t="shared" si="5"/>
        <v>214498.65959999987</v>
      </c>
    </row>
    <row r="95" spans="1:23" ht="14.25" customHeight="1" x14ac:dyDescent="0.25">
      <c r="A95" s="9" t="s">
        <v>20</v>
      </c>
      <c r="B95" s="9">
        <v>2009</v>
      </c>
      <c r="C95" s="9">
        <v>93</v>
      </c>
      <c r="D95" s="10">
        <v>111.5</v>
      </c>
      <c r="E95" s="169">
        <f t="shared" si="0"/>
        <v>108.77638888888889</v>
      </c>
      <c r="F95" s="170">
        <f t="shared" si="1"/>
        <v>107.51805555555555</v>
      </c>
      <c r="H95" s="9">
        <v>93</v>
      </c>
      <c r="I95" s="10">
        <v>4039.8</v>
      </c>
      <c r="J95" s="169">
        <f t="shared" si="2"/>
        <v>5986.6158333333333</v>
      </c>
      <c r="K95" s="170">
        <f t="shared" si="3"/>
        <v>5946.5029166666664</v>
      </c>
      <c r="M95" s="53"/>
      <c r="N95" s="53"/>
      <c r="O95" s="53"/>
      <c r="Q95" s="53"/>
      <c r="R95" s="53"/>
      <c r="S95" s="53"/>
      <c r="U95" s="250">
        <f t="shared" si="4"/>
        <v>2191.2400000000052</v>
      </c>
      <c r="W95" s="251">
        <f t="shared" si="5"/>
        <v>3417174.0735999811</v>
      </c>
    </row>
    <row r="96" spans="1:23" ht="14.25" customHeight="1" x14ac:dyDescent="0.25">
      <c r="A96" s="9" t="s">
        <v>21</v>
      </c>
      <c r="B96" s="9">
        <v>2009</v>
      </c>
      <c r="C96" s="9">
        <v>94</v>
      </c>
      <c r="D96" s="10">
        <v>153</v>
      </c>
      <c r="E96" s="169">
        <f t="shared" si="0"/>
        <v>106.25972222222221</v>
      </c>
      <c r="F96" s="170">
        <f t="shared" si="1"/>
        <v>105.46388888888887</v>
      </c>
      <c r="H96" s="9">
        <v>94</v>
      </c>
      <c r="I96" s="10">
        <v>4453.12</v>
      </c>
      <c r="J96" s="169">
        <f t="shared" si="2"/>
        <v>5906.3899999999994</v>
      </c>
      <c r="K96" s="170">
        <f t="shared" si="3"/>
        <v>5749.8862499999996</v>
      </c>
      <c r="M96" s="53"/>
      <c r="N96" s="53"/>
      <c r="O96" s="53"/>
      <c r="Q96" s="53"/>
      <c r="R96" s="53"/>
      <c r="S96" s="53"/>
      <c r="U96" s="250">
        <f t="shared" si="4"/>
        <v>2566.8499999999913</v>
      </c>
      <c r="W96" s="251">
        <f t="shared" si="5"/>
        <v>3558014.5129000326</v>
      </c>
    </row>
    <row r="97" spans="1:24" ht="14.25" customHeight="1" x14ac:dyDescent="0.25">
      <c r="A97" s="9" t="s">
        <v>22</v>
      </c>
      <c r="B97" s="9">
        <v>2009</v>
      </c>
      <c r="C97" s="9">
        <v>95</v>
      </c>
      <c r="D97" s="10">
        <v>133.5</v>
      </c>
      <c r="E97" s="169">
        <f t="shared" si="0"/>
        <v>104.66805555555555</v>
      </c>
      <c r="F97" s="170">
        <f t="shared" si="1"/>
        <v>104.02222222222221</v>
      </c>
      <c r="H97" s="9">
        <v>95</v>
      </c>
      <c r="I97" s="10">
        <v>3892.12</v>
      </c>
      <c r="J97" s="169">
        <f t="shared" si="2"/>
        <v>5593.3824999999997</v>
      </c>
      <c r="K97" s="170">
        <f t="shared" si="3"/>
        <v>5535.7637500000001</v>
      </c>
      <c r="M97" s="53"/>
      <c r="N97" s="53"/>
      <c r="O97" s="53"/>
      <c r="Q97" s="53"/>
      <c r="R97" s="53"/>
      <c r="S97" s="53"/>
      <c r="U97" s="250">
        <f t="shared" si="4"/>
        <v>4145.6900000000169</v>
      </c>
      <c r="W97" s="251">
        <f t="shared" si="5"/>
        <v>64297.744900008613</v>
      </c>
    </row>
    <row r="98" spans="1:24" ht="14.25" customHeight="1" x14ac:dyDescent="0.25">
      <c r="A98" s="213" t="s">
        <v>24</v>
      </c>
      <c r="B98" s="213">
        <v>2009</v>
      </c>
      <c r="C98" s="213">
        <v>96</v>
      </c>
      <c r="D98" s="215">
        <v>249.21666666666664</v>
      </c>
      <c r="E98" s="169">
        <f t="shared" si="0"/>
        <v>103.37638888888888</v>
      </c>
      <c r="F98" s="170">
        <f t="shared" si="1"/>
        <v>102.66805555555555</v>
      </c>
      <c r="H98" s="213">
        <v>96</v>
      </c>
      <c r="I98" s="10">
        <v>9479.9500000000007</v>
      </c>
      <c r="J98" s="169">
        <f t="shared" si="2"/>
        <v>5478.1449999999995</v>
      </c>
      <c r="K98" s="170">
        <f t="shared" si="3"/>
        <v>5436.4170833333337</v>
      </c>
      <c r="M98" s="53"/>
      <c r="N98" s="53"/>
      <c r="O98" s="53"/>
      <c r="Q98" s="53"/>
      <c r="R98" s="53"/>
      <c r="S98" s="53"/>
      <c r="U98" s="250">
        <f t="shared" si="4"/>
        <v>7208.9599999999919</v>
      </c>
      <c r="W98" s="251">
        <f t="shared" si="5"/>
        <v>5157395.58010004</v>
      </c>
    </row>
    <row r="99" spans="1:24" ht="14.25" customHeight="1" x14ac:dyDescent="0.25">
      <c r="A99" s="9" t="s">
        <v>7</v>
      </c>
      <c r="B99" s="9">
        <v>2010</v>
      </c>
      <c r="C99" s="9">
        <v>97</v>
      </c>
      <c r="D99" s="10">
        <v>200.5</v>
      </c>
      <c r="E99" s="169">
        <f t="shared" si="0"/>
        <v>101.95972222222223</v>
      </c>
      <c r="F99" s="170">
        <f t="shared" si="1"/>
        <v>101.77222222222223</v>
      </c>
      <c r="H99" s="9">
        <v>97</v>
      </c>
      <c r="I99" s="10">
        <v>10251.790000000001</v>
      </c>
      <c r="J99" s="169">
        <f t="shared" si="2"/>
        <v>5394.6891666666679</v>
      </c>
      <c r="K99" s="170">
        <f t="shared" si="3"/>
        <v>5351.9445833333339</v>
      </c>
      <c r="M99" s="53"/>
      <c r="N99" s="53"/>
      <c r="O99" s="53"/>
      <c r="Q99" s="53"/>
      <c r="R99" s="53"/>
      <c r="S99" s="53"/>
      <c r="U99" s="250">
        <f t="shared" si="4"/>
        <v>10531.369999999981</v>
      </c>
      <c r="W99" s="251">
        <f t="shared" si="5"/>
        <v>78164.976399988765</v>
      </c>
    </row>
    <row r="100" spans="1:24" ht="14.25" customHeight="1" x14ac:dyDescent="0.25">
      <c r="A100" s="9" t="s">
        <v>9</v>
      </c>
      <c r="B100" s="9">
        <v>2010</v>
      </c>
      <c r="C100" s="9">
        <v>98</v>
      </c>
      <c r="D100" s="10">
        <v>110</v>
      </c>
      <c r="E100" s="169">
        <f t="shared" si="0"/>
        <v>101.58472222222223</v>
      </c>
      <c r="F100" s="170">
        <f t="shared" si="1"/>
        <v>100.23055555555555</v>
      </c>
      <c r="H100" s="9">
        <v>98</v>
      </c>
      <c r="I100" s="10">
        <v>7002.41</v>
      </c>
      <c r="J100" s="169">
        <f t="shared" si="2"/>
        <v>5309.2000000000007</v>
      </c>
      <c r="K100" s="170">
        <f t="shared" si="3"/>
        <v>5260.9083333333347</v>
      </c>
      <c r="M100" s="53"/>
      <c r="N100" s="53"/>
      <c r="O100" s="53"/>
      <c r="Q100" s="53"/>
      <c r="R100" s="53"/>
      <c r="S100" s="53"/>
      <c r="U100" s="250">
        <f t="shared" si="4"/>
        <v>12686.92000000002</v>
      </c>
      <c r="W100" s="251">
        <f t="shared" si="5"/>
        <v>32313653.94010023</v>
      </c>
    </row>
    <row r="101" spans="1:24" ht="14.25" customHeight="1" x14ac:dyDescent="0.25">
      <c r="A101" s="9" t="s">
        <v>10</v>
      </c>
      <c r="B101" s="9">
        <v>2010</v>
      </c>
      <c r="C101" s="9">
        <v>99</v>
      </c>
      <c r="D101" s="10">
        <v>151.80000000000001</v>
      </c>
      <c r="E101" s="169">
        <f t="shared" si="0"/>
        <v>98.876388888888883</v>
      </c>
      <c r="F101" s="170">
        <f t="shared" si="1"/>
        <v>96.938888888888883</v>
      </c>
      <c r="H101" s="9">
        <v>99</v>
      </c>
      <c r="I101" s="10">
        <v>7607.8</v>
      </c>
      <c r="J101" s="169">
        <f t="shared" si="2"/>
        <v>5212.6166666666677</v>
      </c>
      <c r="K101" s="170">
        <f t="shared" si="3"/>
        <v>5114.1933333333345</v>
      </c>
      <c r="M101" s="53"/>
      <c r="N101" s="53"/>
      <c r="O101" s="53"/>
      <c r="Q101" s="53"/>
      <c r="R101" s="53"/>
      <c r="S101" s="53"/>
      <c r="U101" s="250">
        <f t="shared" si="4"/>
        <v>8570.5100000000093</v>
      </c>
      <c r="W101" s="251">
        <f t="shared" si="5"/>
        <v>926810.54410001764</v>
      </c>
    </row>
    <row r="102" spans="1:24" ht="14.25" customHeight="1" x14ac:dyDescent="0.25">
      <c r="A102" s="9" t="s">
        <v>11</v>
      </c>
      <c r="B102" s="9">
        <v>2010</v>
      </c>
      <c r="C102" s="9">
        <v>100</v>
      </c>
      <c r="D102" s="10">
        <v>39.5</v>
      </c>
      <c r="E102" s="169">
        <f t="shared" si="0"/>
        <v>95.001388888888883</v>
      </c>
      <c r="F102" s="170">
        <f t="shared" si="1"/>
        <v>94.251388888888883</v>
      </c>
      <c r="H102" s="9">
        <v>100</v>
      </c>
      <c r="I102" s="10">
        <v>5069.17</v>
      </c>
      <c r="J102" s="169">
        <f t="shared" si="2"/>
        <v>5015.7700000000004</v>
      </c>
      <c r="K102" s="170">
        <f t="shared" si="3"/>
        <v>4941.501666666667</v>
      </c>
      <c r="M102" s="53"/>
      <c r="N102" s="53"/>
      <c r="O102" s="53"/>
      <c r="Q102" s="53"/>
      <c r="R102" s="53"/>
      <c r="S102" s="53"/>
      <c r="U102" s="250">
        <f t="shared" si="4"/>
        <v>8825.2599999999948</v>
      </c>
      <c r="W102" s="251">
        <f t="shared" si="5"/>
        <v>14108212.08809996</v>
      </c>
    </row>
    <row r="103" spans="1:24" ht="14.25" customHeight="1" x14ac:dyDescent="0.25">
      <c r="A103" s="9" t="s">
        <v>12</v>
      </c>
      <c r="B103" s="9">
        <v>2010</v>
      </c>
      <c r="C103" s="9">
        <v>101</v>
      </c>
      <c r="D103" s="10">
        <v>14.5</v>
      </c>
      <c r="E103" s="169">
        <f t="shared" si="0"/>
        <v>93.501388888888883</v>
      </c>
      <c r="F103" s="170">
        <f t="shared" si="1"/>
        <v>97.355555555555554</v>
      </c>
      <c r="H103" s="9">
        <v>101</v>
      </c>
      <c r="I103" s="10">
        <v>3478.93</v>
      </c>
      <c r="J103" s="169">
        <f t="shared" si="2"/>
        <v>4867.2333333333336</v>
      </c>
      <c r="K103" s="170">
        <f t="shared" si="3"/>
        <v>4889.7175000000007</v>
      </c>
      <c r="M103" s="53"/>
      <c r="N103" s="53"/>
      <c r="O103" s="53"/>
      <c r="Q103" s="53"/>
      <c r="R103" s="53"/>
      <c r="S103" s="53"/>
      <c r="U103" s="250">
        <f t="shared" si="4"/>
        <v>4861.7799999999988</v>
      </c>
      <c r="W103" s="251">
        <f t="shared" si="5"/>
        <v>1912274.1224999973</v>
      </c>
    </row>
    <row r="104" spans="1:24" ht="14.25" customHeight="1" x14ac:dyDescent="0.25">
      <c r="A104" s="9" t="s">
        <v>14</v>
      </c>
      <c r="B104" s="9">
        <v>2010</v>
      </c>
      <c r="C104" s="9">
        <v>102</v>
      </c>
      <c r="D104" s="10">
        <v>10.5</v>
      </c>
      <c r="E104" s="169">
        <f t="shared" si="0"/>
        <v>101.20972222222223</v>
      </c>
      <c r="F104" s="170">
        <f t="shared" si="1"/>
        <v>102.05486111111111</v>
      </c>
      <c r="H104" s="9">
        <v>102</v>
      </c>
      <c r="I104" s="10">
        <v>2935.94</v>
      </c>
      <c r="J104" s="169">
        <f t="shared" si="2"/>
        <v>4912.2016666666668</v>
      </c>
      <c r="K104" s="170">
        <f t="shared" si="3"/>
        <v>4825.104166666667</v>
      </c>
      <c r="M104" s="53"/>
      <c r="N104" s="53"/>
      <c r="O104" s="53"/>
      <c r="Q104" s="53"/>
      <c r="R104" s="53"/>
      <c r="S104" s="53"/>
      <c r="U104" s="250">
        <f t="shared" si="4"/>
        <v>3937.4099999999817</v>
      </c>
      <c r="W104" s="251">
        <f t="shared" si="5"/>
        <v>1002942.1608999631</v>
      </c>
    </row>
    <row r="105" spans="1:24" ht="14.25" customHeight="1" x14ac:dyDescent="0.25">
      <c r="A105" s="9" t="s">
        <v>16</v>
      </c>
      <c r="B105" s="9">
        <v>2010</v>
      </c>
      <c r="C105" s="9">
        <v>103</v>
      </c>
      <c r="D105" s="10">
        <v>12</v>
      </c>
      <c r="E105" s="169">
        <f t="shared" si="0"/>
        <v>102.89999999999999</v>
      </c>
      <c r="F105" s="170">
        <f t="shared" si="1"/>
        <v>108.08749999999999</v>
      </c>
      <c r="H105" s="9">
        <v>103</v>
      </c>
      <c r="I105" s="10">
        <v>2523.23</v>
      </c>
      <c r="J105" s="169">
        <f t="shared" si="2"/>
        <v>4738.0066666666671</v>
      </c>
      <c r="K105" s="170">
        <f t="shared" si="3"/>
        <v>4915.5729166666661</v>
      </c>
      <c r="M105" s="53"/>
      <c r="N105" s="53"/>
      <c r="O105" s="53"/>
      <c r="Q105" s="53"/>
      <c r="R105" s="53"/>
      <c r="S105" s="53"/>
      <c r="U105" s="250">
        <f t="shared" si="4"/>
        <v>3549.1000000000131</v>
      </c>
      <c r="W105" s="251">
        <f t="shared" si="5"/>
        <v>1052409.2569000269</v>
      </c>
    </row>
    <row r="106" spans="1:24" ht="14.25" customHeight="1" x14ac:dyDescent="0.25">
      <c r="A106" s="9" t="s">
        <v>18</v>
      </c>
      <c r="B106" s="9">
        <v>2010</v>
      </c>
      <c r="C106" s="9">
        <v>104</v>
      </c>
      <c r="D106" s="10">
        <v>0.5</v>
      </c>
      <c r="E106" s="169">
        <f t="shared" si="0"/>
        <v>113.27499999999999</v>
      </c>
      <c r="F106" s="170">
        <f t="shared" si="1"/>
        <v>113.23333333333332</v>
      </c>
      <c r="H106" s="9">
        <v>104</v>
      </c>
      <c r="I106" s="10">
        <v>1817.14</v>
      </c>
      <c r="J106" s="169">
        <f t="shared" si="2"/>
        <v>5093.1391666666659</v>
      </c>
      <c r="K106" s="170">
        <f t="shared" si="3"/>
        <v>5058.7099999999991</v>
      </c>
      <c r="M106" s="53"/>
      <c r="N106" s="53"/>
      <c r="O106" s="53"/>
      <c r="Q106" s="53"/>
      <c r="R106" s="53"/>
      <c r="S106" s="53"/>
      <c r="U106" s="250">
        <f t="shared" si="4"/>
        <v>2976.1399999999994</v>
      </c>
      <c r="W106" s="251">
        <f t="shared" si="5"/>
        <v>1343280.9999999984</v>
      </c>
    </row>
    <row r="107" spans="1:24" ht="14.25" customHeight="1" x14ac:dyDescent="0.25">
      <c r="A107" s="9" t="s">
        <v>20</v>
      </c>
      <c r="B107" s="9">
        <v>2010</v>
      </c>
      <c r="C107" s="9">
        <v>105</v>
      </c>
      <c r="D107" s="10">
        <v>65</v>
      </c>
      <c r="E107" s="169">
        <f t="shared" si="0"/>
        <v>113.19166666666666</v>
      </c>
      <c r="F107" s="170">
        <f t="shared" si="1"/>
        <v>118.92916666666667</v>
      </c>
      <c r="H107" s="9">
        <v>105</v>
      </c>
      <c r="I107" s="10">
        <v>1677.64</v>
      </c>
      <c r="J107" s="169">
        <f t="shared" si="2"/>
        <v>5024.2808333333332</v>
      </c>
      <c r="K107" s="170">
        <f t="shared" si="3"/>
        <v>5187.6175000000003</v>
      </c>
      <c r="M107" s="53"/>
      <c r="N107" s="53"/>
      <c r="O107" s="53"/>
      <c r="Q107" s="53"/>
      <c r="R107" s="53"/>
      <c r="S107" s="53"/>
      <c r="U107" s="250">
        <f t="shared" si="4"/>
        <v>4039.8000000000029</v>
      </c>
      <c r="W107" s="251">
        <f t="shared" si="5"/>
        <v>5579799.8656000122</v>
      </c>
    </row>
    <row r="108" spans="1:24" ht="14.25" customHeight="1" x14ac:dyDescent="0.25">
      <c r="A108" s="9" t="s">
        <v>21</v>
      </c>
      <c r="B108" s="9">
        <v>2010</v>
      </c>
      <c r="C108" s="9">
        <v>106</v>
      </c>
      <c r="D108" s="10">
        <v>135</v>
      </c>
      <c r="E108" s="169">
        <f t="shared" si="0"/>
        <v>124.66666666666667</v>
      </c>
      <c r="F108" s="170">
        <f t="shared" si="1"/>
        <v>126.89583333333334</v>
      </c>
      <c r="H108" s="9">
        <v>106</v>
      </c>
      <c r="I108" s="10">
        <v>2670.68</v>
      </c>
      <c r="J108" s="169">
        <f t="shared" si="2"/>
        <v>5350.9541666666664</v>
      </c>
      <c r="K108" s="170">
        <f t="shared" si="3"/>
        <v>5423.4187500000007</v>
      </c>
      <c r="M108" s="53"/>
      <c r="N108" s="53"/>
      <c r="O108" s="53"/>
      <c r="Q108" s="53"/>
      <c r="R108" s="53"/>
      <c r="S108" s="53"/>
      <c r="U108" s="250">
        <f t="shared" si="4"/>
        <v>4453.1200000000026</v>
      </c>
      <c r="W108" s="251">
        <f t="shared" si="5"/>
        <v>3177092.3536000098</v>
      </c>
    </row>
    <row r="109" spans="1:24" ht="14.25" customHeight="1" x14ac:dyDescent="0.25">
      <c r="A109" s="9" t="s">
        <v>22</v>
      </c>
      <c r="B109" s="9">
        <v>2010</v>
      </c>
      <c r="C109" s="9">
        <v>107</v>
      </c>
      <c r="D109" s="10">
        <v>226</v>
      </c>
      <c r="E109" s="169">
        <f t="shared" si="0"/>
        <v>129.125</v>
      </c>
      <c r="F109" s="170">
        <f t="shared" si="1"/>
        <v>128.8125</v>
      </c>
      <c r="H109" s="9">
        <v>107</v>
      </c>
      <c r="I109" s="10">
        <v>4431.74</v>
      </c>
      <c r="J109" s="169">
        <f t="shared" si="2"/>
        <v>5495.8833333333341</v>
      </c>
      <c r="K109" s="170">
        <f t="shared" si="3"/>
        <v>5536.4412499999999</v>
      </c>
      <c r="M109" s="53"/>
      <c r="N109" s="53"/>
      <c r="O109" s="53"/>
      <c r="Q109" s="53"/>
      <c r="R109" s="53"/>
      <c r="S109" s="53"/>
      <c r="U109" s="250">
        <f t="shared" si="4"/>
        <v>3892.1199999999953</v>
      </c>
      <c r="W109" s="251">
        <f t="shared" si="5"/>
        <v>291189.7444000048</v>
      </c>
    </row>
    <row r="110" spans="1:24" ht="14.25" customHeight="1" x14ac:dyDescent="0.25">
      <c r="A110" s="9" t="s">
        <v>24</v>
      </c>
      <c r="B110" s="9">
        <v>2010</v>
      </c>
      <c r="C110" s="9">
        <v>108</v>
      </c>
      <c r="D110" s="10">
        <v>269.5</v>
      </c>
      <c r="E110" s="169">
        <f t="shared" si="0"/>
        <v>128.5</v>
      </c>
      <c r="F110" s="170">
        <f t="shared" si="1"/>
        <v>129.16666666666669</v>
      </c>
      <c r="H110" s="9">
        <v>108</v>
      </c>
      <c r="I110" s="10">
        <v>7389.61</v>
      </c>
      <c r="J110" s="169">
        <f t="shared" si="2"/>
        <v>5576.9991666666656</v>
      </c>
      <c r="K110" s="170">
        <f t="shared" si="3"/>
        <v>5612.6566666666658</v>
      </c>
      <c r="M110" s="53"/>
      <c r="N110" s="53"/>
      <c r="O110" s="53"/>
      <c r="Q110" s="53"/>
      <c r="R110" s="53"/>
      <c r="S110" s="53"/>
      <c r="U110" s="250">
        <f t="shared" si="4"/>
        <v>9479.9499999999971</v>
      </c>
      <c r="W110" s="251">
        <f t="shared" si="5"/>
        <v>4369521.3155999891</v>
      </c>
    </row>
    <row r="111" spans="1:24" ht="14.25" customHeight="1" x14ac:dyDescent="0.25">
      <c r="A111" s="9" t="s">
        <v>7</v>
      </c>
      <c r="B111" s="9">
        <v>2011</v>
      </c>
      <c r="C111" s="9">
        <v>109</v>
      </c>
      <c r="D111" s="10">
        <v>325</v>
      </c>
      <c r="E111" s="169">
        <f t="shared" si="0"/>
        <v>129.83333333333334</v>
      </c>
      <c r="F111" s="170">
        <f t="shared" si="1"/>
        <v>129.33333333333334</v>
      </c>
      <c r="H111" s="9">
        <v>109</v>
      </c>
      <c r="I111" s="10">
        <v>14513.38</v>
      </c>
      <c r="J111" s="169">
        <f t="shared" si="2"/>
        <v>5648.3141666666661</v>
      </c>
      <c r="K111" s="170">
        <f t="shared" si="3"/>
        <v>5665.9820833333333</v>
      </c>
      <c r="M111" s="53"/>
      <c r="N111" s="53"/>
      <c r="O111" s="53"/>
      <c r="Q111" s="53"/>
      <c r="R111" s="53"/>
      <c r="S111" s="53"/>
      <c r="U111" s="250">
        <f t="shared" si="4"/>
        <v>10251.790000000008</v>
      </c>
      <c r="W111" s="251">
        <f t="shared" si="5"/>
        <v>18161149.328099925</v>
      </c>
      <c r="X111" s="174">
        <f t="shared" ref="X111:X241" si="6">K111/F111</f>
        <v>43.809139819587628</v>
      </c>
    </row>
    <row r="112" spans="1:24" ht="14.25" customHeight="1" x14ac:dyDescent="0.25">
      <c r="A112" s="9" t="s">
        <v>9</v>
      </c>
      <c r="B112" s="9">
        <v>2011</v>
      </c>
      <c r="C112" s="9">
        <v>110</v>
      </c>
      <c r="D112" s="10">
        <v>109</v>
      </c>
      <c r="E112" s="169">
        <f t="shared" si="0"/>
        <v>128.83333333333334</v>
      </c>
      <c r="F112" s="170">
        <f t="shared" si="1"/>
        <v>129.125</v>
      </c>
      <c r="H112" s="9">
        <v>110</v>
      </c>
      <c r="I112" s="10">
        <v>6176.11</v>
      </c>
      <c r="J112" s="169">
        <f t="shared" si="2"/>
        <v>5683.6500000000005</v>
      </c>
      <c r="K112" s="170">
        <f t="shared" si="3"/>
        <v>5706.6537499999995</v>
      </c>
      <c r="M112" s="53"/>
      <c r="N112" s="53"/>
      <c r="O112" s="53"/>
      <c r="Q112" s="53"/>
      <c r="R112" s="53"/>
      <c r="S112" s="53"/>
      <c r="U112" s="250">
        <f t="shared" si="4"/>
        <v>7002.4099999999962</v>
      </c>
      <c r="W112" s="251">
        <f t="shared" si="5"/>
        <v>682771.68999999424</v>
      </c>
      <c r="X112" s="174">
        <f t="shared" si="6"/>
        <v>44.194801548886737</v>
      </c>
    </row>
    <row r="113" spans="1:24" ht="14.25" customHeight="1" x14ac:dyDescent="0.25">
      <c r="A113" s="9" t="s">
        <v>10</v>
      </c>
      <c r="B113" s="9">
        <v>2011</v>
      </c>
      <c r="C113" s="9">
        <v>111</v>
      </c>
      <c r="D113" s="10">
        <v>289.5</v>
      </c>
      <c r="E113" s="169">
        <f t="shared" si="0"/>
        <v>129.41666666666666</v>
      </c>
      <c r="F113" s="170">
        <f t="shared" si="1"/>
        <v>126.84583333333333</v>
      </c>
      <c r="H113" s="9">
        <v>111</v>
      </c>
      <c r="I113" s="10">
        <v>11527.88</v>
      </c>
      <c r="J113" s="169">
        <f t="shared" si="2"/>
        <v>5729.6574999999984</v>
      </c>
      <c r="K113" s="170">
        <f t="shared" si="3"/>
        <v>5733.9149999999991</v>
      </c>
      <c r="M113" s="53"/>
      <c r="N113" s="53"/>
      <c r="O113" s="53"/>
      <c r="Q113" s="53"/>
      <c r="R113" s="53"/>
      <c r="S113" s="53"/>
      <c r="U113" s="250">
        <f t="shared" si="4"/>
        <v>7607.7999999999956</v>
      </c>
      <c r="W113" s="251">
        <f t="shared" si="5"/>
        <v>15367027.206400027</v>
      </c>
      <c r="X113" s="174">
        <f t="shared" si="6"/>
        <v>45.203810399763483</v>
      </c>
    </row>
    <row r="114" spans="1:24" ht="14.25" customHeight="1" x14ac:dyDescent="0.25">
      <c r="A114" s="9" t="s">
        <v>11</v>
      </c>
      <c r="B114" s="9">
        <v>2011</v>
      </c>
      <c r="C114" s="9">
        <v>112</v>
      </c>
      <c r="D114" s="10">
        <v>93</v>
      </c>
      <c r="E114" s="169">
        <f t="shared" si="0"/>
        <v>124.27499999999999</v>
      </c>
      <c r="F114" s="170">
        <f t="shared" si="1"/>
        <v>123.90416666666665</v>
      </c>
      <c r="H114" s="9">
        <v>112</v>
      </c>
      <c r="I114" s="10">
        <v>6808.32</v>
      </c>
      <c r="J114" s="169">
        <f t="shared" si="2"/>
        <v>5738.1725000000006</v>
      </c>
      <c r="K114" s="170">
        <f t="shared" si="3"/>
        <v>5734.4370833333342</v>
      </c>
      <c r="M114" s="53"/>
      <c r="N114" s="53"/>
      <c r="O114" s="53"/>
      <c r="Q114" s="53"/>
      <c r="R114" s="53"/>
      <c r="S114" s="53"/>
      <c r="U114" s="250">
        <f t="shared" si="4"/>
        <v>5069.1699999999983</v>
      </c>
      <c r="W114" s="251">
        <f t="shared" si="5"/>
        <v>3024642.7225000053</v>
      </c>
      <c r="X114" s="174">
        <f t="shared" si="6"/>
        <v>46.281228772236616</v>
      </c>
    </row>
    <row r="115" spans="1:24" ht="14.25" customHeight="1" x14ac:dyDescent="0.25">
      <c r="A115" s="9" t="s">
        <v>12</v>
      </c>
      <c r="B115" s="9">
        <v>2011</v>
      </c>
      <c r="C115" s="9">
        <v>113</v>
      </c>
      <c r="D115" s="10">
        <v>7</v>
      </c>
      <c r="E115" s="169">
        <f t="shared" si="0"/>
        <v>123.53333333333332</v>
      </c>
      <c r="F115" s="170">
        <f t="shared" si="1"/>
        <v>119.72083333333332</v>
      </c>
      <c r="H115" s="9">
        <v>113</v>
      </c>
      <c r="I115" s="10">
        <v>4452.32</v>
      </c>
      <c r="J115" s="169">
        <f t="shared" si="2"/>
        <v>5730.7016666666668</v>
      </c>
      <c r="K115" s="170">
        <f t="shared" si="3"/>
        <v>5668.1566666666668</v>
      </c>
      <c r="M115" s="53"/>
      <c r="N115" s="53"/>
      <c r="O115" s="53"/>
      <c r="Q115" s="53"/>
      <c r="R115" s="53"/>
      <c r="S115" s="53"/>
      <c r="U115" s="250">
        <f t="shared" si="4"/>
        <v>3478.9300000000076</v>
      </c>
      <c r="W115" s="251">
        <f t="shared" si="5"/>
        <v>947488.09209998476</v>
      </c>
      <c r="X115" s="174">
        <f t="shared" si="6"/>
        <v>47.344781261963604</v>
      </c>
    </row>
    <row r="116" spans="1:24" ht="14.25" customHeight="1" x14ac:dyDescent="0.25">
      <c r="A116" s="9" t="s">
        <v>14</v>
      </c>
      <c r="B116" s="9">
        <v>2011</v>
      </c>
      <c r="C116" s="9">
        <v>114</v>
      </c>
      <c r="D116" s="10">
        <v>26.5</v>
      </c>
      <c r="E116" s="169">
        <f t="shared" si="0"/>
        <v>115.90833333333332</v>
      </c>
      <c r="F116" s="170">
        <f t="shared" si="1"/>
        <v>115.61666666666666</v>
      </c>
      <c r="H116" s="9">
        <v>114</v>
      </c>
      <c r="I116" s="10">
        <v>3791.72</v>
      </c>
      <c r="J116" s="169">
        <f t="shared" si="2"/>
        <v>5605.6116666666667</v>
      </c>
      <c r="K116" s="170">
        <f t="shared" si="3"/>
        <v>5618.2383333333328</v>
      </c>
      <c r="M116" s="53"/>
      <c r="N116" s="53"/>
      <c r="O116" s="53"/>
      <c r="Q116" s="53"/>
      <c r="R116" s="53"/>
      <c r="S116" s="53"/>
      <c r="U116" s="250">
        <f t="shared" si="4"/>
        <v>2935.9399999999951</v>
      </c>
      <c r="W116" s="251">
        <f t="shared" si="5"/>
        <v>732359.40840000811</v>
      </c>
      <c r="X116" s="174">
        <f t="shared" si="6"/>
        <v>48.593671615972319</v>
      </c>
    </row>
    <row r="117" spans="1:24" ht="14.25" customHeight="1" x14ac:dyDescent="0.25">
      <c r="A117" s="9" t="s">
        <v>16</v>
      </c>
      <c r="B117" s="9">
        <v>2011</v>
      </c>
      <c r="C117" s="9">
        <v>115</v>
      </c>
      <c r="D117" s="10">
        <v>0</v>
      </c>
      <c r="E117" s="169">
        <f t="shared" si="0"/>
        <v>115.325</v>
      </c>
      <c r="F117" s="170">
        <f t="shared" si="1"/>
        <v>116.09583333333333</v>
      </c>
      <c r="H117" s="9">
        <v>115</v>
      </c>
      <c r="I117" s="10">
        <v>2947.26</v>
      </c>
      <c r="J117" s="169">
        <f t="shared" si="2"/>
        <v>5630.8649999999989</v>
      </c>
      <c r="K117" s="170">
        <f t="shared" si="3"/>
        <v>5579.612916666666</v>
      </c>
      <c r="M117" s="53"/>
      <c r="N117" s="53"/>
      <c r="O117" s="53"/>
      <c r="Q117" s="53"/>
      <c r="R117" s="53"/>
      <c r="S117" s="53"/>
      <c r="U117" s="250">
        <f t="shared" si="4"/>
        <v>2523.2299999999886</v>
      </c>
      <c r="W117" s="251">
        <f t="shared" si="5"/>
        <v>179801.44090000982</v>
      </c>
      <c r="X117" s="174">
        <f t="shared" si="6"/>
        <v>48.060406273552736</v>
      </c>
    </row>
    <row r="118" spans="1:24" ht="14.25" customHeight="1" x14ac:dyDescent="0.25">
      <c r="A118" s="9" t="s">
        <v>18</v>
      </c>
      <c r="B118" s="9">
        <v>2011</v>
      </c>
      <c r="C118" s="9">
        <v>116</v>
      </c>
      <c r="D118" s="10">
        <v>7.5</v>
      </c>
      <c r="E118" s="169">
        <f t="shared" si="0"/>
        <v>116.86666666666667</v>
      </c>
      <c r="F118" s="170">
        <f t="shared" si="1"/>
        <v>116.09583333333333</v>
      </c>
      <c r="H118" s="9">
        <v>116</v>
      </c>
      <c r="I118" s="10">
        <v>2369.23</v>
      </c>
      <c r="J118" s="169">
        <f t="shared" si="2"/>
        <v>5528.3608333333332</v>
      </c>
      <c r="K118" s="170">
        <f t="shared" si="3"/>
        <v>5559.1966666666667</v>
      </c>
      <c r="M118" s="53"/>
      <c r="N118" s="53"/>
      <c r="O118" s="53"/>
      <c r="Q118" s="53"/>
      <c r="R118" s="53"/>
      <c r="S118" s="53"/>
      <c r="U118" s="250">
        <f t="shared" si="4"/>
        <v>1817.140000000014</v>
      </c>
      <c r="W118" s="251">
        <f t="shared" si="5"/>
        <v>304803.3680999846</v>
      </c>
      <c r="X118" s="174">
        <f t="shared" si="6"/>
        <v>47.884549402433336</v>
      </c>
    </row>
    <row r="119" spans="1:24" ht="14.25" customHeight="1" x14ac:dyDescent="0.25">
      <c r="A119" s="9" t="s">
        <v>20</v>
      </c>
      <c r="B119" s="9">
        <v>2011</v>
      </c>
      <c r="C119" s="9">
        <v>117</v>
      </c>
      <c r="D119" s="10">
        <v>3.3</v>
      </c>
      <c r="E119" s="169">
        <f t="shared" si="0"/>
        <v>115.325</v>
      </c>
      <c r="F119" s="170">
        <f t="shared" si="1"/>
        <v>108.22083333333333</v>
      </c>
      <c r="H119" s="9">
        <v>117</v>
      </c>
      <c r="I119" s="10">
        <v>1779.82</v>
      </c>
      <c r="J119" s="169">
        <f t="shared" si="2"/>
        <v>5590.0325000000012</v>
      </c>
      <c r="K119" s="170">
        <f t="shared" si="3"/>
        <v>5315.1550000000007</v>
      </c>
      <c r="M119" s="53"/>
      <c r="N119" s="53"/>
      <c r="O119" s="53"/>
      <c r="Q119" s="53"/>
      <c r="R119" s="53"/>
      <c r="S119" s="53"/>
      <c r="U119" s="250">
        <f t="shared" si="4"/>
        <v>1677.6399999999849</v>
      </c>
      <c r="W119" s="251">
        <f t="shared" si="5"/>
        <v>10440.752400003079</v>
      </c>
      <c r="X119" s="174">
        <f t="shared" si="6"/>
        <v>49.11397220190198</v>
      </c>
    </row>
    <row r="120" spans="1:24" ht="14.25" customHeight="1" x14ac:dyDescent="0.25">
      <c r="A120" s="9" t="s">
        <v>21</v>
      </c>
      <c r="B120" s="9">
        <v>2011</v>
      </c>
      <c r="C120" s="9">
        <v>118</v>
      </c>
      <c r="D120" s="10">
        <v>126.1</v>
      </c>
      <c r="E120" s="169">
        <f t="shared" si="0"/>
        <v>101.11666666666667</v>
      </c>
      <c r="F120" s="170">
        <f t="shared" si="1"/>
        <v>98.762500000000017</v>
      </c>
      <c r="H120" s="9">
        <v>118</v>
      </c>
      <c r="I120" s="10">
        <v>2581.0300000000002</v>
      </c>
      <c r="J120" s="169">
        <f t="shared" si="2"/>
        <v>5040.2774999999992</v>
      </c>
      <c r="K120" s="170">
        <f t="shared" si="3"/>
        <v>4927.0454166666659</v>
      </c>
      <c r="M120" s="53"/>
      <c r="N120" s="53"/>
      <c r="O120" s="53"/>
      <c r="Q120" s="53"/>
      <c r="R120" s="53"/>
      <c r="S120" s="53"/>
      <c r="U120" s="250">
        <f t="shared" si="4"/>
        <v>2670.6800000000076</v>
      </c>
      <c r="W120" s="251">
        <f t="shared" si="5"/>
        <v>8037.122500001321</v>
      </c>
      <c r="X120" s="174">
        <f t="shared" si="6"/>
        <v>49.887815888284166</v>
      </c>
    </row>
    <row r="121" spans="1:24" ht="14.25" customHeight="1" x14ac:dyDescent="0.25">
      <c r="A121" s="9" t="s">
        <v>22</v>
      </c>
      <c r="B121" s="9">
        <v>2011</v>
      </c>
      <c r="C121" s="9">
        <v>119</v>
      </c>
      <c r="D121" s="10">
        <v>134.5</v>
      </c>
      <c r="E121" s="169">
        <f t="shared" si="0"/>
        <v>96.408333333333346</v>
      </c>
      <c r="F121" s="170">
        <f t="shared" si="1"/>
        <v>97.991666666666674</v>
      </c>
      <c r="H121" s="9">
        <v>119</v>
      </c>
      <c r="I121" s="10">
        <v>2930.66</v>
      </c>
      <c r="J121" s="169">
        <f t="shared" si="2"/>
        <v>4813.8133333333326</v>
      </c>
      <c r="K121" s="170">
        <f t="shared" si="3"/>
        <v>4787.3120833333332</v>
      </c>
      <c r="M121" s="53"/>
      <c r="N121" s="53"/>
      <c r="O121" s="53"/>
      <c r="Q121" s="53"/>
      <c r="R121" s="53"/>
      <c r="S121" s="53"/>
      <c r="U121" s="250">
        <f t="shared" si="4"/>
        <v>4431.739999999998</v>
      </c>
      <c r="W121" s="251">
        <f t="shared" si="5"/>
        <v>2253241.1663999944</v>
      </c>
      <c r="X121" s="174">
        <f t="shared" si="6"/>
        <v>48.854277574623687</v>
      </c>
    </row>
    <row r="122" spans="1:24" ht="14.25" customHeight="1" x14ac:dyDescent="0.25">
      <c r="A122" s="9" t="s">
        <v>24</v>
      </c>
      <c r="B122" s="9">
        <v>2011</v>
      </c>
      <c r="C122" s="9">
        <v>120</v>
      </c>
      <c r="D122" s="10">
        <v>262.5</v>
      </c>
      <c r="E122" s="169">
        <f t="shared" si="0"/>
        <v>99.575000000000003</v>
      </c>
      <c r="F122" s="170">
        <f t="shared" si="1"/>
        <v>102.11666666666667</v>
      </c>
      <c r="H122" s="9">
        <v>120</v>
      </c>
      <c r="I122" s="10">
        <v>7692.65</v>
      </c>
      <c r="J122" s="169">
        <f t="shared" si="2"/>
        <v>4760.8108333333339</v>
      </c>
      <c r="K122" s="170">
        <f t="shared" si="3"/>
        <v>4775.0075000000006</v>
      </c>
      <c r="M122" s="53"/>
      <c r="N122" s="53"/>
      <c r="O122" s="53"/>
      <c r="Q122" s="53"/>
      <c r="R122" s="53"/>
      <c r="S122" s="53"/>
      <c r="U122" s="250">
        <f t="shared" si="4"/>
        <v>7389.6100000000006</v>
      </c>
      <c r="W122" s="251">
        <f t="shared" si="5"/>
        <v>91833.241599999426</v>
      </c>
      <c r="X122" s="174">
        <f t="shared" si="6"/>
        <v>46.76031499918394</v>
      </c>
    </row>
    <row r="123" spans="1:24" ht="14.25" customHeight="1" x14ac:dyDescent="0.25">
      <c r="A123" s="9" t="s">
        <v>7</v>
      </c>
      <c r="B123" s="9">
        <v>2012</v>
      </c>
      <c r="C123" s="9">
        <v>121</v>
      </c>
      <c r="D123" s="10">
        <v>343.5</v>
      </c>
      <c r="E123" s="169">
        <f t="shared" si="0"/>
        <v>104.65833333333335</v>
      </c>
      <c r="F123" s="170">
        <f t="shared" si="1"/>
        <v>105.55416666666667</v>
      </c>
      <c r="H123" s="9">
        <v>121</v>
      </c>
      <c r="I123" s="10">
        <v>13283.33</v>
      </c>
      <c r="J123" s="169">
        <f t="shared" si="2"/>
        <v>4789.2041666666673</v>
      </c>
      <c r="K123" s="170">
        <f t="shared" si="3"/>
        <v>4792.1866666666665</v>
      </c>
      <c r="M123" s="53"/>
      <c r="N123" s="53"/>
      <c r="O123" s="53"/>
      <c r="Q123" s="53"/>
      <c r="R123" s="53"/>
      <c r="S123" s="53"/>
      <c r="U123" s="250">
        <f t="shared" si="4"/>
        <v>14513.379999999983</v>
      </c>
      <c r="W123" s="251">
        <f t="shared" si="5"/>
        <v>1513023.002499958</v>
      </c>
      <c r="X123" s="174">
        <f t="shared" si="6"/>
        <v>45.400260529743811</v>
      </c>
    </row>
    <row r="124" spans="1:24" ht="14.25" customHeight="1" x14ac:dyDescent="0.25">
      <c r="A124" s="9" t="s">
        <v>9</v>
      </c>
      <c r="B124" s="9">
        <v>2012</v>
      </c>
      <c r="C124" s="9">
        <v>122</v>
      </c>
      <c r="D124" s="10">
        <v>90.5</v>
      </c>
      <c r="E124" s="169">
        <f t="shared" si="0"/>
        <v>106.45</v>
      </c>
      <c r="F124" s="170">
        <f t="shared" si="1"/>
        <v>106.1375</v>
      </c>
      <c r="H124" s="9">
        <v>122</v>
      </c>
      <c r="I124" s="10">
        <v>6916.17</v>
      </c>
      <c r="J124" s="169">
        <f t="shared" si="2"/>
        <v>4795.1691666666666</v>
      </c>
      <c r="K124" s="170">
        <f t="shared" si="3"/>
        <v>4779.2770833333334</v>
      </c>
      <c r="M124" s="53"/>
      <c r="N124" s="53"/>
      <c r="O124" s="53"/>
      <c r="Q124" s="53"/>
      <c r="R124" s="53"/>
      <c r="S124" s="53"/>
      <c r="U124" s="250">
        <f t="shared" si="4"/>
        <v>6176.1099999999933</v>
      </c>
      <c r="W124" s="251">
        <f t="shared" si="5"/>
        <v>547688.80360001</v>
      </c>
      <c r="X124" s="174">
        <f t="shared" si="6"/>
        <v>45.029109252934482</v>
      </c>
    </row>
    <row r="125" spans="1:24" ht="14.25" customHeight="1" x14ac:dyDescent="0.25">
      <c r="A125" s="9" t="s">
        <v>10</v>
      </c>
      <c r="B125" s="9">
        <v>2012</v>
      </c>
      <c r="C125" s="9">
        <v>123</v>
      </c>
      <c r="D125" s="10">
        <v>119</v>
      </c>
      <c r="E125" s="169">
        <f t="shared" si="0"/>
        <v>105.825</v>
      </c>
      <c r="F125" s="170">
        <f t="shared" si="1"/>
        <v>107.16666666666666</v>
      </c>
      <c r="H125" s="9">
        <v>123</v>
      </c>
      <c r="I125" s="10">
        <v>4930.82</v>
      </c>
      <c r="J125" s="169">
        <f t="shared" si="2"/>
        <v>4763.3850000000002</v>
      </c>
      <c r="K125" s="170">
        <f t="shared" si="3"/>
        <v>4756.1270833333328</v>
      </c>
      <c r="M125" s="53"/>
      <c r="N125" s="53"/>
      <c r="O125" s="53"/>
      <c r="Q125" s="53"/>
      <c r="R125" s="53"/>
      <c r="S125" s="53"/>
      <c r="U125" s="250">
        <f t="shared" si="4"/>
        <v>11527.880000000019</v>
      </c>
      <c r="W125" s="251">
        <f t="shared" si="5"/>
        <v>43521200.643600255</v>
      </c>
      <c r="X125" s="174">
        <f t="shared" si="6"/>
        <v>44.380657076205289</v>
      </c>
    </row>
    <row r="126" spans="1:24" ht="14.25" customHeight="1" x14ac:dyDescent="0.25">
      <c r="A126" s="9" t="s">
        <v>11</v>
      </c>
      <c r="B126" s="9">
        <v>2012</v>
      </c>
      <c r="C126" s="9">
        <v>124</v>
      </c>
      <c r="D126" s="10">
        <v>36.5</v>
      </c>
      <c r="E126" s="169">
        <f t="shared" si="0"/>
        <v>108.50833333333333</v>
      </c>
      <c r="F126" s="170">
        <f t="shared" si="1"/>
        <v>105.62916666666666</v>
      </c>
      <c r="H126" s="9">
        <v>124</v>
      </c>
      <c r="I126" s="10">
        <v>4090.75</v>
      </c>
      <c r="J126" s="169">
        <f t="shared" si="2"/>
        <v>4748.8691666666664</v>
      </c>
      <c r="K126" s="170">
        <f t="shared" si="3"/>
        <v>4708.809166666666</v>
      </c>
      <c r="M126" s="53"/>
      <c r="N126" s="53"/>
      <c r="O126" s="53"/>
      <c r="Q126" s="53"/>
      <c r="R126" s="53"/>
      <c r="S126" s="53"/>
      <c r="U126" s="250">
        <f t="shared" si="4"/>
        <v>6808.3199999999924</v>
      </c>
      <c r="W126" s="251">
        <f t="shared" si="5"/>
        <v>7385186.7048999593</v>
      </c>
      <c r="X126" s="174">
        <f t="shared" si="6"/>
        <v>44.578683286655355</v>
      </c>
    </row>
    <row r="127" spans="1:24" ht="14.25" customHeight="1" x14ac:dyDescent="0.25">
      <c r="A127" s="9" t="s">
        <v>12</v>
      </c>
      <c r="B127" s="9">
        <v>2012</v>
      </c>
      <c r="C127" s="9">
        <v>125</v>
      </c>
      <c r="D127" s="10">
        <v>45</v>
      </c>
      <c r="E127" s="169">
        <f t="shared" si="0"/>
        <v>102.75</v>
      </c>
      <c r="F127" s="170">
        <f t="shared" si="1"/>
        <v>103.875</v>
      </c>
      <c r="H127" s="9">
        <v>125</v>
      </c>
      <c r="I127" s="10">
        <v>3816.29</v>
      </c>
      <c r="J127" s="169">
        <f t="shared" si="2"/>
        <v>4668.7491666666656</v>
      </c>
      <c r="K127" s="170">
        <f t="shared" si="3"/>
        <v>4652.1183333333329</v>
      </c>
      <c r="M127" s="53"/>
      <c r="N127" s="53"/>
      <c r="O127" s="53"/>
      <c r="Q127" s="53"/>
      <c r="R127" s="53"/>
      <c r="S127" s="53"/>
      <c r="U127" s="250">
        <f t="shared" si="4"/>
        <v>4452.3199999999924</v>
      </c>
      <c r="W127" s="251">
        <f t="shared" si="5"/>
        <v>404534.16089999041</v>
      </c>
      <c r="X127" s="174">
        <f t="shared" si="6"/>
        <v>44.785736060970713</v>
      </c>
    </row>
    <row r="128" spans="1:24" ht="14.25" customHeight="1" x14ac:dyDescent="0.25">
      <c r="A128" s="9" t="s">
        <v>14</v>
      </c>
      <c r="B128" s="9">
        <v>2012</v>
      </c>
      <c r="C128" s="9">
        <v>126</v>
      </c>
      <c r="D128" s="10">
        <v>87.5</v>
      </c>
      <c r="E128" s="169">
        <f t="shared" si="0"/>
        <v>105</v>
      </c>
      <c r="F128" s="170">
        <f t="shared" si="1"/>
        <v>101.70833333333334</v>
      </c>
      <c r="H128" s="9">
        <v>126</v>
      </c>
      <c r="I128" s="10">
        <v>4132.4399999999996</v>
      </c>
      <c r="J128" s="169">
        <f t="shared" si="2"/>
        <v>4635.4875000000002</v>
      </c>
      <c r="K128" s="170">
        <f t="shared" si="3"/>
        <v>4465.9291666666668</v>
      </c>
      <c r="M128" s="53"/>
      <c r="N128" s="53"/>
      <c r="O128" s="53"/>
      <c r="Q128" s="53"/>
      <c r="R128" s="53"/>
      <c r="S128" s="53"/>
      <c r="U128" s="250">
        <f t="shared" si="4"/>
        <v>3791.7200000000084</v>
      </c>
      <c r="W128" s="251">
        <f t="shared" si="5"/>
        <v>116090.11839999398</v>
      </c>
      <c r="X128" s="174">
        <f t="shared" si="6"/>
        <v>43.90917656698074</v>
      </c>
    </row>
    <row r="129" spans="1:24" ht="14.25" customHeight="1" x14ac:dyDescent="0.25">
      <c r="A129" s="9" t="s">
        <v>16</v>
      </c>
      <c r="B129" s="9">
        <v>2012</v>
      </c>
      <c r="C129" s="9">
        <v>127</v>
      </c>
      <c r="D129" s="10">
        <v>21.5</v>
      </c>
      <c r="E129" s="169">
        <f t="shared" si="0"/>
        <v>98.416666666666671</v>
      </c>
      <c r="F129" s="170">
        <f t="shared" si="1"/>
        <v>97.416666666666671</v>
      </c>
      <c r="H129" s="9">
        <v>127</v>
      </c>
      <c r="I129" s="10">
        <v>3018.84</v>
      </c>
      <c r="J129" s="169">
        <f t="shared" si="2"/>
        <v>4296.3708333333325</v>
      </c>
      <c r="K129" s="170">
        <f t="shared" si="3"/>
        <v>4105.3545833333328</v>
      </c>
      <c r="M129" s="53"/>
      <c r="N129" s="53"/>
      <c r="O129" s="53"/>
      <c r="Q129" s="53"/>
      <c r="R129" s="53"/>
      <c r="S129" s="53"/>
      <c r="U129" s="250">
        <f t="shared" si="4"/>
        <v>2947.2600000000093</v>
      </c>
      <c r="W129" s="251">
        <f t="shared" si="5"/>
        <v>5123.6963999986874</v>
      </c>
      <c r="X129" s="174">
        <f t="shared" si="6"/>
        <v>42.142219846022236</v>
      </c>
    </row>
    <row r="130" spans="1:24" ht="14.25" customHeight="1" x14ac:dyDescent="0.25">
      <c r="A130" s="9" t="s">
        <v>18</v>
      </c>
      <c r="B130" s="9">
        <v>2012</v>
      </c>
      <c r="C130" s="9">
        <v>128</v>
      </c>
      <c r="D130" s="10">
        <v>0</v>
      </c>
      <c r="E130" s="169">
        <f t="shared" si="0"/>
        <v>96.416666666666671</v>
      </c>
      <c r="F130" s="170">
        <f t="shared" si="1"/>
        <v>103.625</v>
      </c>
      <c r="H130" s="9">
        <v>128</v>
      </c>
      <c r="I130" s="10">
        <v>1987.82</v>
      </c>
      <c r="J130" s="169">
        <f t="shared" si="2"/>
        <v>3914.3383333333331</v>
      </c>
      <c r="K130" s="170">
        <f t="shared" si="3"/>
        <v>4003.4108333333334</v>
      </c>
      <c r="M130" s="53"/>
      <c r="N130" s="53"/>
      <c r="O130" s="53"/>
      <c r="Q130" s="53"/>
      <c r="R130" s="53"/>
      <c r="S130" s="53"/>
      <c r="U130" s="250">
        <f t="shared" si="4"/>
        <v>2369.2299999999959</v>
      </c>
      <c r="W130" s="251">
        <f t="shared" si="5"/>
        <v>145473.58809999694</v>
      </c>
      <c r="X130" s="174">
        <f t="shared" si="6"/>
        <v>38.633638922396464</v>
      </c>
    </row>
    <row r="131" spans="1:24" ht="14.25" customHeight="1" x14ac:dyDescent="0.25">
      <c r="A131" s="9" t="s">
        <v>20</v>
      </c>
      <c r="B131" s="9">
        <v>2012</v>
      </c>
      <c r="C131" s="9">
        <v>129</v>
      </c>
      <c r="D131" s="10">
        <v>35.5</v>
      </c>
      <c r="E131" s="169">
        <f t="shared" si="0"/>
        <v>110.83333333333333</v>
      </c>
      <c r="F131" s="170">
        <f t="shared" si="1"/>
        <v>113.625</v>
      </c>
      <c r="H131" s="9">
        <v>129</v>
      </c>
      <c r="I131" s="10">
        <v>1605.63</v>
      </c>
      <c r="J131" s="169">
        <f t="shared" si="2"/>
        <v>4092.4833333333336</v>
      </c>
      <c r="K131" s="170">
        <f t="shared" si="3"/>
        <v>4175.5495833333334</v>
      </c>
      <c r="M131" s="53"/>
      <c r="N131" s="53"/>
      <c r="O131" s="53"/>
      <c r="Q131" s="53"/>
      <c r="R131" s="53"/>
      <c r="S131" s="53"/>
      <c r="U131" s="250">
        <f t="shared" si="4"/>
        <v>1779.820000000007</v>
      </c>
      <c r="W131" s="251">
        <f t="shared" si="5"/>
        <v>30342.156100002394</v>
      </c>
      <c r="X131" s="174">
        <f t="shared" si="6"/>
        <v>36.748511184451779</v>
      </c>
    </row>
    <row r="132" spans="1:24" ht="14.25" customHeight="1" x14ac:dyDescent="0.25">
      <c r="A132" s="9" t="s">
        <v>21</v>
      </c>
      <c r="B132" s="9">
        <v>2012</v>
      </c>
      <c r="C132" s="9">
        <v>130</v>
      </c>
      <c r="D132" s="10">
        <v>57</v>
      </c>
      <c r="E132" s="169">
        <f t="shared" si="0"/>
        <v>116.41666666666667</v>
      </c>
      <c r="F132" s="170">
        <f t="shared" si="1"/>
        <v>117.875</v>
      </c>
      <c r="H132" s="9">
        <v>130</v>
      </c>
      <c r="I132" s="10">
        <v>1619.59</v>
      </c>
      <c r="J132" s="169">
        <f t="shared" si="2"/>
        <v>4258.6158333333333</v>
      </c>
      <c r="K132" s="170">
        <f t="shared" si="3"/>
        <v>4338.152916666666</v>
      </c>
      <c r="M132" s="53"/>
      <c r="N132" s="53"/>
      <c r="O132" s="53"/>
      <c r="Q132" s="53"/>
      <c r="R132" s="53"/>
      <c r="S132" s="53"/>
      <c r="U132" s="250">
        <f t="shared" si="4"/>
        <v>2581.0299999999988</v>
      </c>
      <c r="W132" s="251">
        <f t="shared" si="5"/>
        <v>924366.87359999795</v>
      </c>
      <c r="X132" s="174">
        <f t="shared" si="6"/>
        <v>36.802993990809469</v>
      </c>
    </row>
    <row r="133" spans="1:24" ht="14.25" customHeight="1" x14ac:dyDescent="0.25">
      <c r="A133" s="9" t="s">
        <v>22</v>
      </c>
      <c r="B133" s="9">
        <v>2012</v>
      </c>
      <c r="C133" s="9">
        <v>131</v>
      </c>
      <c r="D133" s="10">
        <v>161.5</v>
      </c>
      <c r="E133" s="169">
        <f t="shared" si="0"/>
        <v>119.33333333333333</v>
      </c>
      <c r="F133" s="170">
        <f t="shared" si="1"/>
        <v>119.95833333333333</v>
      </c>
      <c r="H133" s="9">
        <v>131</v>
      </c>
      <c r="I133" s="10">
        <v>2531.52</v>
      </c>
      <c r="J133" s="169">
        <f t="shared" si="2"/>
        <v>4417.6899999999996</v>
      </c>
      <c r="K133" s="170">
        <f t="shared" si="3"/>
        <v>4408.7004166666666</v>
      </c>
      <c r="M133" s="53"/>
      <c r="N133" s="53"/>
      <c r="O133" s="53"/>
      <c r="Q133" s="53"/>
      <c r="R133" s="53"/>
      <c r="S133" s="53"/>
      <c r="U133" s="250">
        <f t="shared" si="4"/>
        <v>2930.6599999999889</v>
      </c>
      <c r="W133" s="251">
        <f t="shared" si="5"/>
        <v>159312.73959999118</v>
      </c>
      <c r="X133" s="174">
        <f t="shared" si="6"/>
        <v>36.751931226120185</v>
      </c>
    </row>
    <row r="134" spans="1:24" ht="14.25" customHeight="1" x14ac:dyDescent="0.25">
      <c r="A134" s="9" t="s">
        <v>24</v>
      </c>
      <c r="B134" s="9">
        <v>2012</v>
      </c>
      <c r="C134" s="9">
        <v>132</v>
      </c>
      <c r="D134" s="10">
        <v>183.5</v>
      </c>
      <c r="E134" s="169">
        <f t="shared" si="0"/>
        <v>120.58333333333333</v>
      </c>
      <c r="F134" s="170">
        <f t="shared" si="1"/>
        <v>118.20833333333333</v>
      </c>
      <c r="H134" s="9">
        <v>132</v>
      </c>
      <c r="I134" s="10">
        <v>3623.25</v>
      </c>
      <c r="J134" s="169">
        <f t="shared" si="2"/>
        <v>4399.7108333333335</v>
      </c>
      <c r="K134" s="170">
        <f t="shared" si="3"/>
        <v>4397.5091666666667</v>
      </c>
      <c r="M134" s="53"/>
      <c r="N134" s="53"/>
      <c r="O134" s="53"/>
      <c r="Q134" s="53"/>
      <c r="R134" s="53"/>
      <c r="S134" s="53"/>
      <c r="U134" s="250">
        <f t="shared" si="4"/>
        <v>7692.650000000016</v>
      </c>
      <c r="W134" s="251">
        <f t="shared" si="5"/>
        <v>16560016.36000013</v>
      </c>
      <c r="X134" s="174">
        <f t="shared" si="6"/>
        <v>37.201346492774057</v>
      </c>
    </row>
    <row r="135" spans="1:24" ht="14.25" customHeight="1" x14ac:dyDescent="0.25">
      <c r="A135" s="9" t="s">
        <v>7</v>
      </c>
      <c r="B135" s="9">
        <v>2013</v>
      </c>
      <c r="C135" s="9">
        <v>133</v>
      </c>
      <c r="D135" s="10">
        <v>319.5</v>
      </c>
      <c r="E135" s="169">
        <f t="shared" si="0"/>
        <v>115.83333333333333</v>
      </c>
      <c r="F135" s="170">
        <f t="shared" si="1"/>
        <v>115.83333333333333</v>
      </c>
      <c r="H135" s="9">
        <v>133</v>
      </c>
      <c r="I135" s="10">
        <v>8698.94</v>
      </c>
      <c r="J135" s="169">
        <f t="shared" si="2"/>
        <v>4395.3074999999999</v>
      </c>
      <c r="K135" s="170">
        <f t="shared" si="3"/>
        <v>4390.0358333333334</v>
      </c>
      <c r="M135" s="53"/>
      <c r="N135" s="53"/>
      <c r="O135" s="53"/>
      <c r="Q135" s="53"/>
      <c r="R135" s="53"/>
      <c r="S135" s="53"/>
      <c r="U135" s="250">
        <f t="shared" si="4"/>
        <v>13283.329999999994</v>
      </c>
      <c r="W135" s="251">
        <f t="shared" si="5"/>
        <v>21016631.672099944</v>
      </c>
      <c r="X135" s="174">
        <f t="shared" si="6"/>
        <v>37.899589928057559</v>
      </c>
    </row>
    <row r="136" spans="1:24" ht="14.25" customHeight="1" x14ac:dyDescent="0.25">
      <c r="A136" s="9" t="s">
        <v>9</v>
      </c>
      <c r="B136" s="9">
        <v>2013</v>
      </c>
      <c r="C136" s="9">
        <v>134</v>
      </c>
      <c r="D136" s="10">
        <v>263.5</v>
      </c>
      <c r="E136" s="169">
        <f t="shared" si="0"/>
        <v>115.83333333333333</v>
      </c>
      <c r="F136" s="170">
        <f t="shared" si="1"/>
        <v>115.83333333333333</v>
      </c>
      <c r="H136" s="9">
        <v>134</v>
      </c>
      <c r="I136" s="10">
        <v>9053.91</v>
      </c>
      <c r="J136" s="169">
        <f t="shared" si="2"/>
        <v>4384.7641666666668</v>
      </c>
      <c r="K136" s="170">
        <f t="shared" si="3"/>
        <v>4393.3058333333338</v>
      </c>
      <c r="M136" s="53"/>
      <c r="N136" s="53"/>
      <c r="O136" s="53"/>
      <c r="Q136" s="53"/>
      <c r="R136" s="53"/>
      <c r="S136" s="53"/>
      <c r="U136" s="250">
        <f t="shared" si="4"/>
        <v>6916.1699999999983</v>
      </c>
      <c r="W136" s="251">
        <f t="shared" si="5"/>
        <v>4569932.3076000065</v>
      </c>
      <c r="X136" s="174">
        <f t="shared" si="6"/>
        <v>37.927820143884901</v>
      </c>
    </row>
    <row r="137" spans="1:24" ht="14.25" customHeight="1" x14ac:dyDescent="0.25">
      <c r="A137" s="9" t="s">
        <v>10</v>
      </c>
      <c r="B137" s="9">
        <v>2013</v>
      </c>
      <c r="C137" s="9">
        <v>135</v>
      </c>
      <c r="D137" s="10">
        <v>186</v>
      </c>
      <c r="E137" s="169">
        <f t="shared" si="0"/>
        <v>115.83333333333333</v>
      </c>
      <c r="F137" s="170">
        <f t="shared" si="1"/>
        <v>116.60833333333332</v>
      </c>
      <c r="H137" s="9">
        <v>135</v>
      </c>
      <c r="I137" s="10">
        <v>6924.41</v>
      </c>
      <c r="J137" s="169">
        <f t="shared" si="2"/>
        <v>4401.8474999999999</v>
      </c>
      <c r="K137" s="170">
        <f t="shared" si="3"/>
        <v>4417.9658333333336</v>
      </c>
      <c r="M137" s="53"/>
      <c r="N137" s="53"/>
      <c r="O137" s="53"/>
      <c r="Q137" s="53"/>
      <c r="R137" s="53"/>
      <c r="S137" s="53"/>
      <c r="U137" s="250">
        <f t="shared" si="4"/>
        <v>4930.820000000007</v>
      </c>
      <c r="W137" s="251">
        <f t="shared" si="5"/>
        <v>3974401.0880999714</v>
      </c>
      <c r="X137" s="174">
        <f t="shared" si="6"/>
        <v>37.887222182519835</v>
      </c>
    </row>
    <row r="138" spans="1:24" ht="14.25" customHeight="1" x14ac:dyDescent="0.25">
      <c r="A138" s="9" t="s">
        <v>11</v>
      </c>
      <c r="B138" s="9">
        <v>2013</v>
      </c>
      <c r="C138" s="9">
        <v>136</v>
      </c>
      <c r="D138" s="10">
        <v>71.5</v>
      </c>
      <c r="E138" s="169">
        <f t="shared" si="0"/>
        <v>117.38333333333333</v>
      </c>
      <c r="F138" s="170">
        <f t="shared" si="1"/>
        <v>119.21666666666667</v>
      </c>
      <c r="H138" s="9">
        <v>136</v>
      </c>
      <c r="I138" s="10">
        <v>5999.64</v>
      </c>
      <c r="J138" s="169">
        <f t="shared" si="2"/>
        <v>4434.0841666666665</v>
      </c>
      <c r="K138" s="170">
        <f t="shared" si="3"/>
        <v>4487.0179166666667</v>
      </c>
      <c r="M138" s="53"/>
      <c r="N138" s="53"/>
      <c r="O138" s="53"/>
      <c r="Q138" s="53"/>
      <c r="R138" s="53"/>
      <c r="S138" s="53"/>
      <c r="U138" s="250">
        <f t="shared" si="4"/>
        <v>4090.75</v>
      </c>
      <c r="W138" s="251">
        <f t="shared" si="5"/>
        <v>3643861.0321000014</v>
      </c>
      <c r="X138" s="174">
        <f t="shared" si="6"/>
        <v>37.637505242555569</v>
      </c>
    </row>
    <row r="139" spans="1:24" ht="14.25" customHeight="1" x14ac:dyDescent="0.25">
      <c r="A139" s="9" t="s">
        <v>12</v>
      </c>
      <c r="B139" s="9">
        <v>2013</v>
      </c>
      <c r="C139" s="9">
        <v>137</v>
      </c>
      <c r="D139" s="10">
        <v>60</v>
      </c>
      <c r="E139" s="169">
        <f t="shared" si="0"/>
        <v>121.05</v>
      </c>
      <c r="F139" s="170">
        <f t="shared" si="1"/>
        <v>122.50833333333333</v>
      </c>
      <c r="H139" s="9">
        <v>137</v>
      </c>
      <c r="I139" s="10">
        <v>3600.54</v>
      </c>
      <c r="J139" s="169">
        <f t="shared" si="2"/>
        <v>4539.9516666666668</v>
      </c>
      <c r="K139" s="170">
        <f t="shared" si="3"/>
        <v>4558.5783333333329</v>
      </c>
      <c r="M139" s="53"/>
      <c r="N139" s="53"/>
      <c r="O139" s="53"/>
      <c r="Q139" s="53"/>
      <c r="R139" s="53"/>
      <c r="S139" s="53"/>
      <c r="U139" s="250">
        <f t="shared" si="4"/>
        <v>3816.2899999999936</v>
      </c>
      <c r="W139" s="251">
        <f t="shared" si="5"/>
        <v>46548.06249999725</v>
      </c>
      <c r="X139" s="174">
        <f t="shared" si="6"/>
        <v>37.21035303720835</v>
      </c>
    </row>
    <row r="140" spans="1:24" ht="14.25" customHeight="1" x14ac:dyDescent="0.25">
      <c r="A140" s="9" t="s">
        <v>14</v>
      </c>
      <c r="B140" s="9">
        <v>2013</v>
      </c>
      <c r="C140" s="9">
        <v>138</v>
      </c>
      <c r="D140" s="10">
        <v>30.5</v>
      </c>
      <c r="E140" s="169">
        <f t="shared" si="0"/>
        <v>123.96666666666665</v>
      </c>
      <c r="F140" s="170">
        <f t="shared" si="1"/>
        <v>124.71666666666665</v>
      </c>
      <c r="H140" s="9">
        <v>138</v>
      </c>
      <c r="I140" s="10">
        <v>4079.6</v>
      </c>
      <c r="J140" s="169">
        <f t="shared" si="2"/>
        <v>4577.2049999999999</v>
      </c>
      <c r="K140" s="170">
        <f t="shared" si="3"/>
        <v>4647.1645833333332</v>
      </c>
      <c r="M140" s="53"/>
      <c r="N140" s="53"/>
      <c r="O140" s="53"/>
      <c r="Q140" s="53"/>
      <c r="R140" s="53"/>
      <c r="S140" s="53"/>
      <c r="U140" s="250">
        <f t="shared" si="4"/>
        <v>4132.4399999999951</v>
      </c>
      <c r="W140" s="251">
        <f t="shared" si="5"/>
        <v>2792.0655999994869</v>
      </c>
      <c r="X140" s="174">
        <f t="shared" si="6"/>
        <v>37.261776693839373</v>
      </c>
    </row>
    <row r="141" spans="1:24" ht="14.25" customHeight="1" x14ac:dyDescent="0.25">
      <c r="A141" s="9" t="s">
        <v>16</v>
      </c>
      <c r="B141" s="9">
        <v>2013</v>
      </c>
      <c r="C141" s="9">
        <v>139</v>
      </c>
      <c r="D141" s="10">
        <v>21.5</v>
      </c>
      <c r="E141" s="169">
        <f t="shared" si="0"/>
        <v>125.46666666666665</v>
      </c>
      <c r="F141" s="170">
        <f t="shared" si="1"/>
        <v>115.88333333333333</v>
      </c>
      <c r="H141" s="9">
        <v>139</v>
      </c>
      <c r="I141" s="10">
        <v>2892.32</v>
      </c>
      <c r="J141" s="169">
        <f t="shared" si="2"/>
        <v>4717.1241666666656</v>
      </c>
      <c r="K141" s="170">
        <f t="shared" si="3"/>
        <v>4482.9991666666665</v>
      </c>
      <c r="M141" s="53"/>
      <c r="N141" s="53"/>
      <c r="O141" s="53"/>
      <c r="Q141" s="53"/>
      <c r="R141" s="53"/>
      <c r="S141" s="53"/>
      <c r="U141" s="250">
        <f t="shared" si="4"/>
        <v>3018.8400000000038</v>
      </c>
      <c r="W141" s="251">
        <f t="shared" si="5"/>
        <v>16007.310400000915</v>
      </c>
      <c r="X141" s="174">
        <f t="shared" si="6"/>
        <v>38.685452322738385</v>
      </c>
    </row>
    <row r="142" spans="1:24" ht="14.25" customHeight="1" x14ac:dyDescent="0.25">
      <c r="A142" s="9" t="s">
        <v>18</v>
      </c>
      <c r="B142" s="9">
        <v>2013</v>
      </c>
      <c r="C142" s="9">
        <v>140</v>
      </c>
      <c r="D142" s="10">
        <v>0</v>
      </c>
      <c r="E142" s="169">
        <f t="shared" si="0"/>
        <v>106.3</v>
      </c>
      <c r="F142" s="170">
        <f t="shared" si="1"/>
        <v>96.383333333333326</v>
      </c>
      <c r="H142" s="9">
        <v>140</v>
      </c>
      <c r="I142" s="10">
        <v>2192.8200000000002</v>
      </c>
      <c r="J142" s="169">
        <f t="shared" si="2"/>
        <v>4248.8741666666665</v>
      </c>
      <c r="K142" s="170">
        <f t="shared" si="3"/>
        <v>3946.4212500000003</v>
      </c>
      <c r="M142" s="53"/>
      <c r="N142" s="53"/>
      <c r="O142" s="53"/>
      <c r="Q142" s="53"/>
      <c r="R142" s="53"/>
      <c r="S142" s="53"/>
      <c r="U142" s="250">
        <f t="shared" si="4"/>
        <v>1987.8199999999997</v>
      </c>
      <c r="W142" s="251">
        <f t="shared" si="5"/>
        <v>42025.000000000189</v>
      </c>
      <c r="X142" s="174">
        <f t="shared" si="6"/>
        <v>40.945058793014013</v>
      </c>
    </row>
    <row r="143" spans="1:24" ht="14.25" customHeight="1" x14ac:dyDescent="0.25">
      <c r="A143" s="9" t="s">
        <v>20</v>
      </c>
      <c r="B143" s="9">
        <v>2013</v>
      </c>
      <c r="C143" s="9">
        <v>141</v>
      </c>
      <c r="D143" s="10">
        <v>54.1</v>
      </c>
      <c r="E143" s="169">
        <f t="shared" si="0"/>
        <v>86.466666666666654</v>
      </c>
      <c r="F143" s="170">
        <f t="shared" si="1"/>
        <v>83.3</v>
      </c>
      <c r="H143" s="9">
        <v>141</v>
      </c>
      <c r="I143" s="10">
        <v>1992.47</v>
      </c>
      <c r="J143" s="169">
        <f t="shared" si="2"/>
        <v>3643.9683333333337</v>
      </c>
      <c r="K143" s="170">
        <f t="shared" si="3"/>
        <v>3446.4933333333338</v>
      </c>
      <c r="M143" s="53"/>
      <c r="N143" s="53"/>
      <c r="O143" s="53"/>
      <c r="Q143" s="53"/>
      <c r="R143" s="53"/>
      <c r="S143" s="53"/>
      <c r="U143" s="250">
        <f t="shared" si="4"/>
        <v>1605.6299999999974</v>
      </c>
      <c r="W143" s="251">
        <f t="shared" si="5"/>
        <v>149645.18560000203</v>
      </c>
      <c r="X143" s="174">
        <f t="shared" si="6"/>
        <v>41.374469787915174</v>
      </c>
    </row>
    <row r="144" spans="1:24" ht="14.25" customHeight="1" x14ac:dyDescent="0.25">
      <c r="A144" s="9" t="s">
        <v>21</v>
      </c>
      <c r="B144" s="9">
        <v>2013</v>
      </c>
      <c r="C144" s="9">
        <v>142</v>
      </c>
      <c r="D144" s="10">
        <v>101</v>
      </c>
      <c r="E144" s="169">
        <f t="shared" si="0"/>
        <v>80.13333333333334</v>
      </c>
      <c r="F144" s="170">
        <f t="shared" si="1"/>
        <v>80.425000000000011</v>
      </c>
      <c r="H144" s="9">
        <v>142</v>
      </c>
      <c r="I144" s="10">
        <v>2890</v>
      </c>
      <c r="J144" s="169">
        <f t="shared" si="2"/>
        <v>3249.0183333333339</v>
      </c>
      <c r="K144" s="170">
        <f t="shared" si="3"/>
        <v>3092.2654166666671</v>
      </c>
      <c r="M144" s="53"/>
      <c r="N144" s="53"/>
      <c r="O144" s="53"/>
      <c r="Q144" s="53"/>
      <c r="R144" s="53"/>
      <c r="S144" s="53"/>
      <c r="U144" s="250">
        <f t="shared" si="4"/>
        <v>1619.5899999999892</v>
      </c>
      <c r="W144" s="251">
        <f t="shared" si="5"/>
        <v>1613941.5681000273</v>
      </c>
      <c r="X144" s="174">
        <f t="shared" si="6"/>
        <v>38.449057092529273</v>
      </c>
    </row>
    <row r="145" spans="1:24" ht="14.25" customHeight="1" x14ac:dyDescent="0.25">
      <c r="A145" s="9" t="s">
        <v>22</v>
      </c>
      <c r="B145" s="9">
        <v>2013</v>
      </c>
      <c r="C145" s="9">
        <v>143</v>
      </c>
      <c r="D145" s="10">
        <v>196.5</v>
      </c>
      <c r="E145" s="169">
        <f t="shared" si="0"/>
        <v>80.716666666666669</v>
      </c>
      <c r="F145" s="170">
        <f t="shared" si="1"/>
        <v>78.862500000000011</v>
      </c>
      <c r="H145" s="9">
        <v>143</v>
      </c>
      <c r="I145" s="10">
        <v>2978.56</v>
      </c>
      <c r="J145" s="169">
        <f t="shared" si="2"/>
        <v>2935.5125000000003</v>
      </c>
      <c r="K145" s="170">
        <f t="shared" si="3"/>
        <v>2849.1333333333337</v>
      </c>
      <c r="M145" s="53"/>
      <c r="N145" s="53"/>
      <c r="O145" s="53"/>
      <c r="Q145" s="53"/>
      <c r="R145" s="53"/>
      <c r="S145" s="53"/>
      <c r="U145" s="250">
        <f t="shared" si="4"/>
        <v>2531.5199999999968</v>
      </c>
      <c r="W145" s="251">
        <f t="shared" si="5"/>
        <v>199844.76160000282</v>
      </c>
      <c r="X145" s="174">
        <f t="shared" si="6"/>
        <v>36.127859671368945</v>
      </c>
    </row>
    <row r="146" spans="1:24" ht="14.25" customHeight="1" x14ac:dyDescent="0.25">
      <c r="A146" s="9" t="s">
        <v>24</v>
      </c>
      <c r="B146" s="9">
        <v>2013</v>
      </c>
      <c r="C146" s="9">
        <v>144</v>
      </c>
      <c r="D146" s="10">
        <v>201.5</v>
      </c>
      <c r="E146" s="169">
        <f t="shared" si="0"/>
        <v>77.00833333333334</v>
      </c>
      <c r="F146" s="170">
        <f t="shared" si="1"/>
        <v>75.904166666666669</v>
      </c>
      <c r="H146" s="9">
        <v>144</v>
      </c>
      <c r="I146" s="10">
        <v>5302.28</v>
      </c>
      <c r="J146" s="169">
        <f t="shared" si="2"/>
        <v>2762.7541666666671</v>
      </c>
      <c r="K146" s="170">
        <f t="shared" si="3"/>
        <v>2651.5891666666666</v>
      </c>
      <c r="M146" s="53"/>
      <c r="N146" s="53"/>
      <c r="O146" s="53"/>
      <c r="Q146" s="53"/>
      <c r="R146" s="53"/>
      <c r="S146" s="53"/>
      <c r="U146" s="250">
        <f t="shared" si="4"/>
        <v>3623.2500000000073</v>
      </c>
      <c r="W146" s="251">
        <f t="shared" si="5"/>
        <v>2819141.7408999745</v>
      </c>
      <c r="X146" s="174">
        <f t="shared" si="6"/>
        <v>34.933380907943132</v>
      </c>
    </row>
    <row r="147" spans="1:24" ht="14.25" customHeight="1" x14ac:dyDescent="0.25">
      <c r="A147" s="9" t="s">
        <v>7</v>
      </c>
      <c r="B147" s="9">
        <v>2014</v>
      </c>
      <c r="C147" s="9">
        <v>145</v>
      </c>
      <c r="D147" s="10">
        <v>89.5</v>
      </c>
      <c r="E147" s="169">
        <f t="shared" si="0"/>
        <v>74.8</v>
      </c>
      <c r="F147" s="170">
        <f t="shared" si="1"/>
        <v>75.529166666666669</v>
      </c>
      <c r="H147" s="9">
        <v>145</v>
      </c>
      <c r="I147" s="10">
        <v>3079.94</v>
      </c>
      <c r="J147" s="169">
        <f t="shared" si="2"/>
        <v>2540.4241666666667</v>
      </c>
      <c r="K147" s="170">
        <f t="shared" si="3"/>
        <v>2473.4779166666667</v>
      </c>
      <c r="M147" s="53"/>
      <c r="N147" s="53"/>
      <c r="O147" s="53"/>
      <c r="Q147" s="53"/>
      <c r="R147" s="53"/>
      <c r="S147" s="53"/>
      <c r="U147" s="250">
        <f t="shared" si="4"/>
        <v>8698.9399999999951</v>
      </c>
      <c r="W147" s="251">
        <f t="shared" si="5"/>
        <v>31573160.99999994</v>
      </c>
      <c r="X147" s="174">
        <f t="shared" si="6"/>
        <v>32.748645666685057</v>
      </c>
    </row>
    <row r="148" spans="1:24" ht="14.25" customHeight="1" x14ac:dyDescent="0.25">
      <c r="A148" s="9" t="s">
        <v>9</v>
      </c>
      <c r="B148" s="9">
        <v>2014</v>
      </c>
      <c r="C148" s="9">
        <v>146</v>
      </c>
      <c r="D148" s="10">
        <v>25.5</v>
      </c>
      <c r="E148" s="169">
        <f t="shared" si="0"/>
        <v>76.25833333333334</v>
      </c>
      <c r="F148" s="170">
        <f t="shared" si="1"/>
        <v>76.50833333333334</v>
      </c>
      <c r="H148" s="9">
        <v>146</v>
      </c>
      <c r="I148" s="10">
        <v>1795.04</v>
      </c>
      <c r="J148" s="169">
        <f t="shared" si="2"/>
        <v>2406.5316666666668</v>
      </c>
      <c r="K148" s="170">
        <f t="shared" si="3"/>
        <v>2363.8987500000003</v>
      </c>
      <c r="M148" s="53"/>
      <c r="N148" s="53"/>
      <c r="O148" s="53"/>
      <c r="Q148" s="53"/>
      <c r="R148" s="53"/>
      <c r="S148" s="53"/>
      <c r="U148" s="250">
        <f t="shared" si="4"/>
        <v>9053.9099999999962</v>
      </c>
      <c r="W148" s="251">
        <f t="shared" si="5"/>
        <v>52691193.676899947</v>
      </c>
      <c r="X148" s="174">
        <f t="shared" si="6"/>
        <v>30.897271539048035</v>
      </c>
    </row>
    <row r="149" spans="1:24" ht="14.25" customHeight="1" x14ac:dyDescent="0.25">
      <c r="A149" s="9" t="s">
        <v>10</v>
      </c>
      <c r="B149" s="9">
        <v>2014</v>
      </c>
      <c r="C149" s="9">
        <v>147</v>
      </c>
      <c r="D149" s="10">
        <v>110</v>
      </c>
      <c r="E149" s="169">
        <f t="shared" si="0"/>
        <v>76.75833333333334</v>
      </c>
      <c r="F149" s="170">
        <f t="shared" si="1"/>
        <v>76.004166666666663</v>
      </c>
      <c r="H149" s="9">
        <v>147</v>
      </c>
      <c r="I149" s="10">
        <v>2185.0100000000002</v>
      </c>
      <c r="J149" s="169">
        <f t="shared" si="2"/>
        <v>2321.2658333333334</v>
      </c>
      <c r="K149" s="170">
        <f t="shared" si="3"/>
        <v>2274.3962499999998</v>
      </c>
      <c r="M149" s="53"/>
      <c r="N149" s="53"/>
      <c r="O149" s="53"/>
      <c r="Q149" s="53"/>
      <c r="R149" s="53"/>
      <c r="S149" s="53"/>
      <c r="U149" s="250">
        <f t="shared" si="4"/>
        <v>6924.4099999999962</v>
      </c>
      <c r="W149" s="251">
        <f t="shared" si="5"/>
        <v>22461912.359999962</v>
      </c>
      <c r="X149" s="174">
        <f t="shared" si="6"/>
        <v>29.924625842881419</v>
      </c>
    </row>
    <row r="150" spans="1:24" ht="14.25" customHeight="1" x14ac:dyDescent="0.25">
      <c r="A150" s="9" t="s">
        <v>11</v>
      </c>
      <c r="B150" s="9">
        <v>2014</v>
      </c>
      <c r="C150" s="9">
        <v>148</v>
      </c>
      <c r="D150" s="10">
        <v>78.5</v>
      </c>
      <c r="E150" s="169">
        <f t="shared" si="0"/>
        <v>75.25</v>
      </c>
      <c r="F150" s="170">
        <f t="shared" si="1"/>
        <v>72.770833333333343</v>
      </c>
      <c r="H150" s="9">
        <v>148</v>
      </c>
      <c r="I150" s="10">
        <v>2237.5700000000002</v>
      </c>
      <c r="J150" s="169">
        <f t="shared" si="2"/>
        <v>2227.5266666666666</v>
      </c>
      <c r="K150" s="170">
        <f t="shared" si="3"/>
        <v>2134.2079166666667</v>
      </c>
      <c r="M150" s="53"/>
      <c r="N150" s="53"/>
      <c r="O150" s="53"/>
      <c r="Q150" s="53"/>
      <c r="R150" s="53"/>
      <c r="S150" s="53"/>
      <c r="U150" s="250">
        <f t="shared" si="4"/>
        <v>5999.6400000000067</v>
      </c>
      <c r="W150" s="251">
        <f t="shared" si="5"/>
        <v>14153170.684900049</v>
      </c>
      <c r="X150" s="174">
        <f t="shared" si="6"/>
        <v>29.327792728313767</v>
      </c>
    </row>
    <row r="151" spans="1:24" ht="14.25" customHeight="1" x14ac:dyDescent="0.25">
      <c r="A151" s="9" t="s">
        <v>12</v>
      </c>
      <c r="B151" s="9">
        <v>2014</v>
      </c>
      <c r="C151" s="9">
        <v>149</v>
      </c>
      <c r="D151" s="10">
        <v>15.5</v>
      </c>
      <c r="E151" s="169">
        <f t="shared" si="0"/>
        <v>70.291666666666671</v>
      </c>
      <c r="F151" s="170">
        <f t="shared" si="1"/>
        <v>68.729166666666671</v>
      </c>
      <c r="H151" s="9">
        <v>149</v>
      </c>
      <c r="I151" s="10">
        <v>1527.44</v>
      </c>
      <c r="J151" s="169">
        <f t="shared" si="2"/>
        <v>2040.8891666666666</v>
      </c>
      <c r="K151" s="170">
        <f t="shared" si="3"/>
        <v>1979.2083333333333</v>
      </c>
      <c r="M151" s="53"/>
      <c r="N151" s="53"/>
      <c r="O151" s="53"/>
      <c r="Q151" s="53"/>
      <c r="R151" s="53"/>
      <c r="S151" s="53"/>
      <c r="U151" s="250">
        <f t="shared" si="4"/>
        <v>3600.5400000000009</v>
      </c>
      <c r="W151" s="251">
        <f t="shared" si="5"/>
        <v>4297743.6100000031</v>
      </c>
      <c r="X151" s="174">
        <f t="shared" si="6"/>
        <v>28.797211276144282</v>
      </c>
    </row>
    <row r="152" spans="1:24" ht="14.25" customHeight="1" x14ac:dyDescent="0.25">
      <c r="A152" s="9" t="s">
        <v>14</v>
      </c>
      <c r="B152" s="9">
        <v>2014</v>
      </c>
      <c r="C152" s="9">
        <v>150</v>
      </c>
      <c r="D152" s="10">
        <v>4</v>
      </c>
      <c r="E152" s="169">
        <f t="shared" si="0"/>
        <v>67.166666666666671</v>
      </c>
      <c r="F152" s="170">
        <f t="shared" si="1"/>
        <v>66.229166666666671</v>
      </c>
      <c r="H152" s="9">
        <v>150</v>
      </c>
      <c r="I152" s="10">
        <v>1411.64</v>
      </c>
      <c r="J152" s="169">
        <f t="shared" si="2"/>
        <v>1917.5274999999999</v>
      </c>
      <c r="K152" s="170">
        <f t="shared" si="3"/>
        <v>1839.7162500000002</v>
      </c>
      <c r="M152" s="53"/>
      <c r="N152" s="53"/>
      <c r="O152" s="53"/>
      <c r="Q152" s="53"/>
      <c r="R152" s="53"/>
      <c r="S152" s="53"/>
      <c r="U152" s="250">
        <f t="shared" si="4"/>
        <v>4079.6000000000022</v>
      </c>
      <c r="W152" s="251">
        <f t="shared" si="5"/>
        <v>7118010.5616000099</v>
      </c>
      <c r="X152" s="174">
        <f t="shared" si="6"/>
        <v>27.778037118590753</v>
      </c>
    </row>
    <row r="153" spans="1:24" ht="14.25" customHeight="1" x14ac:dyDescent="0.25">
      <c r="A153" s="9" t="s">
        <v>16</v>
      </c>
      <c r="B153" s="9">
        <v>2014</v>
      </c>
      <c r="C153" s="9">
        <v>151</v>
      </c>
      <c r="D153" s="10">
        <v>39</v>
      </c>
      <c r="E153" s="169">
        <f t="shared" si="0"/>
        <v>65.291666666666671</v>
      </c>
      <c r="F153" s="170">
        <f t="shared" si="1"/>
        <v>65.333333333333343</v>
      </c>
      <c r="H153" s="9">
        <v>151</v>
      </c>
      <c r="I153" s="10">
        <v>1285.6099999999999</v>
      </c>
      <c r="J153" s="169">
        <f t="shared" si="2"/>
        <v>1761.9050000000004</v>
      </c>
      <c r="K153" s="170">
        <f t="shared" si="3"/>
        <v>1716.4162500000002</v>
      </c>
      <c r="M153" s="53"/>
      <c r="N153" s="53"/>
      <c r="O153" s="53"/>
      <c r="Q153" s="53"/>
      <c r="R153" s="53"/>
      <c r="S153" s="53"/>
      <c r="U153" s="250">
        <f t="shared" si="4"/>
        <v>2892.3199999999997</v>
      </c>
      <c r="W153" s="251">
        <f t="shared" si="5"/>
        <v>2581517.0240999996</v>
      </c>
      <c r="X153" s="174">
        <f t="shared" si="6"/>
        <v>26.271677295918366</v>
      </c>
    </row>
    <row r="154" spans="1:24" ht="14.25" customHeight="1" x14ac:dyDescent="0.25">
      <c r="A154" s="9" t="s">
        <v>18</v>
      </c>
      <c r="B154" s="9">
        <v>2014</v>
      </c>
      <c r="C154" s="9">
        <v>152</v>
      </c>
      <c r="D154" s="10">
        <v>6</v>
      </c>
      <c r="E154" s="169">
        <f t="shared" si="0"/>
        <v>65.375</v>
      </c>
      <c r="F154" s="170">
        <f t="shared" si="1"/>
        <v>72.270833333333343</v>
      </c>
      <c r="H154" s="9">
        <v>152</v>
      </c>
      <c r="I154" s="10">
        <v>1169.6300000000001</v>
      </c>
      <c r="J154" s="169">
        <f t="shared" si="2"/>
        <v>1670.9275</v>
      </c>
      <c r="K154" s="170">
        <f t="shared" si="3"/>
        <v>1743.2270833333332</v>
      </c>
      <c r="M154" s="53"/>
      <c r="N154" s="53"/>
      <c r="O154" s="53"/>
      <c r="Q154" s="53"/>
      <c r="R154" s="53"/>
      <c r="S154" s="53"/>
      <c r="U154" s="250">
        <f t="shared" si="4"/>
        <v>2192.8199999999997</v>
      </c>
      <c r="W154" s="251">
        <f t="shared" si="5"/>
        <v>1046917.7760999992</v>
      </c>
      <c r="X154" s="174">
        <f t="shared" si="6"/>
        <v>24.120755260882095</v>
      </c>
    </row>
    <row r="155" spans="1:24" ht="14.25" customHeight="1" x14ac:dyDescent="0.25">
      <c r="A155" s="9" t="s">
        <v>20</v>
      </c>
      <c r="B155" s="9">
        <v>2014</v>
      </c>
      <c r="C155" s="9">
        <v>153</v>
      </c>
      <c r="D155" s="10">
        <v>36</v>
      </c>
      <c r="E155" s="169">
        <f t="shared" si="0"/>
        <v>79.166666666666671</v>
      </c>
      <c r="F155" s="170">
        <f t="shared" si="1"/>
        <v>82.875</v>
      </c>
      <c r="H155" s="9">
        <v>153</v>
      </c>
      <c r="I155" s="10">
        <v>867.6</v>
      </c>
      <c r="J155" s="169">
        <f t="shared" si="2"/>
        <v>1815.5266666666666</v>
      </c>
      <c r="K155" s="170">
        <f t="shared" si="3"/>
        <v>1919.5816666666665</v>
      </c>
      <c r="M155" s="53"/>
      <c r="N155" s="53"/>
      <c r="O155" s="53"/>
      <c r="Q155" s="53"/>
      <c r="R155" s="53"/>
      <c r="S155" s="53"/>
      <c r="U155" s="250">
        <f t="shared" si="4"/>
        <v>1992.4700000000012</v>
      </c>
      <c r="W155" s="251">
        <f t="shared" si="5"/>
        <v>1265332.5169000027</v>
      </c>
      <c r="X155" s="174">
        <f t="shared" si="6"/>
        <v>23.162373051784815</v>
      </c>
    </row>
    <row r="156" spans="1:24" ht="14.25" customHeight="1" x14ac:dyDescent="0.25">
      <c r="A156" s="9" t="s">
        <v>21</v>
      </c>
      <c r="B156" s="9">
        <v>2014</v>
      </c>
      <c r="C156" s="9">
        <v>154</v>
      </c>
      <c r="D156" s="10">
        <v>41.5</v>
      </c>
      <c r="E156" s="169">
        <f t="shared" si="0"/>
        <v>86.583333333333329</v>
      </c>
      <c r="F156" s="170">
        <f t="shared" si="1"/>
        <v>83.354166666666657</v>
      </c>
      <c r="H156" s="9">
        <v>154</v>
      </c>
      <c r="I156" s="10">
        <v>650.35</v>
      </c>
      <c r="J156" s="169">
        <f t="shared" si="2"/>
        <v>2023.6366666666665</v>
      </c>
      <c r="K156" s="170">
        <f t="shared" si="3"/>
        <v>2077.6075000000001</v>
      </c>
      <c r="M156" s="53"/>
      <c r="N156" s="53"/>
      <c r="O156" s="53"/>
      <c r="Q156" s="53"/>
      <c r="R156" s="53"/>
      <c r="S156" s="53"/>
      <c r="U156" s="250">
        <f t="shared" si="4"/>
        <v>2890</v>
      </c>
      <c r="W156" s="251">
        <f t="shared" si="5"/>
        <v>5016032.1225000005</v>
      </c>
      <c r="X156" s="174">
        <f t="shared" si="6"/>
        <v>24.925058735316174</v>
      </c>
    </row>
    <row r="157" spans="1:24" ht="14.25" customHeight="1" x14ac:dyDescent="0.25">
      <c r="A157" s="9" t="s">
        <v>22</v>
      </c>
      <c r="B157" s="9">
        <v>2014</v>
      </c>
      <c r="C157" s="9">
        <v>155</v>
      </c>
      <c r="D157" s="10">
        <v>159</v>
      </c>
      <c r="E157" s="169">
        <f t="shared" si="0"/>
        <v>80.125</v>
      </c>
      <c r="F157" s="170">
        <f t="shared" si="1"/>
        <v>81.958333333333343</v>
      </c>
      <c r="H157" s="9">
        <v>155</v>
      </c>
      <c r="I157" s="10">
        <v>1498.22</v>
      </c>
      <c r="J157" s="169">
        <f t="shared" si="2"/>
        <v>2131.5783333333334</v>
      </c>
      <c r="K157" s="170">
        <f t="shared" si="3"/>
        <v>2172.4216666666666</v>
      </c>
      <c r="M157" s="53"/>
      <c r="N157" s="53"/>
      <c r="O157" s="53"/>
      <c r="Q157" s="53"/>
      <c r="R157" s="53"/>
      <c r="S157" s="53"/>
      <c r="U157" s="250">
        <f t="shared" si="4"/>
        <v>2978.5600000000013</v>
      </c>
      <c r="W157" s="251">
        <f t="shared" si="5"/>
        <v>2191406.5156000038</v>
      </c>
      <c r="X157" s="174">
        <f t="shared" si="6"/>
        <v>26.506415861718349</v>
      </c>
    </row>
    <row r="158" spans="1:24" ht="14.25" customHeight="1" x14ac:dyDescent="0.25">
      <c r="A158" s="9" t="s">
        <v>24</v>
      </c>
      <c r="B158" s="9">
        <v>2014</v>
      </c>
      <c r="C158" s="9">
        <v>156</v>
      </c>
      <c r="D158" s="10">
        <v>179</v>
      </c>
      <c r="E158" s="169">
        <f t="shared" si="0"/>
        <v>83.791666666666671</v>
      </c>
      <c r="F158" s="170">
        <f t="shared" si="1"/>
        <v>84.541666666666671</v>
      </c>
      <c r="H158" s="9">
        <v>156</v>
      </c>
      <c r="I158" s="10">
        <v>3434.81</v>
      </c>
      <c r="J158" s="169">
        <f t="shared" si="2"/>
        <v>2213.2649999999999</v>
      </c>
      <c r="K158" s="170">
        <f t="shared" si="3"/>
        <v>2239.0337499999996</v>
      </c>
      <c r="M158" s="53"/>
      <c r="N158" s="53"/>
      <c r="O158" s="53"/>
      <c r="Q158" s="53"/>
      <c r="R158" s="53"/>
      <c r="S158" s="53"/>
      <c r="U158" s="250">
        <f t="shared" si="4"/>
        <v>5302.2799999999952</v>
      </c>
      <c r="W158" s="251">
        <f t="shared" si="5"/>
        <v>3487444.2008999824</v>
      </c>
      <c r="X158" s="174">
        <f t="shared" si="6"/>
        <v>26.484381468703788</v>
      </c>
    </row>
    <row r="159" spans="1:24" ht="14.25" customHeight="1" x14ac:dyDescent="0.25">
      <c r="A159" s="9" t="s">
        <v>7</v>
      </c>
      <c r="B159" s="9">
        <v>2015</v>
      </c>
      <c r="C159" s="9">
        <v>157</v>
      </c>
      <c r="D159" s="10">
        <v>90.5</v>
      </c>
      <c r="E159" s="169">
        <f t="shared" si="0"/>
        <v>85.291666666666671</v>
      </c>
      <c r="F159" s="170">
        <f t="shared" si="1"/>
        <v>84.0625</v>
      </c>
      <c r="H159" s="9">
        <v>157</v>
      </c>
      <c r="I159" s="10">
        <v>1988.21</v>
      </c>
      <c r="J159" s="169">
        <f t="shared" si="2"/>
        <v>2264.8024999999998</v>
      </c>
      <c r="K159" s="170">
        <f t="shared" si="3"/>
        <v>2276.5587499999997</v>
      </c>
      <c r="M159" s="53"/>
      <c r="N159" s="53"/>
      <c r="O159" s="53"/>
      <c r="Q159" s="53"/>
      <c r="R159" s="53"/>
      <c r="S159" s="53"/>
      <c r="U159" s="250">
        <f t="shared" si="4"/>
        <v>3079.9400000000023</v>
      </c>
      <c r="W159" s="251">
        <f t="shared" si="5"/>
        <v>1191874.392900005</v>
      </c>
      <c r="X159" s="174">
        <f t="shared" si="6"/>
        <v>27.081739776951668</v>
      </c>
    </row>
    <row r="160" spans="1:24" ht="14.25" customHeight="1" x14ac:dyDescent="0.25">
      <c r="A160" s="9" t="s">
        <v>9</v>
      </c>
      <c r="B160" s="9">
        <v>2015</v>
      </c>
      <c r="C160" s="9">
        <v>158</v>
      </c>
      <c r="D160" s="10">
        <v>191</v>
      </c>
      <c r="E160" s="169">
        <f t="shared" si="0"/>
        <v>82.833333333333329</v>
      </c>
      <c r="F160" s="170">
        <f t="shared" si="1"/>
        <v>82.958333333333329</v>
      </c>
      <c r="H160" s="9">
        <v>158</v>
      </c>
      <c r="I160" s="10">
        <v>3530.23</v>
      </c>
      <c r="J160" s="169">
        <f t="shared" si="2"/>
        <v>2288.3149999999996</v>
      </c>
      <c r="K160" s="170">
        <f t="shared" si="3"/>
        <v>2286.7491666666665</v>
      </c>
      <c r="M160" s="53"/>
      <c r="N160" s="53"/>
      <c r="O160" s="53"/>
      <c r="Q160" s="53"/>
      <c r="R160" s="53"/>
      <c r="S160" s="53"/>
      <c r="U160" s="250">
        <f t="shared" si="4"/>
        <v>1795.0400000000009</v>
      </c>
      <c r="W160" s="251">
        <f t="shared" si="5"/>
        <v>3010884.3360999972</v>
      </c>
      <c r="X160" s="174">
        <f t="shared" si="6"/>
        <v>27.565032646911099</v>
      </c>
    </row>
    <row r="161" spans="1:24" ht="14.25" customHeight="1" x14ac:dyDescent="0.25">
      <c r="A161" s="9" t="s">
        <v>10</v>
      </c>
      <c r="B161" s="9">
        <v>2015</v>
      </c>
      <c r="C161" s="9">
        <v>159</v>
      </c>
      <c r="D161" s="10">
        <v>199</v>
      </c>
      <c r="E161" s="169">
        <f t="shared" si="0"/>
        <v>83.083333333333329</v>
      </c>
      <c r="F161" s="170">
        <f t="shared" si="1"/>
        <v>86.9375</v>
      </c>
      <c r="H161" s="9">
        <v>159</v>
      </c>
      <c r="I161" s="10">
        <v>4682.33</v>
      </c>
      <c r="J161" s="169">
        <f t="shared" si="2"/>
        <v>2285.1833333333329</v>
      </c>
      <c r="K161" s="170">
        <f t="shared" si="3"/>
        <v>2339.0112499999996</v>
      </c>
      <c r="M161" s="53"/>
      <c r="N161" s="53"/>
      <c r="O161" s="53"/>
      <c r="Q161" s="53"/>
      <c r="R161" s="53"/>
      <c r="S161" s="53"/>
      <c r="U161" s="250">
        <f t="shared" si="4"/>
        <v>2185.010000000002</v>
      </c>
      <c r="W161" s="251">
        <f t="shared" si="5"/>
        <v>6236607.1823999891</v>
      </c>
      <c r="X161" s="174">
        <f t="shared" si="6"/>
        <v>26.904514737598845</v>
      </c>
    </row>
    <row r="162" spans="1:24" ht="14.25" customHeight="1" x14ac:dyDescent="0.25">
      <c r="A162" s="9" t="s">
        <v>11</v>
      </c>
      <c r="B162" s="9">
        <v>2015</v>
      </c>
      <c r="C162" s="9">
        <v>160</v>
      </c>
      <c r="D162" s="10">
        <v>1</v>
      </c>
      <c r="E162" s="169">
        <f t="shared" si="0"/>
        <v>90.791666666666671</v>
      </c>
      <c r="F162" s="170">
        <f t="shared" si="1"/>
        <v>91.520833333333343</v>
      </c>
      <c r="H162" s="9">
        <v>160</v>
      </c>
      <c r="I162" s="10">
        <v>3532.87</v>
      </c>
      <c r="J162" s="169">
        <f t="shared" si="2"/>
        <v>2392.8391666666666</v>
      </c>
      <c r="K162" s="170">
        <f t="shared" si="3"/>
        <v>2409.2608333333333</v>
      </c>
      <c r="M162" s="53"/>
      <c r="N162" s="53"/>
      <c r="O162" s="53"/>
      <c r="Q162" s="53"/>
      <c r="R162" s="53"/>
      <c r="S162" s="53"/>
      <c r="U162" s="250">
        <f t="shared" si="4"/>
        <v>2237.5699999999997</v>
      </c>
      <c r="W162" s="251">
        <f t="shared" si="5"/>
        <v>1677802.0900000005</v>
      </c>
      <c r="X162" s="174">
        <f t="shared" si="6"/>
        <v>26.324725699977233</v>
      </c>
    </row>
    <row r="163" spans="1:24" ht="14.25" customHeight="1" x14ac:dyDescent="0.25">
      <c r="A163" s="9" t="s">
        <v>12</v>
      </c>
      <c r="B163" s="9">
        <v>2015</v>
      </c>
      <c r="C163" s="9">
        <v>161</v>
      </c>
      <c r="D163" s="10">
        <v>59.5</v>
      </c>
      <c r="E163" s="169">
        <f t="shared" si="0"/>
        <v>92.25</v>
      </c>
      <c r="F163" s="170">
        <f t="shared" si="1"/>
        <v>95.333333333333343</v>
      </c>
      <c r="H163" s="9">
        <v>161</v>
      </c>
      <c r="I163" s="10">
        <v>2507.6799999999998</v>
      </c>
      <c r="J163" s="169">
        <f t="shared" si="2"/>
        <v>2425.6824999999999</v>
      </c>
      <c r="K163" s="170">
        <f t="shared" si="3"/>
        <v>2481.9870833333334</v>
      </c>
      <c r="M163" s="53"/>
      <c r="N163" s="53"/>
      <c r="O163" s="53"/>
      <c r="Q163" s="53"/>
      <c r="R163" s="53"/>
      <c r="S163" s="53"/>
      <c r="U163" s="250">
        <f t="shared" si="4"/>
        <v>1527.440000000006</v>
      </c>
      <c r="W163" s="251">
        <f t="shared" si="5"/>
        <v>960870.45759998797</v>
      </c>
      <c r="X163" s="174">
        <f t="shared" si="6"/>
        <v>26.034829545454542</v>
      </c>
    </row>
    <row r="164" spans="1:24" ht="14.25" customHeight="1" x14ac:dyDescent="0.25">
      <c r="A164" s="9" t="s">
        <v>14</v>
      </c>
      <c r="B164" s="9">
        <v>2015</v>
      </c>
      <c r="C164" s="9">
        <v>162</v>
      </c>
      <c r="D164" s="10">
        <v>22</v>
      </c>
      <c r="E164" s="169">
        <f t="shared" si="0"/>
        <v>98.416666666666671</v>
      </c>
      <c r="F164" s="170">
        <f t="shared" si="1"/>
        <v>99.291666666666671</v>
      </c>
      <c r="H164" s="9">
        <v>162</v>
      </c>
      <c r="I164" s="10">
        <v>2030.09</v>
      </c>
      <c r="J164" s="169">
        <f t="shared" si="2"/>
        <v>2538.2916666666665</v>
      </c>
      <c r="K164" s="170">
        <f t="shared" si="3"/>
        <v>2604.3304166666667</v>
      </c>
      <c r="M164" s="53"/>
      <c r="N164" s="53"/>
      <c r="O164" s="53"/>
      <c r="Q164" s="53"/>
      <c r="R164" s="53"/>
      <c r="S164" s="53"/>
      <c r="U164" s="250">
        <f t="shared" si="4"/>
        <v>1411.6400000000031</v>
      </c>
      <c r="W164" s="251">
        <f t="shared" si="5"/>
        <v>382480.40249999613</v>
      </c>
      <c r="X164" s="174">
        <f t="shared" si="6"/>
        <v>26.22909357952161</v>
      </c>
    </row>
    <row r="165" spans="1:24" ht="14.25" customHeight="1" x14ac:dyDescent="0.25">
      <c r="A165" s="9" t="s">
        <v>16</v>
      </c>
      <c r="B165" s="9">
        <v>2015</v>
      </c>
      <c r="C165" s="9">
        <v>163</v>
      </c>
      <c r="D165" s="10">
        <v>9.5</v>
      </c>
      <c r="E165" s="169">
        <f t="shared" si="0"/>
        <v>100.16666666666667</v>
      </c>
      <c r="F165" s="170">
        <f t="shared" si="1"/>
        <v>109.77083333333334</v>
      </c>
      <c r="H165" s="9">
        <v>163</v>
      </c>
      <c r="I165" s="10">
        <v>1567.76</v>
      </c>
      <c r="J165" s="169">
        <f t="shared" si="2"/>
        <v>2670.3691666666668</v>
      </c>
      <c r="K165" s="170">
        <f t="shared" si="3"/>
        <v>2984.585</v>
      </c>
      <c r="M165" s="53"/>
      <c r="N165" s="53"/>
      <c r="O165" s="53"/>
      <c r="Q165" s="53"/>
      <c r="R165" s="53"/>
      <c r="S165" s="53"/>
      <c r="U165" s="250">
        <f t="shared" si="4"/>
        <v>1285.6100000000006</v>
      </c>
      <c r="W165" s="251">
        <f t="shared" si="5"/>
        <v>79608.622499999663</v>
      </c>
      <c r="X165" s="174">
        <f t="shared" si="6"/>
        <v>27.189235148984626</v>
      </c>
    </row>
    <row r="166" spans="1:24" ht="14.25" customHeight="1" x14ac:dyDescent="0.25">
      <c r="A166" s="9" t="s">
        <v>18</v>
      </c>
      <c r="B166" s="9">
        <v>2015</v>
      </c>
      <c r="C166" s="9">
        <v>164</v>
      </c>
      <c r="D166" s="10">
        <v>9</v>
      </c>
      <c r="E166" s="169">
        <f t="shared" si="0"/>
        <v>119.375</v>
      </c>
      <c r="F166" s="170">
        <f t="shared" si="1"/>
        <v>117.66666666666666</v>
      </c>
      <c r="H166" s="9">
        <v>164</v>
      </c>
      <c r="I166" s="10">
        <v>1132.05</v>
      </c>
      <c r="J166" s="169">
        <f t="shared" si="2"/>
        <v>3298.8008333333332</v>
      </c>
      <c r="K166" s="170">
        <f t="shared" si="3"/>
        <v>3433.2420833333331</v>
      </c>
      <c r="M166" s="53"/>
      <c r="N166" s="53"/>
      <c r="O166" s="53"/>
      <c r="Q166" s="53"/>
      <c r="R166" s="53"/>
      <c r="S166" s="53"/>
      <c r="U166" s="250">
        <f t="shared" si="4"/>
        <v>1169.6299999999974</v>
      </c>
      <c r="W166" s="251">
        <f t="shared" si="5"/>
        <v>1412.2563999998065</v>
      </c>
      <c r="X166" s="174">
        <f t="shared" si="6"/>
        <v>29.177694759206798</v>
      </c>
    </row>
    <row r="167" spans="1:24" ht="14.25" customHeight="1" x14ac:dyDescent="0.25">
      <c r="A167" s="9" t="s">
        <v>20</v>
      </c>
      <c r="B167" s="9">
        <v>2015</v>
      </c>
      <c r="C167" s="9">
        <v>165</v>
      </c>
      <c r="D167" s="10">
        <v>128.5</v>
      </c>
      <c r="E167" s="169">
        <f t="shared" si="0"/>
        <v>115.95833333333333</v>
      </c>
      <c r="F167" s="170">
        <f t="shared" si="1"/>
        <v>116.58333333333333</v>
      </c>
      <c r="H167" s="9">
        <v>165</v>
      </c>
      <c r="I167" s="10">
        <v>2159.4699999999998</v>
      </c>
      <c r="J167" s="169">
        <f t="shared" si="2"/>
        <v>3567.6833333333329</v>
      </c>
      <c r="K167" s="170">
        <f t="shared" si="3"/>
        <v>3688.8566666666661</v>
      </c>
      <c r="M167" s="53"/>
      <c r="N167" s="53"/>
      <c r="O167" s="53"/>
      <c r="Q167" s="53"/>
      <c r="R167" s="53"/>
      <c r="S167" s="53"/>
      <c r="U167" s="250">
        <f t="shared" si="4"/>
        <v>867.59999999999854</v>
      </c>
      <c r="W167" s="251">
        <f t="shared" si="5"/>
        <v>1668928.0969000033</v>
      </c>
      <c r="X167" s="174">
        <f t="shared" si="6"/>
        <v>31.641372408863472</v>
      </c>
    </row>
    <row r="168" spans="1:24" ht="14.25" customHeight="1" x14ac:dyDescent="0.25">
      <c r="A168" s="9" t="s">
        <v>21</v>
      </c>
      <c r="B168" s="9">
        <v>2015</v>
      </c>
      <c r="C168" s="9">
        <v>166</v>
      </c>
      <c r="D168" s="10">
        <v>59</v>
      </c>
      <c r="E168" s="169">
        <f t="shared" si="0"/>
        <v>117.20833333333333</v>
      </c>
      <c r="F168" s="170">
        <f t="shared" si="1"/>
        <v>117.9375</v>
      </c>
      <c r="H168" s="9">
        <v>166</v>
      </c>
      <c r="I168" s="10">
        <v>1044.47</v>
      </c>
      <c r="J168" s="169">
        <f t="shared" si="2"/>
        <v>3810.0299999999993</v>
      </c>
      <c r="K168" s="170">
        <f t="shared" si="3"/>
        <v>3827.0545833333326</v>
      </c>
      <c r="M168" s="53"/>
      <c r="N168" s="53"/>
      <c r="O168" s="53"/>
      <c r="Q168" s="53"/>
      <c r="R168" s="53"/>
      <c r="S168" s="53"/>
      <c r="U168" s="250">
        <f t="shared" si="4"/>
        <v>650.35000000000218</v>
      </c>
      <c r="W168" s="251">
        <f t="shared" si="5"/>
        <v>155330.5743999983</v>
      </c>
      <c r="X168" s="174">
        <f t="shared" si="6"/>
        <v>32.449853382794551</v>
      </c>
    </row>
    <row r="169" spans="1:24" ht="14.25" customHeight="1" x14ac:dyDescent="0.25">
      <c r="A169" s="9" t="s">
        <v>22</v>
      </c>
      <c r="B169" s="9">
        <v>2015</v>
      </c>
      <c r="C169" s="9">
        <v>167</v>
      </c>
      <c r="D169" s="10">
        <v>233</v>
      </c>
      <c r="E169" s="169">
        <f t="shared" si="0"/>
        <v>118.66666666666667</v>
      </c>
      <c r="F169" s="170">
        <f t="shared" si="1"/>
        <v>117.97916666666667</v>
      </c>
      <c r="H169" s="9">
        <v>167</v>
      </c>
      <c r="I169" s="10">
        <v>2849.53</v>
      </c>
      <c r="J169" s="169">
        <f t="shared" si="2"/>
        <v>3844.0791666666664</v>
      </c>
      <c r="K169" s="170">
        <f t="shared" si="3"/>
        <v>3860.4212499999994</v>
      </c>
      <c r="M169" s="53"/>
      <c r="N169" s="53"/>
      <c r="O169" s="53"/>
      <c r="Q169" s="53"/>
      <c r="R169" s="53"/>
      <c r="S169" s="53"/>
      <c r="U169" s="250">
        <f t="shared" si="4"/>
        <v>1498.2199999999975</v>
      </c>
      <c r="W169" s="251">
        <f t="shared" si="5"/>
        <v>1826038.7161000073</v>
      </c>
      <c r="X169" s="174">
        <f t="shared" si="6"/>
        <v>32.721211372064268</v>
      </c>
    </row>
    <row r="170" spans="1:24" ht="14.25" customHeight="1" x14ac:dyDescent="0.25">
      <c r="A170" s="9" t="s">
        <v>24</v>
      </c>
      <c r="B170" s="9">
        <v>2015</v>
      </c>
      <c r="C170" s="9">
        <v>168</v>
      </c>
      <c r="D170" s="10">
        <v>200</v>
      </c>
      <c r="E170" s="169">
        <f t="shared" si="0"/>
        <v>117.29166666666667</v>
      </c>
      <c r="F170" s="170">
        <f t="shared" si="1"/>
        <v>119.58333333333334</v>
      </c>
      <c r="H170" s="9">
        <v>168</v>
      </c>
      <c r="I170" s="10">
        <v>5019.74</v>
      </c>
      <c r="J170" s="169">
        <f t="shared" si="2"/>
        <v>3876.7633333333329</v>
      </c>
      <c r="K170" s="170">
        <f t="shared" si="3"/>
        <v>3952.4849999999997</v>
      </c>
      <c r="M170" s="53"/>
      <c r="N170" s="53"/>
      <c r="O170" s="53"/>
      <c r="Q170" s="53"/>
      <c r="R170" s="53"/>
      <c r="S170" s="53"/>
      <c r="U170" s="250">
        <f t="shared" si="4"/>
        <v>3434.8100000000013</v>
      </c>
      <c r="W170" s="251">
        <f t="shared" si="5"/>
        <v>2512003.104899995</v>
      </c>
      <c r="X170" s="174">
        <f t="shared" si="6"/>
        <v>33.052139372822296</v>
      </c>
    </row>
    <row r="171" spans="1:24" ht="14.25" customHeight="1" x14ac:dyDescent="0.25">
      <c r="A171" s="9" t="s">
        <v>7</v>
      </c>
      <c r="B171" s="9">
        <v>2016</v>
      </c>
      <c r="C171" s="9">
        <v>169</v>
      </c>
      <c r="D171" s="10">
        <v>321</v>
      </c>
      <c r="E171" s="169">
        <f t="shared" si="0"/>
        <v>121.875</v>
      </c>
      <c r="F171" s="170">
        <f t="shared" si="1"/>
        <v>121.5</v>
      </c>
      <c r="H171" s="9">
        <v>169</v>
      </c>
      <c r="I171" s="10">
        <v>9529.39</v>
      </c>
      <c r="J171" s="169">
        <f t="shared" si="2"/>
        <v>4028.2066666666665</v>
      </c>
      <c r="K171" s="170">
        <f t="shared" si="3"/>
        <v>4052.6800000000003</v>
      </c>
      <c r="M171" s="53"/>
      <c r="N171" s="53"/>
      <c r="O171" s="53"/>
      <c r="Q171" s="53"/>
      <c r="R171" s="53"/>
      <c r="S171" s="53"/>
      <c r="U171" s="250">
        <f t="shared" si="4"/>
        <v>1988.2099999999991</v>
      </c>
      <c r="W171" s="251">
        <f t="shared" si="5"/>
        <v>56869395.792400002</v>
      </c>
      <c r="X171" s="174">
        <f t="shared" si="6"/>
        <v>33.355390946502062</v>
      </c>
    </row>
    <row r="172" spans="1:24" ht="14.25" customHeight="1" x14ac:dyDescent="0.25">
      <c r="A172" s="9" t="s">
        <v>9</v>
      </c>
      <c r="B172" s="9">
        <v>2016</v>
      </c>
      <c r="C172" s="9">
        <v>170</v>
      </c>
      <c r="D172" s="10">
        <v>150</v>
      </c>
      <c r="E172" s="169">
        <f t="shared" si="0"/>
        <v>121.125</v>
      </c>
      <c r="F172" s="170">
        <f t="shared" si="1"/>
        <v>122.10416666666666</v>
      </c>
      <c r="H172" s="9">
        <v>170</v>
      </c>
      <c r="I172" s="10">
        <v>6756.82</v>
      </c>
      <c r="J172" s="169">
        <f t="shared" si="2"/>
        <v>4077.1533333333336</v>
      </c>
      <c r="K172" s="170">
        <f t="shared" si="3"/>
        <v>4104.9833333333336</v>
      </c>
      <c r="M172" s="53"/>
      <c r="N172" s="53"/>
      <c r="O172" s="53"/>
      <c r="Q172" s="53"/>
      <c r="R172" s="53"/>
      <c r="S172" s="53"/>
      <c r="U172" s="250">
        <f t="shared" si="4"/>
        <v>3530.2300000000032</v>
      </c>
      <c r="W172" s="251">
        <f t="shared" si="5"/>
        <v>10410883.028099978</v>
      </c>
      <c r="X172" s="174">
        <f t="shared" si="6"/>
        <v>33.61869988056646</v>
      </c>
    </row>
    <row r="173" spans="1:24" ht="14.25" customHeight="1" x14ac:dyDescent="0.25">
      <c r="A173" s="9" t="s">
        <v>10</v>
      </c>
      <c r="B173" s="9">
        <v>2016</v>
      </c>
      <c r="C173" s="9">
        <v>171</v>
      </c>
      <c r="D173" s="10">
        <v>214</v>
      </c>
      <c r="E173" s="169">
        <f t="shared" si="0"/>
        <v>123.08333333333333</v>
      </c>
      <c r="F173" s="170">
        <f t="shared" si="1"/>
        <v>118.375</v>
      </c>
      <c r="H173" s="9">
        <v>171</v>
      </c>
      <c r="I173" s="10">
        <v>7590.49</v>
      </c>
      <c r="J173" s="169">
        <f t="shared" si="2"/>
        <v>4132.8133333333335</v>
      </c>
      <c r="K173" s="170">
        <f t="shared" si="3"/>
        <v>4103.5191666666669</v>
      </c>
      <c r="M173" s="53"/>
      <c r="N173" s="53"/>
      <c r="O173" s="53"/>
      <c r="Q173" s="53"/>
      <c r="R173" s="53"/>
      <c r="S173" s="53"/>
      <c r="U173" s="250">
        <f t="shared" si="4"/>
        <v>4682.3300000000017</v>
      </c>
      <c r="W173" s="251">
        <f t="shared" si="5"/>
        <v>8457394.5855999887</v>
      </c>
      <c r="X173" s="174">
        <f t="shared" si="6"/>
        <v>34.665420626539955</v>
      </c>
    </row>
    <row r="174" spans="1:24" ht="14.25" customHeight="1" x14ac:dyDescent="0.25">
      <c r="A174" s="9" t="s">
        <v>11</v>
      </c>
      <c r="B174" s="9">
        <v>2016</v>
      </c>
      <c r="C174" s="9">
        <v>172</v>
      </c>
      <c r="D174" s="10">
        <v>18.5</v>
      </c>
      <c r="E174" s="169">
        <f t="shared" si="0"/>
        <v>113.66666666666667</v>
      </c>
      <c r="F174" s="170">
        <f t="shared" si="1"/>
        <v>116.5</v>
      </c>
      <c r="H174" s="9">
        <v>172</v>
      </c>
      <c r="I174" s="10">
        <v>3941.46</v>
      </c>
      <c r="J174" s="169">
        <f t="shared" si="2"/>
        <v>4074.2250000000004</v>
      </c>
      <c r="K174" s="170">
        <f t="shared" si="3"/>
        <v>4113.5145833333336</v>
      </c>
      <c r="M174" s="53"/>
      <c r="N174" s="53"/>
      <c r="O174" s="53"/>
      <c r="Q174" s="53"/>
      <c r="R174" s="53"/>
      <c r="S174" s="53"/>
      <c r="U174" s="250">
        <f t="shared" si="4"/>
        <v>3532.8699999999953</v>
      </c>
      <c r="W174" s="251">
        <f t="shared" si="5"/>
        <v>166945.78810000385</v>
      </c>
      <c r="X174" s="174">
        <f t="shared" si="6"/>
        <v>35.30913805436338</v>
      </c>
    </row>
    <row r="175" spans="1:24" ht="14.25" customHeight="1" x14ac:dyDescent="0.25">
      <c r="A175" s="9" t="s">
        <v>12</v>
      </c>
      <c r="B175" s="9">
        <v>2016</v>
      </c>
      <c r="C175" s="9">
        <v>173</v>
      </c>
      <c r="D175" s="10">
        <v>43</v>
      </c>
      <c r="E175" s="169">
        <f t="shared" si="0"/>
        <v>119.33333333333333</v>
      </c>
      <c r="F175" s="170">
        <f t="shared" si="1"/>
        <v>118.5</v>
      </c>
      <c r="H175" s="9">
        <v>173</v>
      </c>
      <c r="I175" s="10">
        <v>2899.89</v>
      </c>
      <c r="J175" s="169">
        <f t="shared" si="2"/>
        <v>4152.8041666666668</v>
      </c>
      <c r="K175" s="170">
        <f t="shared" si="3"/>
        <v>4187.2141666666666</v>
      </c>
      <c r="M175" s="53"/>
      <c r="N175" s="53"/>
      <c r="O175" s="53"/>
      <c r="Q175" s="53"/>
      <c r="R175" s="53"/>
      <c r="S175" s="53"/>
      <c r="U175" s="250">
        <f t="shared" si="4"/>
        <v>2507.6800000000003</v>
      </c>
      <c r="W175" s="251">
        <f t="shared" si="5"/>
        <v>153828.68409999966</v>
      </c>
      <c r="X175" s="174">
        <f t="shared" si="6"/>
        <v>35.335140646976093</v>
      </c>
    </row>
    <row r="176" spans="1:24" ht="14.25" customHeight="1" x14ac:dyDescent="0.25">
      <c r="A176" s="9" t="s">
        <v>14</v>
      </c>
      <c r="B176" s="9">
        <v>2016</v>
      </c>
      <c r="C176" s="9">
        <v>174</v>
      </c>
      <c r="D176" s="10">
        <v>77</v>
      </c>
      <c r="E176" s="169">
        <f t="shared" si="0"/>
        <v>117.66666666666667</v>
      </c>
      <c r="F176" s="170">
        <f t="shared" si="1"/>
        <v>116.3125</v>
      </c>
      <c r="H176" s="9">
        <v>174</v>
      </c>
      <c r="I176" s="10">
        <v>3847.41</v>
      </c>
      <c r="J176" s="169">
        <f t="shared" si="2"/>
        <v>4221.6241666666674</v>
      </c>
      <c r="K176" s="170">
        <f t="shared" si="3"/>
        <v>4179.8112500000007</v>
      </c>
      <c r="M176" s="53"/>
      <c r="N176" s="53"/>
      <c r="O176" s="53"/>
      <c r="Q176" s="53"/>
      <c r="R176" s="53"/>
      <c r="S176" s="53"/>
      <c r="U176" s="250">
        <f t="shared" si="4"/>
        <v>2030.0899999999965</v>
      </c>
      <c r="W176" s="251">
        <f t="shared" si="5"/>
        <v>3302651.9824000122</v>
      </c>
      <c r="X176" s="174">
        <f t="shared" si="6"/>
        <v>35.936045137023115</v>
      </c>
    </row>
    <row r="177" spans="1:29" ht="14.25" customHeight="1" x14ac:dyDescent="0.25">
      <c r="A177" s="9" t="s">
        <v>16</v>
      </c>
      <c r="B177" s="9">
        <v>2016</v>
      </c>
      <c r="C177" s="9">
        <v>175</v>
      </c>
      <c r="D177" s="10">
        <v>0.5</v>
      </c>
      <c r="E177" s="169">
        <f t="shared" si="0"/>
        <v>114.95833333333333</v>
      </c>
      <c r="F177" s="170">
        <f t="shared" si="1"/>
        <v>110.9375</v>
      </c>
      <c r="H177" s="9">
        <v>175</v>
      </c>
      <c r="I177" s="10">
        <v>2155.12</v>
      </c>
      <c r="J177" s="169">
        <f t="shared" si="2"/>
        <v>4137.9983333333339</v>
      </c>
      <c r="K177" s="170">
        <f t="shared" si="3"/>
        <v>3945.3508333333339</v>
      </c>
      <c r="M177" s="53"/>
      <c r="N177" s="53"/>
      <c r="O177" s="53"/>
      <c r="Q177" s="53"/>
      <c r="R177" s="53"/>
      <c r="S177" s="53"/>
      <c r="U177" s="250">
        <f t="shared" si="4"/>
        <v>1567.7599999999948</v>
      </c>
      <c r="W177" s="251">
        <f t="shared" si="5"/>
        <v>344991.76960000605</v>
      </c>
      <c r="X177" s="174">
        <f t="shared" si="6"/>
        <v>35.56372582159625</v>
      </c>
      <c r="AA177" s="244" t="s">
        <v>188</v>
      </c>
      <c r="AC177" s="6" t="s">
        <v>189</v>
      </c>
    </row>
    <row r="178" spans="1:29" ht="14.25" customHeight="1" x14ac:dyDescent="0.25">
      <c r="A178" s="9" t="s">
        <v>18</v>
      </c>
      <c r="B178" s="9">
        <v>2016</v>
      </c>
      <c r="C178" s="9">
        <v>176</v>
      </c>
      <c r="D178" s="10">
        <v>32.5</v>
      </c>
      <c r="E178" s="169">
        <f t="shared" si="0"/>
        <v>106.91666666666667</v>
      </c>
      <c r="F178" s="170">
        <f t="shared" si="1"/>
        <v>104.79166666666667</v>
      </c>
      <c r="H178" s="9">
        <v>176</v>
      </c>
      <c r="I178" s="10">
        <v>1799.97</v>
      </c>
      <c r="J178" s="169">
        <f t="shared" si="2"/>
        <v>3752.7033333333334</v>
      </c>
      <c r="K178" s="170">
        <f t="shared" si="3"/>
        <v>3643.8429166666665</v>
      </c>
      <c r="M178" s="53"/>
      <c r="N178" s="53"/>
      <c r="O178" s="53"/>
      <c r="Q178" s="53"/>
      <c r="R178" s="53"/>
      <c r="S178" s="53"/>
      <c r="U178" s="250">
        <f t="shared" si="4"/>
        <v>1132.0500000000029</v>
      </c>
      <c r="W178" s="251">
        <f t="shared" si="5"/>
        <v>446117.12639999617</v>
      </c>
      <c r="X178" s="174">
        <f t="shared" si="6"/>
        <v>34.772258449304175</v>
      </c>
      <c r="AA178" s="252">
        <f>K240/F240</f>
        <v>35.978420038535646</v>
      </c>
      <c r="AC178" s="6" t="s">
        <v>190</v>
      </c>
    </row>
    <row r="179" spans="1:29" ht="14.25" customHeight="1" x14ac:dyDescent="0.25">
      <c r="A179" s="9" t="s">
        <v>20</v>
      </c>
      <c r="B179" s="9">
        <v>2016</v>
      </c>
      <c r="C179" s="9">
        <v>177</v>
      </c>
      <c r="D179" s="10">
        <v>15.5</v>
      </c>
      <c r="E179" s="169">
        <f t="shared" si="0"/>
        <v>102.66666666666667</v>
      </c>
      <c r="F179" s="170">
        <f t="shared" si="1"/>
        <v>98.895833333333343</v>
      </c>
      <c r="H179" s="9">
        <v>177</v>
      </c>
      <c r="I179" s="10">
        <v>1456.41</v>
      </c>
      <c r="J179" s="169">
        <f t="shared" si="2"/>
        <v>3534.9824999999996</v>
      </c>
      <c r="K179" s="170">
        <f t="shared" si="3"/>
        <v>3374.9104166666666</v>
      </c>
      <c r="M179" s="53"/>
      <c r="N179" s="53"/>
      <c r="O179" s="53"/>
      <c r="Q179" s="53"/>
      <c r="R179" s="53"/>
      <c r="S179" s="53"/>
      <c r="U179" s="250">
        <f t="shared" si="4"/>
        <v>2159.4700000000012</v>
      </c>
      <c r="W179" s="251">
        <f t="shared" si="5"/>
        <v>494293.3636000015</v>
      </c>
      <c r="X179" s="174">
        <f t="shared" si="6"/>
        <v>34.125911101748471</v>
      </c>
      <c r="AC179" s="6" t="s">
        <v>191</v>
      </c>
    </row>
    <row r="180" spans="1:29" ht="14.25" customHeight="1" x14ac:dyDescent="0.25">
      <c r="A180" s="9" t="s">
        <v>21</v>
      </c>
      <c r="B180" s="9">
        <v>2016</v>
      </c>
      <c r="C180" s="9">
        <v>178</v>
      </c>
      <c r="D180" s="10">
        <v>127</v>
      </c>
      <c r="E180" s="169">
        <f t="shared" si="0"/>
        <v>95.125</v>
      </c>
      <c r="F180" s="170">
        <f t="shared" si="1"/>
        <v>97.083333333333343</v>
      </c>
      <c r="H180" s="9">
        <v>178</v>
      </c>
      <c r="I180" s="10">
        <v>1987.42</v>
      </c>
      <c r="J180" s="169">
        <f t="shared" si="2"/>
        <v>3214.8383333333331</v>
      </c>
      <c r="K180" s="170">
        <f t="shared" si="3"/>
        <v>3152.6875</v>
      </c>
      <c r="M180" s="53"/>
      <c r="N180" s="53"/>
      <c r="O180" s="53"/>
      <c r="Q180" s="53"/>
      <c r="R180" s="53"/>
      <c r="S180" s="53"/>
      <c r="U180" s="250">
        <f t="shared" si="4"/>
        <v>1044.4700000000012</v>
      </c>
      <c r="W180" s="251">
        <f t="shared" si="5"/>
        <v>889154.70249999792</v>
      </c>
      <c r="X180" s="174">
        <f t="shared" si="6"/>
        <v>32.474034334763942</v>
      </c>
    </row>
    <row r="181" spans="1:29" ht="14.25" customHeight="1" x14ac:dyDescent="0.25">
      <c r="A181" s="9" t="s">
        <v>22</v>
      </c>
      <c r="B181" s="9">
        <v>2016</v>
      </c>
      <c r="C181" s="9">
        <v>179</v>
      </c>
      <c r="D181" s="10">
        <v>213</v>
      </c>
      <c r="E181" s="169">
        <f t="shared" si="0"/>
        <v>99.041666666666671</v>
      </c>
      <c r="F181" s="170">
        <f t="shared" si="1"/>
        <v>100.5</v>
      </c>
      <c r="H181" s="9">
        <v>179</v>
      </c>
      <c r="I181" s="10">
        <v>3675.37</v>
      </c>
      <c r="J181" s="169">
        <f t="shared" si="2"/>
        <v>3090.5366666666669</v>
      </c>
      <c r="K181" s="170">
        <f t="shared" si="3"/>
        <v>3081.2658333333338</v>
      </c>
      <c r="M181" s="53"/>
      <c r="N181" s="53"/>
      <c r="O181" s="53"/>
      <c r="Q181" s="53"/>
      <c r="R181" s="53"/>
      <c r="S181" s="53"/>
      <c r="U181" s="250">
        <f t="shared" si="4"/>
        <v>2849.5299999999988</v>
      </c>
      <c r="W181" s="251">
        <f t="shared" si="5"/>
        <v>682011.70560000173</v>
      </c>
      <c r="X181" s="174">
        <f t="shared" si="6"/>
        <v>30.659361525704814</v>
      </c>
    </row>
    <row r="182" spans="1:29" ht="14.25" customHeight="1" x14ac:dyDescent="0.25">
      <c r="A182" s="9" t="s">
        <v>24</v>
      </c>
      <c r="B182" s="9">
        <v>2016</v>
      </c>
      <c r="C182" s="9">
        <v>180</v>
      </c>
      <c r="D182" s="10">
        <v>167.5</v>
      </c>
      <c r="E182" s="169">
        <f t="shared" si="0"/>
        <v>101.95833333333333</v>
      </c>
      <c r="F182" s="170">
        <f t="shared" si="1"/>
        <v>100.08333333333333</v>
      </c>
      <c r="H182" s="9">
        <v>180</v>
      </c>
      <c r="I182" s="10">
        <v>4016.23</v>
      </c>
      <c r="J182" s="169">
        <f t="shared" si="2"/>
        <v>3071.9950000000003</v>
      </c>
      <c r="K182" s="170">
        <f t="shared" si="3"/>
        <v>3000.6125000000006</v>
      </c>
      <c r="M182" s="53"/>
      <c r="N182" s="53"/>
      <c r="O182" s="53"/>
      <c r="Q182" s="53"/>
      <c r="R182" s="53"/>
      <c r="S182" s="53"/>
      <c r="U182" s="250">
        <f t="shared" si="4"/>
        <v>5019.7400000000052</v>
      </c>
      <c r="W182" s="251">
        <f t="shared" si="5"/>
        <v>1007032.3201000105</v>
      </c>
      <c r="X182" s="174">
        <f t="shared" si="6"/>
        <v>29.981140716069948</v>
      </c>
    </row>
    <row r="183" spans="1:29" ht="14.25" customHeight="1" x14ac:dyDescent="0.25">
      <c r="A183" s="9" t="s">
        <v>7</v>
      </c>
      <c r="B183" s="9">
        <v>2017</v>
      </c>
      <c r="C183" s="9">
        <v>181</v>
      </c>
      <c r="D183" s="10">
        <v>224.5</v>
      </c>
      <c r="E183" s="169">
        <f t="shared" si="0"/>
        <v>98.208333333333329</v>
      </c>
      <c r="F183" s="170">
        <f t="shared" si="1"/>
        <v>98.1875</v>
      </c>
      <c r="H183" s="9">
        <v>181</v>
      </c>
      <c r="I183" s="10">
        <v>4905.8500000000004</v>
      </c>
      <c r="J183" s="169">
        <f t="shared" si="2"/>
        <v>2929.2300000000009</v>
      </c>
      <c r="K183" s="170">
        <f t="shared" si="3"/>
        <v>2903.5066666666671</v>
      </c>
      <c r="M183" s="53"/>
      <c r="N183" s="53"/>
      <c r="O183" s="53"/>
      <c r="Q183" s="53"/>
      <c r="R183" s="53"/>
      <c r="S183" s="53"/>
      <c r="U183" s="250">
        <f t="shared" si="4"/>
        <v>9529.3900000000067</v>
      </c>
      <c r="W183" s="251">
        <f t="shared" si="5"/>
        <v>21377122.13160006</v>
      </c>
      <c r="X183" s="174">
        <f t="shared" si="6"/>
        <v>29.571041799278596</v>
      </c>
    </row>
    <row r="184" spans="1:29" ht="14.25" customHeight="1" x14ac:dyDescent="0.25">
      <c r="A184" s="9" t="s">
        <v>9</v>
      </c>
      <c r="B184" s="9">
        <v>2017</v>
      </c>
      <c r="C184" s="9">
        <v>182</v>
      </c>
      <c r="D184" s="10">
        <v>99</v>
      </c>
      <c r="E184" s="169">
        <f t="shared" si="0"/>
        <v>98.166666666666671</v>
      </c>
      <c r="F184" s="170">
        <f t="shared" si="1"/>
        <v>97.229166666666671</v>
      </c>
      <c r="H184" s="9">
        <v>182</v>
      </c>
      <c r="I184" s="10">
        <v>4144.17</v>
      </c>
      <c r="J184" s="169">
        <f t="shared" si="2"/>
        <v>2877.7833333333333</v>
      </c>
      <c r="K184" s="170">
        <f t="shared" si="3"/>
        <v>2853.1049999999996</v>
      </c>
      <c r="M184" s="53"/>
      <c r="N184" s="53"/>
      <c r="O184" s="53"/>
      <c r="Q184" s="53"/>
      <c r="R184" s="53"/>
      <c r="S184" s="53"/>
      <c r="U184" s="250">
        <f t="shared" si="4"/>
        <v>6756.820000000007</v>
      </c>
      <c r="W184" s="251">
        <f t="shared" si="5"/>
        <v>6825940.0225000363</v>
      </c>
      <c r="X184" s="174">
        <f t="shared" si="6"/>
        <v>29.344126848082276</v>
      </c>
    </row>
    <row r="185" spans="1:29" ht="14.25" customHeight="1" x14ac:dyDescent="0.25">
      <c r="A185" s="9" t="s">
        <v>10</v>
      </c>
      <c r="B185" s="9">
        <v>2017</v>
      </c>
      <c r="C185" s="9">
        <v>183</v>
      </c>
      <c r="D185" s="10">
        <v>123.5</v>
      </c>
      <c r="E185" s="169">
        <f t="shared" si="0"/>
        <v>96.291666666666671</v>
      </c>
      <c r="F185" s="170">
        <f t="shared" si="1"/>
        <v>96.479166666666671</v>
      </c>
      <c r="H185" s="9">
        <v>183</v>
      </c>
      <c r="I185" s="10">
        <v>3748.76</v>
      </c>
      <c r="J185" s="169">
        <f t="shared" si="2"/>
        <v>2828.4266666666663</v>
      </c>
      <c r="K185" s="170">
        <f t="shared" si="3"/>
        <v>2805.0741666666663</v>
      </c>
      <c r="M185" s="53"/>
      <c r="N185" s="53"/>
      <c r="O185" s="53"/>
      <c r="Q185" s="53"/>
      <c r="R185" s="53"/>
      <c r="S185" s="53"/>
      <c r="U185" s="250">
        <f t="shared" si="4"/>
        <v>7590.489999999998</v>
      </c>
      <c r="W185" s="251">
        <f t="shared" si="5"/>
        <v>14758889.392899983</v>
      </c>
      <c r="X185" s="174">
        <f t="shared" si="6"/>
        <v>29.074402936730724</v>
      </c>
    </row>
    <row r="186" spans="1:29" ht="14.25" customHeight="1" x14ac:dyDescent="0.25">
      <c r="A186" s="9" t="s">
        <v>11</v>
      </c>
      <c r="B186" s="9">
        <v>2017</v>
      </c>
      <c r="C186" s="9">
        <v>184</v>
      </c>
      <c r="D186" s="10">
        <v>65.5</v>
      </c>
      <c r="E186" s="169">
        <f t="shared" si="0"/>
        <v>96.666666666666671</v>
      </c>
      <c r="F186" s="170">
        <f t="shared" si="1"/>
        <v>95.833333333333343</v>
      </c>
      <c r="H186" s="9">
        <v>184</v>
      </c>
      <c r="I186" s="10">
        <v>2449.84</v>
      </c>
      <c r="J186" s="169">
        <f t="shared" si="2"/>
        <v>2781.7216666666664</v>
      </c>
      <c r="K186" s="170">
        <f t="shared" si="3"/>
        <v>2750.0058333333336</v>
      </c>
      <c r="M186" s="53"/>
      <c r="N186" s="53"/>
      <c r="O186" s="53"/>
      <c r="Q186" s="53"/>
      <c r="R186" s="53"/>
      <c r="S186" s="53"/>
      <c r="U186" s="250">
        <f t="shared" si="4"/>
        <v>3941.4599999999991</v>
      </c>
      <c r="W186" s="251">
        <f t="shared" si="5"/>
        <v>2224930.2243999969</v>
      </c>
      <c r="X186" s="174">
        <f t="shared" si="6"/>
        <v>28.695713043478261</v>
      </c>
    </row>
    <row r="187" spans="1:29" ht="14.25" customHeight="1" x14ac:dyDescent="0.25">
      <c r="A187" s="9" t="s">
        <v>12</v>
      </c>
      <c r="B187" s="9">
        <v>2017</v>
      </c>
      <c r="C187" s="9">
        <v>185</v>
      </c>
      <c r="D187" s="10">
        <v>78</v>
      </c>
      <c r="E187" s="169">
        <f t="shared" si="0"/>
        <v>95</v>
      </c>
      <c r="F187" s="170">
        <f t="shared" si="1"/>
        <v>92.916666666666657</v>
      </c>
      <c r="H187" s="9">
        <v>185</v>
      </c>
      <c r="I187" s="10">
        <v>2677.39</v>
      </c>
      <c r="J187" s="169">
        <f t="shared" si="2"/>
        <v>2718.2900000000004</v>
      </c>
      <c r="K187" s="170">
        <f t="shared" si="3"/>
        <v>2662.0604166666672</v>
      </c>
      <c r="M187" s="53"/>
      <c r="N187" s="53"/>
      <c r="O187" s="53"/>
      <c r="Q187" s="53"/>
      <c r="R187" s="53"/>
      <c r="S187" s="53"/>
      <c r="U187" s="250">
        <f t="shared" si="4"/>
        <v>2899.8899999999994</v>
      </c>
      <c r="W187" s="251">
        <f t="shared" si="5"/>
        <v>49506.249999999796</v>
      </c>
      <c r="X187" s="174">
        <f t="shared" si="6"/>
        <v>28.649977578475344</v>
      </c>
    </row>
    <row r="188" spans="1:29" ht="14.25" customHeight="1" x14ac:dyDescent="0.25">
      <c r="A188" s="9" t="s">
        <v>14</v>
      </c>
      <c r="B188" s="9">
        <v>2017</v>
      </c>
      <c r="C188" s="9">
        <v>186</v>
      </c>
      <c r="D188" s="10">
        <v>32</v>
      </c>
      <c r="E188" s="169">
        <f t="shared" si="0"/>
        <v>90.833333333333329</v>
      </c>
      <c r="F188" s="170">
        <f t="shared" si="1"/>
        <v>92.583333333333329</v>
      </c>
      <c r="H188" s="9">
        <v>186</v>
      </c>
      <c r="I188" s="10">
        <v>2134.23</v>
      </c>
      <c r="J188" s="169">
        <f t="shared" si="2"/>
        <v>2605.8308333333334</v>
      </c>
      <c r="K188" s="170">
        <f t="shared" si="3"/>
        <v>2588.5041666666666</v>
      </c>
      <c r="M188" s="53"/>
      <c r="N188" s="53"/>
      <c r="O188" s="53"/>
      <c r="Q188" s="53"/>
      <c r="R188" s="53"/>
      <c r="S188" s="53"/>
      <c r="U188" s="250">
        <f t="shared" si="4"/>
        <v>3847.4099999999962</v>
      </c>
      <c r="W188" s="251">
        <f t="shared" si="5"/>
        <v>2934985.712399987</v>
      </c>
      <c r="X188" s="174">
        <f t="shared" si="6"/>
        <v>27.958640864086409</v>
      </c>
    </row>
    <row r="189" spans="1:29" ht="14.25" customHeight="1" x14ac:dyDescent="0.25">
      <c r="A189" s="9" t="s">
        <v>16</v>
      </c>
      <c r="B189" s="9">
        <v>2017</v>
      </c>
      <c r="C189" s="9">
        <v>187</v>
      </c>
      <c r="D189" s="10">
        <v>0</v>
      </c>
      <c r="E189" s="169">
        <f t="shared" si="0"/>
        <v>94.333333333333329</v>
      </c>
      <c r="F189" s="170">
        <f t="shared" si="1"/>
        <v>94.395833333333329</v>
      </c>
      <c r="H189" s="9">
        <v>187</v>
      </c>
      <c r="I189" s="10">
        <v>1537.76</v>
      </c>
      <c r="J189" s="169">
        <f t="shared" si="2"/>
        <v>2571.1775000000002</v>
      </c>
      <c r="K189" s="170">
        <f t="shared" si="3"/>
        <v>2621.0904166666669</v>
      </c>
      <c r="M189" s="53"/>
      <c r="N189" s="53"/>
      <c r="O189" s="53"/>
      <c r="Q189" s="53"/>
      <c r="R189" s="53"/>
      <c r="S189" s="53"/>
      <c r="U189" s="250">
        <f t="shared" si="4"/>
        <v>2155.1200000000099</v>
      </c>
      <c r="W189" s="251">
        <f t="shared" si="5"/>
        <v>381133.36960001226</v>
      </c>
      <c r="X189" s="174">
        <f t="shared" si="6"/>
        <v>27.76701390421541</v>
      </c>
    </row>
    <row r="190" spans="1:29" ht="14.25" customHeight="1" x14ac:dyDescent="0.25">
      <c r="A190" s="9" t="s">
        <v>18</v>
      </c>
      <c r="B190" s="9">
        <v>2017</v>
      </c>
      <c r="C190" s="9">
        <v>188</v>
      </c>
      <c r="D190" s="10">
        <v>10</v>
      </c>
      <c r="E190" s="169">
        <f t="shared" si="0"/>
        <v>94.458333333333329</v>
      </c>
      <c r="F190" s="170">
        <f t="shared" si="1"/>
        <v>95.8125</v>
      </c>
      <c r="H190" s="9">
        <v>188</v>
      </c>
      <c r="I190" s="10">
        <v>1207.69</v>
      </c>
      <c r="J190" s="169">
        <f t="shared" si="2"/>
        <v>2671.0033333333336</v>
      </c>
      <c r="K190" s="170">
        <f t="shared" si="3"/>
        <v>2671.5708333333337</v>
      </c>
      <c r="M190" s="53"/>
      <c r="N190" s="53"/>
      <c r="O190" s="53"/>
      <c r="Q190" s="53"/>
      <c r="R190" s="53"/>
      <c r="S190" s="53"/>
      <c r="U190" s="250">
        <f t="shared" si="4"/>
        <v>1799.9700000000048</v>
      </c>
      <c r="W190" s="251">
        <f t="shared" si="5"/>
        <v>350795.59840000561</v>
      </c>
      <c r="X190" s="174">
        <f t="shared" si="6"/>
        <v>27.883322461404656</v>
      </c>
    </row>
    <row r="191" spans="1:29" ht="14.25" customHeight="1" x14ac:dyDescent="0.25">
      <c r="A191" s="9" t="s">
        <v>20</v>
      </c>
      <c r="B191" s="9">
        <v>2017</v>
      </c>
      <c r="C191" s="9">
        <v>189</v>
      </c>
      <c r="D191" s="10">
        <v>20</v>
      </c>
      <c r="E191" s="169">
        <f t="shared" si="0"/>
        <v>97.166666666666671</v>
      </c>
      <c r="F191" s="170">
        <f t="shared" si="1"/>
        <v>96.666666666666671</v>
      </c>
      <c r="H191" s="9">
        <v>189</v>
      </c>
      <c r="I191" s="10">
        <v>895.95</v>
      </c>
      <c r="J191" s="169">
        <f t="shared" si="2"/>
        <v>2672.1383333333338</v>
      </c>
      <c r="K191" s="170">
        <f t="shared" si="3"/>
        <v>2720.541666666667</v>
      </c>
      <c r="M191" s="53"/>
      <c r="N191" s="53"/>
      <c r="O191" s="53"/>
      <c r="Q191" s="53"/>
      <c r="R191" s="53"/>
      <c r="S191" s="53"/>
      <c r="U191" s="250">
        <f t="shared" si="4"/>
        <v>1456.4099999999962</v>
      </c>
      <c r="W191" s="251">
        <f t="shared" si="5"/>
        <v>314115.41159999568</v>
      </c>
      <c r="X191" s="174">
        <f t="shared" si="6"/>
        <v>28.143534482758621</v>
      </c>
    </row>
    <row r="192" spans="1:29" ht="14.25" customHeight="1" x14ac:dyDescent="0.25">
      <c r="A192" s="9" t="s">
        <v>21</v>
      </c>
      <c r="B192" s="9">
        <v>2017</v>
      </c>
      <c r="C192" s="9">
        <v>190</v>
      </c>
      <c r="D192" s="10">
        <v>107</v>
      </c>
      <c r="E192" s="169">
        <f t="shared" si="0"/>
        <v>96.166666666666671</v>
      </c>
      <c r="F192" s="170">
        <f t="shared" si="1"/>
        <v>94.729166666666671</v>
      </c>
      <c r="H192" s="9">
        <v>190</v>
      </c>
      <c r="I192" s="10">
        <v>1226.24</v>
      </c>
      <c r="J192" s="169">
        <f t="shared" si="2"/>
        <v>2768.9450000000002</v>
      </c>
      <c r="K192" s="170">
        <f t="shared" si="3"/>
        <v>2770.9295833333335</v>
      </c>
      <c r="M192" s="53"/>
      <c r="N192" s="53"/>
      <c r="O192" s="53"/>
      <c r="Q192" s="53"/>
      <c r="R192" s="53"/>
      <c r="S192" s="53"/>
      <c r="U192" s="250">
        <f t="shared" si="4"/>
        <v>1987.4199999999946</v>
      </c>
      <c r="W192" s="251">
        <f t="shared" si="5"/>
        <v>579394.99239999184</v>
      </c>
      <c r="X192" s="174">
        <f t="shared" si="6"/>
        <v>29.251071035847811</v>
      </c>
    </row>
    <row r="193" spans="1:24" ht="14.25" customHeight="1" x14ac:dyDescent="0.25">
      <c r="A193" s="9" t="s">
        <v>22</v>
      </c>
      <c r="B193" s="9">
        <v>2017</v>
      </c>
      <c r="C193" s="9">
        <v>191</v>
      </c>
      <c r="D193" s="10">
        <v>163</v>
      </c>
      <c r="E193" s="169">
        <f t="shared" si="0"/>
        <v>93.291666666666671</v>
      </c>
      <c r="F193" s="170">
        <f t="shared" si="1"/>
        <v>90.041666666666671</v>
      </c>
      <c r="H193" s="9">
        <v>191</v>
      </c>
      <c r="I193" s="10">
        <v>2325.86</v>
      </c>
      <c r="J193" s="169">
        <f t="shared" si="2"/>
        <v>2772.9141666666669</v>
      </c>
      <c r="K193" s="170">
        <f t="shared" si="3"/>
        <v>2733.4158333333335</v>
      </c>
      <c r="M193" s="53"/>
      <c r="N193" s="53"/>
      <c r="O193" s="53"/>
      <c r="Q193" s="53"/>
      <c r="R193" s="53"/>
      <c r="S193" s="53"/>
      <c r="U193" s="250">
        <f t="shared" si="4"/>
        <v>3675.3700000000026</v>
      </c>
      <c r="W193" s="251">
        <f t="shared" si="5"/>
        <v>1821177.2401000068</v>
      </c>
      <c r="X193" s="174">
        <f t="shared" si="6"/>
        <v>30.357232762609904</v>
      </c>
    </row>
    <row r="194" spans="1:24" ht="14.25" customHeight="1" x14ac:dyDescent="0.25">
      <c r="A194" s="9" t="s">
        <v>24</v>
      </c>
      <c r="B194" s="9">
        <v>2017</v>
      </c>
      <c r="C194" s="9">
        <v>192</v>
      </c>
      <c r="D194" s="10">
        <v>209.5</v>
      </c>
      <c r="E194" s="169">
        <f t="shared" si="0"/>
        <v>86.791666666666671</v>
      </c>
      <c r="F194" s="170">
        <f t="shared" si="1"/>
        <v>85.979166666666671</v>
      </c>
      <c r="H194" s="9">
        <v>192</v>
      </c>
      <c r="I194" s="10">
        <v>3600.39</v>
      </c>
      <c r="J194" s="169">
        <f t="shared" si="2"/>
        <v>2693.9175</v>
      </c>
      <c r="K194" s="170">
        <f t="shared" si="3"/>
        <v>2672.0925000000002</v>
      </c>
      <c r="M194" s="53"/>
      <c r="N194" s="53"/>
      <c r="O194" s="53"/>
      <c r="Q194" s="53"/>
      <c r="R194" s="53"/>
      <c r="S194" s="53"/>
      <c r="U194" s="250">
        <f t="shared" si="4"/>
        <v>4016.2299999999996</v>
      </c>
      <c r="W194" s="251">
        <f t="shared" si="5"/>
        <v>172922.90559999974</v>
      </c>
      <c r="X194" s="174">
        <f t="shared" si="6"/>
        <v>31.07837169857039</v>
      </c>
    </row>
    <row r="195" spans="1:24" ht="14.25" customHeight="1" x14ac:dyDescent="0.25">
      <c r="A195" s="9" t="s">
        <v>7</v>
      </c>
      <c r="B195" s="9">
        <v>2018</v>
      </c>
      <c r="C195" s="9">
        <v>193</v>
      </c>
      <c r="D195" s="10">
        <v>226</v>
      </c>
      <c r="E195" s="169">
        <f t="shared" si="0"/>
        <v>85.166666666666671</v>
      </c>
      <c r="F195" s="170">
        <f t="shared" si="1"/>
        <v>85.291666666666671</v>
      </c>
      <c r="H195" s="9">
        <v>193</v>
      </c>
      <c r="I195" s="10">
        <v>6103.76</v>
      </c>
      <c r="J195" s="169">
        <f t="shared" si="2"/>
        <v>2650.2675000000004</v>
      </c>
      <c r="K195" s="170">
        <f t="shared" si="3"/>
        <v>2637.8362500000003</v>
      </c>
      <c r="M195" s="53"/>
      <c r="N195" s="53"/>
      <c r="O195" s="53"/>
      <c r="Q195" s="53"/>
      <c r="R195" s="53"/>
      <c r="S195" s="53"/>
      <c r="U195" s="250">
        <f t="shared" si="4"/>
        <v>4905.8500000000058</v>
      </c>
      <c r="W195" s="251">
        <f t="shared" si="5"/>
        <v>1434988.3680999866</v>
      </c>
      <c r="X195" s="174">
        <f t="shared" si="6"/>
        <v>30.927244748412313</v>
      </c>
    </row>
    <row r="196" spans="1:24" ht="14.25" customHeight="1" x14ac:dyDescent="0.25">
      <c r="A196" s="9" t="s">
        <v>9</v>
      </c>
      <c r="B196" s="9">
        <v>2018</v>
      </c>
      <c r="C196" s="9">
        <v>194</v>
      </c>
      <c r="D196" s="10">
        <v>131.5</v>
      </c>
      <c r="E196" s="169">
        <f t="shared" si="0"/>
        <v>85.416666666666671</v>
      </c>
      <c r="F196" s="170">
        <f t="shared" si="1"/>
        <v>86.958333333333343</v>
      </c>
      <c r="H196" s="9">
        <v>194</v>
      </c>
      <c r="I196" s="10">
        <v>4157.79</v>
      </c>
      <c r="J196" s="169">
        <f t="shared" si="2"/>
        <v>2625.4050000000002</v>
      </c>
      <c r="K196" s="170">
        <f t="shared" si="3"/>
        <v>2635.4225000000001</v>
      </c>
      <c r="M196" s="53"/>
      <c r="N196" s="53"/>
      <c r="O196" s="53"/>
      <c r="Q196" s="53"/>
      <c r="R196" s="53"/>
      <c r="S196" s="53"/>
      <c r="U196" s="250">
        <f t="shared" si="4"/>
        <v>4144.1699999999983</v>
      </c>
      <c r="W196" s="251">
        <f t="shared" si="5"/>
        <v>185.50440000004659</v>
      </c>
      <c r="X196" s="174">
        <f t="shared" si="6"/>
        <v>30.306727359846668</v>
      </c>
    </row>
    <row r="197" spans="1:24" ht="14.25" customHeight="1" x14ac:dyDescent="0.25">
      <c r="A197" s="9" t="s">
        <v>10</v>
      </c>
      <c r="B197" s="9">
        <v>2018</v>
      </c>
      <c r="C197" s="9">
        <v>195</v>
      </c>
      <c r="D197" s="10">
        <v>111.5</v>
      </c>
      <c r="E197" s="169">
        <f t="shared" si="0"/>
        <v>88.5</v>
      </c>
      <c r="F197" s="170">
        <f t="shared" si="1"/>
        <v>90.729166666666657</v>
      </c>
      <c r="H197" s="9">
        <v>195</v>
      </c>
      <c r="I197" s="10">
        <v>4910.4399999999996</v>
      </c>
      <c r="J197" s="169">
        <f t="shared" si="2"/>
        <v>2645.44</v>
      </c>
      <c r="K197" s="170">
        <f t="shared" si="3"/>
        <v>2662.3712500000001</v>
      </c>
      <c r="M197" s="53"/>
      <c r="N197" s="53"/>
      <c r="O197" s="53"/>
      <c r="Q197" s="53"/>
      <c r="R197" s="53"/>
      <c r="S197" s="53"/>
      <c r="U197" s="250">
        <f t="shared" si="4"/>
        <v>3748.760000000002</v>
      </c>
      <c r="W197" s="251">
        <f t="shared" si="5"/>
        <v>1349500.4223999945</v>
      </c>
      <c r="X197" s="174">
        <f t="shared" si="6"/>
        <v>29.344160734787604</v>
      </c>
    </row>
    <row r="198" spans="1:24" ht="14.25" customHeight="1" x14ac:dyDescent="0.25">
      <c r="A198" s="9" t="s">
        <v>11</v>
      </c>
      <c r="B198" s="9">
        <v>2018</v>
      </c>
      <c r="C198" s="9">
        <v>196</v>
      </c>
      <c r="D198" s="10">
        <v>31</v>
      </c>
      <c r="E198" s="169">
        <f t="shared" si="0"/>
        <v>92.958333333333329</v>
      </c>
      <c r="F198" s="170">
        <f t="shared" si="1"/>
        <v>95.604166666666657</v>
      </c>
      <c r="H198" s="9">
        <v>196</v>
      </c>
      <c r="I198" s="10">
        <v>2497.4699999999998</v>
      </c>
      <c r="J198" s="169">
        <f t="shared" si="2"/>
        <v>2679.3025000000002</v>
      </c>
      <c r="K198" s="170">
        <f t="shared" si="3"/>
        <v>2731.6149999999998</v>
      </c>
      <c r="M198" s="53"/>
      <c r="N198" s="53"/>
      <c r="O198" s="53"/>
      <c r="Q198" s="53"/>
      <c r="R198" s="53"/>
      <c r="S198" s="53"/>
      <c r="U198" s="250">
        <f t="shared" si="4"/>
        <v>2449.8400000000038</v>
      </c>
      <c r="W198" s="251">
        <f t="shared" si="5"/>
        <v>2268.6168999996207</v>
      </c>
      <c r="X198" s="174">
        <f t="shared" si="6"/>
        <v>28.572133362388321</v>
      </c>
    </row>
    <row r="199" spans="1:24" ht="14.25" customHeight="1" x14ac:dyDescent="0.25">
      <c r="A199" s="9" t="s">
        <v>12</v>
      </c>
      <c r="B199" s="9">
        <v>2018</v>
      </c>
      <c r="C199" s="9">
        <v>197</v>
      </c>
      <c r="D199" s="10">
        <v>0</v>
      </c>
      <c r="E199" s="169">
        <f t="shared" si="0"/>
        <v>98.25</v>
      </c>
      <c r="F199" s="170">
        <f t="shared" si="1"/>
        <v>101.47916666666666</v>
      </c>
      <c r="H199" s="9">
        <v>197</v>
      </c>
      <c r="I199" s="10">
        <v>1729.43</v>
      </c>
      <c r="J199" s="169">
        <f t="shared" si="2"/>
        <v>2783.9274999999998</v>
      </c>
      <c r="K199" s="170">
        <f t="shared" si="3"/>
        <v>2867.6116666666667</v>
      </c>
      <c r="M199" s="53"/>
      <c r="N199" s="53"/>
      <c r="O199" s="53"/>
      <c r="Q199" s="53"/>
      <c r="R199" s="53"/>
      <c r="S199" s="53"/>
      <c r="U199" s="250">
        <f t="shared" si="4"/>
        <v>2677.3900000000031</v>
      </c>
      <c r="W199" s="251">
        <f t="shared" si="5"/>
        <v>898628.1616000057</v>
      </c>
      <c r="X199" s="174">
        <f t="shared" si="6"/>
        <v>28.258131800451654</v>
      </c>
    </row>
    <row r="200" spans="1:24" ht="14.25" customHeight="1" x14ac:dyDescent="0.25">
      <c r="A200" s="9" t="s">
        <v>14</v>
      </c>
      <c r="B200" s="9">
        <v>2018</v>
      </c>
      <c r="C200" s="9">
        <v>198</v>
      </c>
      <c r="D200" s="10">
        <v>12.5</v>
      </c>
      <c r="E200" s="169">
        <f t="shared" si="0"/>
        <v>104.70833333333333</v>
      </c>
      <c r="F200" s="170">
        <f t="shared" si="1"/>
        <v>103.91666666666666</v>
      </c>
      <c r="H200" s="9">
        <v>198</v>
      </c>
      <c r="I200" s="10">
        <v>1610.43</v>
      </c>
      <c r="J200" s="169">
        <f t="shared" si="2"/>
        <v>2951.2958333333331</v>
      </c>
      <c r="K200" s="170">
        <f t="shared" si="3"/>
        <v>3010.0691666666662</v>
      </c>
      <c r="M200" s="53"/>
      <c r="N200" s="53"/>
      <c r="O200" s="53"/>
      <c r="Q200" s="53"/>
      <c r="R200" s="53"/>
      <c r="S200" s="53"/>
      <c r="U200" s="250">
        <f t="shared" si="4"/>
        <v>2134.2299999999996</v>
      </c>
      <c r="W200" s="251">
        <f t="shared" si="5"/>
        <v>274366.43999999948</v>
      </c>
      <c r="X200" s="174">
        <f t="shared" si="6"/>
        <v>28.96618283881315</v>
      </c>
    </row>
    <row r="201" spans="1:24" ht="14.25" customHeight="1" x14ac:dyDescent="0.25">
      <c r="A201" s="9" t="s">
        <v>16</v>
      </c>
      <c r="B201" s="9">
        <v>2018</v>
      </c>
      <c r="C201" s="9">
        <v>199</v>
      </c>
      <c r="D201" s="10">
        <v>3</v>
      </c>
      <c r="E201" s="169">
        <f t="shared" si="0"/>
        <v>103.125</v>
      </c>
      <c r="F201" s="170">
        <f t="shared" si="1"/>
        <v>98.020833333333343</v>
      </c>
      <c r="H201" s="9">
        <v>199</v>
      </c>
      <c r="I201" s="10">
        <v>1239.4100000000001</v>
      </c>
      <c r="J201" s="169">
        <f t="shared" si="2"/>
        <v>3068.8424999999993</v>
      </c>
      <c r="K201" s="170">
        <f t="shared" si="3"/>
        <v>2980.519166666666</v>
      </c>
      <c r="M201" s="53"/>
      <c r="N201" s="53"/>
      <c r="O201" s="53"/>
      <c r="Q201" s="53"/>
      <c r="R201" s="53"/>
      <c r="S201" s="53"/>
      <c r="U201" s="250">
        <f t="shared" si="4"/>
        <v>1537.7600000000057</v>
      </c>
      <c r="W201" s="251">
        <f t="shared" si="5"/>
        <v>89012.722500003336</v>
      </c>
      <c r="X201" s="174">
        <f t="shared" si="6"/>
        <v>30.406996811902221</v>
      </c>
    </row>
    <row r="202" spans="1:24" ht="14.25" customHeight="1" x14ac:dyDescent="0.25">
      <c r="A202" s="9" t="s">
        <v>18</v>
      </c>
      <c r="B202" s="9">
        <v>2018</v>
      </c>
      <c r="C202" s="9">
        <v>200</v>
      </c>
      <c r="D202" s="10">
        <v>47</v>
      </c>
      <c r="E202" s="169">
        <f t="shared" si="0"/>
        <v>92.916666666666671</v>
      </c>
      <c r="F202" s="170">
        <f t="shared" si="1"/>
        <v>96.291666666666671</v>
      </c>
      <c r="H202" s="9">
        <v>200</v>
      </c>
      <c r="I202" s="10">
        <v>1448.11</v>
      </c>
      <c r="J202" s="169">
        <f t="shared" si="2"/>
        <v>2892.1958333333328</v>
      </c>
      <c r="K202" s="170">
        <f t="shared" si="3"/>
        <v>2901.4545833333332</v>
      </c>
      <c r="M202" s="53"/>
      <c r="N202" s="53"/>
      <c r="O202" s="53"/>
      <c r="Q202" s="53"/>
      <c r="R202" s="53"/>
      <c r="S202" s="53"/>
      <c r="U202" s="250">
        <f t="shared" si="4"/>
        <v>1207.6899999999987</v>
      </c>
      <c r="W202" s="251">
        <f t="shared" si="5"/>
        <v>57801.776400000585</v>
      </c>
      <c r="X202" s="174">
        <f t="shared" si="6"/>
        <v>30.131938554738205</v>
      </c>
    </row>
    <row r="203" spans="1:24" ht="14.25" customHeight="1" x14ac:dyDescent="0.25">
      <c r="A203" s="9" t="s">
        <v>20</v>
      </c>
      <c r="B203" s="9">
        <v>2018</v>
      </c>
      <c r="C203" s="9">
        <v>201</v>
      </c>
      <c r="D203" s="10">
        <v>73.5</v>
      </c>
      <c r="E203" s="169">
        <f t="shared" si="0"/>
        <v>99.666666666666671</v>
      </c>
      <c r="F203" s="170">
        <f t="shared" si="1"/>
        <v>102.1875</v>
      </c>
      <c r="H203" s="9">
        <v>201</v>
      </c>
      <c r="I203" s="10">
        <v>1302.3</v>
      </c>
      <c r="J203" s="169">
        <f t="shared" si="2"/>
        <v>2910.7133333333331</v>
      </c>
      <c r="K203" s="170">
        <f t="shared" si="3"/>
        <v>3020.6533333333327</v>
      </c>
      <c r="M203" s="53"/>
      <c r="N203" s="53"/>
      <c r="O203" s="53"/>
      <c r="Q203" s="53"/>
      <c r="R203" s="53"/>
      <c r="S203" s="53"/>
      <c r="U203" s="250">
        <f t="shared" si="4"/>
        <v>895.94999999999709</v>
      </c>
      <c r="W203" s="251">
        <f t="shared" si="5"/>
        <v>165120.32250000234</v>
      </c>
      <c r="X203" s="174">
        <f t="shared" si="6"/>
        <v>29.55991029561671</v>
      </c>
    </row>
    <row r="204" spans="1:24" ht="14.25" customHeight="1" x14ac:dyDescent="0.25">
      <c r="A204" s="9" t="s">
        <v>21</v>
      </c>
      <c r="B204" s="9">
        <v>2018</v>
      </c>
      <c r="C204" s="9">
        <v>202</v>
      </c>
      <c r="D204" s="10">
        <v>170.5</v>
      </c>
      <c r="E204" s="169">
        <f t="shared" si="0"/>
        <v>104.70833333333333</v>
      </c>
      <c r="F204" s="170">
        <f t="shared" si="1"/>
        <v>108.16666666666666</v>
      </c>
      <c r="H204" s="9">
        <v>202</v>
      </c>
      <c r="I204" s="10">
        <v>2481.7399999999998</v>
      </c>
      <c r="J204" s="169">
        <f t="shared" si="2"/>
        <v>3130.5933333333328</v>
      </c>
      <c r="K204" s="170">
        <f t="shared" si="3"/>
        <v>3235.907083333333</v>
      </c>
      <c r="M204" s="53"/>
      <c r="N204" s="53"/>
      <c r="O204" s="53"/>
      <c r="Q204" s="53"/>
      <c r="R204" s="53"/>
      <c r="S204" s="53"/>
      <c r="U204" s="250">
        <f t="shared" si="4"/>
        <v>1226.2400000000052</v>
      </c>
      <c r="W204" s="251">
        <f t="shared" si="5"/>
        <v>1576280.2499999863</v>
      </c>
      <c r="X204" s="174">
        <f t="shared" si="6"/>
        <v>29.915936055469952</v>
      </c>
    </row>
    <row r="205" spans="1:24" ht="14.25" customHeight="1" x14ac:dyDescent="0.25">
      <c r="A205" s="9" t="s">
        <v>22</v>
      </c>
      <c r="B205" s="9">
        <v>2018</v>
      </c>
      <c r="C205" s="9">
        <v>203</v>
      </c>
      <c r="D205" s="10">
        <v>240.5</v>
      </c>
      <c r="E205" s="169">
        <f t="shared" si="0"/>
        <v>111.625</v>
      </c>
      <c r="F205" s="170">
        <f t="shared" si="1"/>
        <v>113.375</v>
      </c>
      <c r="H205" s="9">
        <v>203</v>
      </c>
      <c r="I205" s="10">
        <v>4334.28</v>
      </c>
      <c r="J205" s="169">
        <f t="shared" si="2"/>
        <v>3341.2208333333333</v>
      </c>
      <c r="K205" s="170">
        <f t="shared" si="3"/>
        <v>3409.9945833333331</v>
      </c>
      <c r="M205" s="53"/>
      <c r="N205" s="53"/>
      <c r="O205" s="53"/>
      <c r="Q205" s="53"/>
      <c r="R205" s="53"/>
      <c r="S205" s="53"/>
      <c r="U205" s="250">
        <f t="shared" si="4"/>
        <v>2325.8600000000006</v>
      </c>
      <c r="W205" s="251">
        <f t="shared" si="5"/>
        <v>4033750.8963999967</v>
      </c>
      <c r="X205" s="174">
        <f t="shared" si="6"/>
        <v>30.07712973171628</v>
      </c>
    </row>
    <row r="206" spans="1:24" ht="14.25" customHeight="1" x14ac:dyDescent="0.25">
      <c r="A206" s="9" t="s">
        <v>24</v>
      </c>
      <c r="B206" s="9">
        <v>2018</v>
      </c>
      <c r="C206" s="9">
        <v>204</v>
      </c>
      <c r="D206" s="10">
        <v>190.5</v>
      </c>
      <c r="E206" s="169">
        <f t="shared" si="0"/>
        <v>115.125</v>
      </c>
      <c r="F206" s="170">
        <f t="shared" si="1"/>
        <v>114.91666666666666</v>
      </c>
      <c r="H206" s="9">
        <v>204</v>
      </c>
      <c r="I206" s="10">
        <v>5010.95</v>
      </c>
      <c r="J206" s="169">
        <f t="shared" si="2"/>
        <v>3478.7683333333334</v>
      </c>
      <c r="K206" s="170">
        <f t="shared" si="3"/>
        <v>3511.6254166666668</v>
      </c>
      <c r="M206" s="53"/>
      <c r="N206" s="53"/>
      <c r="O206" s="53"/>
      <c r="Q206" s="53"/>
      <c r="R206" s="53"/>
      <c r="S206" s="53"/>
      <c r="U206" s="250">
        <f t="shared" si="4"/>
        <v>3600.3899999999994</v>
      </c>
      <c r="W206" s="251">
        <f t="shared" si="5"/>
        <v>1989679.5136000011</v>
      </c>
      <c r="X206" s="174">
        <f t="shared" si="6"/>
        <v>30.558016678752722</v>
      </c>
    </row>
    <row r="207" spans="1:24" ht="14.25" customHeight="1" x14ac:dyDescent="0.25">
      <c r="A207" s="9" t="s">
        <v>7</v>
      </c>
      <c r="B207" s="9">
        <v>2019</v>
      </c>
      <c r="C207" s="9">
        <v>205</v>
      </c>
      <c r="D207" s="10">
        <v>103.5</v>
      </c>
      <c r="E207" s="169">
        <f t="shared" si="0"/>
        <v>114.70833333333333</v>
      </c>
      <c r="F207" s="170">
        <f t="shared" si="1"/>
        <v>115.16666666666666</v>
      </c>
      <c r="H207" s="9">
        <v>205</v>
      </c>
      <c r="I207" s="10">
        <v>3984</v>
      </c>
      <c r="J207" s="169">
        <f t="shared" si="2"/>
        <v>3544.4825000000001</v>
      </c>
      <c r="K207" s="170">
        <f t="shared" si="3"/>
        <v>3573.9654166666669</v>
      </c>
      <c r="M207" s="53"/>
      <c r="N207" s="53"/>
      <c r="O207" s="53"/>
      <c r="Q207" s="53"/>
      <c r="R207" s="53"/>
      <c r="S207" s="53"/>
      <c r="U207" s="250">
        <f t="shared" si="4"/>
        <v>6103.7599999999984</v>
      </c>
      <c r="W207" s="251">
        <f t="shared" si="5"/>
        <v>4493382.4575999929</v>
      </c>
      <c r="X207" s="174">
        <f t="shared" si="6"/>
        <v>31.032984804630974</v>
      </c>
    </row>
    <row r="208" spans="1:24" ht="14.25" customHeight="1" x14ac:dyDescent="0.25">
      <c r="A208" s="9" t="s">
        <v>9</v>
      </c>
      <c r="B208" s="9">
        <v>2019</v>
      </c>
      <c r="C208" s="9">
        <v>206</v>
      </c>
      <c r="D208" s="10">
        <v>212.5</v>
      </c>
      <c r="E208" s="169">
        <f t="shared" si="0"/>
        <v>115.625</v>
      </c>
      <c r="F208" s="170">
        <f t="shared" si="1"/>
        <v>114.35416666666666</v>
      </c>
      <c r="H208" s="9">
        <v>206</v>
      </c>
      <c r="I208" s="10">
        <v>4380</v>
      </c>
      <c r="J208" s="169">
        <f t="shared" si="2"/>
        <v>3603.4483333333337</v>
      </c>
      <c r="K208" s="170">
        <f t="shared" si="3"/>
        <v>3610.0687500000004</v>
      </c>
      <c r="M208" s="53"/>
      <c r="N208" s="53"/>
      <c r="O208" s="53"/>
      <c r="Q208" s="53"/>
      <c r="R208" s="53"/>
      <c r="S208" s="53"/>
      <c r="U208" s="250">
        <f t="shared" si="4"/>
        <v>4157.78999999999</v>
      </c>
      <c r="W208" s="251">
        <f t="shared" si="5"/>
        <v>49377.284100004465</v>
      </c>
      <c r="X208" s="174">
        <f t="shared" si="6"/>
        <v>31.569192931317186</v>
      </c>
    </row>
    <row r="209" spans="1:27" ht="14.25" customHeight="1" x14ac:dyDescent="0.25">
      <c r="A209" s="9" t="s">
        <v>10</v>
      </c>
      <c r="B209" s="9">
        <v>2019</v>
      </c>
      <c r="C209" s="9">
        <v>207</v>
      </c>
      <c r="D209" s="10">
        <v>172</v>
      </c>
      <c r="E209" s="169">
        <f t="shared" si="0"/>
        <v>113.08333333333333</v>
      </c>
      <c r="F209" s="170">
        <f t="shared" si="1"/>
        <v>112.70833333333333</v>
      </c>
      <c r="H209" s="9">
        <v>207</v>
      </c>
      <c r="I209" s="10">
        <v>7549</v>
      </c>
      <c r="J209" s="169">
        <f t="shared" si="2"/>
        <v>3616.689166666667</v>
      </c>
      <c r="K209" s="170">
        <f t="shared" si="3"/>
        <v>3619.8850000000002</v>
      </c>
      <c r="M209" s="53"/>
      <c r="N209" s="53"/>
      <c r="O209" s="53"/>
      <c r="Q209" s="53"/>
      <c r="R209" s="53"/>
      <c r="S209" s="53"/>
      <c r="U209" s="250">
        <f t="shared" si="4"/>
        <v>4910.4399999999987</v>
      </c>
      <c r="W209" s="251">
        <f t="shared" si="5"/>
        <v>6961998.873600007</v>
      </c>
      <c r="X209" s="174">
        <f t="shared" si="6"/>
        <v>32.117279112754161</v>
      </c>
    </row>
    <row r="210" spans="1:27" ht="14.25" customHeight="1" x14ac:dyDescent="0.25">
      <c r="A210" s="9" t="s">
        <v>11</v>
      </c>
      <c r="B210" s="9">
        <v>2019</v>
      </c>
      <c r="C210" s="9">
        <v>208</v>
      </c>
      <c r="D210" s="10">
        <v>114</v>
      </c>
      <c r="E210" s="169">
        <f t="shared" si="0"/>
        <v>112.33333333333333</v>
      </c>
      <c r="F210" s="170">
        <f t="shared" si="1"/>
        <v>107.9375</v>
      </c>
      <c r="H210" s="9">
        <v>208</v>
      </c>
      <c r="I210" s="10">
        <v>5025</v>
      </c>
      <c r="J210" s="169">
        <f t="shared" si="2"/>
        <v>3623.0808333333334</v>
      </c>
      <c r="K210" s="170">
        <f t="shared" si="3"/>
        <v>3579.0916666666662</v>
      </c>
      <c r="M210" s="53"/>
      <c r="N210" s="53"/>
      <c r="O210" s="53"/>
      <c r="Q210" s="53"/>
      <c r="R210" s="53"/>
      <c r="S210" s="53"/>
      <c r="U210" s="250">
        <f t="shared" si="4"/>
        <v>2497.4699999999939</v>
      </c>
      <c r="W210" s="251">
        <f t="shared" si="5"/>
        <v>6388407.9009000305</v>
      </c>
      <c r="X210" s="174">
        <f t="shared" si="6"/>
        <v>33.158926848098815</v>
      </c>
    </row>
    <row r="211" spans="1:27" ht="14.25" customHeight="1" x14ac:dyDescent="0.25">
      <c r="A211" s="9" t="s">
        <v>12</v>
      </c>
      <c r="B211" s="9">
        <v>2019</v>
      </c>
      <c r="C211" s="9">
        <v>209</v>
      </c>
      <c r="D211" s="10">
        <v>42</v>
      </c>
      <c r="E211" s="169">
        <f t="shared" si="0"/>
        <v>103.54166666666667</v>
      </c>
      <c r="F211" s="170">
        <f t="shared" si="1"/>
        <v>100.54166666666667</v>
      </c>
      <c r="H211" s="9">
        <v>209</v>
      </c>
      <c r="I211" s="10">
        <v>3380</v>
      </c>
      <c r="J211" s="169">
        <f t="shared" si="2"/>
        <v>3535.1024999999995</v>
      </c>
      <c r="K211" s="170">
        <f t="shared" si="3"/>
        <v>3455.2991666666662</v>
      </c>
      <c r="M211" s="53"/>
      <c r="N211" s="53"/>
      <c r="O211" s="53"/>
      <c r="Q211" s="53"/>
      <c r="R211" s="53"/>
      <c r="S211" s="53"/>
      <c r="U211" s="250">
        <f t="shared" si="4"/>
        <v>1729.4300000000003</v>
      </c>
      <c r="W211" s="251">
        <f t="shared" si="5"/>
        <v>2724381.324899999</v>
      </c>
      <c r="X211" s="174">
        <f t="shared" si="6"/>
        <v>34.36683796104434</v>
      </c>
    </row>
    <row r="212" spans="1:27" ht="14.25" customHeight="1" x14ac:dyDescent="0.25">
      <c r="A212" s="9" t="s">
        <v>14</v>
      </c>
      <c r="B212" s="9">
        <v>2019</v>
      </c>
      <c r="C212" s="9">
        <v>210</v>
      </c>
      <c r="D212" s="10">
        <v>7.5</v>
      </c>
      <c r="E212" s="169">
        <f t="shared" si="0"/>
        <v>97.541666666666671</v>
      </c>
      <c r="F212" s="170">
        <f t="shared" si="1"/>
        <v>97.229166666666671</v>
      </c>
      <c r="H212" s="9">
        <v>210</v>
      </c>
      <c r="I212" s="10">
        <v>2399</v>
      </c>
      <c r="J212" s="169">
        <f t="shared" si="2"/>
        <v>3375.4958333333329</v>
      </c>
      <c r="K212" s="170">
        <f t="shared" si="3"/>
        <v>3343.2895833333332</v>
      </c>
      <c r="M212" s="53"/>
      <c r="N212" s="53"/>
      <c r="O212" s="53"/>
      <c r="Q212" s="53"/>
      <c r="R212" s="53"/>
      <c r="S212" s="53"/>
      <c r="U212" s="250">
        <f t="shared" si="4"/>
        <v>1610.4300000000003</v>
      </c>
      <c r="W212" s="251">
        <f t="shared" si="5"/>
        <v>621842.64489999949</v>
      </c>
      <c r="X212" s="174">
        <f t="shared" si="6"/>
        <v>34.385665309620741</v>
      </c>
    </row>
    <row r="213" spans="1:27" ht="14.25" customHeight="1" x14ac:dyDescent="0.25">
      <c r="A213" s="9" t="s">
        <v>16</v>
      </c>
      <c r="B213" s="9">
        <v>2019</v>
      </c>
      <c r="C213" s="9">
        <v>211</v>
      </c>
      <c r="D213" s="10">
        <v>14</v>
      </c>
      <c r="E213" s="169">
        <f t="shared" si="0"/>
        <v>96.916666666666671</v>
      </c>
      <c r="F213" s="170">
        <f t="shared" si="1"/>
        <v>103.3125</v>
      </c>
      <c r="H213" s="9">
        <v>211</v>
      </c>
      <c r="I213" s="10">
        <v>1947</v>
      </c>
      <c r="J213" s="169">
        <f t="shared" si="2"/>
        <v>3311.0833333333335</v>
      </c>
      <c r="K213" s="170">
        <f t="shared" si="3"/>
        <v>3381.416666666667</v>
      </c>
      <c r="M213" s="53"/>
      <c r="N213" s="53"/>
      <c r="O213" s="53"/>
      <c r="Q213" s="53"/>
      <c r="R213" s="53"/>
      <c r="S213" s="53"/>
      <c r="U213" s="250">
        <f t="shared" si="4"/>
        <v>1239.4099999999962</v>
      </c>
      <c r="W213" s="251">
        <f t="shared" si="5"/>
        <v>500683.60810000537</v>
      </c>
      <c r="X213" s="174">
        <f t="shared" si="6"/>
        <v>32.729985884250858</v>
      </c>
    </row>
    <row r="214" spans="1:27" ht="14.25" customHeight="1" x14ac:dyDescent="0.25">
      <c r="A214" s="9" t="s">
        <v>18</v>
      </c>
      <c r="B214" s="9">
        <v>2019</v>
      </c>
      <c r="C214" s="9">
        <v>212</v>
      </c>
      <c r="D214" s="10">
        <v>16.5</v>
      </c>
      <c r="E214" s="169">
        <f t="shared" si="0"/>
        <v>109.70833333333333</v>
      </c>
      <c r="F214" s="170">
        <f t="shared" si="1"/>
        <v>116.08333333333333</v>
      </c>
      <c r="H214" s="9">
        <v>212</v>
      </c>
      <c r="I214" s="10">
        <v>1607</v>
      </c>
      <c r="J214" s="169">
        <f t="shared" si="2"/>
        <v>3451.75</v>
      </c>
      <c r="K214" s="170">
        <f t="shared" si="3"/>
        <v>3766.458333333333</v>
      </c>
      <c r="M214" s="53"/>
      <c r="N214" s="53"/>
      <c r="O214" s="53"/>
      <c r="Q214" s="53"/>
      <c r="R214" s="53"/>
      <c r="S214" s="53"/>
      <c r="U214" s="250">
        <f t="shared" si="4"/>
        <v>1448.1100000000006</v>
      </c>
      <c r="W214" s="251">
        <f t="shared" si="5"/>
        <v>25246.032099999815</v>
      </c>
      <c r="X214" s="174">
        <f t="shared" si="6"/>
        <v>32.446159368269917</v>
      </c>
    </row>
    <row r="215" spans="1:27" ht="14.25" customHeight="1" x14ac:dyDescent="0.25">
      <c r="A215" s="9" t="s">
        <v>20</v>
      </c>
      <c r="B215" s="9">
        <v>2019</v>
      </c>
      <c r="C215" s="9">
        <v>213</v>
      </c>
      <c r="D215" s="10">
        <v>64.5</v>
      </c>
      <c r="E215" s="169">
        <f t="shared" si="0"/>
        <v>122.45833333333333</v>
      </c>
      <c r="F215" s="170">
        <f t="shared" si="1"/>
        <v>120.29166666666666</v>
      </c>
      <c r="H215" s="9">
        <v>213</v>
      </c>
      <c r="I215" s="10">
        <v>1379</v>
      </c>
      <c r="J215" s="169">
        <f t="shared" si="2"/>
        <v>4081.1666666666665</v>
      </c>
      <c r="K215" s="170">
        <f t="shared" si="3"/>
        <v>4110.458333333333</v>
      </c>
      <c r="M215" s="53"/>
      <c r="N215" s="53"/>
      <c r="O215" s="53"/>
      <c r="Q215" s="53"/>
      <c r="R215" s="53"/>
      <c r="S215" s="53"/>
      <c r="U215" s="250">
        <f t="shared" si="4"/>
        <v>1302.3000000000029</v>
      </c>
      <c r="W215" s="251">
        <f t="shared" si="5"/>
        <v>5882.8899999995538</v>
      </c>
      <c r="X215" s="174">
        <f t="shared" si="6"/>
        <v>34.170765500519572</v>
      </c>
    </row>
    <row r="216" spans="1:27" ht="14.25" customHeight="1" x14ac:dyDescent="0.25">
      <c r="A216" s="9" t="s">
        <v>21</v>
      </c>
      <c r="B216" s="9">
        <v>2019</v>
      </c>
      <c r="C216" s="9">
        <v>214</v>
      </c>
      <c r="D216" s="10">
        <v>65</v>
      </c>
      <c r="E216" s="169">
        <f t="shared" si="0"/>
        <v>118.125</v>
      </c>
      <c r="F216" s="170">
        <f t="shared" si="1"/>
        <v>114.45833333333334</v>
      </c>
      <c r="H216" s="9">
        <v>214</v>
      </c>
      <c r="I216" s="10">
        <v>1426</v>
      </c>
      <c r="J216" s="169">
        <f t="shared" si="2"/>
        <v>4139.75</v>
      </c>
      <c r="K216" s="170">
        <f t="shared" si="3"/>
        <v>4107</v>
      </c>
      <c r="M216" s="53"/>
      <c r="N216" s="53"/>
      <c r="O216" s="53"/>
      <c r="Q216" s="53"/>
      <c r="R216" s="53"/>
      <c r="S216" s="53"/>
      <c r="U216" s="250">
        <f t="shared" si="4"/>
        <v>2481.7400000000052</v>
      </c>
      <c r="W216" s="251">
        <f t="shared" si="5"/>
        <v>1114586.947600011</v>
      </c>
      <c r="X216" s="174">
        <f t="shared" si="6"/>
        <v>35.882053148889696</v>
      </c>
    </row>
    <row r="217" spans="1:27" ht="14.25" customHeight="1" x14ac:dyDescent="0.25">
      <c r="A217" s="9" t="s">
        <v>22</v>
      </c>
      <c r="B217" s="9">
        <v>2019</v>
      </c>
      <c r="C217" s="9">
        <v>215</v>
      </c>
      <c r="D217" s="10">
        <v>168.5</v>
      </c>
      <c r="E217" s="169">
        <f t="shared" si="0"/>
        <v>110.79166666666667</v>
      </c>
      <c r="F217" s="170">
        <f t="shared" si="1"/>
        <v>111.29166666666667</v>
      </c>
      <c r="H217" s="9">
        <v>215</v>
      </c>
      <c r="I217" s="10">
        <v>2419</v>
      </c>
      <c r="J217" s="169">
        <f t="shared" si="2"/>
        <v>4074.25</v>
      </c>
      <c r="K217" s="170">
        <f t="shared" si="3"/>
        <v>4050.208333333333</v>
      </c>
      <c r="M217" s="53"/>
      <c r="N217" s="53"/>
      <c r="O217" s="53"/>
      <c r="Q217" s="53"/>
      <c r="R217" s="53"/>
      <c r="S217" s="53"/>
      <c r="U217" s="250">
        <f t="shared" si="4"/>
        <v>4334.2799999999988</v>
      </c>
      <c r="W217" s="251">
        <f t="shared" si="5"/>
        <v>3668297.4783999957</v>
      </c>
      <c r="X217" s="174">
        <f t="shared" si="6"/>
        <v>36.392736802695616</v>
      </c>
    </row>
    <row r="218" spans="1:27" ht="24" customHeight="1" x14ac:dyDescent="0.25">
      <c r="A218" s="9" t="s">
        <v>24</v>
      </c>
      <c r="B218" s="9">
        <v>2019</v>
      </c>
      <c r="C218" s="9">
        <v>216</v>
      </c>
      <c r="D218" s="10">
        <v>183</v>
      </c>
      <c r="E218" s="169">
        <f t="shared" si="0"/>
        <v>111.79166666666667</v>
      </c>
      <c r="F218" s="170">
        <f t="shared" si="1"/>
        <v>111.875</v>
      </c>
      <c r="H218" s="9">
        <v>216</v>
      </c>
      <c r="I218" s="10">
        <v>4238</v>
      </c>
      <c r="J218" s="169">
        <f t="shared" si="2"/>
        <v>4026.1666666666665</v>
      </c>
      <c r="K218" s="170">
        <f t="shared" si="3"/>
        <v>4028.25</v>
      </c>
      <c r="M218" s="53"/>
      <c r="N218" s="53"/>
      <c r="O218" s="53"/>
      <c r="Q218" s="53"/>
      <c r="R218" s="53"/>
      <c r="S218" s="53"/>
      <c r="U218" s="250">
        <f t="shared" si="4"/>
        <v>5010.9499999999971</v>
      </c>
      <c r="W218" s="251">
        <f t="shared" si="5"/>
        <v>597451.70249999547</v>
      </c>
      <c r="X218" s="174">
        <f t="shared" si="6"/>
        <v>36.006703910614526</v>
      </c>
      <c r="AA218" s="244" t="s">
        <v>192</v>
      </c>
    </row>
    <row r="219" spans="1:27" ht="14.25" customHeight="1" x14ac:dyDescent="0.25">
      <c r="A219" s="9" t="s">
        <v>7</v>
      </c>
      <c r="B219" s="9">
        <v>2020</v>
      </c>
      <c r="C219" s="9">
        <v>217</v>
      </c>
      <c r="D219" s="10">
        <v>257</v>
      </c>
      <c r="E219" s="169">
        <f t="shared" si="0"/>
        <v>111.95833333333333</v>
      </c>
      <c r="F219" s="170">
        <f t="shared" si="1"/>
        <v>111.39583333333333</v>
      </c>
      <c r="H219" s="9">
        <v>217</v>
      </c>
      <c r="I219" s="10">
        <v>5672</v>
      </c>
      <c r="J219" s="169">
        <f t="shared" si="2"/>
        <v>4030.3333333333335</v>
      </c>
      <c r="K219" s="170">
        <f t="shared" si="3"/>
        <v>4027.25</v>
      </c>
      <c r="M219" s="53"/>
      <c r="N219" s="53"/>
      <c r="O219" s="53"/>
      <c r="Q219" s="53"/>
      <c r="R219" s="53"/>
      <c r="S219" s="53"/>
      <c r="U219" s="250">
        <f t="shared" si="4"/>
        <v>3984</v>
      </c>
      <c r="W219" s="251">
        <f t="shared" si="5"/>
        <v>2849344</v>
      </c>
      <c r="X219" s="174">
        <f t="shared" si="6"/>
        <v>36.152608939592298</v>
      </c>
      <c r="AA219" s="253">
        <f>AVERAGE(W15:W246)</f>
        <v>5488574.8758000024</v>
      </c>
    </row>
    <row r="220" spans="1:27" ht="14.25" customHeight="1" x14ac:dyDescent="0.25">
      <c r="A220" s="9" t="s">
        <v>9</v>
      </c>
      <c r="B220" s="9">
        <v>2020</v>
      </c>
      <c r="C220" s="9">
        <v>218</v>
      </c>
      <c r="D220" s="10">
        <v>365.5</v>
      </c>
      <c r="E220" s="169">
        <f t="shared" si="0"/>
        <v>110.83333333333333</v>
      </c>
      <c r="F220" s="170">
        <f t="shared" si="1"/>
        <v>110.54166666666666</v>
      </c>
      <c r="H220" s="9">
        <v>218</v>
      </c>
      <c r="I220" s="10">
        <v>11933</v>
      </c>
      <c r="J220" s="169">
        <f t="shared" si="2"/>
        <v>4024.1666666666665</v>
      </c>
      <c r="K220" s="170">
        <f t="shared" si="3"/>
        <v>4018.125</v>
      </c>
      <c r="M220" s="53"/>
      <c r="N220" s="53"/>
      <c r="O220" s="53"/>
      <c r="Q220" s="53"/>
      <c r="R220" s="53"/>
      <c r="S220" s="53"/>
      <c r="U220" s="250">
        <f t="shared" si="4"/>
        <v>4380</v>
      </c>
      <c r="W220" s="251">
        <f t="shared" si="5"/>
        <v>57047809</v>
      </c>
      <c r="X220" s="174">
        <f t="shared" si="6"/>
        <v>36.349415755748211</v>
      </c>
    </row>
    <row r="221" spans="1:27" ht="14.25" customHeight="1" x14ac:dyDescent="0.25">
      <c r="A221" s="9" t="s">
        <v>10</v>
      </c>
      <c r="B221" s="9">
        <v>2020</v>
      </c>
      <c r="C221" s="9">
        <v>219</v>
      </c>
      <c r="D221" s="10">
        <v>120</v>
      </c>
      <c r="E221" s="169">
        <f t="shared" si="0"/>
        <v>110.25</v>
      </c>
      <c r="F221" s="170">
        <f t="shared" si="1"/>
        <v>108.0625</v>
      </c>
      <c r="H221" s="9">
        <v>219</v>
      </c>
      <c r="I221" s="10">
        <v>8252</v>
      </c>
      <c r="J221" s="169">
        <f t="shared" si="2"/>
        <v>4012.0833333333335</v>
      </c>
      <c r="K221" s="170">
        <f t="shared" si="3"/>
        <v>4002.166666666667</v>
      </c>
      <c r="M221" s="53"/>
      <c r="N221" s="53"/>
      <c r="O221" s="53"/>
      <c r="Q221" s="53"/>
      <c r="R221" s="53"/>
      <c r="S221" s="53"/>
      <c r="U221" s="250">
        <f t="shared" si="4"/>
        <v>7549</v>
      </c>
      <c r="W221" s="251">
        <f t="shared" si="5"/>
        <v>494209</v>
      </c>
      <c r="X221" s="174">
        <f t="shared" si="6"/>
        <v>37.035666088297667</v>
      </c>
    </row>
    <row r="222" spans="1:27" ht="14.25" customHeight="1" x14ac:dyDescent="0.25">
      <c r="A222" s="9" t="s">
        <v>11</v>
      </c>
      <c r="B222" s="9">
        <v>2020</v>
      </c>
      <c r="C222" s="9">
        <v>220</v>
      </c>
      <c r="D222" s="10">
        <v>26</v>
      </c>
      <c r="E222" s="169">
        <f t="shared" si="0"/>
        <v>105.875</v>
      </c>
      <c r="F222" s="170">
        <f t="shared" si="1"/>
        <v>105.6875</v>
      </c>
      <c r="H222" s="9">
        <v>220</v>
      </c>
      <c r="I222" s="10">
        <v>4239</v>
      </c>
      <c r="J222" s="169">
        <f t="shared" si="2"/>
        <v>3992.25</v>
      </c>
      <c r="K222" s="170">
        <f t="shared" si="3"/>
        <v>3973.875</v>
      </c>
      <c r="M222" s="53"/>
      <c r="N222" s="53"/>
      <c r="O222" s="53"/>
      <c r="Q222" s="53"/>
      <c r="R222" s="53"/>
      <c r="S222" s="53"/>
      <c r="U222" s="250">
        <f t="shared" si="4"/>
        <v>5025</v>
      </c>
      <c r="W222" s="251">
        <f t="shared" si="5"/>
        <v>617796</v>
      </c>
      <c r="X222" s="174">
        <f t="shared" si="6"/>
        <v>37.600236546422238</v>
      </c>
    </row>
    <row r="223" spans="1:27" ht="14.25" customHeight="1" x14ac:dyDescent="0.25">
      <c r="A223" s="9" t="s">
        <v>12</v>
      </c>
      <c r="B223" s="9">
        <v>2020</v>
      </c>
      <c r="C223" s="9">
        <v>221</v>
      </c>
      <c r="D223" s="10">
        <v>54</v>
      </c>
      <c r="E223" s="169">
        <f t="shared" si="0"/>
        <v>105.5</v>
      </c>
      <c r="F223" s="170">
        <f t="shared" si="1"/>
        <v>102.89583333333334</v>
      </c>
      <c r="H223" s="9">
        <v>221</v>
      </c>
      <c r="I223" s="10">
        <v>2803</v>
      </c>
      <c r="J223" s="169">
        <f t="shared" si="2"/>
        <v>3955.5</v>
      </c>
      <c r="K223" s="170">
        <f t="shared" si="3"/>
        <v>3935.875</v>
      </c>
      <c r="M223" s="53"/>
      <c r="N223" s="53"/>
      <c r="O223" s="53"/>
      <c r="Q223" s="53"/>
      <c r="R223" s="53"/>
      <c r="S223" s="53"/>
      <c r="U223" s="250">
        <f t="shared" si="4"/>
        <v>3380</v>
      </c>
      <c r="W223" s="251">
        <f t="shared" si="5"/>
        <v>332929</v>
      </c>
      <c r="X223" s="174">
        <f t="shared" si="6"/>
        <v>38.251062968212182</v>
      </c>
    </row>
    <row r="224" spans="1:27" ht="14.25" customHeight="1" x14ac:dyDescent="0.25">
      <c r="A224" s="9" t="s">
        <v>14</v>
      </c>
      <c r="B224" s="9">
        <v>2020</v>
      </c>
      <c r="C224" s="9">
        <v>222</v>
      </c>
      <c r="D224" s="10">
        <v>9.5</v>
      </c>
      <c r="E224" s="169">
        <f t="shared" si="0"/>
        <v>100.29166666666667</v>
      </c>
      <c r="F224" s="170">
        <f t="shared" si="1"/>
        <v>104</v>
      </c>
      <c r="H224" s="9">
        <v>222</v>
      </c>
      <c r="I224" s="10">
        <v>2449</v>
      </c>
      <c r="J224" s="169">
        <f t="shared" si="2"/>
        <v>3916.25</v>
      </c>
      <c r="K224" s="170">
        <f t="shared" si="3"/>
        <v>3943</v>
      </c>
      <c r="M224" s="53"/>
      <c r="N224" s="53"/>
      <c r="O224" s="53"/>
      <c r="Q224" s="53"/>
      <c r="R224" s="53"/>
      <c r="S224" s="53"/>
      <c r="U224" s="250">
        <f t="shared" si="4"/>
        <v>2399</v>
      </c>
      <c r="W224" s="251">
        <f t="shared" si="5"/>
        <v>2500</v>
      </c>
      <c r="X224" s="174">
        <f t="shared" si="6"/>
        <v>37.91346153846154</v>
      </c>
    </row>
    <row r="225" spans="1:25" ht="14.25" customHeight="1" x14ac:dyDescent="0.25">
      <c r="A225" s="9" t="s">
        <v>16</v>
      </c>
      <c r="B225" s="9">
        <v>2020</v>
      </c>
      <c r="C225" s="9">
        <v>223</v>
      </c>
      <c r="D225" s="10">
        <v>0.5</v>
      </c>
      <c r="E225" s="169">
        <f t="shared" si="0"/>
        <v>107.70833333333333</v>
      </c>
      <c r="F225" s="170">
        <f t="shared" si="1"/>
        <v>104.45833333333333</v>
      </c>
      <c r="H225" s="9">
        <v>223</v>
      </c>
      <c r="I225" s="10">
        <v>1873</v>
      </c>
      <c r="J225" s="169">
        <f t="shared" si="2"/>
        <v>3969.75</v>
      </c>
      <c r="K225" s="170">
        <f t="shared" si="3"/>
        <v>3991.666666666667</v>
      </c>
      <c r="M225" s="53"/>
      <c r="N225" s="53"/>
      <c r="O225" s="53"/>
      <c r="Q225" s="53"/>
      <c r="R225" s="53"/>
      <c r="S225" s="53"/>
      <c r="U225" s="250">
        <f t="shared" si="4"/>
        <v>1947</v>
      </c>
      <c r="W225" s="251">
        <f t="shared" si="5"/>
        <v>5476</v>
      </c>
      <c r="X225" s="174">
        <f t="shared" si="6"/>
        <v>38.213003589948151</v>
      </c>
    </row>
    <row r="226" spans="1:25" ht="14.25" customHeight="1" x14ac:dyDescent="0.25">
      <c r="A226" s="9" t="s">
        <v>18</v>
      </c>
      <c r="B226" s="9">
        <v>2020</v>
      </c>
      <c r="C226" s="9">
        <v>224</v>
      </c>
      <c r="D226" s="10">
        <v>9.5</v>
      </c>
      <c r="E226" s="169">
        <f t="shared" si="0"/>
        <v>101.20833333333333</v>
      </c>
      <c r="F226" s="170">
        <f t="shared" si="1"/>
        <v>93.895833333333329</v>
      </c>
      <c r="H226" s="9">
        <v>224</v>
      </c>
      <c r="I226" s="10">
        <v>1462</v>
      </c>
      <c r="J226" s="169">
        <f t="shared" si="2"/>
        <v>4013.5833333333335</v>
      </c>
      <c r="K226" s="170">
        <f t="shared" si="3"/>
        <v>3715.125</v>
      </c>
      <c r="M226" s="53"/>
      <c r="N226" s="53"/>
      <c r="O226" s="53"/>
      <c r="Q226" s="53"/>
      <c r="R226" s="53"/>
      <c r="S226" s="53"/>
      <c r="U226" s="250">
        <f t="shared" si="4"/>
        <v>1607</v>
      </c>
      <c r="W226" s="251">
        <f t="shared" si="5"/>
        <v>21025</v>
      </c>
      <c r="X226" s="174">
        <f t="shared" si="6"/>
        <v>39.56645218548924</v>
      </c>
    </row>
    <row r="227" spans="1:25" ht="14.25" customHeight="1" x14ac:dyDescent="0.25">
      <c r="A227" s="9" t="s">
        <v>20</v>
      </c>
      <c r="B227" s="9">
        <v>2020</v>
      </c>
      <c r="C227" s="9">
        <v>225</v>
      </c>
      <c r="D227" s="10">
        <v>12</v>
      </c>
      <c r="E227" s="169">
        <f t="shared" si="0"/>
        <v>86.583333333333329</v>
      </c>
      <c r="F227" s="170">
        <f t="shared" si="1"/>
        <v>85.583333333333329</v>
      </c>
      <c r="H227" s="9">
        <v>225</v>
      </c>
      <c r="I227" s="10">
        <v>1141</v>
      </c>
      <c r="J227" s="169">
        <f t="shared" si="2"/>
        <v>3416.6666666666665</v>
      </c>
      <c r="K227" s="170">
        <f t="shared" si="3"/>
        <v>3253.583333333333</v>
      </c>
      <c r="M227" s="53"/>
      <c r="N227" s="53"/>
      <c r="O227" s="53"/>
      <c r="Q227" s="53"/>
      <c r="R227" s="53"/>
      <c r="S227" s="53"/>
      <c r="U227" s="250">
        <f t="shared" si="4"/>
        <v>1379</v>
      </c>
      <c r="W227" s="251">
        <f t="shared" si="5"/>
        <v>56644</v>
      </c>
      <c r="X227" s="174">
        <f t="shared" si="6"/>
        <v>38.016553067185974</v>
      </c>
    </row>
    <row r="228" spans="1:25" ht="14.25" customHeight="1" x14ac:dyDescent="0.25">
      <c r="A228" s="9" t="s">
        <v>21</v>
      </c>
      <c r="B228" s="9">
        <v>2020</v>
      </c>
      <c r="C228" s="9">
        <v>226</v>
      </c>
      <c r="D228" s="10">
        <v>60.5</v>
      </c>
      <c r="E228" s="169">
        <f t="shared" si="0"/>
        <v>84.583333333333329</v>
      </c>
      <c r="F228" s="170">
        <f t="shared" si="1"/>
        <v>84.333333333333329</v>
      </c>
      <c r="H228" s="9">
        <v>226</v>
      </c>
      <c r="I228" s="10">
        <v>985</v>
      </c>
      <c r="J228" s="169">
        <f t="shared" si="2"/>
        <v>3090.5</v>
      </c>
      <c r="K228" s="170">
        <f t="shared" si="3"/>
        <v>3002.666666666667</v>
      </c>
      <c r="M228" s="53"/>
      <c r="N228" s="53"/>
      <c r="O228" s="53"/>
      <c r="Q228" s="53"/>
      <c r="R228" s="53"/>
      <c r="S228" s="53"/>
      <c r="U228" s="250">
        <f t="shared" si="4"/>
        <v>1426</v>
      </c>
      <c r="W228" s="251">
        <f t="shared" si="5"/>
        <v>194481</v>
      </c>
      <c r="X228" s="174">
        <f t="shared" si="6"/>
        <v>35.60474308300396</v>
      </c>
    </row>
    <row r="229" spans="1:25" ht="14.25" customHeight="1" x14ac:dyDescent="0.25">
      <c r="A229" s="9" t="s">
        <v>22</v>
      </c>
      <c r="B229" s="9">
        <v>2020</v>
      </c>
      <c r="C229" s="9">
        <v>227</v>
      </c>
      <c r="D229" s="10">
        <v>106</v>
      </c>
      <c r="E229" s="169">
        <f t="shared" si="0"/>
        <v>84.083333333333329</v>
      </c>
      <c r="F229" s="170">
        <f t="shared" si="1"/>
        <v>82.333333333333329</v>
      </c>
      <c r="H229" s="9">
        <v>227</v>
      </c>
      <c r="I229" s="10">
        <v>1948</v>
      </c>
      <c r="J229" s="169">
        <f t="shared" si="2"/>
        <v>2914.8333333333335</v>
      </c>
      <c r="K229" s="170">
        <f t="shared" si="3"/>
        <v>2864.25</v>
      </c>
      <c r="M229" s="53"/>
      <c r="N229" s="53"/>
      <c r="O229" s="53"/>
      <c r="Q229" s="53"/>
      <c r="R229" s="53"/>
      <c r="S229" s="53"/>
      <c r="U229" s="250">
        <f t="shared" si="4"/>
        <v>2419</v>
      </c>
      <c r="W229" s="251">
        <f t="shared" si="5"/>
        <v>221841</v>
      </c>
      <c r="X229" s="174">
        <f t="shared" si="6"/>
        <v>34.78846153846154</v>
      </c>
    </row>
    <row r="230" spans="1:25" ht="14.25" customHeight="1" x14ac:dyDescent="0.25">
      <c r="A230" s="9" t="s">
        <v>24</v>
      </c>
      <c r="B230" s="9">
        <v>2020</v>
      </c>
      <c r="C230" s="9">
        <v>228</v>
      </c>
      <c r="D230" s="10">
        <v>272</v>
      </c>
      <c r="E230" s="169">
        <f t="shared" si="0"/>
        <v>80.583333333333329</v>
      </c>
      <c r="F230" s="170">
        <f t="shared" si="1"/>
        <v>81</v>
      </c>
      <c r="H230" s="9">
        <v>228</v>
      </c>
      <c r="I230" s="10">
        <v>4880</v>
      </c>
      <c r="J230" s="169">
        <f t="shared" si="2"/>
        <v>2813.6666666666665</v>
      </c>
      <c r="K230" s="170">
        <f t="shared" si="3"/>
        <v>2782.125</v>
      </c>
      <c r="M230" s="53"/>
      <c r="N230" s="53"/>
      <c r="O230" s="53"/>
      <c r="Q230" s="53"/>
      <c r="R230" s="53"/>
      <c r="S230" s="53"/>
      <c r="U230" s="250">
        <f t="shared" si="4"/>
        <v>4238</v>
      </c>
      <c r="W230" s="251">
        <f t="shared" si="5"/>
        <v>412164</v>
      </c>
      <c r="X230" s="174">
        <f t="shared" si="6"/>
        <v>34.347222222222221</v>
      </c>
    </row>
    <row r="231" spans="1:25" ht="14.25" customHeight="1" x14ac:dyDescent="0.25">
      <c r="A231" s="9" t="s">
        <v>7</v>
      </c>
      <c r="B231" s="188">
        <v>2021</v>
      </c>
      <c r="C231" s="9">
        <v>229</v>
      </c>
      <c r="D231" s="10">
        <v>179</v>
      </c>
      <c r="E231" s="169">
        <f t="shared" si="0"/>
        <v>81.416666666666671</v>
      </c>
      <c r="F231" s="170">
        <f t="shared" si="1"/>
        <v>81.625</v>
      </c>
      <c r="H231" s="9">
        <v>229</v>
      </c>
      <c r="I231" s="10">
        <v>6198</v>
      </c>
      <c r="J231" s="169">
        <f t="shared" si="2"/>
        <v>2750.5833333333335</v>
      </c>
      <c r="K231" s="170">
        <f t="shared" si="3"/>
        <v>2724.875</v>
      </c>
      <c r="M231" s="53"/>
      <c r="N231" s="53"/>
      <c r="O231" s="53"/>
      <c r="Q231" s="53"/>
      <c r="R231" s="53"/>
      <c r="S231" s="53"/>
      <c r="U231" s="250">
        <f t="shared" si="4"/>
        <v>5672</v>
      </c>
      <c r="W231" s="251">
        <f t="shared" si="5"/>
        <v>276676</v>
      </c>
      <c r="X231" s="174">
        <f t="shared" si="6"/>
        <v>33.382848392036756</v>
      </c>
    </row>
    <row r="232" spans="1:25" ht="14.25" customHeight="1" x14ac:dyDescent="0.25">
      <c r="A232" s="9" t="s">
        <v>9</v>
      </c>
      <c r="B232" s="9">
        <v>2021</v>
      </c>
      <c r="C232" s="9">
        <v>230</v>
      </c>
      <c r="D232" s="10">
        <v>190</v>
      </c>
      <c r="E232" s="169">
        <f t="shared" si="0"/>
        <v>81.833333333333329</v>
      </c>
      <c r="F232" s="170">
        <f t="shared" si="1"/>
        <v>81.541666666666657</v>
      </c>
      <c r="H232" s="9">
        <v>230</v>
      </c>
      <c r="I232" s="10">
        <v>4770</v>
      </c>
      <c r="J232" s="169">
        <f t="shared" si="2"/>
        <v>2699.1666666666665</v>
      </c>
      <c r="K232" s="170">
        <f t="shared" si="3"/>
        <v>2684.875</v>
      </c>
      <c r="M232" s="53"/>
      <c r="N232" s="53"/>
      <c r="O232" s="53"/>
      <c r="Q232" s="53"/>
      <c r="R232" s="53"/>
      <c r="S232" s="53"/>
      <c r="U232" s="250">
        <f t="shared" si="4"/>
        <v>11933</v>
      </c>
      <c r="W232" s="251">
        <f t="shared" si="5"/>
        <v>51308569</v>
      </c>
      <c r="X232" s="174">
        <f t="shared" si="6"/>
        <v>32.926417986714362</v>
      </c>
    </row>
    <row r="233" spans="1:25" ht="14.25" customHeight="1" x14ac:dyDescent="0.25">
      <c r="A233" s="9" t="s">
        <v>10</v>
      </c>
      <c r="B233" s="9">
        <v>2021</v>
      </c>
      <c r="C233" s="9">
        <v>231</v>
      </c>
      <c r="D233" s="10">
        <v>96</v>
      </c>
      <c r="E233" s="169">
        <f t="shared" si="0"/>
        <v>81.25</v>
      </c>
      <c r="F233" s="170">
        <f t="shared" si="1"/>
        <v>81.395833333333343</v>
      </c>
      <c r="H233" s="9">
        <v>231</v>
      </c>
      <c r="I233" s="10">
        <v>4338</v>
      </c>
      <c r="J233" s="169">
        <f t="shared" si="2"/>
        <v>2670.5833333333335</v>
      </c>
      <c r="K233" s="170">
        <f t="shared" si="3"/>
        <v>2661.5</v>
      </c>
      <c r="M233" s="53"/>
      <c r="N233" s="53"/>
      <c r="O233" s="53"/>
      <c r="Q233" s="53"/>
      <c r="R233" s="53"/>
      <c r="S233" s="53"/>
      <c r="U233" s="250">
        <f t="shared" si="4"/>
        <v>8252</v>
      </c>
      <c r="W233" s="251">
        <f t="shared" si="5"/>
        <v>15319396</v>
      </c>
      <c r="X233" s="174">
        <f t="shared" si="6"/>
        <v>32.698233939083693</v>
      </c>
    </row>
    <row r="234" spans="1:25" ht="14.25" customHeight="1" x14ac:dyDescent="0.25">
      <c r="A234" s="9" t="s">
        <v>11</v>
      </c>
      <c r="B234" s="9">
        <v>2021</v>
      </c>
      <c r="C234" s="254">
        <v>232</v>
      </c>
      <c r="D234" s="10">
        <v>20</v>
      </c>
      <c r="E234" s="169">
        <f t="shared" si="0"/>
        <v>81.541666666666671</v>
      </c>
      <c r="F234" s="170">
        <f t="shared" si="1"/>
        <v>87.854166666666671</v>
      </c>
      <c r="H234" s="9">
        <v>232</v>
      </c>
      <c r="I234" s="10">
        <v>2131</v>
      </c>
      <c r="J234" s="169">
        <f t="shared" si="2"/>
        <v>2652.4166666666665</v>
      </c>
      <c r="K234" s="170">
        <f t="shared" si="3"/>
        <v>2735.6666666666665</v>
      </c>
      <c r="M234" s="53"/>
      <c r="N234" s="53"/>
      <c r="O234" s="53"/>
      <c r="Q234" s="53"/>
      <c r="R234" s="53"/>
      <c r="S234" s="53"/>
      <c r="U234" s="250">
        <f t="shared" si="4"/>
        <v>4239</v>
      </c>
      <c r="W234" s="251">
        <f t="shared" si="5"/>
        <v>4443664</v>
      </c>
      <c r="X234" s="174">
        <f t="shared" si="6"/>
        <v>31.138724211524778</v>
      </c>
    </row>
    <row r="235" spans="1:25" ht="14.25" customHeight="1" x14ac:dyDescent="0.25">
      <c r="A235" s="9" t="s">
        <v>12</v>
      </c>
      <c r="B235" s="9">
        <v>2021</v>
      </c>
      <c r="C235" s="9">
        <v>233</v>
      </c>
      <c r="D235" s="10">
        <v>12</v>
      </c>
      <c r="E235" s="169">
        <f t="shared" si="0"/>
        <v>94.166666666666671</v>
      </c>
      <c r="F235" s="170">
        <f t="shared" si="1"/>
        <v>96.458333333333343</v>
      </c>
      <c r="H235" s="9">
        <v>233</v>
      </c>
      <c r="I235" s="10">
        <v>1589</v>
      </c>
      <c r="J235" s="169">
        <f t="shared" si="2"/>
        <v>2818.9166666666665</v>
      </c>
      <c r="K235" s="170">
        <f t="shared" si="3"/>
        <v>2896.708333333333</v>
      </c>
      <c r="M235" s="53"/>
      <c r="N235" s="53"/>
      <c r="O235" s="53"/>
      <c r="Q235" s="53"/>
      <c r="R235" s="53"/>
      <c r="S235" s="53"/>
      <c r="U235" s="250">
        <f t="shared" si="4"/>
        <v>2803</v>
      </c>
      <c r="W235" s="251">
        <f t="shared" si="5"/>
        <v>1473796</v>
      </c>
      <c r="X235" s="174">
        <f t="shared" si="6"/>
        <v>30.030669546436279</v>
      </c>
    </row>
    <row r="236" spans="1:25" ht="14.25" customHeight="1" x14ac:dyDescent="0.25">
      <c r="A236" s="9" t="s">
        <v>14</v>
      </c>
      <c r="B236" s="9">
        <v>2021</v>
      </c>
      <c r="C236" s="9">
        <v>234</v>
      </c>
      <c r="D236" s="10">
        <v>19.5</v>
      </c>
      <c r="E236" s="169">
        <f t="shared" si="0"/>
        <v>98.75</v>
      </c>
      <c r="F236" s="170">
        <f t="shared" si="1"/>
        <v>96.4375</v>
      </c>
      <c r="H236" s="9">
        <v>234</v>
      </c>
      <c r="I236" s="10">
        <v>1692</v>
      </c>
      <c r="J236" s="169">
        <f t="shared" si="2"/>
        <v>2974.5</v>
      </c>
      <c r="K236" s="170">
        <f t="shared" si="3"/>
        <v>2956.583333333333</v>
      </c>
      <c r="M236" s="53"/>
      <c r="N236" s="53"/>
      <c r="O236" s="53"/>
      <c r="Q236" s="53"/>
      <c r="R236" s="53"/>
      <c r="S236" s="53"/>
      <c r="U236" s="250">
        <f t="shared" si="4"/>
        <v>2449</v>
      </c>
      <c r="W236" s="251">
        <f t="shared" si="5"/>
        <v>573049</v>
      </c>
      <c r="X236" s="174">
        <f t="shared" si="6"/>
        <v>30.658025491466837</v>
      </c>
    </row>
    <row r="237" spans="1:25" ht="14.25" customHeight="1" x14ac:dyDescent="0.25">
      <c r="A237" s="9" t="s">
        <v>16</v>
      </c>
      <c r="B237" s="9">
        <v>2021</v>
      </c>
      <c r="C237" s="9">
        <v>235</v>
      </c>
      <c r="D237" s="10">
        <v>5.5</v>
      </c>
      <c r="E237" s="169">
        <f t="shared" si="0"/>
        <v>94.125</v>
      </c>
      <c r="F237" s="170">
        <f t="shared" si="1"/>
        <v>100.08333333333334</v>
      </c>
      <c r="H237" s="9">
        <v>235</v>
      </c>
      <c r="I237" s="10">
        <v>1256</v>
      </c>
      <c r="J237" s="169">
        <f t="shared" si="2"/>
        <v>2938.6666666666665</v>
      </c>
      <c r="K237" s="170">
        <f t="shared" si="3"/>
        <v>3096.75</v>
      </c>
      <c r="M237" s="53"/>
      <c r="N237" s="53"/>
      <c r="O237" s="53"/>
      <c r="Q237" s="53"/>
      <c r="R237" s="53"/>
      <c r="S237" s="53"/>
      <c r="U237" s="250">
        <f t="shared" si="4"/>
        <v>1873</v>
      </c>
      <c r="W237" s="251">
        <f t="shared" si="5"/>
        <v>380689</v>
      </c>
      <c r="X237" s="174">
        <f t="shared" si="6"/>
        <v>30.941715237302244</v>
      </c>
    </row>
    <row r="238" spans="1:25" ht="14.25" customHeight="1" x14ac:dyDescent="0.25">
      <c r="A238" s="9" t="s">
        <v>18</v>
      </c>
      <c r="B238" s="9">
        <v>2021</v>
      </c>
      <c r="C238" s="9">
        <v>236</v>
      </c>
      <c r="D238" s="10">
        <v>2.5</v>
      </c>
      <c r="E238" s="169">
        <f t="shared" si="0"/>
        <v>106.04166666666667</v>
      </c>
      <c r="F238" s="170">
        <f t="shared" si="1"/>
        <v>106.20833333333334</v>
      </c>
      <c r="H238" s="9">
        <v>236</v>
      </c>
      <c r="I238" s="10">
        <v>1119</v>
      </c>
      <c r="J238" s="169">
        <f t="shared" si="2"/>
        <v>3254.8333333333335</v>
      </c>
      <c r="K238" s="170">
        <f t="shared" si="3"/>
        <v>3511.875</v>
      </c>
      <c r="M238" s="53"/>
      <c r="N238" s="53"/>
      <c r="O238" s="53"/>
      <c r="Q238" s="53"/>
      <c r="R238" s="53"/>
      <c r="S238" s="53"/>
      <c r="U238" s="250">
        <f t="shared" si="4"/>
        <v>1462</v>
      </c>
      <c r="W238" s="251">
        <f t="shared" si="5"/>
        <v>117649</v>
      </c>
      <c r="X238" s="174">
        <f t="shared" si="6"/>
        <v>33.065908199293837</v>
      </c>
    </row>
    <row r="239" spans="1:25" ht="14.25" customHeight="1" x14ac:dyDescent="0.25">
      <c r="A239" s="9" t="s">
        <v>20</v>
      </c>
      <c r="B239" s="9">
        <v>2021</v>
      </c>
      <c r="C239" s="9">
        <v>237</v>
      </c>
      <c r="D239" s="10">
        <v>15.5</v>
      </c>
      <c r="E239" s="169">
        <f t="shared" si="0"/>
        <v>106.375</v>
      </c>
      <c r="F239" s="170">
        <f t="shared" si="1"/>
        <v>106.66666666666666</v>
      </c>
      <c r="H239" s="9">
        <v>237</v>
      </c>
      <c r="I239" s="10">
        <v>923</v>
      </c>
      <c r="J239" s="169">
        <f t="shared" si="2"/>
        <v>3768.9166666666665</v>
      </c>
      <c r="K239" s="170">
        <f t="shared" si="3"/>
        <v>3795.583333333333</v>
      </c>
      <c r="M239" s="53"/>
      <c r="N239" s="53"/>
      <c r="O239" s="53"/>
      <c r="Q239" s="53"/>
      <c r="R239" s="53"/>
      <c r="S239" s="53"/>
      <c r="U239" s="250">
        <f t="shared" si="4"/>
        <v>1141</v>
      </c>
      <c r="W239" s="251">
        <f t="shared" si="5"/>
        <v>47524</v>
      </c>
      <c r="X239" s="174">
        <f t="shared" si="6"/>
        <v>35.583593749999999</v>
      </c>
    </row>
    <row r="240" spans="1:25" ht="14.25" customHeight="1" x14ac:dyDescent="0.25">
      <c r="A240" s="9" t="s">
        <v>21</v>
      </c>
      <c r="B240" s="9">
        <v>2021</v>
      </c>
      <c r="C240" s="9">
        <v>238</v>
      </c>
      <c r="D240" s="10">
        <v>212</v>
      </c>
      <c r="E240" s="169">
        <f t="shared" si="0"/>
        <v>106.95833333333333</v>
      </c>
      <c r="F240" s="255">
        <f t="shared" si="1"/>
        <v>108.125</v>
      </c>
      <c r="H240" s="9">
        <v>238</v>
      </c>
      <c r="I240" s="10">
        <v>2983</v>
      </c>
      <c r="J240" s="169">
        <f t="shared" si="2"/>
        <v>3822.25</v>
      </c>
      <c r="K240" s="255">
        <f t="shared" si="3"/>
        <v>3890.166666666667</v>
      </c>
      <c r="M240" s="53"/>
      <c r="N240" s="53"/>
      <c r="O240" s="256"/>
      <c r="Q240" s="53"/>
      <c r="R240" s="53"/>
      <c r="S240" s="256"/>
      <c r="T240" s="257"/>
      <c r="U240" s="250">
        <f t="shared" si="4"/>
        <v>985</v>
      </c>
      <c r="W240" s="251">
        <f t="shared" si="5"/>
        <v>3992004</v>
      </c>
      <c r="X240" s="174">
        <f t="shared" si="6"/>
        <v>35.978420038535646</v>
      </c>
      <c r="Y240" s="174"/>
    </row>
    <row r="241" spans="1:24" ht="14.25" customHeight="1" x14ac:dyDescent="0.25">
      <c r="A241" s="9" t="s">
        <v>22</v>
      </c>
      <c r="B241" s="9">
        <v>2021</v>
      </c>
      <c r="C241" s="9">
        <v>239</v>
      </c>
      <c r="D241" s="258">
        <v>161</v>
      </c>
      <c r="E241" s="255">
        <f t="shared" si="0"/>
        <v>109.29166666666667</v>
      </c>
      <c r="F241" s="259">
        <f t="shared" si="1"/>
        <v>111.58333333333334</v>
      </c>
      <c r="H241" s="9">
        <v>239</v>
      </c>
      <c r="I241" s="10">
        <v>3815</v>
      </c>
      <c r="J241" s="260">
        <f t="shared" si="2"/>
        <v>3958.0833333333335</v>
      </c>
      <c r="K241" s="261">
        <f t="shared" ref="K241:K250" si="7">O241*$X$240</f>
        <v>4014.5920359666029</v>
      </c>
      <c r="M241" s="53"/>
      <c r="N241" s="256"/>
      <c r="O241" s="259">
        <f>AVERAGE(E241:E242)</f>
        <v>111.58333333333334</v>
      </c>
      <c r="Q241" s="53"/>
      <c r="R241" s="256"/>
      <c r="S241" s="261">
        <f t="shared" ref="S241:S250" si="8">O241*$X$240</f>
        <v>4014.5920359666029</v>
      </c>
      <c r="T241" s="262"/>
      <c r="U241" s="250">
        <f t="shared" si="4"/>
        <v>1948</v>
      </c>
      <c r="W241" s="251">
        <f t="shared" si="5"/>
        <v>3485689</v>
      </c>
      <c r="X241" s="174">
        <f t="shared" si="6"/>
        <v>35.978420038535646</v>
      </c>
    </row>
    <row r="242" spans="1:24" ht="14.25" customHeight="1" x14ac:dyDescent="0.25">
      <c r="A242" s="9" t="s">
        <v>24</v>
      </c>
      <c r="B242" s="9">
        <v>2021</v>
      </c>
      <c r="C242" s="9">
        <v>240</v>
      </c>
      <c r="D242" s="258">
        <v>216.5</v>
      </c>
      <c r="E242" s="259">
        <f t="shared" si="0"/>
        <v>113.875</v>
      </c>
      <c r="F242" s="259">
        <f t="shared" si="1"/>
        <v>113.47916666666666</v>
      </c>
      <c r="H242" s="9">
        <v>240</v>
      </c>
      <c r="I242" s="10">
        <v>4450</v>
      </c>
      <c r="J242" s="261">
        <f t="shared" ref="J242:J251" si="9">(2*K241)-J241</f>
        <v>4071.1007385998723</v>
      </c>
      <c r="K242" s="261">
        <f t="shared" si="7"/>
        <v>4082.8011239563261</v>
      </c>
      <c r="M242" s="53"/>
      <c r="N242" s="263">
        <f t="shared" ref="N242:N251" si="10">AVERAGE(D236:D247)</f>
        <v>113.875</v>
      </c>
      <c r="O242" s="259">
        <f t="shared" ref="O242:O250" si="11">AVERAGE(N242:N243)</f>
        <v>113.47916666666666</v>
      </c>
      <c r="Q242" s="53"/>
      <c r="R242" s="261">
        <f t="shared" ref="R242:R251" si="12">(2*K241)-J241</f>
        <v>4071.1007385998723</v>
      </c>
      <c r="S242" s="261">
        <f t="shared" si="8"/>
        <v>4082.8011239563261</v>
      </c>
      <c r="T242" s="262"/>
      <c r="U242" s="250">
        <f t="shared" si="4"/>
        <v>4880</v>
      </c>
      <c r="W242" s="251">
        <f t="shared" si="5"/>
        <v>184900</v>
      </c>
    </row>
    <row r="243" spans="1:24" ht="14.25" customHeight="1" x14ac:dyDescent="0.25">
      <c r="A243" s="9" t="s">
        <v>7</v>
      </c>
      <c r="B243" s="9">
        <v>2022</v>
      </c>
      <c r="C243" s="9">
        <v>241</v>
      </c>
      <c r="D243" s="258">
        <v>322</v>
      </c>
      <c r="E243" s="259">
        <f t="shared" si="0"/>
        <v>113.08333333333333</v>
      </c>
      <c r="F243" s="259">
        <f t="shared" si="1"/>
        <v>113.84583333333333</v>
      </c>
      <c r="H243" s="9">
        <v>241</v>
      </c>
      <c r="I243" s="10">
        <v>9992</v>
      </c>
      <c r="J243" s="261">
        <f t="shared" si="9"/>
        <v>4094.5015093127799</v>
      </c>
      <c r="K243" s="261">
        <f t="shared" si="7"/>
        <v>4095.9932113037894</v>
      </c>
      <c r="M243" s="53"/>
      <c r="N243" s="263">
        <f t="shared" si="10"/>
        <v>113.08333333333333</v>
      </c>
      <c r="O243" s="259">
        <f t="shared" si="11"/>
        <v>113.84583333333333</v>
      </c>
      <c r="Q243" s="53"/>
      <c r="R243" s="261">
        <f t="shared" si="12"/>
        <v>4094.5015093127799</v>
      </c>
      <c r="S243" s="261">
        <f t="shared" si="8"/>
        <v>4095.9932113037894</v>
      </c>
      <c r="T243" s="262"/>
      <c r="U243" s="250">
        <f t="shared" si="4"/>
        <v>6198</v>
      </c>
      <c r="W243" s="251">
        <f t="shared" si="5"/>
        <v>14394436</v>
      </c>
    </row>
    <row r="244" spans="1:24" ht="14.25" customHeight="1" x14ac:dyDescent="0.25">
      <c r="A244" s="9" t="s">
        <v>9</v>
      </c>
      <c r="B244" s="9">
        <v>2022</v>
      </c>
      <c r="C244" s="9">
        <v>242</v>
      </c>
      <c r="D244" s="258">
        <v>194</v>
      </c>
      <c r="E244" s="259">
        <f t="shared" si="0"/>
        <v>114.60833333333333</v>
      </c>
      <c r="F244" s="259">
        <f t="shared" si="1"/>
        <v>115.21250000000001</v>
      </c>
      <c r="H244" s="9">
        <v>242</v>
      </c>
      <c r="I244" s="10">
        <v>10939</v>
      </c>
      <c r="J244" s="261">
        <f t="shared" si="9"/>
        <v>4097.4849132947984</v>
      </c>
      <c r="K244" s="261">
        <f t="shared" si="7"/>
        <v>4145.1637186897879</v>
      </c>
      <c r="M244" s="53"/>
      <c r="N244" s="263">
        <f t="shared" si="10"/>
        <v>114.60833333333333</v>
      </c>
      <c r="O244" s="259">
        <f t="shared" si="11"/>
        <v>115.21250000000001</v>
      </c>
      <c r="Q244" s="53"/>
      <c r="R244" s="261">
        <f t="shared" si="12"/>
        <v>4097.4849132947984</v>
      </c>
      <c r="S244" s="261">
        <f t="shared" si="8"/>
        <v>4145.1637186897879</v>
      </c>
      <c r="T244" s="262"/>
      <c r="U244" s="250">
        <f t="shared" si="4"/>
        <v>4770</v>
      </c>
      <c r="W244" s="251">
        <f t="shared" si="5"/>
        <v>38056561</v>
      </c>
    </row>
    <row r="245" spans="1:24" ht="14.25" customHeight="1" x14ac:dyDescent="0.25">
      <c r="A245" s="9" t="s">
        <v>10</v>
      </c>
      <c r="B245" s="9">
        <v>2022</v>
      </c>
      <c r="C245" s="9">
        <v>243</v>
      </c>
      <c r="D245" s="258">
        <v>103</v>
      </c>
      <c r="E245" s="259">
        <f t="shared" si="0"/>
        <v>115.81666666666666</v>
      </c>
      <c r="F245" s="259">
        <f t="shared" si="1"/>
        <v>117.29583333333332</v>
      </c>
      <c r="H245" s="9">
        <v>243</v>
      </c>
      <c r="I245" s="10">
        <v>4978</v>
      </c>
      <c r="J245" s="261">
        <f t="shared" si="9"/>
        <v>4192.8425240847773</v>
      </c>
      <c r="K245" s="261">
        <f t="shared" si="7"/>
        <v>4220.1187604367369</v>
      </c>
      <c r="M245" s="53"/>
      <c r="N245" s="263">
        <f t="shared" si="10"/>
        <v>115.81666666666666</v>
      </c>
      <c r="O245" s="259">
        <f t="shared" si="11"/>
        <v>117.29583333333332</v>
      </c>
      <c r="Q245" s="53"/>
      <c r="R245" s="261">
        <f t="shared" si="12"/>
        <v>4192.8425240847773</v>
      </c>
      <c r="S245" s="261">
        <f t="shared" si="8"/>
        <v>4220.1187604367369</v>
      </c>
      <c r="T245" s="262"/>
      <c r="U245" s="250">
        <f t="shared" si="4"/>
        <v>4338</v>
      </c>
      <c r="W245" s="251">
        <f t="shared" si="5"/>
        <v>409600</v>
      </c>
    </row>
    <row r="246" spans="1:24" ht="14.25" customHeight="1" x14ac:dyDescent="0.25">
      <c r="A246" s="264" t="s">
        <v>11</v>
      </c>
      <c r="B246" s="264">
        <v>2022</v>
      </c>
      <c r="C246" s="264">
        <v>244</v>
      </c>
      <c r="D246" s="265">
        <v>48</v>
      </c>
      <c r="E246" s="259">
        <f t="shared" si="0"/>
        <v>118.77499999999999</v>
      </c>
      <c r="F246" s="259">
        <f t="shared" si="1"/>
        <v>115.27499999999999</v>
      </c>
      <c r="H246" s="264">
        <v>244</v>
      </c>
      <c r="I246" s="260">
        <v>3761</v>
      </c>
      <c r="J246" s="261">
        <f t="shared" si="9"/>
        <v>4247.3949967886965</v>
      </c>
      <c r="K246" s="261">
        <f t="shared" si="7"/>
        <v>4147.4123699421962</v>
      </c>
      <c r="M246" s="265">
        <v>48</v>
      </c>
      <c r="N246" s="263">
        <f t="shared" si="10"/>
        <v>118.77499999999999</v>
      </c>
      <c r="O246" s="259">
        <f t="shared" si="11"/>
        <v>115.27499999999999</v>
      </c>
      <c r="Q246" s="260">
        <v>3761</v>
      </c>
      <c r="R246" s="261">
        <f t="shared" si="12"/>
        <v>4247.3949967886965</v>
      </c>
      <c r="S246" s="261">
        <f t="shared" si="8"/>
        <v>4147.4123699421962</v>
      </c>
      <c r="T246" s="262"/>
      <c r="U246" s="250">
        <f t="shared" si="4"/>
        <v>2131</v>
      </c>
      <c r="W246" s="251">
        <f t="shared" si="5"/>
        <v>2656900</v>
      </c>
    </row>
    <row r="247" spans="1:24" ht="14.25" customHeight="1" x14ac:dyDescent="0.25">
      <c r="A247" s="211" t="s">
        <v>12</v>
      </c>
      <c r="B247" s="211">
        <v>2022</v>
      </c>
      <c r="C247" s="211">
        <v>245</v>
      </c>
      <c r="D247" s="47">
        <v>67</v>
      </c>
      <c r="E247" s="259">
        <f t="shared" si="0"/>
        <v>111.77499999999999</v>
      </c>
      <c r="F247" s="259">
        <f t="shared" si="1"/>
        <v>109.60833333333332</v>
      </c>
      <c r="H247" s="9">
        <v>245</v>
      </c>
      <c r="I247" s="261">
        <f t="shared" ref="I247:I257" si="13">(12*J241)-SUM(I236:I246)</f>
        <v>1589</v>
      </c>
      <c r="J247" s="261">
        <f t="shared" si="9"/>
        <v>4047.4297430956958</v>
      </c>
      <c r="K247" s="261">
        <f t="shared" si="7"/>
        <v>3943.5346563904941</v>
      </c>
      <c r="M247" s="47">
        <v>67</v>
      </c>
      <c r="N247" s="263">
        <f t="shared" si="10"/>
        <v>111.77499999999999</v>
      </c>
      <c r="O247" s="259">
        <f t="shared" si="11"/>
        <v>109.60833333333332</v>
      </c>
      <c r="Q247" s="261">
        <f t="shared" ref="Q247:Q257" si="14">(12*J241)-SUM(I236:I246)</f>
        <v>1589</v>
      </c>
      <c r="R247" s="261">
        <f t="shared" si="12"/>
        <v>4047.4297430956958</v>
      </c>
      <c r="S247" s="261">
        <f t="shared" si="8"/>
        <v>3943.5346563904941</v>
      </c>
      <c r="T247" s="262"/>
      <c r="U247" s="250">
        <f t="shared" si="4"/>
        <v>1589</v>
      </c>
      <c r="W247" s="266"/>
    </row>
    <row r="248" spans="1:24" ht="14.25" customHeight="1" x14ac:dyDescent="0.25">
      <c r="A248" s="211" t="s">
        <v>14</v>
      </c>
      <c r="B248" s="211">
        <v>2022</v>
      </c>
      <c r="C248" s="211">
        <v>246</v>
      </c>
      <c r="D248" s="47">
        <v>10</v>
      </c>
      <c r="E248" s="259">
        <f t="shared" si="0"/>
        <v>107.44166666666666</v>
      </c>
      <c r="F248" s="259">
        <f t="shared" si="1"/>
        <v>105.62916666666666</v>
      </c>
      <c r="H248" s="9">
        <v>246</v>
      </c>
      <c r="I248" s="261">
        <f t="shared" si="13"/>
        <v>3048.2088631984661</v>
      </c>
      <c r="J248" s="261">
        <f t="shared" si="9"/>
        <v>3839.6395696852924</v>
      </c>
      <c r="K248" s="261">
        <f t="shared" si="7"/>
        <v>3800.3705266538213</v>
      </c>
      <c r="M248" s="47">
        <v>10</v>
      </c>
      <c r="N248" s="263">
        <f t="shared" si="10"/>
        <v>107.44166666666666</v>
      </c>
      <c r="O248" s="259">
        <f t="shared" si="11"/>
        <v>105.62916666666666</v>
      </c>
      <c r="Q248" s="261">
        <f t="shared" si="14"/>
        <v>3048.2088631984661</v>
      </c>
      <c r="R248" s="261">
        <f t="shared" si="12"/>
        <v>3839.6395696852924</v>
      </c>
      <c r="S248" s="261">
        <f t="shared" si="8"/>
        <v>3800.3705266538213</v>
      </c>
      <c r="T248" s="262"/>
      <c r="U248" s="250">
        <f t="shared" si="4"/>
        <v>3048.2088631984661</v>
      </c>
      <c r="W248" s="266"/>
    </row>
    <row r="249" spans="1:24" ht="14.25" customHeight="1" x14ac:dyDescent="0.25">
      <c r="A249" s="211" t="s">
        <v>16</v>
      </c>
      <c r="B249" s="211">
        <v>2022</v>
      </c>
      <c r="C249" s="211">
        <v>247</v>
      </c>
      <c r="D249" s="47">
        <v>23.8</v>
      </c>
      <c r="E249" s="259">
        <f t="shared" si="0"/>
        <v>103.81666666666666</v>
      </c>
      <c r="F249" s="259">
        <f t="shared" si="1"/>
        <v>98.288888888888891</v>
      </c>
      <c r="H249" s="9">
        <v>247</v>
      </c>
      <c r="I249" s="261">
        <f t="shared" si="13"/>
        <v>1536.8092485548914</v>
      </c>
      <c r="J249" s="261">
        <f t="shared" si="9"/>
        <v>3761.1014836223503</v>
      </c>
      <c r="K249" s="261">
        <f t="shared" si="7"/>
        <v>3536.2789295654038</v>
      </c>
      <c r="M249" s="47">
        <v>23.8</v>
      </c>
      <c r="N249" s="263">
        <f t="shared" si="10"/>
        <v>103.81666666666666</v>
      </c>
      <c r="O249" s="259">
        <f t="shared" si="11"/>
        <v>98.288888888888891</v>
      </c>
      <c r="Q249" s="261">
        <f t="shared" si="14"/>
        <v>1536.8092485548914</v>
      </c>
      <c r="R249" s="261">
        <f t="shared" si="12"/>
        <v>3761.1014836223503</v>
      </c>
      <c r="S249" s="261">
        <f t="shared" si="8"/>
        <v>3536.2789295654038</v>
      </c>
      <c r="T249" s="262"/>
      <c r="U249" s="250">
        <f t="shared" si="4"/>
        <v>1536.8092485548914</v>
      </c>
      <c r="W249" s="266"/>
    </row>
    <row r="250" spans="1:24" ht="14.25" customHeight="1" x14ac:dyDescent="0.25">
      <c r="A250" s="211" t="s">
        <v>18</v>
      </c>
      <c r="B250" s="211">
        <v>2022</v>
      </c>
      <c r="C250" s="211">
        <v>248</v>
      </c>
      <c r="D250" s="47">
        <v>17</v>
      </c>
      <c r="E250" s="259">
        <f t="shared" si="0"/>
        <v>92.761111111111106</v>
      </c>
      <c r="F250" s="259">
        <f t="shared" si="1"/>
        <v>91.886111111111106</v>
      </c>
      <c r="H250" s="9">
        <v>248</v>
      </c>
      <c r="I250" s="261">
        <f t="shared" si="13"/>
        <v>1154.8008477842232</v>
      </c>
      <c r="J250" s="261">
        <f t="shared" si="9"/>
        <v>3311.4563755084573</v>
      </c>
      <c r="K250" s="261">
        <f t="shared" si="7"/>
        <v>3305.9171012631127</v>
      </c>
      <c r="M250" s="47">
        <v>17</v>
      </c>
      <c r="N250" s="263">
        <f t="shared" si="10"/>
        <v>92.761111111111106</v>
      </c>
      <c r="O250" s="259">
        <f t="shared" si="11"/>
        <v>91.886111111111106</v>
      </c>
      <c r="Q250" s="261">
        <f t="shared" si="14"/>
        <v>1154.8008477842232</v>
      </c>
      <c r="R250" s="261">
        <f t="shared" si="12"/>
        <v>3311.4563755084573</v>
      </c>
      <c r="S250" s="261">
        <f t="shared" si="8"/>
        <v>3305.9171012631127</v>
      </c>
      <c r="T250" s="262"/>
      <c r="U250" s="250">
        <f t="shared" si="4"/>
        <v>1154.8008477842232</v>
      </c>
      <c r="W250" s="266"/>
    </row>
    <row r="251" spans="1:24" ht="14.25" customHeight="1" x14ac:dyDescent="0.25">
      <c r="A251" s="211" t="s">
        <v>20</v>
      </c>
      <c r="B251" s="211">
        <v>2022</v>
      </c>
      <c r="C251" s="211">
        <v>249</v>
      </c>
      <c r="D251" s="47">
        <v>51</v>
      </c>
      <c r="E251" s="259">
        <f t="shared" si="0"/>
        <v>91.011111111111106</v>
      </c>
      <c r="F251" s="174"/>
      <c r="H251" s="9">
        <v>249</v>
      </c>
      <c r="I251" s="261">
        <f t="shared" si="13"/>
        <v>2067.2913294797472</v>
      </c>
      <c r="J251" s="261">
        <f t="shared" si="9"/>
        <v>3300.3778270177681</v>
      </c>
      <c r="K251" s="13"/>
      <c r="M251" s="47">
        <v>51</v>
      </c>
      <c r="N251" s="263">
        <f t="shared" si="10"/>
        <v>91.011111111111106</v>
      </c>
      <c r="Q251" s="261">
        <f t="shared" si="14"/>
        <v>2067.2913294797472</v>
      </c>
      <c r="R251" s="261">
        <f t="shared" si="12"/>
        <v>3300.3778270177681</v>
      </c>
      <c r="U251" s="250">
        <f t="shared" si="4"/>
        <v>2067.2913294797472</v>
      </c>
      <c r="W251" s="266"/>
    </row>
    <row r="252" spans="1:24" ht="14.25" customHeight="1" x14ac:dyDescent="0.25">
      <c r="A252" s="211" t="s">
        <v>21</v>
      </c>
      <c r="B252" s="211">
        <v>2022</v>
      </c>
      <c r="C252" s="211">
        <v>250</v>
      </c>
      <c r="D252" s="47">
        <v>128</v>
      </c>
      <c r="H252" s="9">
        <v>250</v>
      </c>
      <c r="I252" s="261">
        <f t="shared" si="13"/>
        <v>3637.6296724470303</v>
      </c>
      <c r="J252" s="13"/>
      <c r="K252" s="13"/>
      <c r="M252" s="47">
        <v>128</v>
      </c>
      <c r="Q252" s="261">
        <f t="shared" si="14"/>
        <v>3637.6296724470303</v>
      </c>
      <c r="U252" s="250">
        <f t="shared" si="4"/>
        <v>3637.6296724470303</v>
      </c>
      <c r="W252" s="266"/>
    </row>
    <row r="253" spans="1:24" ht="14.25" customHeight="1" x14ac:dyDescent="0.25">
      <c r="A253" s="211" t="s">
        <v>22</v>
      </c>
      <c r="B253" s="211">
        <v>2022</v>
      </c>
      <c r="C253" s="211">
        <v>251</v>
      </c>
      <c r="D253" s="47">
        <v>109</v>
      </c>
      <c r="H253" s="9">
        <v>251</v>
      </c>
      <c r="I253" s="261">
        <f t="shared" si="13"/>
        <v>1415.4169556839915</v>
      </c>
      <c r="J253" s="13"/>
      <c r="K253" s="13"/>
      <c r="M253" s="47">
        <v>109</v>
      </c>
      <c r="Q253" s="261">
        <f t="shared" si="14"/>
        <v>1415.4169556839915</v>
      </c>
      <c r="U253" s="250">
        <f t="shared" si="4"/>
        <v>1415.4169556839915</v>
      </c>
      <c r="W253" s="266"/>
    </row>
    <row r="254" spans="1:24" ht="14.25" customHeight="1" x14ac:dyDescent="0.25">
      <c r="A254" s="211" t="s">
        <v>24</v>
      </c>
      <c r="B254" s="211">
        <v>2022</v>
      </c>
      <c r="C254" s="211">
        <v>252</v>
      </c>
      <c r="D254" s="47">
        <v>173</v>
      </c>
      <c r="H254" s="9">
        <v>252</v>
      </c>
      <c r="I254" s="261">
        <f t="shared" si="13"/>
        <v>1956.5179190751587</v>
      </c>
      <c r="J254" s="13"/>
      <c r="K254" s="13"/>
      <c r="M254" s="47">
        <v>173</v>
      </c>
      <c r="Q254" s="261">
        <f t="shared" si="14"/>
        <v>1956.5179190751587</v>
      </c>
      <c r="U254" s="250">
        <f t="shared" si="4"/>
        <v>1956.5179190751587</v>
      </c>
      <c r="W254" s="266"/>
    </row>
    <row r="255" spans="1:24" ht="14.25" customHeight="1" x14ac:dyDescent="0.25">
      <c r="A255" s="211" t="s">
        <v>7</v>
      </c>
      <c r="B255" s="211">
        <v>2023</v>
      </c>
      <c r="C255" s="211">
        <v>253</v>
      </c>
      <c r="D255" s="47">
        <v>189.33333333333334</v>
      </c>
      <c r="H255" s="9">
        <v>253</v>
      </c>
      <c r="I255" s="261">
        <f t="shared" si="13"/>
        <v>9049.5429672446917</v>
      </c>
      <c r="J255" s="13"/>
      <c r="K255" s="13"/>
      <c r="M255" s="47">
        <v>189.33333333333334</v>
      </c>
      <c r="Q255" s="261">
        <f t="shared" si="14"/>
        <v>9049.5429672446917</v>
      </c>
      <c r="U255" s="250">
        <f t="shared" si="4"/>
        <v>9049.5429672446917</v>
      </c>
      <c r="W255" s="266"/>
    </row>
    <row r="256" spans="1:24" ht="14.25" customHeight="1" x14ac:dyDescent="0.25">
      <c r="A256" s="211" t="s">
        <v>9</v>
      </c>
      <c r="B256" s="211">
        <v>2023</v>
      </c>
      <c r="C256" s="211">
        <v>254</v>
      </c>
      <c r="D256" s="47">
        <v>173</v>
      </c>
      <c r="H256" s="9">
        <v>254</v>
      </c>
      <c r="I256" s="261">
        <f t="shared" si="13"/>
        <v>5543.2587026332913</v>
      </c>
      <c r="J256" s="13"/>
      <c r="K256" s="13"/>
      <c r="M256" s="47">
        <v>173</v>
      </c>
      <c r="Q256" s="261">
        <f t="shared" si="14"/>
        <v>5543.2587026332913</v>
      </c>
      <c r="U256" s="250">
        <f t="shared" si="4"/>
        <v>5543.2587026332913</v>
      </c>
      <c r="W256" s="266"/>
    </row>
    <row r="257" spans="1:23" ht="14.25" customHeight="1" x14ac:dyDescent="0.25">
      <c r="A257" s="211" t="s">
        <v>10</v>
      </c>
      <c r="B257" s="211">
        <v>2023</v>
      </c>
      <c r="H257" s="9">
        <v>254</v>
      </c>
      <c r="I257" s="261">
        <f t="shared" si="13"/>
        <v>4845.0574181117263</v>
      </c>
      <c r="Q257" s="261">
        <f t="shared" si="14"/>
        <v>4845.0574181117263</v>
      </c>
      <c r="U257" s="250">
        <f t="shared" si="4"/>
        <v>4845.0574181117263</v>
      </c>
      <c r="W257" s="266"/>
    </row>
    <row r="258" spans="1:23" ht="14.25" customHeight="1" x14ac:dyDescent="0.25">
      <c r="U258" s="250"/>
      <c r="W258" s="266"/>
    </row>
    <row r="259" spans="1:23" ht="14.25" customHeight="1" x14ac:dyDescent="0.25"/>
    <row r="260" spans="1:23" ht="14.25" customHeight="1" x14ac:dyDescent="0.25"/>
    <row r="261" spans="1:23" ht="14.25" customHeight="1" x14ac:dyDescent="0.25"/>
    <row r="262" spans="1:23" ht="14.25" customHeight="1" x14ac:dyDescent="0.25"/>
    <row r="263" spans="1:23" ht="14.25" customHeight="1" x14ac:dyDescent="0.25"/>
    <row r="264" spans="1:23" ht="14.25" customHeight="1" x14ac:dyDescent="0.25"/>
    <row r="265" spans="1:23" ht="14.25" customHeight="1" x14ac:dyDescent="0.25"/>
    <row r="266" spans="1:23" ht="14.25" customHeight="1" x14ac:dyDescent="0.25"/>
    <row r="267" spans="1:23" ht="14.25" customHeight="1" x14ac:dyDescent="0.25"/>
    <row r="268" spans="1:23" ht="14.25" customHeight="1" x14ac:dyDescent="0.25"/>
    <row r="269" spans="1:23" ht="14.25" customHeight="1" x14ac:dyDescent="0.25"/>
    <row r="270" spans="1:23" ht="14.25" customHeight="1" x14ac:dyDescent="0.25"/>
    <row r="271" spans="1:23" ht="14.25" customHeight="1" x14ac:dyDescent="0.25"/>
    <row r="272" spans="1:23" ht="14.25" customHeight="1" x14ac:dyDescent="0.25"/>
    <row r="273" ht="14.25" customHeight="1" x14ac:dyDescent="0.25"/>
    <row r="274" ht="14.25" customHeight="1" x14ac:dyDescent="0.25"/>
    <row r="275" ht="14.25" customHeight="1" x14ac:dyDescent="0.25"/>
    <row r="276" ht="14.25" customHeight="1" x14ac:dyDescent="0.25"/>
    <row r="277" ht="14.25" customHeight="1" x14ac:dyDescent="0.25"/>
    <row r="278" ht="14.25" customHeight="1" x14ac:dyDescent="0.25"/>
    <row r="279" ht="14.25" customHeight="1" x14ac:dyDescent="0.25"/>
    <row r="280" ht="14.25" customHeight="1" x14ac:dyDescent="0.25"/>
    <row r="281" ht="14.25" customHeight="1" x14ac:dyDescent="0.25"/>
    <row r="282" ht="14.25" customHeight="1" x14ac:dyDescent="0.25"/>
    <row r="283" ht="14.25" customHeight="1" x14ac:dyDescent="0.25"/>
    <row r="284" ht="14.25" customHeight="1" x14ac:dyDescent="0.25"/>
    <row r="285" ht="14.25" customHeight="1" x14ac:dyDescent="0.25"/>
    <row r="286" ht="14.25" customHeight="1" x14ac:dyDescent="0.25"/>
    <row r="287" ht="14.25" customHeight="1" x14ac:dyDescent="0.25"/>
    <row r="288" ht="14.25" customHeight="1" x14ac:dyDescent="0.25"/>
    <row r="289" ht="14.25" customHeight="1" x14ac:dyDescent="0.25"/>
    <row r="290" ht="14.25" customHeight="1" x14ac:dyDescent="0.25"/>
    <row r="291" ht="14.25" customHeight="1" x14ac:dyDescent="0.25"/>
    <row r="292" ht="14.25" customHeight="1" x14ac:dyDescent="0.25"/>
    <row r="293" ht="14.25" customHeight="1" x14ac:dyDescent="0.25"/>
    <row r="294" ht="14.25" customHeight="1" x14ac:dyDescent="0.25"/>
    <row r="295" ht="14.25" customHeight="1" x14ac:dyDescent="0.25"/>
    <row r="296" ht="14.25" customHeight="1" x14ac:dyDescent="0.25"/>
    <row r="297" ht="14.25" customHeight="1" x14ac:dyDescent="0.25"/>
    <row r="298" ht="14.25" customHeight="1" x14ac:dyDescent="0.25"/>
    <row r="299" ht="14.25" customHeight="1" x14ac:dyDescent="0.25"/>
    <row r="300" ht="14.25" customHeight="1" x14ac:dyDescent="0.25"/>
    <row r="301" ht="14.25" customHeight="1" x14ac:dyDescent="0.25"/>
    <row r="302" ht="14.25" customHeight="1" x14ac:dyDescent="0.25"/>
    <row r="303" ht="14.25" customHeight="1" x14ac:dyDescent="0.25"/>
    <row r="304" ht="14.25" customHeight="1" x14ac:dyDescent="0.25"/>
    <row r="305" ht="14.25" customHeight="1" x14ac:dyDescent="0.25"/>
    <row r="306" ht="14.25" customHeight="1" x14ac:dyDescent="0.25"/>
    <row r="307" ht="14.25" customHeight="1" x14ac:dyDescent="0.25"/>
    <row r="308" ht="14.25" customHeight="1" x14ac:dyDescent="0.25"/>
    <row r="309" ht="14.25" customHeight="1" x14ac:dyDescent="0.25"/>
    <row r="310" ht="14.25" customHeight="1" x14ac:dyDescent="0.25"/>
    <row r="311" ht="14.25" customHeight="1" x14ac:dyDescent="0.25"/>
    <row r="312" ht="14.25" customHeight="1" x14ac:dyDescent="0.25"/>
    <row r="313" ht="14.25" customHeight="1" x14ac:dyDescent="0.25"/>
    <row r="314" ht="14.25" customHeight="1" x14ac:dyDescent="0.25"/>
    <row r="315" ht="14.25" customHeight="1" x14ac:dyDescent="0.25"/>
    <row r="316" ht="14.25" customHeight="1" x14ac:dyDescent="0.25"/>
    <row r="317" ht="14.25" customHeight="1" x14ac:dyDescent="0.25"/>
    <row r="318" ht="14.25" customHeight="1" x14ac:dyDescent="0.25"/>
    <row r="319" ht="14.25" customHeight="1" x14ac:dyDescent="0.25"/>
    <row r="320" ht="14.25" customHeight="1" x14ac:dyDescent="0.25"/>
    <row r="321" ht="14.25" customHeight="1" x14ac:dyDescent="0.25"/>
    <row r="322" ht="14.25" customHeight="1" x14ac:dyDescent="0.25"/>
    <row r="323" ht="14.25" customHeight="1" x14ac:dyDescent="0.25"/>
    <row r="324" ht="14.25" customHeight="1" x14ac:dyDescent="0.25"/>
    <row r="325" ht="14.25" customHeight="1" x14ac:dyDescent="0.25"/>
    <row r="326" ht="14.25" customHeight="1" x14ac:dyDescent="0.25"/>
    <row r="327" ht="14.25" customHeight="1" x14ac:dyDescent="0.25"/>
    <row r="328" ht="14.25" customHeight="1" x14ac:dyDescent="0.25"/>
    <row r="329" ht="14.25" customHeight="1" x14ac:dyDescent="0.25"/>
    <row r="330" ht="14.25" customHeight="1" x14ac:dyDescent="0.25"/>
    <row r="331" ht="14.25" customHeight="1" x14ac:dyDescent="0.25"/>
    <row r="332" ht="14.25" customHeight="1" x14ac:dyDescent="0.25"/>
    <row r="333" ht="14.25" customHeight="1" x14ac:dyDescent="0.25"/>
    <row r="334" ht="14.25" customHeight="1" x14ac:dyDescent="0.25"/>
    <row r="335" ht="14.25" customHeight="1" x14ac:dyDescent="0.25"/>
    <row r="336" ht="14.25" customHeight="1" x14ac:dyDescent="0.25"/>
    <row r="337" ht="14.25" customHeight="1" x14ac:dyDescent="0.25"/>
    <row r="338" ht="14.25" customHeight="1" x14ac:dyDescent="0.25"/>
    <row r="339" ht="14.25" customHeight="1" x14ac:dyDescent="0.25"/>
    <row r="340" ht="14.25" customHeight="1" x14ac:dyDescent="0.25"/>
    <row r="341" ht="14.25" customHeight="1" x14ac:dyDescent="0.25"/>
    <row r="342" ht="14.25" customHeight="1" x14ac:dyDescent="0.25"/>
    <row r="343" ht="14.25" customHeight="1" x14ac:dyDescent="0.25"/>
    <row r="344" ht="14.25" customHeight="1" x14ac:dyDescent="0.25"/>
    <row r="345" ht="14.25" customHeight="1" x14ac:dyDescent="0.25"/>
    <row r="346" ht="14.25" customHeight="1" x14ac:dyDescent="0.25"/>
    <row r="347" ht="14.25" customHeight="1" x14ac:dyDescent="0.25"/>
    <row r="348" ht="14.25" customHeight="1" x14ac:dyDescent="0.25"/>
    <row r="349" ht="14.25" customHeight="1" x14ac:dyDescent="0.25"/>
    <row r="350" ht="14.25" customHeight="1" x14ac:dyDescent="0.25"/>
    <row r="351" ht="14.25" customHeight="1" x14ac:dyDescent="0.25"/>
    <row r="352" ht="14.25" customHeight="1" x14ac:dyDescent="0.25"/>
    <row r="353" ht="14.25" customHeight="1" x14ac:dyDescent="0.25"/>
    <row r="354" ht="14.25" customHeight="1" x14ac:dyDescent="0.25"/>
    <row r="355" ht="14.25" customHeight="1" x14ac:dyDescent="0.25"/>
    <row r="356" ht="14.25" customHeight="1" x14ac:dyDescent="0.25"/>
    <row r="357" ht="14.25" customHeight="1" x14ac:dyDescent="0.25"/>
    <row r="358" ht="14.25" customHeight="1" x14ac:dyDescent="0.25"/>
    <row r="359" ht="14.25" customHeight="1" x14ac:dyDescent="0.25"/>
    <row r="360" ht="14.25" customHeight="1" x14ac:dyDescent="0.25"/>
    <row r="361" ht="14.25" customHeight="1" x14ac:dyDescent="0.25"/>
    <row r="362" ht="14.25" customHeight="1" x14ac:dyDescent="0.25"/>
    <row r="363" ht="14.25" customHeight="1" x14ac:dyDescent="0.25"/>
    <row r="364" ht="14.25" customHeight="1" x14ac:dyDescent="0.25"/>
    <row r="365" ht="14.25" customHeight="1" x14ac:dyDescent="0.25"/>
    <row r="366" ht="14.25" customHeight="1" x14ac:dyDescent="0.25"/>
    <row r="367" ht="14.25" customHeight="1" x14ac:dyDescent="0.25"/>
    <row r="368" ht="14.25" customHeight="1" x14ac:dyDescent="0.25"/>
    <row r="369" ht="14.25" customHeight="1" x14ac:dyDescent="0.25"/>
    <row r="370" ht="14.25" customHeight="1" x14ac:dyDescent="0.25"/>
    <row r="371" ht="14.25" customHeight="1" x14ac:dyDescent="0.25"/>
    <row r="372" ht="14.25" customHeight="1" x14ac:dyDescent="0.25"/>
    <row r="373" ht="14.25" customHeight="1" x14ac:dyDescent="0.25"/>
    <row r="374" ht="14.25" customHeight="1" x14ac:dyDescent="0.25"/>
    <row r="375" ht="14.25" customHeight="1" x14ac:dyDescent="0.25"/>
    <row r="376" ht="14.25" customHeight="1" x14ac:dyDescent="0.25"/>
    <row r="377" ht="14.25" customHeight="1" x14ac:dyDescent="0.25"/>
    <row r="378" ht="14.25" customHeight="1" x14ac:dyDescent="0.25"/>
    <row r="379" ht="14.25" customHeight="1" x14ac:dyDescent="0.25"/>
    <row r="380" ht="14.25" customHeight="1" x14ac:dyDescent="0.25"/>
    <row r="381" ht="14.25" customHeight="1" x14ac:dyDescent="0.25"/>
    <row r="382" ht="14.25" customHeight="1" x14ac:dyDescent="0.25"/>
    <row r="383" ht="14.25" customHeight="1" x14ac:dyDescent="0.25"/>
    <row r="384" ht="14.25" customHeight="1" x14ac:dyDescent="0.25"/>
    <row r="385" ht="14.25" customHeight="1" x14ac:dyDescent="0.25"/>
    <row r="386" ht="14.25" customHeight="1" x14ac:dyDescent="0.25"/>
    <row r="387" ht="14.25" customHeight="1" x14ac:dyDescent="0.25"/>
    <row r="388" ht="14.25" customHeight="1" x14ac:dyDescent="0.25"/>
    <row r="389" ht="14.25" customHeight="1" x14ac:dyDescent="0.25"/>
    <row r="390" ht="14.25" customHeight="1" x14ac:dyDescent="0.25"/>
    <row r="391" ht="14.25" customHeight="1" x14ac:dyDescent="0.25"/>
    <row r="392" ht="14.25" customHeight="1" x14ac:dyDescent="0.25"/>
    <row r="393" ht="14.25" customHeight="1" x14ac:dyDescent="0.25"/>
    <row r="394" ht="14.25" customHeight="1" x14ac:dyDescent="0.25"/>
    <row r="395" ht="14.25" customHeight="1" x14ac:dyDescent="0.25"/>
    <row r="396" ht="14.25" customHeight="1" x14ac:dyDescent="0.25"/>
    <row r="397" ht="14.25" customHeight="1" x14ac:dyDescent="0.25"/>
    <row r="398" ht="14.25" customHeight="1" x14ac:dyDescent="0.25"/>
    <row r="399" ht="14.25" customHeight="1" x14ac:dyDescent="0.25"/>
    <row r="400" ht="14.25" customHeight="1" x14ac:dyDescent="0.25"/>
    <row r="401" ht="14.25" customHeight="1" x14ac:dyDescent="0.25"/>
    <row r="402" ht="14.25" customHeight="1" x14ac:dyDescent="0.25"/>
    <row r="403" ht="14.25" customHeight="1" x14ac:dyDescent="0.25"/>
    <row r="404" ht="14.25" customHeight="1" x14ac:dyDescent="0.25"/>
    <row r="405" ht="14.25" customHeight="1" x14ac:dyDescent="0.25"/>
    <row r="406" ht="14.25" customHeight="1" x14ac:dyDescent="0.25"/>
    <row r="407" ht="14.25" customHeight="1" x14ac:dyDescent="0.25"/>
    <row r="408" ht="14.25" customHeight="1" x14ac:dyDescent="0.25"/>
    <row r="409" ht="14.25" customHeight="1" x14ac:dyDescent="0.25"/>
    <row r="410" ht="14.25" customHeight="1" x14ac:dyDescent="0.25"/>
    <row r="411" ht="14.25" customHeight="1" x14ac:dyDescent="0.25"/>
    <row r="412" ht="14.25" customHeight="1" x14ac:dyDescent="0.25"/>
    <row r="413" ht="14.25" customHeight="1" x14ac:dyDescent="0.25"/>
    <row r="414" ht="14.25" customHeight="1" x14ac:dyDescent="0.25"/>
    <row r="415" ht="14.25" customHeight="1" x14ac:dyDescent="0.25"/>
    <row r="416" ht="14.25" customHeight="1" x14ac:dyDescent="0.25"/>
    <row r="417" ht="14.25" customHeight="1" x14ac:dyDescent="0.25"/>
    <row r="418" ht="14.25" customHeight="1" x14ac:dyDescent="0.25"/>
    <row r="419" ht="14.25" customHeight="1" x14ac:dyDescent="0.25"/>
    <row r="420" ht="14.25" customHeight="1" x14ac:dyDescent="0.25"/>
    <row r="421" ht="14.25" customHeight="1" x14ac:dyDescent="0.25"/>
    <row r="422" ht="14.25" customHeight="1" x14ac:dyDescent="0.25"/>
    <row r="423" ht="14.25" customHeight="1" x14ac:dyDescent="0.25"/>
    <row r="424" ht="14.25" customHeight="1" x14ac:dyDescent="0.25"/>
    <row r="425" ht="14.25" customHeight="1" x14ac:dyDescent="0.25"/>
    <row r="426" ht="14.25" customHeight="1" x14ac:dyDescent="0.25"/>
    <row r="427" ht="14.25" customHeight="1" x14ac:dyDescent="0.25"/>
    <row r="428" ht="14.25" customHeight="1" x14ac:dyDescent="0.25"/>
    <row r="429" ht="14.25" customHeight="1" x14ac:dyDescent="0.25"/>
    <row r="430" ht="14.25" customHeight="1" x14ac:dyDescent="0.25"/>
    <row r="431" ht="14.25" customHeight="1" x14ac:dyDescent="0.25"/>
    <row r="432" ht="14.25" customHeight="1" x14ac:dyDescent="0.25"/>
    <row r="433" ht="14.25" customHeight="1" x14ac:dyDescent="0.25"/>
    <row r="434" ht="14.25" customHeight="1" x14ac:dyDescent="0.25"/>
    <row r="435" ht="14.25" customHeight="1" x14ac:dyDescent="0.25"/>
    <row r="436" ht="14.25" customHeight="1" x14ac:dyDescent="0.25"/>
    <row r="437" ht="14.25" customHeight="1" x14ac:dyDescent="0.25"/>
    <row r="438" ht="14.25" customHeight="1" x14ac:dyDescent="0.25"/>
    <row r="439" ht="14.25" customHeight="1" x14ac:dyDescent="0.25"/>
    <row r="440" ht="14.25" customHeight="1" x14ac:dyDescent="0.25"/>
    <row r="441" ht="14.25" customHeight="1" x14ac:dyDescent="0.25"/>
    <row r="442" ht="14.25" customHeight="1" x14ac:dyDescent="0.25"/>
    <row r="443" ht="14.25" customHeight="1" x14ac:dyDescent="0.25"/>
    <row r="444" ht="14.25" customHeight="1" x14ac:dyDescent="0.25"/>
    <row r="445" ht="14.25" customHeight="1" x14ac:dyDescent="0.25"/>
    <row r="446" ht="14.25" customHeight="1" x14ac:dyDescent="0.25"/>
    <row r="447" ht="14.25" customHeight="1" x14ac:dyDescent="0.25"/>
    <row r="448" ht="14.25" customHeight="1" x14ac:dyDescent="0.25"/>
    <row r="449" ht="14.25" customHeight="1" x14ac:dyDescent="0.25"/>
    <row r="450" ht="14.25" customHeight="1" x14ac:dyDescent="0.25"/>
    <row r="451" ht="14.25" customHeight="1" x14ac:dyDescent="0.25"/>
    <row r="452" ht="14.25" customHeight="1" x14ac:dyDescent="0.25"/>
    <row r="453" ht="14.25" customHeight="1" x14ac:dyDescent="0.25"/>
    <row r="454" ht="14.25" customHeight="1" x14ac:dyDescent="0.25"/>
    <row r="455" ht="14.25" customHeight="1" x14ac:dyDescent="0.25"/>
    <row r="456" ht="14.25" customHeight="1" x14ac:dyDescent="0.25"/>
    <row r="457" ht="14.25" customHeight="1" x14ac:dyDescent="0.25"/>
    <row r="458" ht="14.25" customHeight="1" x14ac:dyDescent="0.25"/>
    <row r="459" ht="14.25" customHeight="1" x14ac:dyDescent="0.25"/>
    <row r="460" ht="14.25" customHeight="1" x14ac:dyDescent="0.25"/>
    <row r="461" ht="14.25" customHeight="1" x14ac:dyDescent="0.25"/>
    <row r="462" ht="14.25" customHeight="1" x14ac:dyDescent="0.25"/>
    <row r="463" ht="14.25" customHeight="1" x14ac:dyDescent="0.25"/>
    <row r="464" ht="14.25" customHeight="1" x14ac:dyDescent="0.25"/>
    <row r="465" ht="14.25" customHeight="1" x14ac:dyDescent="0.25"/>
    <row r="466" ht="14.25" customHeight="1" x14ac:dyDescent="0.25"/>
    <row r="467" ht="14.25" customHeight="1" x14ac:dyDescent="0.25"/>
    <row r="468" ht="14.25" customHeight="1" x14ac:dyDescent="0.25"/>
    <row r="469" ht="14.25" customHeight="1" x14ac:dyDescent="0.25"/>
    <row r="470" ht="14.25" customHeight="1" x14ac:dyDescent="0.25"/>
    <row r="471" ht="14.25" customHeight="1" x14ac:dyDescent="0.25"/>
    <row r="472" ht="14.25" customHeight="1" x14ac:dyDescent="0.25"/>
    <row r="473" ht="14.25" customHeight="1" x14ac:dyDescent="0.25"/>
    <row r="474" ht="14.25" customHeight="1" x14ac:dyDescent="0.25"/>
    <row r="475" ht="14.25" customHeight="1" x14ac:dyDescent="0.25"/>
    <row r="476" ht="14.25" customHeight="1" x14ac:dyDescent="0.25"/>
    <row r="477" ht="14.25" customHeight="1" x14ac:dyDescent="0.25"/>
    <row r="478" ht="14.25" customHeight="1" x14ac:dyDescent="0.25"/>
    <row r="479" ht="14.25" customHeight="1" x14ac:dyDescent="0.25"/>
    <row r="480" ht="14.25" customHeight="1" x14ac:dyDescent="0.25"/>
    <row r="481" ht="14.25" customHeight="1" x14ac:dyDescent="0.25"/>
    <row r="482" ht="14.25" customHeight="1" x14ac:dyDescent="0.25"/>
    <row r="483" ht="14.25" customHeight="1" x14ac:dyDescent="0.25"/>
    <row r="484" ht="14.25" customHeight="1" x14ac:dyDescent="0.25"/>
    <row r="485" ht="14.25" customHeight="1" x14ac:dyDescent="0.25"/>
    <row r="486" ht="14.25" customHeight="1" x14ac:dyDescent="0.25"/>
    <row r="487" ht="14.25" customHeight="1" x14ac:dyDescent="0.25"/>
    <row r="488" ht="14.25" customHeight="1" x14ac:dyDescent="0.25"/>
    <row r="489" ht="14.25" customHeight="1" x14ac:dyDescent="0.25"/>
    <row r="490" ht="14.25" customHeight="1" x14ac:dyDescent="0.25"/>
    <row r="491" ht="14.25" customHeight="1" x14ac:dyDescent="0.25"/>
    <row r="492" ht="14.25" customHeight="1" x14ac:dyDescent="0.25"/>
    <row r="493" ht="14.25" customHeight="1" x14ac:dyDescent="0.25"/>
    <row r="494" ht="14.25" customHeight="1" x14ac:dyDescent="0.25"/>
    <row r="495" ht="14.25" customHeight="1" x14ac:dyDescent="0.25"/>
    <row r="496" ht="14.25" customHeight="1" x14ac:dyDescent="0.25"/>
    <row r="497" ht="14.25" customHeight="1" x14ac:dyDescent="0.25"/>
    <row r="498" ht="14.25" customHeight="1" x14ac:dyDescent="0.25"/>
    <row r="499" ht="14.25" customHeight="1" x14ac:dyDescent="0.25"/>
    <row r="500" ht="14.25" customHeight="1" x14ac:dyDescent="0.25"/>
    <row r="501" ht="14.25" customHeight="1" x14ac:dyDescent="0.25"/>
    <row r="502" ht="14.25" customHeight="1" x14ac:dyDescent="0.25"/>
    <row r="503" ht="14.25" customHeight="1" x14ac:dyDescent="0.25"/>
    <row r="504" ht="14.25" customHeight="1" x14ac:dyDescent="0.25"/>
    <row r="505" ht="14.25" customHeight="1" x14ac:dyDescent="0.25"/>
    <row r="506" ht="14.25" customHeight="1" x14ac:dyDescent="0.25"/>
    <row r="507" ht="14.25" customHeight="1" x14ac:dyDescent="0.25"/>
    <row r="508" ht="14.25" customHeight="1" x14ac:dyDescent="0.25"/>
    <row r="509" ht="14.25" customHeight="1" x14ac:dyDescent="0.25"/>
    <row r="510" ht="14.25" customHeight="1" x14ac:dyDescent="0.25"/>
    <row r="511" ht="14.25" customHeight="1" x14ac:dyDescent="0.25"/>
    <row r="512" ht="14.25" customHeight="1" x14ac:dyDescent="0.25"/>
    <row r="513" ht="14.25" customHeight="1" x14ac:dyDescent="0.25"/>
    <row r="514" ht="14.25" customHeight="1" x14ac:dyDescent="0.25"/>
    <row r="515" ht="14.25" customHeight="1" x14ac:dyDescent="0.25"/>
    <row r="516" ht="14.25" customHeight="1" x14ac:dyDescent="0.25"/>
    <row r="517" ht="14.25" customHeight="1" x14ac:dyDescent="0.25"/>
    <row r="518" ht="14.25" customHeight="1" x14ac:dyDescent="0.25"/>
    <row r="519" ht="14.25" customHeight="1" x14ac:dyDescent="0.25"/>
    <row r="520" ht="14.25" customHeight="1" x14ac:dyDescent="0.25"/>
    <row r="521" ht="14.25" customHeight="1" x14ac:dyDescent="0.25"/>
    <row r="522" ht="14.25" customHeight="1" x14ac:dyDescent="0.25"/>
    <row r="523" ht="14.25" customHeight="1" x14ac:dyDescent="0.25"/>
    <row r="524" ht="14.25" customHeight="1" x14ac:dyDescent="0.25"/>
    <row r="525" ht="14.25" customHeight="1" x14ac:dyDescent="0.25"/>
    <row r="526" ht="14.25" customHeight="1" x14ac:dyDescent="0.25"/>
    <row r="527" ht="14.25" customHeight="1" x14ac:dyDescent="0.25"/>
    <row r="528" ht="14.25" customHeight="1" x14ac:dyDescent="0.25"/>
    <row r="529" ht="14.25" customHeight="1" x14ac:dyDescent="0.25"/>
    <row r="530" ht="14.25" customHeight="1" x14ac:dyDescent="0.25"/>
    <row r="531" ht="14.25" customHeight="1" x14ac:dyDescent="0.25"/>
    <row r="532" ht="14.25" customHeight="1" x14ac:dyDescent="0.25"/>
    <row r="533" ht="14.25" customHeight="1" x14ac:dyDescent="0.25"/>
    <row r="534" ht="14.25" customHeight="1" x14ac:dyDescent="0.25"/>
    <row r="535" ht="14.25" customHeight="1" x14ac:dyDescent="0.25"/>
    <row r="536" ht="14.25" customHeight="1" x14ac:dyDescent="0.25"/>
    <row r="537" ht="14.25" customHeight="1" x14ac:dyDescent="0.25"/>
    <row r="538" ht="14.25" customHeight="1" x14ac:dyDescent="0.25"/>
    <row r="539" ht="14.25" customHeight="1" x14ac:dyDescent="0.25"/>
    <row r="540" ht="14.25" customHeight="1" x14ac:dyDescent="0.25"/>
    <row r="541" ht="14.25" customHeight="1" x14ac:dyDescent="0.25"/>
    <row r="542" ht="14.25" customHeight="1" x14ac:dyDescent="0.25"/>
    <row r="543" ht="14.25" customHeight="1" x14ac:dyDescent="0.25"/>
    <row r="544" ht="14.25" customHeight="1" x14ac:dyDescent="0.25"/>
    <row r="545" ht="14.25" customHeight="1" x14ac:dyDescent="0.25"/>
    <row r="546" ht="14.25" customHeight="1" x14ac:dyDescent="0.25"/>
    <row r="547" ht="14.25" customHeight="1" x14ac:dyDescent="0.25"/>
    <row r="548" ht="14.25" customHeight="1" x14ac:dyDescent="0.25"/>
    <row r="549" ht="14.25" customHeight="1" x14ac:dyDescent="0.25"/>
    <row r="550" ht="14.25" customHeight="1" x14ac:dyDescent="0.25"/>
    <row r="551" ht="14.25" customHeight="1" x14ac:dyDescent="0.25"/>
    <row r="552" ht="14.25" customHeight="1" x14ac:dyDescent="0.25"/>
    <row r="553" ht="14.25" customHeight="1" x14ac:dyDescent="0.25"/>
    <row r="554" ht="14.25" customHeight="1" x14ac:dyDescent="0.25"/>
    <row r="555" ht="14.25" customHeight="1" x14ac:dyDescent="0.25"/>
    <row r="556" ht="14.25" customHeight="1" x14ac:dyDescent="0.25"/>
    <row r="557" ht="14.25" customHeight="1" x14ac:dyDescent="0.25"/>
    <row r="558" ht="14.25" customHeight="1" x14ac:dyDescent="0.25"/>
    <row r="559" ht="14.25" customHeight="1" x14ac:dyDescent="0.25"/>
    <row r="560" ht="14.25" customHeight="1" x14ac:dyDescent="0.25"/>
    <row r="561" ht="14.25" customHeight="1" x14ac:dyDescent="0.25"/>
    <row r="562" ht="14.25" customHeight="1" x14ac:dyDescent="0.25"/>
    <row r="563" ht="14.25" customHeight="1" x14ac:dyDescent="0.25"/>
    <row r="564" ht="14.25" customHeight="1" x14ac:dyDescent="0.25"/>
    <row r="565" ht="14.25" customHeight="1" x14ac:dyDescent="0.25"/>
    <row r="566" ht="14.25" customHeight="1" x14ac:dyDescent="0.25"/>
    <row r="567" ht="14.25" customHeight="1" x14ac:dyDescent="0.25"/>
    <row r="568" ht="14.25" customHeight="1" x14ac:dyDescent="0.25"/>
    <row r="569" ht="14.25" customHeight="1" x14ac:dyDescent="0.25"/>
    <row r="570" ht="14.25" customHeight="1" x14ac:dyDescent="0.25"/>
    <row r="571" ht="14.25" customHeight="1" x14ac:dyDescent="0.25"/>
    <row r="572" ht="14.25" customHeight="1" x14ac:dyDescent="0.25"/>
    <row r="573" ht="14.25" customHeight="1" x14ac:dyDescent="0.25"/>
    <row r="574" ht="14.25" customHeight="1" x14ac:dyDescent="0.25"/>
    <row r="575" ht="14.25" customHeight="1" x14ac:dyDescent="0.25"/>
    <row r="576" ht="14.25" customHeight="1" x14ac:dyDescent="0.25"/>
    <row r="577" ht="14.25" customHeight="1" x14ac:dyDescent="0.25"/>
    <row r="578" ht="14.25" customHeight="1" x14ac:dyDescent="0.25"/>
    <row r="579" ht="14.25" customHeight="1" x14ac:dyDescent="0.25"/>
    <row r="580" ht="14.25" customHeight="1" x14ac:dyDescent="0.25"/>
    <row r="581" ht="14.25" customHeight="1" x14ac:dyDescent="0.25"/>
    <row r="582" ht="14.25" customHeight="1" x14ac:dyDescent="0.25"/>
    <row r="583" ht="14.25" customHeight="1" x14ac:dyDescent="0.25"/>
    <row r="584" ht="14.25" customHeight="1" x14ac:dyDescent="0.25"/>
    <row r="585" ht="14.25" customHeight="1" x14ac:dyDescent="0.25"/>
    <row r="586" ht="14.25" customHeight="1" x14ac:dyDescent="0.25"/>
    <row r="587" ht="14.25" customHeight="1" x14ac:dyDescent="0.25"/>
    <row r="588" ht="14.25" customHeight="1" x14ac:dyDescent="0.25"/>
    <row r="589" ht="14.25" customHeight="1" x14ac:dyDescent="0.25"/>
    <row r="590" ht="14.25" customHeight="1" x14ac:dyDescent="0.25"/>
    <row r="591" ht="14.25" customHeight="1" x14ac:dyDescent="0.25"/>
    <row r="592" ht="14.25" customHeight="1" x14ac:dyDescent="0.25"/>
    <row r="593" ht="14.25" customHeight="1" x14ac:dyDescent="0.25"/>
    <row r="594" ht="14.25" customHeight="1" x14ac:dyDescent="0.25"/>
    <row r="595" ht="14.25" customHeight="1" x14ac:dyDescent="0.25"/>
    <row r="596" ht="14.25" customHeight="1" x14ac:dyDescent="0.25"/>
    <row r="597" ht="14.25" customHeight="1" x14ac:dyDescent="0.25"/>
    <row r="598" ht="14.25" customHeight="1" x14ac:dyDescent="0.25"/>
    <row r="599" ht="14.25" customHeight="1" x14ac:dyDescent="0.25"/>
    <row r="600" ht="14.25" customHeight="1" x14ac:dyDescent="0.25"/>
    <row r="601" ht="14.25" customHeight="1" x14ac:dyDescent="0.25"/>
    <row r="602" ht="14.25" customHeight="1" x14ac:dyDescent="0.25"/>
    <row r="603" ht="14.25" customHeight="1" x14ac:dyDescent="0.25"/>
    <row r="604" ht="14.25" customHeight="1" x14ac:dyDescent="0.25"/>
    <row r="605" ht="14.25" customHeight="1" x14ac:dyDescent="0.25"/>
    <row r="606" ht="14.25" customHeight="1" x14ac:dyDescent="0.25"/>
    <row r="607" ht="14.25" customHeight="1" x14ac:dyDescent="0.25"/>
    <row r="608" ht="14.25" customHeight="1" x14ac:dyDescent="0.25"/>
    <row r="609" ht="14.25" customHeight="1" x14ac:dyDescent="0.25"/>
    <row r="610" ht="14.25" customHeight="1" x14ac:dyDescent="0.25"/>
    <row r="611" ht="14.25" customHeight="1" x14ac:dyDescent="0.25"/>
    <row r="612" ht="14.25" customHeight="1" x14ac:dyDescent="0.25"/>
    <row r="613" ht="14.25" customHeight="1" x14ac:dyDescent="0.25"/>
    <row r="614" ht="14.25" customHeight="1" x14ac:dyDescent="0.25"/>
    <row r="615" ht="14.25" customHeight="1" x14ac:dyDescent="0.25"/>
    <row r="616" ht="14.25" customHeight="1" x14ac:dyDescent="0.25"/>
    <row r="617" ht="14.25" customHeight="1" x14ac:dyDescent="0.25"/>
    <row r="618" ht="14.25" customHeight="1" x14ac:dyDescent="0.25"/>
    <row r="619" ht="14.25" customHeight="1" x14ac:dyDescent="0.25"/>
    <row r="620" ht="14.25" customHeight="1" x14ac:dyDescent="0.25"/>
    <row r="621" ht="14.25" customHeight="1" x14ac:dyDescent="0.25"/>
    <row r="622" ht="14.25" customHeight="1" x14ac:dyDescent="0.25"/>
    <row r="623" ht="14.25" customHeight="1" x14ac:dyDescent="0.25"/>
    <row r="624" ht="14.25" customHeight="1" x14ac:dyDescent="0.25"/>
    <row r="625" ht="14.25" customHeight="1" x14ac:dyDescent="0.25"/>
    <row r="626" ht="14.25" customHeight="1" x14ac:dyDescent="0.25"/>
    <row r="627" ht="14.25" customHeight="1" x14ac:dyDescent="0.25"/>
    <row r="628" ht="14.25" customHeight="1" x14ac:dyDescent="0.25"/>
    <row r="629" ht="14.25" customHeight="1" x14ac:dyDescent="0.25"/>
    <row r="630" ht="14.25" customHeight="1" x14ac:dyDescent="0.25"/>
    <row r="631" ht="14.25" customHeight="1" x14ac:dyDescent="0.25"/>
    <row r="632" ht="14.25" customHeight="1" x14ac:dyDescent="0.25"/>
    <row r="633" ht="14.25" customHeight="1" x14ac:dyDescent="0.25"/>
    <row r="634" ht="14.25" customHeight="1" x14ac:dyDescent="0.25"/>
    <row r="635" ht="14.25" customHeight="1" x14ac:dyDescent="0.25"/>
    <row r="636" ht="14.25" customHeight="1" x14ac:dyDescent="0.25"/>
    <row r="637" ht="14.25" customHeight="1" x14ac:dyDescent="0.25"/>
    <row r="638" ht="14.25" customHeight="1" x14ac:dyDescent="0.25"/>
    <row r="639" ht="14.25" customHeight="1" x14ac:dyDescent="0.25"/>
    <row r="640" ht="14.25" customHeight="1" x14ac:dyDescent="0.25"/>
    <row r="641" ht="14.25" customHeight="1" x14ac:dyDescent="0.25"/>
    <row r="642" ht="14.25" customHeight="1" x14ac:dyDescent="0.25"/>
    <row r="643" ht="14.25" customHeight="1" x14ac:dyDescent="0.25"/>
    <row r="644" ht="14.25" customHeight="1" x14ac:dyDescent="0.25"/>
    <row r="645" ht="14.25" customHeight="1" x14ac:dyDescent="0.25"/>
    <row r="646" ht="14.25" customHeight="1" x14ac:dyDescent="0.25"/>
    <row r="647" ht="14.25" customHeight="1" x14ac:dyDescent="0.25"/>
    <row r="648" ht="14.25" customHeight="1" x14ac:dyDescent="0.25"/>
    <row r="649" ht="14.25" customHeight="1" x14ac:dyDescent="0.25"/>
    <row r="650" ht="14.25" customHeight="1" x14ac:dyDescent="0.25"/>
    <row r="651" ht="14.25" customHeight="1" x14ac:dyDescent="0.25"/>
    <row r="652" ht="14.25" customHeight="1" x14ac:dyDescent="0.25"/>
    <row r="653" ht="14.25" customHeight="1" x14ac:dyDescent="0.25"/>
    <row r="654" ht="14.25" customHeight="1" x14ac:dyDescent="0.25"/>
    <row r="655" ht="14.25" customHeight="1" x14ac:dyDescent="0.25"/>
    <row r="656" ht="14.25" customHeight="1" x14ac:dyDescent="0.25"/>
    <row r="657" ht="14.25" customHeight="1" x14ac:dyDescent="0.25"/>
    <row r="658" ht="14.25" customHeight="1" x14ac:dyDescent="0.25"/>
    <row r="659" ht="14.25" customHeight="1" x14ac:dyDescent="0.25"/>
    <row r="660" ht="14.25" customHeight="1" x14ac:dyDescent="0.25"/>
    <row r="661" ht="14.25" customHeight="1" x14ac:dyDescent="0.25"/>
    <row r="662" ht="14.25" customHeight="1" x14ac:dyDescent="0.25"/>
    <row r="663" ht="14.25" customHeight="1" x14ac:dyDescent="0.25"/>
    <row r="664" ht="14.25" customHeight="1" x14ac:dyDescent="0.25"/>
    <row r="665" ht="14.25" customHeight="1" x14ac:dyDescent="0.25"/>
    <row r="666" ht="14.25" customHeight="1" x14ac:dyDescent="0.25"/>
    <row r="667" ht="14.25" customHeight="1" x14ac:dyDescent="0.25"/>
    <row r="668" ht="14.25" customHeight="1" x14ac:dyDescent="0.25"/>
    <row r="669" ht="14.25" customHeight="1" x14ac:dyDescent="0.25"/>
    <row r="670" ht="14.25" customHeight="1" x14ac:dyDescent="0.25"/>
    <row r="671" ht="14.25" customHeight="1" x14ac:dyDescent="0.25"/>
    <row r="672" ht="14.25" customHeight="1" x14ac:dyDescent="0.25"/>
    <row r="673" ht="14.25" customHeight="1" x14ac:dyDescent="0.25"/>
    <row r="674" ht="14.25" customHeight="1" x14ac:dyDescent="0.25"/>
    <row r="675" ht="14.25" customHeight="1" x14ac:dyDescent="0.25"/>
    <row r="676" ht="14.25" customHeight="1" x14ac:dyDescent="0.25"/>
    <row r="677" ht="14.25" customHeight="1" x14ac:dyDescent="0.25"/>
    <row r="678" ht="14.25" customHeight="1" x14ac:dyDescent="0.25"/>
    <row r="679" ht="14.25" customHeight="1" x14ac:dyDescent="0.25"/>
    <row r="680" ht="14.25" customHeight="1" x14ac:dyDescent="0.25"/>
    <row r="681" ht="14.25" customHeight="1" x14ac:dyDescent="0.25"/>
    <row r="682" ht="14.25" customHeight="1" x14ac:dyDescent="0.25"/>
    <row r="683" ht="14.25" customHeight="1" x14ac:dyDescent="0.25"/>
    <row r="684" ht="14.25" customHeight="1" x14ac:dyDescent="0.25"/>
    <row r="685" ht="14.25" customHeight="1" x14ac:dyDescent="0.25"/>
    <row r="686" ht="14.25" customHeight="1" x14ac:dyDescent="0.25"/>
    <row r="687" ht="14.25" customHeight="1" x14ac:dyDescent="0.25"/>
    <row r="688" ht="14.25" customHeight="1" x14ac:dyDescent="0.25"/>
    <row r="689" ht="14.25" customHeight="1" x14ac:dyDescent="0.25"/>
    <row r="690" ht="14.25" customHeight="1" x14ac:dyDescent="0.25"/>
    <row r="691" ht="14.25" customHeight="1" x14ac:dyDescent="0.25"/>
    <row r="692" ht="14.25" customHeight="1" x14ac:dyDescent="0.25"/>
    <row r="693" ht="14.25" customHeight="1" x14ac:dyDescent="0.25"/>
    <row r="694" ht="14.25" customHeight="1" x14ac:dyDescent="0.25"/>
    <row r="695" ht="14.25" customHeight="1" x14ac:dyDescent="0.25"/>
    <row r="696" ht="14.25" customHeight="1" x14ac:dyDescent="0.25"/>
    <row r="697" ht="14.25" customHeight="1" x14ac:dyDescent="0.25"/>
    <row r="698" ht="14.25" customHeight="1" x14ac:dyDescent="0.25"/>
    <row r="699" ht="14.25" customHeight="1" x14ac:dyDescent="0.25"/>
    <row r="700" ht="14.25" customHeight="1" x14ac:dyDescent="0.25"/>
    <row r="701" ht="14.25" customHeight="1" x14ac:dyDescent="0.25"/>
    <row r="702" ht="14.25" customHeight="1" x14ac:dyDescent="0.25"/>
    <row r="703" ht="14.25" customHeight="1" x14ac:dyDescent="0.25"/>
    <row r="704" ht="14.25" customHeight="1" x14ac:dyDescent="0.25"/>
    <row r="705" ht="14.25" customHeight="1" x14ac:dyDescent="0.25"/>
    <row r="706" ht="14.25" customHeight="1" x14ac:dyDescent="0.25"/>
    <row r="707" ht="14.25" customHeight="1" x14ac:dyDescent="0.25"/>
    <row r="708" ht="14.25" customHeight="1" x14ac:dyDescent="0.25"/>
    <row r="709" ht="14.25" customHeight="1" x14ac:dyDescent="0.25"/>
    <row r="710" ht="14.25" customHeight="1" x14ac:dyDescent="0.25"/>
    <row r="711" ht="14.25" customHeight="1" x14ac:dyDescent="0.25"/>
    <row r="712" ht="14.25" customHeight="1" x14ac:dyDescent="0.25"/>
    <row r="713" ht="14.25" customHeight="1" x14ac:dyDescent="0.25"/>
    <row r="714" ht="14.25" customHeight="1" x14ac:dyDescent="0.25"/>
    <row r="715" ht="14.25" customHeight="1" x14ac:dyDescent="0.25"/>
    <row r="716" ht="14.25" customHeight="1" x14ac:dyDescent="0.25"/>
    <row r="717" ht="14.25" customHeight="1" x14ac:dyDescent="0.25"/>
    <row r="718" ht="14.25" customHeight="1" x14ac:dyDescent="0.25"/>
    <row r="719" ht="14.25" customHeight="1" x14ac:dyDescent="0.25"/>
    <row r="720" ht="14.25" customHeight="1" x14ac:dyDescent="0.25"/>
    <row r="721" ht="14.25" customHeight="1" x14ac:dyDescent="0.25"/>
    <row r="722" ht="14.25" customHeight="1" x14ac:dyDescent="0.25"/>
    <row r="723" ht="14.25" customHeight="1" x14ac:dyDescent="0.25"/>
    <row r="724" ht="14.25" customHeight="1" x14ac:dyDescent="0.25"/>
    <row r="725" ht="14.25" customHeight="1" x14ac:dyDescent="0.25"/>
    <row r="726" ht="14.25" customHeight="1" x14ac:dyDescent="0.25"/>
    <row r="727" ht="14.25" customHeight="1" x14ac:dyDescent="0.25"/>
    <row r="728" ht="14.25" customHeight="1" x14ac:dyDescent="0.25"/>
    <row r="729" ht="14.25" customHeight="1" x14ac:dyDescent="0.25"/>
    <row r="730" ht="14.25" customHeight="1" x14ac:dyDescent="0.25"/>
    <row r="731" ht="14.25" customHeight="1" x14ac:dyDescent="0.25"/>
    <row r="732" ht="14.25" customHeight="1" x14ac:dyDescent="0.25"/>
    <row r="733" ht="14.25" customHeight="1" x14ac:dyDescent="0.25"/>
    <row r="734" ht="14.25" customHeight="1" x14ac:dyDescent="0.25"/>
    <row r="735" ht="14.25" customHeight="1" x14ac:dyDescent="0.25"/>
    <row r="736" ht="14.25" customHeight="1" x14ac:dyDescent="0.25"/>
    <row r="737" ht="14.25" customHeight="1" x14ac:dyDescent="0.25"/>
    <row r="738" ht="14.25" customHeight="1" x14ac:dyDescent="0.25"/>
    <row r="739" ht="14.25" customHeight="1" x14ac:dyDescent="0.25"/>
    <row r="740" ht="14.25" customHeight="1" x14ac:dyDescent="0.25"/>
    <row r="741" ht="14.25" customHeight="1" x14ac:dyDescent="0.25"/>
    <row r="742" ht="14.25" customHeight="1" x14ac:dyDescent="0.25"/>
    <row r="743" ht="14.25" customHeight="1" x14ac:dyDescent="0.25"/>
    <row r="744" ht="14.25" customHeight="1" x14ac:dyDescent="0.25"/>
    <row r="745" ht="14.25" customHeight="1" x14ac:dyDescent="0.25"/>
    <row r="746" ht="14.25" customHeight="1" x14ac:dyDescent="0.25"/>
    <row r="747" ht="14.25" customHeight="1" x14ac:dyDescent="0.25"/>
    <row r="748" ht="14.25" customHeight="1" x14ac:dyDescent="0.25"/>
    <row r="749" ht="14.25" customHeight="1" x14ac:dyDescent="0.25"/>
    <row r="750" ht="14.25" customHeight="1" x14ac:dyDescent="0.25"/>
    <row r="751" ht="14.25" customHeight="1" x14ac:dyDescent="0.25"/>
    <row r="752" ht="14.25" customHeight="1" x14ac:dyDescent="0.25"/>
    <row r="753" ht="14.25" customHeight="1" x14ac:dyDescent="0.25"/>
    <row r="754" ht="14.25" customHeight="1" x14ac:dyDescent="0.25"/>
    <row r="755" ht="14.25" customHeight="1" x14ac:dyDescent="0.25"/>
    <row r="756" ht="14.25" customHeight="1" x14ac:dyDescent="0.25"/>
    <row r="757" ht="14.25" customHeight="1" x14ac:dyDescent="0.25"/>
    <row r="758" ht="14.25" customHeight="1" x14ac:dyDescent="0.25"/>
    <row r="759" ht="14.25" customHeight="1" x14ac:dyDescent="0.25"/>
    <row r="760" ht="14.25" customHeight="1" x14ac:dyDescent="0.25"/>
    <row r="761" ht="14.25" customHeight="1" x14ac:dyDescent="0.25"/>
    <row r="762" ht="14.25" customHeight="1" x14ac:dyDescent="0.25"/>
    <row r="763" ht="14.25" customHeight="1" x14ac:dyDescent="0.25"/>
    <row r="764" ht="14.25" customHeight="1" x14ac:dyDescent="0.25"/>
    <row r="765" ht="14.25" customHeight="1" x14ac:dyDescent="0.25"/>
    <row r="766" ht="14.25" customHeight="1" x14ac:dyDescent="0.25"/>
    <row r="767" ht="14.25" customHeight="1" x14ac:dyDescent="0.25"/>
    <row r="768" ht="14.25" customHeight="1" x14ac:dyDescent="0.25"/>
    <row r="769" ht="14.25" customHeight="1" x14ac:dyDescent="0.25"/>
    <row r="770" ht="14.25" customHeight="1" x14ac:dyDescent="0.25"/>
    <row r="771" ht="14.25" customHeight="1" x14ac:dyDescent="0.25"/>
    <row r="772" ht="14.25" customHeight="1" x14ac:dyDescent="0.25"/>
    <row r="773" ht="14.25" customHeight="1" x14ac:dyDescent="0.25"/>
    <row r="774" ht="14.25" customHeight="1" x14ac:dyDescent="0.25"/>
    <row r="775" ht="14.25" customHeight="1" x14ac:dyDescent="0.25"/>
    <row r="776" ht="14.25" customHeight="1" x14ac:dyDescent="0.25"/>
    <row r="777" ht="14.25" customHeight="1" x14ac:dyDescent="0.25"/>
    <row r="778" ht="14.25" customHeight="1" x14ac:dyDescent="0.25"/>
    <row r="779" ht="14.25" customHeight="1" x14ac:dyDescent="0.25"/>
    <row r="780" ht="14.25" customHeight="1" x14ac:dyDescent="0.25"/>
    <row r="781" ht="14.25" customHeight="1" x14ac:dyDescent="0.25"/>
    <row r="782" ht="14.25" customHeight="1" x14ac:dyDescent="0.25"/>
    <row r="783" ht="14.25" customHeight="1" x14ac:dyDescent="0.25"/>
    <row r="784" ht="14.25" customHeight="1" x14ac:dyDescent="0.25"/>
    <row r="785" ht="14.25" customHeight="1" x14ac:dyDescent="0.25"/>
    <row r="786" ht="14.25" customHeight="1" x14ac:dyDescent="0.25"/>
    <row r="787" ht="14.25" customHeight="1" x14ac:dyDescent="0.25"/>
    <row r="788" ht="14.25" customHeight="1" x14ac:dyDescent="0.25"/>
    <row r="789" ht="14.25" customHeight="1" x14ac:dyDescent="0.25"/>
    <row r="790" ht="14.25" customHeight="1" x14ac:dyDescent="0.25"/>
    <row r="791" ht="14.25" customHeight="1" x14ac:dyDescent="0.25"/>
    <row r="792" ht="14.25" customHeight="1" x14ac:dyDescent="0.25"/>
    <row r="793" ht="14.25" customHeight="1" x14ac:dyDescent="0.25"/>
    <row r="794" ht="14.25" customHeight="1" x14ac:dyDescent="0.25"/>
    <row r="795" ht="14.25" customHeight="1" x14ac:dyDescent="0.25"/>
    <row r="796" ht="14.25" customHeight="1" x14ac:dyDescent="0.25"/>
    <row r="797" ht="14.25" customHeight="1" x14ac:dyDescent="0.25"/>
    <row r="798" ht="14.25" customHeight="1" x14ac:dyDescent="0.25"/>
    <row r="799" ht="14.25" customHeight="1" x14ac:dyDescent="0.25"/>
    <row r="800" ht="14.25" customHeight="1" x14ac:dyDescent="0.25"/>
    <row r="801" ht="14.25" customHeight="1" x14ac:dyDescent="0.25"/>
    <row r="802" ht="14.25" customHeight="1" x14ac:dyDescent="0.25"/>
    <row r="803" ht="14.25" customHeight="1" x14ac:dyDescent="0.25"/>
    <row r="804" ht="14.25" customHeight="1" x14ac:dyDescent="0.25"/>
    <row r="805" ht="14.25" customHeight="1" x14ac:dyDescent="0.25"/>
    <row r="806" ht="14.25" customHeight="1" x14ac:dyDescent="0.25"/>
    <row r="807" ht="14.25" customHeight="1" x14ac:dyDescent="0.25"/>
    <row r="808" ht="14.25" customHeight="1" x14ac:dyDescent="0.25"/>
    <row r="809" ht="14.25" customHeight="1" x14ac:dyDescent="0.25"/>
    <row r="810" ht="14.25" customHeight="1" x14ac:dyDescent="0.25"/>
    <row r="811" ht="14.25" customHeight="1" x14ac:dyDescent="0.25"/>
    <row r="812" ht="14.25" customHeight="1" x14ac:dyDescent="0.25"/>
    <row r="813" ht="14.25" customHeight="1" x14ac:dyDescent="0.25"/>
    <row r="814" ht="14.25" customHeight="1" x14ac:dyDescent="0.25"/>
    <row r="815" ht="14.25" customHeight="1" x14ac:dyDescent="0.25"/>
    <row r="816" ht="14.25" customHeight="1" x14ac:dyDescent="0.25"/>
    <row r="817" ht="14.25" customHeight="1" x14ac:dyDescent="0.25"/>
    <row r="818" ht="14.25" customHeight="1" x14ac:dyDescent="0.25"/>
    <row r="819" ht="14.25" customHeight="1" x14ac:dyDescent="0.25"/>
    <row r="820" ht="14.25" customHeight="1" x14ac:dyDescent="0.25"/>
    <row r="821" ht="14.25" customHeight="1" x14ac:dyDescent="0.25"/>
    <row r="822" ht="14.25" customHeight="1" x14ac:dyDescent="0.25"/>
    <row r="823" ht="14.25" customHeight="1" x14ac:dyDescent="0.25"/>
    <row r="824" ht="14.25" customHeight="1" x14ac:dyDescent="0.25"/>
    <row r="825" ht="14.25" customHeight="1" x14ac:dyDescent="0.25"/>
    <row r="826" ht="14.25" customHeight="1" x14ac:dyDescent="0.25"/>
    <row r="827" ht="14.25" customHeight="1" x14ac:dyDescent="0.25"/>
    <row r="828" ht="14.25" customHeight="1" x14ac:dyDescent="0.25"/>
    <row r="829" ht="14.25" customHeight="1" x14ac:dyDescent="0.25"/>
    <row r="830" ht="14.25" customHeight="1" x14ac:dyDescent="0.25"/>
    <row r="831" ht="14.25" customHeight="1" x14ac:dyDescent="0.25"/>
    <row r="832" ht="14.25" customHeight="1" x14ac:dyDescent="0.25"/>
    <row r="833" ht="14.25" customHeight="1" x14ac:dyDescent="0.25"/>
    <row r="834" ht="14.25" customHeight="1" x14ac:dyDescent="0.25"/>
    <row r="835" ht="14.25" customHeight="1" x14ac:dyDescent="0.25"/>
    <row r="836" ht="14.25" customHeight="1" x14ac:dyDescent="0.25"/>
    <row r="837" ht="14.25" customHeight="1" x14ac:dyDescent="0.25"/>
    <row r="838" ht="14.25" customHeight="1" x14ac:dyDescent="0.25"/>
    <row r="839" ht="14.25" customHeight="1" x14ac:dyDescent="0.25"/>
    <row r="840" ht="14.25" customHeight="1" x14ac:dyDescent="0.25"/>
    <row r="841" ht="14.25" customHeight="1" x14ac:dyDescent="0.25"/>
    <row r="842" ht="14.25" customHeight="1" x14ac:dyDescent="0.25"/>
    <row r="843" ht="14.25" customHeight="1" x14ac:dyDescent="0.25"/>
    <row r="844" ht="14.25" customHeight="1" x14ac:dyDescent="0.25"/>
    <row r="845" ht="14.25" customHeight="1" x14ac:dyDescent="0.25"/>
    <row r="846" ht="14.25" customHeight="1" x14ac:dyDescent="0.25"/>
    <row r="847" ht="14.25" customHeight="1" x14ac:dyDescent="0.25"/>
    <row r="848" ht="14.25" customHeight="1" x14ac:dyDescent="0.25"/>
    <row r="849" ht="14.25" customHeight="1" x14ac:dyDescent="0.25"/>
    <row r="850" ht="14.25" customHeight="1" x14ac:dyDescent="0.25"/>
    <row r="851" ht="14.25" customHeight="1" x14ac:dyDescent="0.25"/>
    <row r="852" ht="14.25" customHeight="1" x14ac:dyDescent="0.25"/>
    <row r="853" ht="14.25" customHeight="1" x14ac:dyDescent="0.25"/>
    <row r="854" ht="14.25" customHeight="1" x14ac:dyDescent="0.25"/>
    <row r="855" ht="14.25" customHeight="1" x14ac:dyDescent="0.25"/>
    <row r="856" ht="14.25" customHeight="1" x14ac:dyDescent="0.25"/>
    <row r="857" ht="14.25" customHeight="1" x14ac:dyDescent="0.25"/>
    <row r="858" ht="14.25" customHeight="1" x14ac:dyDescent="0.25"/>
    <row r="859" ht="14.25" customHeight="1" x14ac:dyDescent="0.25"/>
    <row r="860" ht="14.25" customHeight="1" x14ac:dyDescent="0.25"/>
    <row r="861" ht="14.25" customHeight="1" x14ac:dyDescent="0.25"/>
    <row r="862" ht="14.25" customHeight="1" x14ac:dyDescent="0.25"/>
    <row r="863" ht="14.25" customHeight="1" x14ac:dyDescent="0.25"/>
    <row r="864" ht="14.25" customHeight="1" x14ac:dyDescent="0.25"/>
    <row r="865" ht="14.25" customHeight="1" x14ac:dyDescent="0.25"/>
    <row r="866" ht="14.25" customHeight="1" x14ac:dyDescent="0.25"/>
    <row r="867" ht="14.25" customHeight="1" x14ac:dyDescent="0.25"/>
    <row r="868" ht="14.25" customHeight="1" x14ac:dyDescent="0.25"/>
    <row r="869" ht="14.25" customHeight="1" x14ac:dyDescent="0.25"/>
    <row r="870" ht="14.25" customHeight="1" x14ac:dyDescent="0.25"/>
    <row r="871" ht="14.25" customHeight="1" x14ac:dyDescent="0.25"/>
    <row r="872" ht="14.25" customHeight="1" x14ac:dyDescent="0.25"/>
    <row r="873" ht="14.25" customHeight="1" x14ac:dyDescent="0.25"/>
    <row r="874" ht="14.25" customHeight="1" x14ac:dyDescent="0.25"/>
    <row r="875" ht="14.25" customHeight="1" x14ac:dyDescent="0.25"/>
    <row r="876" ht="14.25" customHeight="1" x14ac:dyDescent="0.25"/>
    <row r="877" ht="14.25" customHeight="1" x14ac:dyDescent="0.25"/>
    <row r="878" ht="14.25" customHeight="1" x14ac:dyDescent="0.25"/>
    <row r="879" ht="14.25" customHeight="1" x14ac:dyDescent="0.25"/>
    <row r="880" ht="14.25" customHeight="1" x14ac:dyDescent="0.25"/>
    <row r="881" ht="14.25" customHeight="1" x14ac:dyDescent="0.25"/>
    <row r="882" ht="14.25" customHeight="1" x14ac:dyDescent="0.25"/>
    <row r="883" ht="14.25" customHeight="1" x14ac:dyDescent="0.25"/>
    <row r="884" ht="14.25" customHeight="1" x14ac:dyDescent="0.25"/>
    <row r="885" ht="14.25" customHeight="1" x14ac:dyDescent="0.25"/>
    <row r="886" ht="14.25" customHeight="1" x14ac:dyDescent="0.25"/>
    <row r="887" ht="14.25" customHeight="1" x14ac:dyDescent="0.25"/>
    <row r="888" ht="14.25" customHeight="1" x14ac:dyDescent="0.25"/>
    <row r="889" ht="14.25" customHeight="1" x14ac:dyDescent="0.25"/>
    <row r="890" ht="14.25" customHeight="1" x14ac:dyDescent="0.25"/>
    <row r="891" ht="14.25" customHeight="1" x14ac:dyDescent="0.25"/>
    <row r="892" ht="14.25" customHeight="1" x14ac:dyDescent="0.25"/>
    <row r="893" ht="14.25" customHeight="1" x14ac:dyDescent="0.25"/>
    <row r="894" ht="14.25" customHeight="1" x14ac:dyDescent="0.25"/>
    <row r="895" ht="14.25" customHeight="1" x14ac:dyDescent="0.25"/>
    <row r="896" ht="14.25" customHeight="1" x14ac:dyDescent="0.25"/>
    <row r="897" ht="14.25" customHeight="1" x14ac:dyDescent="0.25"/>
    <row r="898" ht="14.25" customHeight="1" x14ac:dyDescent="0.25"/>
    <row r="899" ht="14.25" customHeight="1" x14ac:dyDescent="0.25"/>
    <row r="900" ht="14.25" customHeight="1" x14ac:dyDescent="0.25"/>
    <row r="901" ht="14.25" customHeight="1" x14ac:dyDescent="0.25"/>
    <row r="902" ht="14.25" customHeight="1" x14ac:dyDescent="0.25"/>
    <row r="903" ht="14.25" customHeight="1" x14ac:dyDescent="0.25"/>
    <row r="904" ht="14.25" customHeight="1" x14ac:dyDescent="0.25"/>
    <row r="905" ht="14.25" customHeight="1" x14ac:dyDescent="0.25"/>
    <row r="906" ht="14.25" customHeight="1" x14ac:dyDescent="0.25"/>
    <row r="907" ht="14.25" customHeight="1" x14ac:dyDescent="0.25"/>
    <row r="908" ht="14.25" customHeight="1" x14ac:dyDescent="0.25"/>
    <row r="909" ht="14.25" customHeight="1" x14ac:dyDescent="0.25"/>
    <row r="910" ht="14.25" customHeight="1" x14ac:dyDescent="0.25"/>
    <row r="911" ht="14.25" customHeight="1" x14ac:dyDescent="0.25"/>
    <row r="912" ht="14.25" customHeight="1" x14ac:dyDescent="0.25"/>
    <row r="913" ht="14.25" customHeight="1" x14ac:dyDescent="0.25"/>
    <row r="914" ht="14.25" customHeight="1" x14ac:dyDescent="0.25"/>
    <row r="915" ht="14.25" customHeight="1" x14ac:dyDescent="0.25"/>
    <row r="916" ht="14.25" customHeight="1" x14ac:dyDescent="0.25"/>
    <row r="917" ht="14.25" customHeight="1" x14ac:dyDescent="0.25"/>
    <row r="918" ht="14.25" customHeight="1" x14ac:dyDescent="0.25"/>
    <row r="919" ht="14.25" customHeight="1" x14ac:dyDescent="0.25"/>
    <row r="920" ht="14.25" customHeight="1" x14ac:dyDescent="0.25"/>
    <row r="921" ht="14.25" customHeight="1" x14ac:dyDescent="0.25"/>
    <row r="922" ht="14.25" customHeight="1" x14ac:dyDescent="0.25"/>
    <row r="923" ht="14.25" customHeight="1" x14ac:dyDescent="0.25"/>
    <row r="924" ht="14.25" customHeight="1" x14ac:dyDescent="0.25"/>
    <row r="925" ht="14.25" customHeight="1" x14ac:dyDescent="0.25"/>
    <row r="926" ht="14.25" customHeight="1" x14ac:dyDescent="0.25"/>
    <row r="927" ht="14.25" customHeight="1" x14ac:dyDescent="0.25"/>
    <row r="928" ht="14.25" customHeight="1" x14ac:dyDescent="0.25"/>
    <row r="929" ht="14.25" customHeight="1" x14ac:dyDescent="0.25"/>
    <row r="930" ht="14.25" customHeight="1" x14ac:dyDescent="0.25"/>
    <row r="931" ht="14.25" customHeight="1" x14ac:dyDescent="0.25"/>
    <row r="932" ht="14.25" customHeight="1" x14ac:dyDescent="0.25"/>
    <row r="933" ht="14.25" customHeight="1" x14ac:dyDescent="0.25"/>
    <row r="934" ht="14.25" customHeight="1" x14ac:dyDescent="0.25"/>
    <row r="935" ht="14.25" customHeight="1" x14ac:dyDescent="0.25"/>
    <row r="936" ht="14.25" customHeight="1" x14ac:dyDescent="0.25"/>
    <row r="937" ht="14.25" customHeight="1" x14ac:dyDescent="0.25"/>
    <row r="938" ht="14.25" customHeight="1" x14ac:dyDescent="0.25"/>
    <row r="939" ht="14.25" customHeight="1" x14ac:dyDescent="0.25"/>
    <row r="940" ht="14.25" customHeight="1" x14ac:dyDescent="0.25"/>
    <row r="941" ht="14.25" customHeight="1" x14ac:dyDescent="0.25"/>
    <row r="942" ht="14.25" customHeight="1" x14ac:dyDescent="0.25"/>
    <row r="943" ht="14.25" customHeight="1" x14ac:dyDescent="0.25"/>
    <row r="944" ht="14.25" customHeight="1" x14ac:dyDescent="0.25"/>
    <row r="945" ht="14.25" customHeight="1" x14ac:dyDescent="0.25"/>
    <row r="946" ht="14.25" customHeight="1" x14ac:dyDescent="0.25"/>
    <row r="947" ht="14.25" customHeight="1" x14ac:dyDescent="0.25"/>
    <row r="948" ht="14.25" customHeight="1" x14ac:dyDescent="0.25"/>
    <row r="949" ht="14.25" customHeight="1" x14ac:dyDescent="0.25"/>
    <row r="950" ht="14.25" customHeight="1" x14ac:dyDescent="0.25"/>
    <row r="951" ht="14.25" customHeight="1" x14ac:dyDescent="0.25"/>
    <row r="952" ht="14.25" customHeight="1" x14ac:dyDescent="0.25"/>
    <row r="953" ht="14.25" customHeight="1" x14ac:dyDescent="0.25"/>
    <row r="954" ht="14.25" customHeight="1" x14ac:dyDescent="0.25"/>
    <row r="955" ht="14.25" customHeight="1" x14ac:dyDescent="0.25"/>
    <row r="956" ht="14.25" customHeight="1" x14ac:dyDescent="0.25"/>
    <row r="957" ht="14.25" customHeight="1" x14ac:dyDescent="0.25"/>
    <row r="958" ht="14.25" customHeight="1" x14ac:dyDescent="0.25"/>
    <row r="959" ht="14.25" customHeight="1" x14ac:dyDescent="0.25"/>
    <row r="960" ht="14.25" customHeight="1" x14ac:dyDescent="0.25"/>
    <row r="961" ht="14.25" customHeight="1" x14ac:dyDescent="0.25"/>
    <row r="962" ht="14.25" customHeight="1" x14ac:dyDescent="0.25"/>
    <row r="963" ht="14.25" customHeight="1" x14ac:dyDescent="0.25"/>
    <row r="964" ht="14.25" customHeight="1" x14ac:dyDescent="0.25"/>
    <row r="965" ht="14.25" customHeight="1" x14ac:dyDescent="0.25"/>
    <row r="966" ht="14.25" customHeight="1" x14ac:dyDescent="0.25"/>
    <row r="967" ht="14.25" customHeight="1" x14ac:dyDescent="0.25"/>
    <row r="968" ht="14.25" customHeight="1" x14ac:dyDescent="0.25"/>
    <row r="969" ht="14.25" customHeight="1" x14ac:dyDescent="0.25"/>
    <row r="970" ht="14.25" customHeight="1" x14ac:dyDescent="0.25"/>
    <row r="971" ht="14.25" customHeight="1" x14ac:dyDescent="0.25"/>
    <row r="972" ht="14.25" customHeight="1" x14ac:dyDescent="0.25"/>
    <row r="973" ht="14.25" customHeight="1" x14ac:dyDescent="0.25"/>
    <row r="974" ht="14.25" customHeight="1" x14ac:dyDescent="0.25"/>
    <row r="975" ht="14.25" customHeight="1" x14ac:dyDescent="0.25"/>
    <row r="976" ht="14.25" customHeight="1" x14ac:dyDescent="0.25"/>
    <row r="977" ht="14.25" customHeight="1" x14ac:dyDescent="0.25"/>
    <row r="978" ht="14.25" customHeight="1" x14ac:dyDescent="0.25"/>
    <row r="979" ht="14.25" customHeight="1" x14ac:dyDescent="0.25"/>
    <row r="980" ht="14.25" customHeight="1" x14ac:dyDescent="0.25"/>
    <row r="981" ht="14.25" customHeight="1" x14ac:dyDescent="0.25"/>
    <row r="982" ht="14.25" customHeight="1" x14ac:dyDescent="0.25"/>
    <row r="983" ht="14.25" customHeight="1" x14ac:dyDescent="0.25"/>
    <row r="984" ht="14.25" customHeight="1" x14ac:dyDescent="0.25"/>
    <row r="985" ht="14.25" customHeight="1" x14ac:dyDescent="0.25"/>
    <row r="986" ht="14.25" customHeight="1" x14ac:dyDescent="0.25"/>
    <row r="987" ht="14.25" customHeight="1" x14ac:dyDescent="0.25"/>
    <row r="988" ht="14.25" customHeight="1" x14ac:dyDescent="0.25"/>
    <row r="989" ht="14.25" customHeight="1" x14ac:dyDescent="0.25"/>
    <row r="990" ht="14.25" customHeight="1" x14ac:dyDescent="0.25"/>
    <row r="991" ht="14.25" customHeight="1" x14ac:dyDescent="0.25"/>
    <row r="992" ht="14.25" customHeight="1" x14ac:dyDescent="0.25"/>
    <row r="993" ht="14.25" customHeight="1" x14ac:dyDescent="0.25"/>
    <row r="994" ht="14.25" customHeight="1" x14ac:dyDescent="0.25"/>
    <row r="995" ht="14.25" customHeight="1" x14ac:dyDescent="0.25"/>
    <row r="996" ht="14.25" customHeight="1" x14ac:dyDescent="0.25"/>
    <row r="997" ht="14.25" customHeight="1" x14ac:dyDescent="0.25"/>
    <row r="998" ht="14.25" customHeight="1" x14ac:dyDescent="0.25"/>
    <row r="999" ht="14.25" customHeight="1" x14ac:dyDescent="0.25"/>
    <row r="1000" ht="14.25" customHeight="1" x14ac:dyDescent="0.25"/>
  </sheetData>
  <conditionalFormatting sqref="Y2">
    <cfRule type="cellIs" dxfId="3" priority="1" operator="lessThan">
      <formula>0.65</formula>
    </cfRule>
    <cfRule type="cellIs" dxfId="2" priority="2" operator="greaterThan">
      <formula>0.65</formula>
    </cfRule>
  </conditionalFormatting>
  <pageMargins left="0.511811024" right="0.511811024" top="0.78740157499999996" bottom="0.78740157499999996" header="0" footer="0"/>
  <pageSetup paperSize="9" orientation="portrait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U1000"/>
  <sheetViews>
    <sheetView showGridLines="0" workbookViewId="0">
      <pane ySplit="2" topLeftCell="A3" activePane="bottomLeft" state="frozen"/>
      <selection pane="bottomLeft" activeCell="B4" sqref="B4"/>
    </sheetView>
  </sheetViews>
  <sheetFormatPr defaultColWidth="14.42578125" defaultRowHeight="15" customHeight="1" x14ac:dyDescent="0.25"/>
  <cols>
    <col min="1" max="3" width="8.7109375" customWidth="1"/>
    <col min="4" max="4" width="16.7109375" customWidth="1"/>
    <col min="5" max="5" width="12.85546875" customWidth="1"/>
    <col min="6" max="8" width="12.28515625" customWidth="1"/>
    <col min="9" max="9" width="12.7109375" customWidth="1"/>
    <col min="10" max="10" width="8.7109375" customWidth="1"/>
    <col min="11" max="11" width="12.28515625" customWidth="1"/>
    <col min="12" max="12" width="12.5703125" customWidth="1"/>
    <col min="13" max="13" width="11.5703125" customWidth="1"/>
    <col min="14" max="15" width="13.7109375" customWidth="1"/>
    <col min="16" max="16" width="4" customWidth="1"/>
    <col min="17" max="17" width="14.85546875" customWidth="1"/>
    <col min="18" max="18" width="12.85546875" customWidth="1"/>
    <col min="19" max="19" width="20.5703125" customWidth="1"/>
    <col min="20" max="20" width="7.140625" customWidth="1"/>
    <col min="21" max="21" width="21.140625" customWidth="1"/>
    <col min="22" max="22" width="14.5703125" customWidth="1"/>
    <col min="23" max="23" width="18.85546875" customWidth="1"/>
    <col min="24" max="24" width="5.28515625" customWidth="1"/>
    <col min="25" max="25" width="23.140625" customWidth="1"/>
    <col min="26" max="26" width="9.5703125" customWidth="1"/>
    <col min="27" max="27" width="21.140625" customWidth="1"/>
    <col min="28" max="28" width="4.7109375" customWidth="1"/>
    <col min="29" max="30" width="21.140625" customWidth="1"/>
    <col min="31" max="31" width="8.7109375" customWidth="1"/>
    <col min="32" max="32" width="33.85546875" customWidth="1"/>
    <col min="33" max="41" width="8.7109375" customWidth="1"/>
    <col min="42" max="42" width="26.42578125" customWidth="1"/>
    <col min="43" max="43" width="13.140625" customWidth="1"/>
    <col min="44" max="45" width="12.7109375" customWidth="1"/>
    <col min="46" max="46" width="12.5703125" customWidth="1"/>
    <col min="47" max="47" width="12.140625" customWidth="1"/>
    <col min="48" max="48" width="8.7109375" customWidth="1"/>
  </cols>
  <sheetData>
    <row r="1" spans="1:47" ht="14.25" customHeight="1" x14ac:dyDescent="0.25">
      <c r="E1" s="168" t="s">
        <v>180</v>
      </c>
      <c r="AF1" s="244" t="s">
        <v>181</v>
      </c>
    </row>
    <row r="2" spans="1:47" ht="14.25" customHeight="1" x14ac:dyDescent="0.25">
      <c r="A2" s="2" t="s">
        <v>0</v>
      </c>
      <c r="B2" s="2" t="s">
        <v>1</v>
      </c>
      <c r="C2" s="2" t="s">
        <v>3</v>
      </c>
      <c r="D2" s="245" t="s">
        <v>33</v>
      </c>
      <c r="E2" s="245" t="s">
        <v>98</v>
      </c>
      <c r="F2" s="245" t="s">
        <v>182</v>
      </c>
      <c r="G2" s="267" t="s">
        <v>193</v>
      </c>
      <c r="H2" s="267" t="s">
        <v>40</v>
      </c>
      <c r="J2" s="2" t="s">
        <v>3</v>
      </c>
      <c r="K2" s="5" t="s">
        <v>35</v>
      </c>
      <c r="L2" s="5" t="s">
        <v>98</v>
      </c>
      <c r="M2" s="5" t="s">
        <v>99</v>
      </c>
      <c r="N2" s="268" t="s">
        <v>193</v>
      </c>
      <c r="O2" s="268" t="s">
        <v>40</v>
      </c>
      <c r="Q2" s="246" t="s">
        <v>183</v>
      </c>
      <c r="R2" s="246" t="s">
        <v>98</v>
      </c>
      <c r="S2" s="246" t="s">
        <v>184</v>
      </c>
      <c r="U2" s="5" t="s">
        <v>185</v>
      </c>
      <c r="V2" s="5" t="s">
        <v>98</v>
      </c>
      <c r="W2" s="5" t="s">
        <v>186</v>
      </c>
      <c r="Y2" s="269" t="s">
        <v>194</v>
      </c>
      <c r="AA2" s="5" t="s">
        <v>185</v>
      </c>
      <c r="AC2" s="5" t="s">
        <v>187</v>
      </c>
      <c r="AD2" s="5" t="s">
        <v>40</v>
      </c>
      <c r="AF2" s="247">
        <f>CORREL($F$9:$F$132,M9:M132)</f>
        <v>0.78315031819330705</v>
      </c>
    </row>
    <row r="3" spans="1:47" ht="14.25" customHeight="1" x14ac:dyDescent="0.25">
      <c r="A3" s="9" t="s">
        <v>7</v>
      </c>
      <c r="B3" s="9">
        <v>2011</v>
      </c>
      <c r="C3" s="9">
        <v>1</v>
      </c>
      <c r="D3" s="10">
        <v>325</v>
      </c>
      <c r="E3" s="10"/>
      <c r="F3" s="170"/>
      <c r="G3" s="270"/>
      <c r="H3" s="270"/>
      <c r="J3" s="9">
        <v>1</v>
      </c>
      <c r="K3" s="10">
        <v>14513.38</v>
      </c>
      <c r="L3" s="10"/>
      <c r="M3" s="10"/>
      <c r="N3" s="25"/>
      <c r="O3" s="25"/>
      <c r="Q3" s="53"/>
      <c r="R3" s="53"/>
      <c r="S3" s="53"/>
      <c r="T3" s="171"/>
      <c r="U3" s="53"/>
      <c r="V3" s="53"/>
      <c r="W3" s="53"/>
      <c r="X3" s="171"/>
      <c r="AA3" s="248"/>
      <c r="AC3" s="249"/>
      <c r="AD3" s="271"/>
    </row>
    <row r="4" spans="1:47" ht="14.25" customHeight="1" x14ac:dyDescent="0.25">
      <c r="A4" s="9" t="s">
        <v>9</v>
      </c>
      <c r="B4" s="9">
        <v>2011</v>
      </c>
      <c r="C4" s="9">
        <v>2</v>
      </c>
      <c r="D4" s="10">
        <v>109</v>
      </c>
      <c r="E4" s="10"/>
      <c r="F4" s="170"/>
      <c r="G4" s="270"/>
      <c r="H4" s="270"/>
      <c r="J4" s="9">
        <v>2</v>
      </c>
      <c r="K4" s="10">
        <v>6176.11</v>
      </c>
      <c r="L4" s="10"/>
      <c r="M4" s="10"/>
      <c r="N4" s="25"/>
      <c r="O4" s="25"/>
      <c r="Q4" s="53"/>
      <c r="R4" s="53"/>
      <c r="S4" s="53"/>
      <c r="T4" s="171"/>
      <c r="U4" s="53"/>
      <c r="V4" s="53"/>
      <c r="W4" s="53"/>
      <c r="X4" s="171"/>
      <c r="AA4" s="248"/>
      <c r="AC4" s="249"/>
      <c r="AD4" s="271"/>
      <c r="AF4" s="270">
        <f>AVERAGE(Y9:Y132)</f>
        <v>33.916764486971736</v>
      </c>
      <c r="AP4" s="12" t="s">
        <v>55</v>
      </c>
      <c r="AQ4" s="12" t="s">
        <v>101</v>
      </c>
      <c r="AS4" s="12" t="s">
        <v>195</v>
      </c>
      <c r="AT4" s="12" t="s">
        <v>37</v>
      </c>
      <c r="AU4" s="12"/>
    </row>
    <row r="5" spans="1:47" ht="14.25" customHeight="1" x14ac:dyDescent="0.25">
      <c r="A5" s="9" t="s">
        <v>10</v>
      </c>
      <c r="B5" s="9">
        <v>2011</v>
      </c>
      <c r="C5" s="9">
        <v>3</v>
      </c>
      <c r="D5" s="10">
        <v>289.5</v>
      </c>
      <c r="E5" s="10"/>
      <c r="F5" s="170"/>
      <c r="G5" s="270"/>
      <c r="H5" s="270"/>
      <c r="J5" s="9">
        <v>3</v>
      </c>
      <c r="K5" s="10">
        <v>11527.88</v>
      </c>
      <c r="L5" s="10"/>
      <c r="M5" s="10"/>
      <c r="N5" s="25"/>
      <c r="O5" s="25"/>
      <c r="Q5" s="53"/>
      <c r="R5" s="53"/>
      <c r="S5" s="53"/>
      <c r="T5" s="171"/>
      <c r="U5" s="53"/>
      <c r="V5" s="53"/>
      <c r="W5" s="53"/>
      <c r="X5" s="171"/>
      <c r="AA5" s="248"/>
      <c r="AC5" s="249"/>
      <c r="AD5" s="271"/>
      <c r="AP5" s="231" t="s">
        <v>170</v>
      </c>
      <c r="AQ5" s="199">
        <f>AVERAGE(AC15:AC138)</f>
        <v>5245248.9448709683</v>
      </c>
      <c r="AS5" s="199">
        <f>AVERAGE(G9:G132)</f>
        <v>7818.95159022178</v>
      </c>
      <c r="AT5" s="199">
        <f>AVERAGE(N9:N132)</f>
        <v>4501574.6256276984</v>
      </c>
      <c r="AU5" s="199"/>
    </row>
    <row r="6" spans="1:47" ht="14.25" customHeight="1" x14ac:dyDescent="0.25">
      <c r="A6" s="9" t="s">
        <v>11</v>
      </c>
      <c r="B6" s="9">
        <v>2011</v>
      </c>
      <c r="C6" s="9">
        <v>4</v>
      </c>
      <c r="D6" s="10">
        <v>93</v>
      </c>
      <c r="E6" s="10"/>
      <c r="F6" s="170"/>
      <c r="G6" s="270"/>
      <c r="H6" s="270"/>
      <c r="J6" s="9">
        <v>4</v>
      </c>
      <c r="K6" s="10">
        <v>6808.32</v>
      </c>
      <c r="L6" s="10"/>
      <c r="M6" s="10"/>
      <c r="N6" s="25"/>
      <c r="O6" s="25"/>
      <c r="Q6" s="53"/>
      <c r="R6" s="53"/>
      <c r="S6" s="53"/>
      <c r="T6" s="171"/>
      <c r="U6" s="53"/>
      <c r="V6" s="53"/>
      <c r="W6" s="53"/>
      <c r="X6" s="171"/>
      <c r="AA6" s="248"/>
      <c r="AC6" s="249"/>
      <c r="AD6" s="271"/>
      <c r="AP6" s="231" t="s">
        <v>40</v>
      </c>
      <c r="AQ6" s="58">
        <f>AVERAGE(AD15:AD138)</f>
        <v>0.51237827373927458</v>
      </c>
      <c r="AS6" s="58">
        <f>AVERAGE(H9:H132)</f>
        <v>7.3825112083515498E-2</v>
      </c>
      <c r="AT6" s="272">
        <f>AVERAGE(O9:O132)</f>
        <v>0.65936489491314565</v>
      </c>
      <c r="AU6" s="272"/>
    </row>
    <row r="7" spans="1:47" ht="14.25" customHeight="1" x14ac:dyDescent="0.25">
      <c r="A7" s="9" t="s">
        <v>12</v>
      </c>
      <c r="B7" s="9">
        <v>2011</v>
      </c>
      <c r="C7" s="9">
        <v>5</v>
      </c>
      <c r="D7" s="10">
        <v>7</v>
      </c>
      <c r="E7" s="10"/>
      <c r="F7" s="170"/>
      <c r="G7" s="270"/>
      <c r="H7" s="270"/>
      <c r="J7" s="9">
        <v>5</v>
      </c>
      <c r="K7" s="10">
        <v>4452.32</v>
      </c>
      <c r="L7" s="10"/>
      <c r="M7" s="10"/>
      <c r="N7" s="25"/>
      <c r="O7" s="25"/>
      <c r="Q7" s="53"/>
      <c r="R7" s="53"/>
      <c r="S7" s="53"/>
      <c r="T7" s="171"/>
      <c r="U7" s="53"/>
      <c r="V7" s="53"/>
      <c r="W7" s="53"/>
      <c r="X7" s="171"/>
      <c r="AA7" s="248"/>
      <c r="AC7" s="249"/>
      <c r="AD7" s="271"/>
    </row>
    <row r="8" spans="1:47" ht="14.25" customHeight="1" x14ac:dyDescent="0.25">
      <c r="A8" s="9" t="s">
        <v>14</v>
      </c>
      <c r="B8" s="9">
        <v>2011</v>
      </c>
      <c r="C8" s="9">
        <v>6</v>
      </c>
      <c r="D8" s="10">
        <v>26.5</v>
      </c>
      <c r="E8" s="10"/>
      <c r="F8" s="170"/>
      <c r="G8" s="270"/>
      <c r="H8" s="270"/>
      <c r="J8" s="9">
        <v>6</v>
      </c>
      <c r="K8" s="10">
        <v>3791.72</v>
      </c>
      <c r="L8" s="10"/>
      <c r="M8" s="10"/>
      <c r="N8" s="25"/>
      <c r="O8" s="25"/>
      <c r="Q8" s="53"/>
      <c r="R8" s="53"/>
      <c r="S8" s="53"/>
      <c r="T8" s="171"/>
      <c r="U8" s="53"/>
      <c r="V8" s="53"/>
      <c r="W8" s="53"/>
      <c r="X8" s="171"/>
      <c r="AA8" s="248"/>
      <c r="AC8" s="249"/>
      <c r="AD8" s="271"/>
    </row>
    <row r="9" spans="1:47" ht="14.25" customHeight="1" x14ac:dyDescent="0.25">
      <c r="A9" s="9" t="s">
        <v>16</v>
      </c>
      <c r="B9" s="9">
        <v>2011</v>
      </c>
      <c r="C9" s="9">
        <v>7</v>
      </c>
      <c r="D9" s="10">
        <v>0</v>
      </c>
      <c r="E9" s="169">
        <f t="shared" ref="E9:E143" si="0">AVERAGE(D3:D14)</f>
        <v>115.325</v>
      </c>
      <c r="F9" s="170">
        <f t="shared" ref="F9:F142" si="1">AVERAGE(E9:E10)</f>
        <v>116.09583333333333</v>
      </c>
      <c r="G9" s="172">
        <f t="shared" ref="G9:G132" si="2">(F9-D9)^2</f>
        <v>13478.24251736111</v>
      </c>
      <c r="H9" s="43" t="str">
        <f t="shared" ref="H9:H132" si="3">IFERROR(ABS((D9-F9)/D9)%,"100%")</f>
        <v>100%</v>
      </c>
      <c r="J9" s="9">
        <v>7</v>
      </c>
      <c r="K9" s="10">
        <v>2947.26</v>
      </c>
      <c r="L9" s="169">
        <f t="shared" ref="L9:L133" si="4">AVERAGE(K3:K14)</f>
        <v>5630.8649999999989</v>
      </c>
      <c r="M9" s="170">
        <f t="shared" ref="M9:M132" si="5">AVERAGE(L9:L10)</f>
        <v>5579.612916666666</v>
      </c>
      <c r="N9" s="172">
        <f t="shared" ref="N9:N132" si="6">(M9-K9)^2</f>
        <v>6929281.8778835023</v>
      </c>
      <c r="O9" s="273">
        <f t="shared" ref="O9:O132" si="7">IFERROR(ABS((K9-M9)/K9),"")</f>
        <v>0.89315259483950027</v>
      </c>
      <c r="P9" s="174"/>
      <c r="Q9" s="53"/>
      <c r="R9" s="53"/>
      <c r="S9" s="53"/>
      <c r="T9" s="171"/>
      <c r="U9" s="53"/>
      <c r="V9" s="53"/>
      <c r="W9" s="53"/>
      <c r="X9" s="171"/>
      <c r="Y9" s="270">
        <f t="shared" ref="Y9:Y132" si="8">M9/F9</f>
        <v>48.060406273552736</v>
      </c>
      <c r="AA9" s="248"/>
      <c r="AC9" s="249"/>
      <c r="AD9" s="271"/>
    </row>
    <row r="10" spans="1:47" ht="14.25" customHeight="1" x14ac:dyDescent="0.25">
      <c r="A10" s="9" t="s">
        <v>18</v>
      </c>
      <c r="B10" s="9">
        <v>2011</v>
      </c>
      <c r="C10" s="9">
        <v>8</v>
      </c>
      <c r="D10" s="10">
        <v>7.5</v>
      </c>
      <c r="E10" s="169">
        <f t="shared" si="0"/>
        <v>116.86666666666667</v>
      </c>
      <c r="F10" s="170">
        <f t="shared" si="1"/>
        <v>116.09583333333333</v>
      </c>
      <c r="G10" s="172">
        <f t="shared" si="2"/>
        <v>11793.05501736111</v>
      </c>
      <c r="H10" s="43">
        <f t="shared" si="3"/>
        <v>0.14479444444444445</v>
      </c>
      <c r="I10" s="174"/>
      <c r="J10" s="9">
        <v>8</v>
      </c>
      <c r="K10" s="10">
        <v>2369.23</v>
      </c>
      <c r="L10" s="169">
        <f t="shared" si="4"/>
        <v>5528.3608333333332</v>
      </c>
      <c r="M10" s="170">
        <f t="shared" si="5"/>
        <v>5559.1966666666667</v>
      </c>
      <c r="N10" s="172">
        <f t="shared" si="6"/>
        <v>10175887.334444445</v>
      </c>
      <c r="O10" s="273">
        <f t="shared" si="7"/>
        <v>1.3464149393122098</v>
      </c>
      <c r="Q10" s="53"/>
      <c r="R10" s="53"/>
      <c r="S10" s="53"/>
      <c r="T10" s="171"/>
      <c r="U10" s="53"/>
      <c r="V10" s="53"/>
      <c r="W10" s="53"/>
      <c r="X10" s="171"/>
      <c r="Y10" s="270">
        <f t="shared" si="8"/>
        <v>47.884549402433336</v>
      </c>
      <c r="AA10" s="248"/>
      <c r="AC10" s="249"/>
      <c r="AD10" s="271"/>
    </row>
    <row r="11" spans="1:47" ht="14.25" customHeight="1" x14ac:dyDescent="0.25">
      <c r="A11" s="9" t="s">
        <v>20</v>
      </c>
      <c r="B11" s="9">
        <v>2011</v>
      </c>
      <c r="C11" s="9">
        <v>9</v>
      </c>
      <c r="D11" s="10">
        <v>3.3</v>
      </c>
      <c r="E11" s="169">
        <f t="shared" si="0"/>
        <v>115.325</v>
      </c>
      <c r="F11" s="170">
        <f t="shared" si="1"/>
        <v>108.22083333333333</v>
      </c>
      <c r="G11" s="172">
        <f t="shared" si="2"/>
        <v>11008.381267361112</v>
      </c>
      <c r="H11" s="43">
        <f t="shared" si="3"/>
        <v>0.31794191919191922</v>
      </c>
      <c r="J11" s="9">
        <v>9</v>
      </c>
      <c r="K11" s="10">
        <v>1779.82</v>
      </c>
      <c r="L11" s="169">
        <f t="shared" si="4"/>
        <v>5590.0325000000012</v>
      </c>
      <c r="M11" s="170">
        <f t="shared" si="5"/>
        <v>5315.1550000000007</v>
      </c>
      <c r="N11" s="172">
        <f t="shared" si="6"/>
        <v>12498593.562225007</v>
      </c>
      <c r="O11" s="273">
        <f t="shared" si="7"/>
        <v>1.9863441246867666</v>
      </c>
      <c r="Q11" s="53"/>
      <c r="R11" s="53"/>
      <c r="S11" s="53"/>
      <c r="T11" s="171"/>
      <c r="U11" s="53"/>
      <c r="V11" s="53"/>
      <c r="W11" s="53"/>
      <c r="X11" s="171"/>
      <c r="Y11" s="270">
        <f t="shared" si="8"/>
        <v>49.11397220190198</v>
      </c>
      <c r="AA11" s="248"/>
      <c r="AC11" s="249"/>
      <c r="AD11" s="271"/>
    </row>
    <row r="12" spans="1:47" ht="14.25" customHeight="1" x14ac:dyDescent="0.25">
      <c r="A12" s="9" t="s">
        <v>21</v>
      </c>
      <c r="B12" s="9">
        <v>2011</v>
      </c>
      <c r="C12" s="9">
        <v>10</v>
      </c>
      <c r="D12" s="10">
        <v>126.1</v>
      </c>
      <c r="E12" s="169">
        <f t="shared" si="0"/>
        <v>101.11666666666667</v>
      </c>
      <c r="F12" s="170">
        <f t="shared" si="1"/>
        <v>98.762500000000017</v>
      </c>
      <c r="G12" s="172">
        <f t="shared" si="2"/>
        <v>747.33890624999879</v>
      </c>
      <c r="H12" s="43">
        <f t="shared" si="3"/>
        <v>2.1679222839016635E-3</v>
      </c>
      <c r="J12" s="9">
        <v>10</v>
      </c>
      <c r="K12" s="10">
        <v>2581.0300000000002</v>
      </c>
      <c r="L12" s="169">
        <f t="shared" si="4"/>
        <v>5040.2774999999992</v>
      </c>
      <c r="M12" s="170">
        <f t="shared" si="5"/>
        <v>4927.0454166666659</v>
      </c>
      <c r="N12" s="172">
        <f t="shared" si="6"/>
        <v>5503788.3352376688</v>
      </c>
      <c r="O12" s="273">
        <f t="shared" si="7"/>
        <v>0.90894542747146123</v>
      </c>
      <c r="Q12" s="53"/>
      <c r="R12" s="53"/>
      <c r="S12" s="53"/>
      <c r="T12" s="171"/>
      <c r="U12" s="53"/>
      <c r="V12" s="53"/>
      <c r="W12" s="53"/>
      <c r="X12" s="171"/>
      <c r="Y12" s="270">
        <f t="shared" si="8"/>
        <v>49.887815888284166</v>
      </c>
      <c r="AA12" s="248"/>
      <c r="AC12" s="249"/>
      <c r="AD12" s="271"/>
    </row>
    <row r="13" spans="1:47" ht="14.25" customHeight="1" x14ac:dyDescent="0.25">
      <c r="A13" s="9" t="s">
        <v>22</v>
      </c>
      <c r="B13" s="9">
        <v>2011</v>
      </c>
      <c r="C13" s="9">
        <v>11</v>
      </c>
      <c r="D13" s="10">
        <v>134.5</v>
      </c>
      <c r="E13" s="169">
        <f t="shared" si="0"/>
        <v>96.408333333333346</v>
      </c>
      <c r="F13" s="170">
        <f t="shared" si="1"/>
        <v>97.991666666666674</v>
      </c>
      <c r="G13" s="172">
        <f t="shared" si="2"/>
        <v>1332.8584027777772</v>
      </c>
      <c r="H13" s="43">
        <f t="shared" si="3"/>
        <v>2.7143742255266411E-3</v>
      </c>
      <c r="J13" s="9">
        <v>11</v>
      </c>
      <c r="K13" s="10">
        <v>2930.66</v>
      </c>
      <c r="L13" s="169">
        <f t="shared" si="4"/>
        <v>4813.8133333333326</v>
      </c>
      <c r="M13" s="170">
        <f t="shared" si="5"/>
        <v>4787.3120833333332</v>
      </c>
      <c r="N13" s="172">
        <f t="shared" si="6"/>
        <v>3447156.9585460071</v>
      </c>
      <c r="O13" s="273">
        <f t="shared" si="7"/>
        <v>0.63352694728604941</v>
      </c>
      <c r="Q13" s="53"/>
      <c r="R13" s="53"/>
      <c r="S13" s="53"/>
      <c r="T13" s="171"/>
      <c r="U13" s="53"/>
      <c r="V13" s="53"/>
      <c r="W13" s="53"/>
      <c r="X13" s="171"/>
      <c r="Y13" s="270">
        <f t="shared" si="8"/>
        <v>48.854277574623687</v>
      </c>
      <c r="AA13" s="248"/>
      <c r="AC13" s="249"/>
      <c r="AD13" s="271"/>
    </row>
    <row r="14" spans="1:47" ht="14.25" customHeight="1" x14ac:dyDescent="0.25">
      <c r="A14" s="9" t="s">
        <v>24</v>
      </c>
      <c r="B14" s="9">
        <v>2011</v>
      </c>
      <c r="C14" s="9">
        <v>12</v>
      </c>
      <c r="D14" s="10">
        <v>262.5</v>
      </c>
      <c r="E14" s="169">
        <f t="shared" si="0"/>
        <v>99.575000000000003</v>
      </c>
      <c r="F14" s="170">
        <f t="shared" si="1"/>
        <v>102.11666666666667</v>
      </c>
      <c r="G14" s="172">
        <f t="shared" si="2"/>
        <v>25722.813611111109</v>
      </c>
      <c r="H14" s="43">
        <f t="shared" si="3"/>
        <v>6.1098412698412695E-3</v>
      </c>
      <c r="J14" s="9">
        <v>12</v>
      </c>
      <c r="K14" s="10">
        <v>7692.65</v>
      </c>
      <c r="L14" s="169">
        <f t="shared" si="4"/>
        <v>4760.8108333333339</v>
      </c>
      <c r="M14" s="170">
        <f t="shared" si="5"/>
        <v>4775.0075000000006</v>
      </c>
      <c r="N14" s="172">
        <f t="shared" si="6"/>
        <v>8512637.7578062434</v>
      </c>
      <c r="O14" s="273">
        <f t="shared" si="7"/>
        <v>0.37927664718919996</v>
      </c>
      <c r="Q14" s="53"/>
      <c r="R14" s="53"/>
      <c r="S14" s="53"/>
      <c r="T14" s="171"/>
      <c r="U14" s="53"/>
      <c r="V14" s="53"/>
      <c r="W14" s="53"/>
      <c r="X14" s="171"/>
      <c r="Y14" s="270">
        <f t="shared" si="8"/>
        <v>46.76031499918394</v>
      </c>
      <c r="AA14" s="248"/>
      <c r="AC14" s="249"/>
      <c r="AD14" s="271"/>
    </row>
    <row r="15" spans="1:47" ht="14.25" customHeight="1" x14ac:dyDescent="0.25">
      <c r="A15" s="9" t="s">
        <v>7</v>
      </c>
      <c r="B15" s="9">
        <v>2012</v>
      </c>
      <c r="C15" s="9">
        <v>13</v>
      </c>
      <c r="D15" s="10">
        <v>343.5</v>
      </c>
      <c r="E15" s="169">
        <f t="shared" si="0"/>
        <v>104.65833333333335</v>
      </c>
      <c r="F15" s="170">
        <f t="shared" si="1"/>
        <v>105.55416666666667</v>
      </c>
      <c r="G15" s="172">
        <f t="shared" si="2"/>
        <v>56618.219600694443</v>
      </c>
      <c r="H15" s="43">
        <f t="shared" si="3"/>
        <v>6.9270984958757888E-3</v>
      </c>
      <c r="J15" s="9">
        <v>13</v>
      </c>
      <c r="K15" s="10">
        <v>13283.33</v>
      </c>
      <c r="L15" s="169">
        <f t="shared" si="4"/>
        <v>4789.2041666666673</v>
      </c>
      <c r="M15" s="170">
        <f t="shared" si="5"/>
        <v>4792.1866666666665</v>
      </c>
      <c r="N15" s="172">
        <f t="shared" si="6"/>
        <v>72099515.107211113</v>
      </c>
      <c r="O15" s="273">
        <f t="shared" si="7"/>
        <v>0.63923303368457562</v>
      </c>
      <c r="Q15" s="53"/>
      <c r="R15" s="53"/>
      <c r="S15" s="53"/>
      <c r="T15" s="171"/>
      <c r="U15" s="53"/>
      <c r="V15" s="53"/>
      <c r="W15" s="53"/>
      <c r="X15" s="171"/>
      <c r="Y15" s="270">
        <f t="shared" si="8"/>
        <v>45.400260529743811</v>
      </c>
      <c r="AA15" s="250">
        <f t="shared" ref="AA15:AA149" si="9">(12*L9)-SUM(K4:K14)</f>
        <v>14513.379999999983</v>
      </c>
      <c r="AC15" s="251">
        <f t="shared" ref="AC15:AC138" si="10">(K15-AA15)^2</f>
        <v>1513023.002499958</v>
      </c>
      <c r="AD15" s="274">
        <f t="shared" ref="AD15:AD138" si="11">IFERROR(ABS((K15-AA15)/K15),"")</f>
        <v>9.2601027001511141E-2</v>
      </c>
      <c r="AE15" s="174"/>
    </row>
    <row r="16" spans="1:47" ht="14.25" customHeight="1" x14ac:dyDescent="0.25">
      <c r="A16" s="9" t="s">
        <v>9</v>
      </c>
      <c r="B16" s="9">
        <v>2012</v>
      </c>
      <c r="C16" s="9">
        <v>14</v>
      </c>
      <c r="D16" s="10">
        <v>90.5</v>
      </c>
      <c r="E16" s="169">
        <f t="shared" si="0"/>
        <v>106.45</v>
      </c>
      <c r="F16" s="170">
        <f t="shared" si="1"/>
        <v>106.1375</v>
      </c>
      <c r="G16" s="172">
        <f t="shared" si="2"/>
        <v>244.53140625000009</v>
      </c>
      <c r="H16" s="43">
        <f t="shared" si="3"/>
        <v>1.7279005524861882E-3</v>
      </c>
      <c r="J16" s="9">
        <v>14</v>
      </c>
      <c r="K16" s="10">
        <v>6916.17</v>
      </c>
      <c r="L16" s="169">
        <f t="shared" si="4"/>
        <v>4795.1691666666666</v>
      </c>
      <c r="M16" s="170">
        <f t="shared" si="5"/>
        <v>4779.2770833333334</v>
      </c>
      <c r="N16" s="172">
        <f t="shared" si="6"/>
        <v>4566311.3373001739</v>
      </c>
      <c r="O16" s="273">
        <f t="shared" si="7"/>
        <v>0.30897055981369265</v>
      </c>
      <c r="Q16" s="53"/>
      <c r="R16" s="53"/>
      <c r="S16" s="53"/>
      <c r="T16" s="171"/>
      <c r="U16" s="53"/>
      <c r="V16" s="53"/>
      <c r="W16" s="53"/>
      <c r="X16" s="171"/>
      <c r="Y16" s="270">
        <f t="shared" si="8"/>
        <v>45.029109252934482</v>
      </c>
      <c r="AA16" s="250">
        <f t="shared" si="9"/>
        <v>6176.1099999999933</v>
      </c>
      <c r="AC16" s="251">
        <f t="shared" si="10"/>
        <v>547688.80360001</v>
      </c>
      <c r="AD16" s="274">
        <f t="shared" si="11"/>
        <v>0.10700431018902178</v>
      </c>
    </row>
    <row r="17" spans="1:34" ht="14.25" customHeight="1" x14ac:dyDescent="0.25">
      <c r="A17" s="9" t="s">
        <v>10</v>
      </c>
      <c r="B17" s="9">
        <v>2012</v>
      </c>
      <c r="C17" s="9">
        <v>15</v>
      </c>
      <c r="D17" s="10">
        <v>119</v>
      </c>
      <c r="E17" s="169">
        <f t="shared" si="0"/>
        <v>105.825</v>
      </c>
      <c r="F17" s="170">
        <f t="shared" si="1"/>
        <v>107.16666666666666</v>
      </c>
      <c r="G17" s="172">
        <f t="shared" si="2"/>
        <v>140.027777777778</v>
      </c>
      <c r="H17" s="43">
        <f t="shared" si="3"/>
        <v>9.943977591036423E-4</v>
      </c>
      <c r="J17" s="9">
        <v>15</v>
      </c>
      <c r="K17" s="10">
        <v>4930.82</v>
      </c>
      <c r="L17" s="169">
        <f t="shared" si="4"/>
        <v>4763.3850000000002</v>
      </c>
      <c r="M17" s="170">
        <f t="shared" si="5"/>
        <v>4756.1270833333328</v>
      </c>
      <c r="N17" s="172">
        <f t="shared" si="6"/>
        <v>30517.615133507014</v>
      </c>
      <c r="O17" s="273">
        <f t="shared" si="7"/>
        <v>3.5428775876358676E-2</v>
      </c>
      <c r="Q17" s="53"/>
      <c r="R17" s="53"/>
      <c r="S17" s="53"/>
      <c r="T17" s="171"/>
      <c r="U17" s="53"/>
      <c r="V17" s="53"/>
      <c r="W17" s="53"/>
      <c r="X17" s="171"/>
      <c r="Y17" s="270">
        <f t="shared" si="8"/>
        <v>44.380657076205289</v>
      </c>
      <c r="AA17" s="250">
        <f t="shared" si="9"/>
        <v>11527.880000000019</v>
      </c>
      <c r="AC17" s="251">
        <f t="shared" si="10"/>
        <v>43521200.643600255</v>
      </c>
      <c r="AD17" s="274">
        <f t="shared" si="11"/>
        <v>1.3379235096799356</v>
      </c>
    </row>
    <row r="18" spans="1:34" ht="14.25" customHeight="1" x14ac:dyDescent="0.25">
      <c r="A18" s="9" t="s">
        <v>11</v>
      </c>
      <c r="B18" s="9">
        <v>2012</v>
      </c>
      <c r="C18" s="9">
        <v>16</v>
      </c>
      <c r="D18" s="10">
        <v>36.5</v>
      </c>
      <c r="E18" s="169">
        <f t="shared" si="0"/>
        <v>108.50833333333333</v>
      </c>
      <c r="F18" s="170">
        <f t="shared" si="1"/>
        <v>105.62916666666666</v>
      </c>
      <c r="G18" s="172">
        <f t="shared" si="2"/>
        <v>4778.8416840277769</v>
      </c>
      <c r="H18" s="43">
        <f t="shared" si="3"/>
        <v>1.8939497716894974E-2</v>
      </c>
      <c r="J18" s="9">
        <v>16</v>
      </c>
      <c r="K18" s="10">
        <v>4090.75</v>
      </c>
      <c r="L18" s="169">
        <f t="shared" si="4"/>
        <v>4748.8691666666664</v>
      </c>
      <c r="M18" s="170">
        <f t="shared" si="5"/>
        <v>4708.809166666666</v>
      </c>
      <c r="N18" s="172">
        <f t="shared" si="6"/>
        <v>381997.1335006936</v>
      </c>
      <c r="O18" s="273">
        <f t="shared" si="7"/>
        <v>0.15108700523538862</v>
      </c>
      <c r="Q18" s="53"/>
      <c r="R18" s="53"/>
      <c r="S18" s="53"/>
      <c r="T18" s="171"/>
      <c r="U18" s="53"/>
      <c r="V18" s="53"/>
      <c r="W18" s="53"/>
      <c r="X18" s="171"/>
      <c r="Y18" s="270">
        <f t="shared" si="8"/>
        <v>44.578683286655355</v>
      </c>
      <c r="AA18" s="250">
        <f t="shared" si="9"/>
        <v>6808.3199999999924</v>
      </c>
      <c r="AC18" s="251">
        <f t="shared" si="10"/>
        <v>7385186.7048999593</v>
      </c>
      <c r="AD18" s="274">
        <f t="shared" si="11"/>
        <v>0.6643207235836931</v>
      </c>
    </row>
    <row r="19" spans="1:34" ht="14.25" customHeight="1" x14ac:dyDescent="0.25">
      <c r="A19" s="9" t="s">
        <v>12</v>
      </c>
      <c r="B19" s="9">
        <v>2012</v>
      </c>
      <c r="C19" s="9">
        <v>17</v>
      </c>
      <c r="D19" s="10">
        <v>45</v>
      </c>
      <c r="E19" s="169">
        <f t="shared" si="0"/>
        <v>102.75</v>
      </c>
      <c r="F19" s="170">
        <f t="shared" si="1"/>
        <v>103.875</v>
      </c>
      <c r="G19" s="172">
        <f t="shared" si="2"/>
        <v>3466.265625</v>
      </c>
      <c r="H19" s="43">
        <f t="shared" si="3"/>
        <v>1.3083333333333334E-2</v>
      </c>
      <c r="J19" s="9">
        <v>17</v>
      </c>
      <c r="K19" s="10">
        <v>3816.29</v>
      </c>
      <c r="L19" s="169">
        <f t="shared" si="4"/>
        <v>4668.7491666666656</v>
      </c>
      <c r="M19" s="170">
        <f t="shared" si="5"/>
        <v>4652.1183333333329</v>
      </c>
      <c r="N19" s="172">
        <f t="shared" si="6"/>
        <v>698609.0028027771</v>
      </c>
      <c r="O19" s="273">
        <f t="shared" si="7"/>
        <v>0.21901593781744388</v>
      </c>
      <c r="Q19" s="53"/>
      <c r="R19" s="53"/>
      <c r="S19" s="53"/>
      <c r="T19" s="171"/>
      <c r="U19" s="53"/>
      <c r="V19" s="53"/>
      <c r="W19" s="53"/>
      <c r="X19" s="171"/>
      <c r="Y19" s="270">
        <f t="shared" si="8"/>
        <v>44.785736060970713</v>
      </c>
      <c r="AA19" s="250">
        <f t="shared" si="9"/>
        <v>4452.3199999999924</v>
      </c>
      <c r="AC19" s="251">
        <f t="shared" si="10"/>
        <v>404534.16089999041</v>
      </c>
      <c r="AD19" s="274">
        <f t="shared" si="11"/>
        <v>0.16666186269911157</v>
      </c>
    </row>
    <row r="20" spans="1:34" ht="14.25" customHeight="1" x14ac:dyDescent="0.25">
      <c r="A20" s="9" t="s">
        <v>14</v>
      </c>
      <c r="B20" s="9">
        <v>2012</v>
      </c>
      <c r="C20" s="9">
        <v>18</v>
      </c>
      <c r="D20" s="10">
        <v>87.5</v>
      </c>
      <c r="E20" s="169">
        <f t="shared" si="0"/>
        <v>105</v>
      </c>
      <c r="F20" s="170">
        <f t="shared" si="1"/>
        <v>101.70833333333334</v>
      </c>
      <c r="G20" s="172">
        <f t="shared" si="2"/>
        <v>201.87673611111137</v>
      </c>
      <c r="H20" s="43">
        <f t="shared" si="3"/>
        <v>1.6238095238095248E-3</v>
      </c>
      <c r="J20" s="9">
        <v>18</v>
      </c>
      <c r="K20" s="10">
        <v>4132.4399999999996</v>
      </c>
      <c r="L20" s="169">
        <f t="shared" si="4"/>
        <v>4635.4875000000002</v>
      </c>
      <c r="M20" s="170">
        <f t="shared" si="5"/>
        <v>4465.9291666666668</v>
      </c>
      <c r="N20" s="172">
        <f t="shared" si="6"/>
        <v>111215.02428402813</v>
      </c>
      <c r="O20" s="273">
        <f t="shared" si="7"/>
        <v>8.0700304581958177E-2</v>
      </c>
      <c r="Q20" s="53"/>
      <c r="R20" s="53"/>
      <c r="S20" s="53"/>
      <c r="T20" s="171"/>
      <c r="U20" s="53"/>
      <c r="V20" s="53"/>
      <c r="W20" s="53"/>
      <c r="X20" s="171"/>
      <c r="Y20" s="270">
        <f t="shared" si="8"/>
        <v>43.90917656698074</v>
      </c>
      <c r="AA20" s="250">
        <f t="shared" si="9"/>
        <v>3791.7200000000084</v>
      </c>
      <c r="AC20" s="251">
        <f t="shared" si="10"/>
        <v>116090.11839999398</v>
      </c>
      <c r="AD20" s="274">
        <f t="shared" si="11"/>
        <v>8.2450077920064466E-2</v>
      </c>
    </row>
    <row r="21" spans="1:34" ht="14.25" customHeight="1" x14ac:dyDescent="0.25">
      <c r="A21" s="9" t="s">
        <v>16</v>
      </c>
      <c r="B21" s="9">
        <v>2012</v>
      </c>
      <c r="C21" s="9">
        <v>19</v>
      </c>
      <c r="D21" s="10">
        <v>21.5</v>
      </c>
      <c r="E21" s="169">
        <f t="shared" si="0"/>
        <v>98.416666666666671</v>
      </c>
      <c r="F21" s="170">
        <f t="shared" si="1"/>
        <v>97.416666666666671</v>
      </c>
      <c r="G21" s="172">
        <f t="shared" si="2"/>
        <v>5763.3402777777783</v>
      </c>
      <c r="H21" s="43">
        <f t="shared" si="3"/>
        <v>3.5310077519379847E-2</v>
      </c>
      <c r="J21" s="9">
        <v>19</v>
      </c>
      <c r="K21" s="10">
        <v>3018.84</v>
      </c>
      <c r="L21" s="169">
        <f t="shared" si="4"/>
        <v>4296.3708333333325</v>
      </c>
      <c r="M21" s="170">
        <f t="shared" si="5"/>
        <v>4105.3545833333328</v>
      </c>
      <c r="N21" s="172">
        <f t="shared" si="6"/>
        <v>1180513.9397960056</v>
      </c>
      <c r="O21" s="273">
        <f t="shared" si="7"/>
        <v>0.35991128490855184</v>
      </c>
      <c r="Q21" s="53"/>
      <c r="R21" s="53"/>
      <c r="S21" s="53"/>
      <c r="T21" s="171"/>
      <c r="U21" s="53"/>
      <c r="V21" s="53"/>
      <c r="W21" s="53"/>
      <c r="X21" s="171"/>
      <c r="Y21" s="270">
        <f t="shared" si="8"/>
        <v>42.142219846022236</v>
      </c>
      <c r="AA21" s="250">
        <f t="shared" si="9"/>
        <v>2947.2600000000093</v>
      </c>
      <c r="AC21" s="251">
        <f t="shared" si="10"/>
        <v>5123.6963999986874</v>
      </c>
      <c r="AD21" s="274">
        <f t="shared" si="11"/>
        <v>2.3711094327619493E-2</v>
      </c>
    </row>
    <row r="22" spans="1:34" ht="14.25" customHeight="1" x14ac:dyDescent="0.25">
      <c r="A22" s="9" t="s">
        <v>18</v>
      </c>
      <c r="B22" s="9">
        <v>2012</v>
      </c>
      <c r="C22" s="9">
        <v>20</v>
      </c>
      <c r="D22" s="10">
        <v>0</v>
      </c>
      <c r="E22" s="169">
        <f t="shared" si="0"/>
        <v>96.416666666666671</v>
      </c>
      <c r="F22" s="170">
        <f t="shared" si="1"/>
        <v>103.625</v>
      </c>
      <c r="G22" s="172">
        <f t="shared" si="2"/>
        <v>10738.140625</v>
      </c>
      <c r="H22" s="43" t="str">
        <f t="shared" si="3"/>
        <v>100%</v>
      </c>
      <c r="J22" s="9">
        <v>20</v>
      </c>
      <c r="K22" s="10">
        <v>1987.82</v>
      </c>
      <c r="L22" s="169">
        <f t="shared" si="4"/>
        <v>3914.3383333333331</v>
      </c>
      <c r="M22" s="170">
        <f t="shared" si="5"/>
        <v>4003.4108333333334</v>
      </c>
      <c r="N22" s="172">
        <f t="shared" si="6"/>
        <v>4062606.4074173616</v>
      </c>
      <c r="O22" s="273">
        <f t="shared" si="7"/>
        <v>1.0139704969933563</v>
      </c>
      <c r="Q22" s="53"/>
      <c r="R22" s="53"/>
      <c r="S22" s="53"/>
      <c r="T22" s="171"/>
      <c r="U22" s="53"/>
      <c r="V22" s="53"/>
      <c r="W22" s="53"/>
      <c r="X22" s="171"/>
      <c r="Y22" s="270">
        <f t="shared" si="8"/>
        <v>38.633638922396464</v>
      </c>
      <c r="AA22" s="250">
        <f t="shared" si="9"/>
        <v>2369.2299999999959</v>
      </c>
      <c r="AC22" s="251">
        <f t="shared" si="10"/>
        <v>145473.58809999694</v>
      </c>
      <c r="AD22" s="274">
        <f t="shared" si="11"/>
        <v>0.19187350967391212</v>
      </c>
      <c r="AF22" s="244" t="s">
        <v>188</v>
      </c>
      <c r="AH22" s="6" t="s">
        <v>189</v>
      </c>
    </row>
    <row r="23" spans="1:34" ht="14.25" customHeight="1" x14ac:dyDescent="0.25">
      <c r="A23" s="9" t="s">
        <v>20</v>
      </c>
      <c r="B23" s="9">
        <v>2012</v>
      </c>
      <c r="C23" s="9">
        <v>21</v>
      </c>
      <c r="D23" s="10">
        <v>35.5</v>
      </c>
      <c r="E23" s="169">
        <f t="shared" si="0"/>
        <v>110.83333333333333</v>
      </c>
      <c r="F23" s="170">
        <f t="shared" si="1"/>
        <v>113.625</v>
      </c>
      <c r="G23" s="172">
        <f t="shared" si="2"/>
        <v>6103.515625</v>
      </c>
      <c r="H23" s="43">
        <f t="shared" si="3"/>
        <v>2.2007042253521125E-2</v>
      </c>
      <c r="J23" s="9">
        <v>21</v>
      </c>
      <c r="K23" s="10">
        <v>1605.63</v>
      </c>
      <c r="L23" s="169">
        <f t="shared" si="4"/>
        <v>4092.4833333333336</v>
      </c>
      <c r="M23" s="170">
        <f t="shared" si="5"/>
        <v>4175.5495833333334</v>
      </c>
      <c r="N23" s="172">
        <f t="shared" si="6"/>
        <v>6604486.6648001736</v>
      </c>
      <c r="O23" s="273">
        <f t="shared" si="7"/>
        <v>1.6005677418417277</v>
      </c>
      <c r="Q23" s="53"/>
      <c r="R23" s="53"/>
      <c r="S23" s="53"/>
      <c r="T23" s="171"/>
      <c r="U23" s="53"/>
      <c r="V23" s="53"/>
      <c r="W23" s="53"/>
      <c r="X23" s="171"/>
      <c r="Y23" s="270">
        <f t="shared" si="8"/>
        <v>36.748511184451779</v>
      </c>
      <c r="AA23" s="250">
        <f t="shared" si="9"/>
        <v>1779.820000000007</v>
      </c>
      <c r="AC23" s="251">
        <f t="shared" si="10"/>
        <v>30342.156100002394</v>
      </c>
      <c r="AD23" s="274">
        <f t="shared" si="11"/>
        <v>0.10848701132889076</v>
      </c>
      <c r="AF23" s="252">
        <f>M132/F132</f>
        <v>35.978420038535646</v>
      </c>
      <c r="AH23" s="6" t="s">
        <v>190</v>
      </c>
    </row>
    <row r="24" spans="1:34" ht="14.25" customHeight="1" x14ac:dyDescent="0.25">
      <c r="A24" s="9" t="s">
        <v>21</v>
      </c>
      <c r="B24" s="9">
        <v>2012</v>
      </c>
      <c r="C24" s="9">
        <v>22</v>
      </c>
      <c r="D24" s="10">
        <v>57</v>
      </c>
      <c r="E24" s="169">
        <f t="shared" si="0"/>
        <v>116.41666666666667</v>
      </c>
      <c r="F24" s="170">
        <f t="shared" si="1"/>
        <v>117.875</v>
      </c>
      <c r="G24" s="172">
        <f t="shared" si="2"/>
        <v>3705.765625</v>
      </c>
      <c r="H24" s="43">
        <f t="shared" si="3"/>
        <v>1.0679824561403508E-2</v>
      </c>
      <c r="J24" s="9">
        <v>22</v>
      </c>
      <c r="K24" s="10">
        <v>1619.59</v>
      </c>
      <c r="L24" s="169">
        <f t="shared" si="4"/>
        <v>4258.6158333333333</v>
      </c>
      <c r="M24" s="170">
        <f t="shared" si="5"/>
        <v>4338.152916666666</v>
      </c>
      <c r="N24" s="172">
        <f t="shared" si="6"/>
        <v>7390584.3318751687</v>
      </c>
      <c r="O24" s="273">
        <f t="shared" si="7"/>
        <v>1.6785500754306126</v>
      </c>
      <c r="Q24" s="53"/>
      <c r="R24" s="53"/>
      <c r="S24" s="53"/>
      <c r="T24" s="171"/>
      <c r="U24" s="53"/>
      <c r="V24" s="53"/>
      <c r="W24" s="53"/>
      <c r="X24" s="171"/>
      <c r="Y24" s="270">
        <f t="shared" si="8"/>
        <v>36.802993990809469</v>
      </c>
      <c r="AA24" s="250">
        <f t="shared" si="9"/>
        <v>2581.0299999999988</v>
      </c>
      <c r="AC24" s="251">
        <f t="shared" si="10"/>
        <v>924366.87359999795</v>
      </c>
      <c r="AD24" s="274">
        <f t="shared" si="11"/>
        <v>0.5936317216085546</v>
      </c>
      <c r="AH24" s="6" t="s">
        <v>191</v>
      </c>
    </row>
    <row r="25" spans="1:34" ht="14.25" customHeight="1" x14ac:dyDescent="0.25">
      <c r="A25" s="9" t="s">
        <v>22</v>
      </c>
      <c r="B25" s="9">
        <v>2012</v>
      </c>
      <c r="C25" s="9">
        <v>23</v>
      </c>
      <c r="D25" s="10">
        <v>161.5</v>
      </c>
      <c r="E25" s="169">
        <f t="shared" si="0"/>
        <v>119.33333333333333</v>
      </c>
      <c r="F25" s="170">
        <f t="shared" si="1"/>
        <v>119.95833333333333</v>
      </c>
      <c r="G25" s="172">
        <f t="shared" si="2"/>
        <v>1725.7100694444448</v>
      </c>
      <c r="H25" s="43">
        <f t="shared" si="3"/>
        <v>2.5722394220846234E-3</v>
      </c>
      <c r="J25" s="9">
        <v>23</v>
      </c>
      <c r="K25" s="10">
        <v>2531.52</v>
      </c>
      <c r="L25" s="169">
        <f t="shared" si="4"/>
        <v>4417.6899999999996</v>
      </c>
      <c r="M25" s="170">
        <f t="shared" si="5"/>
        <v>4408.7004166666666</v>
      </c>
      <c r="N25" s="172">
        <f t="shared" si="6"/>
        <v>3523806.31671684</v>
      </c>
      <c r="O25" s="273">
        <f t="shared" si="7"/>
        <v>0.74152304412632197</v>
      </c>
      <c r="Q25" s="53"/>
      <c r="R25" s="53"/>
      <c r="S25" s="53"/>
      <c r="T25" s="171"/>
      <c r="U25" s="53"/>
      <c r="V25" s="53"/>
      <c r="W25" s="53"/>
      <c r="X25" s="171"/>
      <c r="Y25" s="270">
        <f t="shared" si="8"/>
        <v>36.751931226120185</v>
      </c>
      <c r="AA25" s="250">
        <f t="shared" si="9"/>
        <v>2930.6599999999889</v>
      </c>
      <c r="AC25" s="251">
        <f t="shared" si="10"/>
        <v>159312.73959999118</v>
      </c>
      <c r="AD25" s="274">
        <f t="shared" si="11"/>
        <v>0.15766812033876446</v>
      </c>
    </row>
    <row r="26" spans="1:34" ht="14.25" customHeight="1" x14ac:dyDescent="0.25">
      <c r="A26" s="9" t="s">
        <v>24</v>
      </c>
      <c r="B26" s="9">
        <v>2012</v>
      </c>
      <c r="C26" s="9">
        <v>24</v>
      </c>
      <c r="D26" s="10">
        <v>183.5</v>
      </c>
      <c r="E26" s="169">
        <f t="shared" si="0"/>
        <v>120.58333333333333</v>
      </c>
      <c r="F26" s="170">
        <f t="shared" si="1"/>
        <v>118.20833333333333</v>
      </c>
      <c r="G26" s="172">
        <f t="shared" si="2"/>
        <v>4263.0017361111113</v>
      </c>
      <c r="H26" s="43">
        <f t="shared" si="3"/>
        <v>3.5581289736603089E-3</v>
      </c>
      <c r="J26" s="9">
        <v>24</v>
      </c>
      <c r="K26" s="10">
        <v>3623.25</v>
      </c>
      <c r="L26" s="169">
        <f t="shared" si="4"/>
        <v>4399.7108333333335</v>
      </c>
      <c r="M26" s="170">
        <f t="shared" si="5"/>
        <v>4397.5091666666667</v>
      </c>
      <c r="N26" s="172">
        <f t="shared" si="6"/>
        <v>599477.25716736121</v>
      </c>
      <c r="O26" s="273">
        <f t="shared" si="7"/>
        <v>0.21369189723774698</v>
      </c>
      <c r="Q26" s="53"/>
      <c r="R26" s="53"/>
      <c r="S26" s="53"/>
      <c r="T26" s="171"/>
      <c r="U26" s="53"/>
      <c r="V26" s="53"/>
      <c r="W26" s="53"/>
      <c r="X26" s="171"/>
      <c r="Y26" s="270">
        <f t="shared" si="8"/>
        <v>37.201346492774057</v>
      </c>
      <c r="AA26" s="250">
        <f t="shared" si="9"/>
        <v>7692.650000000016</v>
      </c>
      <c r="AC26" s="251">
        <f t="shared" si="10"/>
        <v>16560016.36000013</v>
      </c>
      <c r="AD26" s="274">
        <f t="shared" si="11"/>
        <v>1.1231353066997904</v>
      </c>
    </row>
    <row r="27" spans="1:34" ht="14.25" customHeight="1" x14ac:dyDescent="0.25">
      <c r="A27" s="9" t="s">
        <v>7</v>
      </c>
      <c r="B27" s="9">
        <v>2013</v>
      </c>
      <c r="C27" s="9">
        <v>25</v>
      </c>
      <c r="D27" s="10">
        <v>319.5</v>
      </c>
      <c r="E27" s="169">
        <f t="shared" si="0"/>
        <v>115.83333333333333</v>
      </c>
      <c r="F27" s="170">
        <f t="shared" si="1"/>
        <v>115.83333333333333</v>
      </c>
      <c r="G27" s="172">
        <f t="shared" si="2"/>
        <v>41480.111111111117</v>
      </c>
      <c r="H27" s="43">
        <f t="shared" si="3"/>
        <v>6.3745435576421493E-3</v>
      </c>
      <c r="J27" s="9">
        <v>25</v>
      </c>
      <c r="K27" s="10">
        <v>8698.94</v>
      </c>
      <c r="L27" s="169">
        <f t="shared" si="4"/>
        <v>4395.3074999999999</v>
      </c>
      <c r="M27" s="170">
        <f t="shared" si="5"/>
        <v>4390.0358333333334</v>
      </c>
      <c r="N27" s="172">
        <f t="shared" si="6"/>
        <v>18566655.117517367</v>
      </c>
      <c r="O27" s="273">
        <f t="shared" si="7"/>
        <v>0.49533669236328415</v>
      </c>
      <c r="Q27" s="53"/>
      <c r="R27" s="53"/>
      <c r="S27" s="53"/>
      <c r="T27" s="171"/>
      <c r="U27" s="53"/>
      <c r="V27" s="53"/>
      <c r="W27" s="53"/>
      <c r="X27" s="171"/>
      <c r="Y27" s="270">
        <f t="shared" si="8"/>
        <v>37.899589928057559</v>
      </c>
      <c r="AA27" s="250">
        <f t="shared" si="9"/>
        <v>13283.329999999994</v>
      </c>
      <c r="AC27" s="251">
        <f t="shared" si="10"/>
        <v>21016631.672099944</v>
      </c>
      <c r="AD27" s="274">
        <f t="shared" si="11"/>
        <v>0.5270055891867278</v>
      </c>
    </row>
    <row r="28" spans="1:34" ht="14.25" customHeight="1" x14ac:dyDescent="0.25">
      <c r="A28" s="9" t="s">
        <v>9</v>
      </c>
      <c r="B28" s="9">
        <v>2013</v>
      </c>
      <c r="C28" s="9">
        <v>26</v>
      </c>
      <c r="D28" s="10">
        <v>263.5</v>
      </c>
      <c r="E28" s="169">
        <f t="shared" si="0"/>
        <v>115.83333333333333</v>
      </c>
      <c r="F28" s="170">
        <f t="shared" si="1"/>
        <v>115.83333333333333</v>
      </c>
      <c r="G28" s="172">
        <f t="shared" si="2"/>
        <v>21805.444444444449</v>
      </c>
      <c r="H28" s="43">
        <f t="shared" si="3"/>
        <v>5.6040480708412395E-3</v>
      </c>
      <c r="J28" s="9">
        <v>26</v>
      </c>
      <c r="K28" s="10">
        <v>9053.91</v>
      </c>
      <c r="L28" s="169">
        <f t="shared" si="4"/>
        <v>4384.7641666666668</v>
      </c>
      <c r="M28" s="170">
        <f t="shared" si="5"/>
        <v>4393.3058333333338</v>
      </c>
      <c r="N28" s="172">
        <f t="shared" si="6"/>
        <v>21721231.19835069</v>
      </c>
      <c r="O28" s="273">
        <f t="shared" si="7"/>
        <v>0.51476148610563455</v>
      </c>
      <c r="Q28" s="53"/>
      <c r="R28" s="53"/>
      <c r="S28" s="53"/>
      <c r="T28" s="171"/>
      <c r="U28" s="53"/>
      <c r="V28" s="53"/>
      <c r="W28" s="53"/>
      <c r="X28" s="171"/>
      <c r="Y28" s="270">
        <f t="shared" si="8"/>
        <v>37.927820143884901</v>
      </c>
      <c r="AA28" s="250">
        <f t="shared" si="9"/>
        <v>6916.1699999999983</v>
      </c>
      <c r="AC28" s="251">
        <f t="shared" si="10"/>
        <v>4569932.3076000065</v>
      </c>
      <c r="AD28" s="274">
        <f t="shared" si="11"/>
        <v>0.23611235366819436</v>
      </c>
    </row>
    <row r="29" spans="1:34" ht="14.25" customHeight="1" x14ac:dyDescent="0.25">
      <c r="A29" s="9" t="s">
        <v>10</v>
      </c>
      <c r="B29" s="9">
        <v>2013</v>
      </c>
      <c r="C29" s="9">
        <v>27</v>
      </c>
      <c r="D29" s="10">
        <v>186</v>
      </c>
      <c r="E29" s="169">
        <f t="shared" si="0"/>
        <v>115.83333333333333</v>
      </c>
      <c r="F29" s="170">
        <f t="shared" si="1"/>
        <v>116.60833333333332</v>
      </c>
      <c r="G29" s="172">
        <f t="shared" si="2"/>
        <v>4815.20340277778</v>
      </c>
      <c r="H29" s="43">
        <f t="shared" si="3"/>
        <v>3.73073476702509E-3</v>
      </c>
      <c r="J29" s="9">
        <v>27</v>
      </c>
      <c r="K29" s="10">
        <v>6924.41</v>
      </c>
      <c r="L29" s="169">
        <f t="shared" si="4"/>
        <v>4401.8474999999999</v>
      </c>
      <c r="M29" s="170">
        <f t="shared" si="5"/>
        <v>4417.9658333333336</v>
      </c>
      <c r="N29" s="172">
        <f t="shared" si="6"/>
        <v>6282262.3606173592</v>
      </c>
      <c r="O29" s="273">
        <f t="shared" si="7"/>
        <v>0.36197223542029811</v>
      </c>
      <c r="Q29" s="53"/>
      <c r="R29" s="53"/>
      <c r="S29" s="53"/>
      <c r="T29" s="171"/>
      <c r="U29" s="53"/>
      <c r="V29" s="53"/>
      <c r="W29" s="53"/>
      <c r="X29" s="171"/>
      <c r="Y29" s="270">
        <f t="shared" si="8"/>
        <v>37.887222182519835</v>
      </c>
      <c r="AA29" s="250">
        <f t="shared" si="9"/>
        <v>4930.820000000007</v>
      </c>
      <c r="AC29" s="251">
        <f t="shared" si="10"/>
        <v>3974401.0880999714</v>
      </c>
      <c r="AD29" s="274">
        <f t="shared" si="11"/>
        <v>0.28790756179948801</v>
      </c>
    </row>
    <row r="30" spans="1:34" ht="14.25" customHeight="1" x14ac:dyDescent="0.25">
      <c r="A30" s="9" t="s">
        <v>11</v>
      </c>
      <c r="B30" s="9">
        <v>2013</v>
      </c>
      <c r="C30" s="9">
        <v>28</v>
      </c>
      <c r="D30" s="10">
        <v>71.5</v>
      </c>
      <c r="E30" s="169">
        <f t="shared" si="0"/>
        <v>117.38333333333333</v>
      </c>
      <c r="F30" s="170">
        <f t="shared" si="1"/>
        <v>119.21666666666667</v>
      </c>
      <c r="G30" s="172">
        <f t="shared" si="2"/>
        <v>2276.8802777777778</v>
      </c>
      <c r="H30" s="43">
        <f t="shared" si="3"/>
        <v>6.6736596736596742E-3</v>
      </c>
      <c r="J30" s="9">
        <v>28</v>
      </c>
      <c r="K30" s="10">
        <v>5999.64</v>
      </c>
      <c r="L30" s="169">
        <f t="shared" si="4"/>
        <v>4434.0841666666665</v>
      </c>
      <c r="M30" s="170">
        <f t="shared" si="5"/>
        <v>4487.0179166666667</v>
      </c>
      <c r="N30" s="172">
        <f t="shared" si="6"/>
        <v>2288025.5669876747</v>
      </c>
      <c r="O30" s="273">
        <f t="shared" si="7"/>
        <v>0.25211880768401662</v>
      </c>
      <c r="Q30" s="53"/>
      <c r="R30" s="53"/>
      <c r="S30" s="53"/>
      <c r="T30" s="171"/>
      <c r="U30" s="53"/>
      <c r="V30" s="53"/>
      <c r="W30" s="53"/>
      <c r="X30" s="171"/>
      <c r="Y30" s="270">
        <f t="shared" si="8"/>
        <v>37.637505242555569</v>
      </c>
      <c r="AA30" s="250">
        <f t="shared" si="9"/>
        <v>4090.75</v>
      </c>
      <c r="AC30" s="251">
        <f t="shared" si="10"/>
        <v>3643861.0321000014</v>
      </c>
      <c r="AD30" s="274">
        <f t="shared" si="11"/>
        <v>0.3181674233787361</v>
      </c>
    </row>
    <row r="31" spans="1:34" ht="14.25" customHeight="1" x14ac:dyDescent="0.25">
      <c r="A31" s="9" t="s">
        <v>12</v>
      </c>
      <c r="B31" s="9">
        <v>2013</v>
      </c>
      <c r="C31" s="9">
        <v>29</v>
      </c>
      <c r="D31" s="10">
        <v>60</v>
      </c>
      <c r="E31" s="169">
        <f t="shared" si="0"/>
        <v>121.05</v>
      </c>
      <c r="F31" s="170">
        <f t="shared" si="1"/>
        <v>122.50833333333333</v>
      </c>
      <c r="G31" s="172">
        <f t="shared" si="2"/>
        <v>3907.2917361111104</v>
      </c>
      <c r="H31" s="43">
        <f t="shared" si="3"/>
        <v>1.0418055555555554E-2</v>
      </c>
      <c r="J31" s="9">
        <v>29</v>
      </c>
      <c r="K31" s="10">
        <v>3600.54</v>
      </c>
      <c r="L31" s="169">
        <f t="shared" si="4"/>
        <v>4539.9516666666668</v>
      </c>
      <c r="M31" s="170">
        <f t="shared" si="5"/>
        <v>4558.5783333333329</v>
      </c>
      <c r="N31" s="172">
        <f t="shared" si="6"/>
        <v>917837.44813611044</v>
      </c>
      <c r="O31" s="273">
        <f t="shared" si="7"/>
        <v>0.26608184698221182</v>
      </c>
      <c r="Q31" s="53"/>
      <c r="R31" s="53"/>
      <c r="S31" s="53"/>
      <c r="T31" s="171"/>
      <c r="U31" s="53"/>
      <c r="V31" s="53"/>
      <c r="W31" s="53"/>
      <c r="X31" s="171"/>
      <c r="Y31" s="270">
        <f t="shared" si="8"/>
        <v>37.21035303720835</v>
      </c>
      <c r="AA31" s="250">
        <f t="shared" si="9"/>
        <v>3816.2899999999936</v>
      </c>
      <c r="AC31" s="251">
        <f t="shared" si="10"/>
        <v>46548.06249999725</v>
      </c>
      <c r="AD31" s="274">
        <f t="shared" si="11"/>
        <v>5.9921567320455719E-2</v>
      </c>
    </row>
    <row r="32" spans="1:34" ht="14.25" customHeight="1" x14ac:dyDescent="0.25">
      <c r="A32" s="9" t="s">
        <v>14</v>
      </c>
      <c r="B32" s="9">
        <v>2013</v>
      </c>
      <c r="C32" s="9">
        <v>30</v>
      </c>
      <c r="D32" s="10">
        <v>30.5</v>
      </c>
      <c r="E32" s="169">
        <f t="shared" si="0"/>
        <v>123.96666666666665</v>
      </c>
      <c r="F32" s="170">
        <f t="shared" si="1"/>
        <v>124.71666666666665</v>
      </c>
      <c r="G32" s="172">
        <f t="shared" si="2"/>
        <v>8876.7802777777761</v>
      </c>
      <c r="H32" s="43">
        <f t="shared" si="3"/>
        <v>3.0890710382513658E-2</v>
      </c>
      <c r="J32" s="9">
        <v>30</v>
      </c>
      <c r="K32" s="10">
        <v>4079.6</v>
      </c>
      <c r="L32" s="169">
        <f t="shared" si="4"/>
        <v>4577.2049999999999</v>
      </c>
      <c r="M32" s="170">
        <f t="shared" si="5"/>
        <v>4647.1645833333332</v>
      </c>
      <c r="N32" s="172">
        <f t="shared" si="6"/>
        <v>322129.55625434022</v>
      </c>
      <c r="O32" s="273">
        <f t="shared" si="7"/>
        <v>0.13912260597444193</v>
      </c>
      <c r="Q32" s="53"/>
      <c r="R32" s="53"/>
      <c r="S32" s="53"/>
      <c r="T32" s="171"/>
      <c r="U32" s="53"/>
      <c r="V32" s="53"/>
      <c r="W32" s="53"/>
      <c r="X32" s="171"/>
      <c r="Y32" s="270">
        <f t="shared" si="8"/>
        <v>37.261776693839373</v>
      </c>
      <c r="AA32" s="250">
        <f t="shared" si="9"/>
        <v>4132.4399999999951</v>
      </c>
      <c r="AC32" s="251">
        <f t="shared" si="10"/>
        <v>2792.0655999994869</v>
      </c>
      <c r="AD32" s="274">
        <f t="shared" si="11"/>
        <v>1.2952250220608674E-2</v>
      </c>
    </row>
    <row r="33" spans="1:30" ht="14.25" customHeight="1" x14ac:dyDescent="0.25">
      <c r="A33" s="9" t="s">
        <v>16</v>
      </c>
      <c r="B33" s="9">
        <v>2013</v>
      </c>
      <c r="C33" s="9">
        <v>31</v>
      </c>
      <c r="D33" s="10">
        <v>21.5</v>
      </c>
      <c r="E33" s="169">
        <f t="shared" si="0"/>
        <v>125.46666666666665</v>
      </c>
      <c r="F33" s="170">
        <f t="shared" si="1"/>
        <v>115.88333333333333</v>
      </c>
      <c r="G33" s="172">
        <f t="shared" si="2"/>
        <v>8908.2136111111104</v>
      </c>
      <c r="H33" s="43">
        <f t="shared" si="3"/>
        <v>4.3899224806201544E-2</v>
      </c>
      <c r="J33" s="9">
        <v>31</v>
      </c>
      <c r="K33" s="10">
        <v>2892.32</v>
      </c>
      <c r="L33" s="169">
        <f t="shared" si="4"/>
        <v>4717.1241666666656</v>
      </c>
      <c r="M33" s="170">
        <f t="shared" si="5"/>
        <v>4482.9991666666665</v>
      </c>
      <c r="N33" s="172">
        <f t="shared" si="6"/>
        <v>2530260.21126736</v>
      </c>
      <c r="O33" s="273">
        <f t="shared" si="7"/>
        <v>0.54996652053253658</v>
      </c>
      <c r="Q33" s="53"/>
      <c r="R33" s="53"/>
      <c r="S33" s="53"/>
      <c r="T33" s="171"/>
      <c r="U33" s="53"/>
      <c r="V33" s="53"/>
      <c r="W33" s="53"/>
      <c r="X33" s="171"/>
      <c r="Y33" s="270">
        <f t="shared" si="8"/>
        <v>38.685452322738385</v>
      </c>
      <c r="AA33" s="250">
        <f t="shared" si="9"/>
        <v>3018.8400000000038</v>
      </c>
      <c r="AC33" s="251">
        <f t="shared" si="10"/>
        <v>16007.310400000915</v>
      </c>
      <c r="AD33" s="274">
        <f t="shared" si="11"/>
        <v>4.3743430879018788E-2</v>
      </c>
    </row>
    <row r="34" spans="1:30" ht="14.25" customHeight="1" x14ac:dyDescent="0.25">
      <c r="A34" s="9" t="s">
        <v>18</v>
      </c>
      <c r="B34" s="9">
        <v>2013</v>
      </c>
      <c r="C34" s="9">
        <v>32</v>
      </c>
      <c r="D34" s="10">
        <v>0</v>
      </c>
      <c r="E34" s="169">
        <f t="shared" si="0"/>
        <v>106.3</v>
      </c>
      <c r="F34" s="170">
        <f t="shared" si="1"/>
        <v>96.383333333333326</v>
      </c>
      <c r="G34" s="172">
        <f t="shared" si="2"/>
        <v>9289.7469444444432</v>
      </c>
      <c r="H34" s="43" t="str">
        <f t="shared" si="3"/>
        <v>100%</v>
      </c>
      <c r="J34" s="9">
        <v>32</v>
      </c>
      <c r="K34" s="10">
        <v>2192.8200000000002</v>
      </c>
      <c r="L34" s="169">
        <f t="shared" si="4"/>
        <v>4248.8741666666665</v>
      </c>
      <c r="M34" s="170">
        <f t="shared" si="5"/>
        <v>3946.4212500000003</v>
      </c>
      <c r="N34" s="172">
        <f t="shared" si="6"/>
        <v>3075117.3440015633</v>
      </c>
      <c r="O34" s="273">
        <f t="shared" si="7"/>
        <v>0.79970141188059218</v>
      </c>
      <c r="Q34" s="53"/>
      <c r="R34" s="53"/>
      <c r="S34" s="53"/>
      <c r="T34" s="171"/>
      <c r="U34" s="53"/>
      <c r="V34" s="53"/>
      <c r="W34" s="53"/>
      <c r="X34" s="171"/>
      <c r="Y34" s="270">
        <f t="shared" si="8"/>
        <v>40.945058793014013</v>
      </c>
      <c r="AA34" s="250">
        <f t="shared" si="9"/>
        <v>1987.8199999999997</v>
      </c>
      <c r="AC34" s="251">
        <f t="shared" si="10"/>
        <v>42025.000000000189</v>
      </c>
      <c r="AD34" s="274">
        <f t="shared" si="11"/>
        <v>9.3486925511442082E-2</v>
      </c>
    </row>
    <row r="35" spans="1:30" ht="14.25" customHeight="1" x14ac:dyDescent="0.25">
      <c r="A35" s="9" t="s">
        <v>20</v>
      </c>
      <c r="B35" s="9">
        <v>2013</v>
      </c>
      <c r="C35" s="9">
        <v>33</v>
      </c>
      <c r="D35" s="10">
        <v>54.1</v>
      </c>
      <c r="E35" s="169">
        <f t="shared" si="0"/>
        <v>86.466666666666654</v>
      </c>
      <c r="F35" s="170">
        <f t="shared" si="1"/>
        <v>83.3</v>
      </c>
      <c r="G35" s="172">
        <f t="shared" si="2"/>
        <v>852.63999999999976</v>
      </c>
      <c r="H35" s="43">
        <f t="shared" si="3"/>
        <v>5.3974121996303139E-3</v>
      </c>
      <c r="J35" s="9">
        <v>33</v>
      </c>
      <c r="K35" s="10">
        <v>1992.47</v>
      </c>
      <c r="L35" s="169">
        <f t="shared" si="4"/>
        <v>3643.9683333333337</v>
      </c>
      <c r="M35" s="170">
        <f t="shared" si="5"/>
        <v>3446.4933333333338</v>
      </c>
      <c r="N35" s="172">
        <f t="shared" si="6"/>
        <v>2114183.8538777791</v>
      </c>
      <c r="O35" s="273">
        <f t="shared" si="7"/>
        <v>0.72975921009266576</v>
      </c>
      <c r="Q35" s="53"/>
      <c r="R35" s="53"/>
      <c r="S35" s="53"/>
      <c r="T35" s="171"/>
      <c r="U35" s="53"/>
      <c r="V35" s="53"/>
      <c r="W35" s="53"/>
      <c r="X35" s="171"/>
      <c r="Y35" s="270">
        <f t="shared" si="8"/>
        <v>41.374469787915174</v>
      </c>
      <c r="AA35" s="250">
        <f t="shared" si="9"/>
        <v>1605.6299999999974</v>
      </c>
      <c r="AC35" s="251">
        <f t="shared" si="10"/>
        <v>149645.18560000203</v>
      </c>
      <c r="AD35" s="274">
        <f t="shared" si="11"/>
        <v>0.19415097843380461</v>
      </c>
    </row>
    <row r="36" spans="1:30" ht="14.25" customHeight="1" x14ac:dyDescent="0.25">
      <c r="A36" s="9" t="s">
        <v>21</v>
      </c>
      <c r="B36" s="9">
        <v>2013</v>
      </c>
      <c r="C36" s="9">
        <v>34</v>
      </c>
      <c r="D36" s="10">
        <v>101</v>
      </c>
      <c r="E36" s="169">
        <f t="shared" si="0"/>
        <v>80.13333333333334</v>
      </c>
      <c r="F36" s="170">
        <f t="shared" si="1"/>
        <v>80.425000000000011</v>
      </c>
      <c r="G36" s="172">
        <f t="shared" si="2"/>
        <v>423.33062499999954</v>
      </c>
      <c r="H36" s="43">
        <f t="shared" si="3"/>
        <v>2.0371287128712859E-3</v>
      </c>
      <c r="J36" s="9">
        <v>34</v>
      </c>
      <c r="K36" s="10">
        <v>2890</v>
      </c>
      <c r="L36" s="169">
        <f t="shared" si="4"/>
        <v>3249.0183333333339</v>
      </c>
      <c r="M36" s="170">
        <f t="shared" si="5"/>
        <v>3092.2654166666671</v>
      </c>
      <c r="N36" s="172">
        <f t="shared" si="6"/>
        <v>40911.298779340446</v>
      </c>
      <c r="O36" s="273">
        <f t="shared" si="7"/>
        <v>6.9988033448673728E-2</v>
      </c>
      <c r="Q36" s="53"/>
      <c r="R36" s="53"/>
      <c r="S36" s="53"/>
      <c r="T36" s="171"/>
      <c r="U36" s="53"/>
      <c r="V36" s="53"/>
      <c r="W36" s="53"/>
      <c r="X36" s="171"/>
      <c r="Y36" s="270">
        <f t="shared" si="8"/>
        <v>38.449057092529273</v>
      </c>
      <c r="AA36" s="250">
        <f t="shared" si="9"/>
        <v>1619.5899999999892</v>
      </c>
      <c r="AC36" s="251">
        <f t="shared" si="10"/>
        <v>1613941.5681000273</v>
      </c>
      <c r="AD36" s="274">
        <f t="shared" si="11"/>
        <v>0.43958823529412139</v>
      </c>
    </row>
    <row r="37" spans="1:30" ht="14.25" customHeight="1" x14ac:dyDescent="0.25">
      <c r="A37" s="9" t="s">
        <v>22</v>
      </c>
      <c r="B37" s="9">
        <v>2013</v>
      </c>
      <c r="C37" s="9">
        <v>35</v>
      </c>
      <c r="D37" s="10">
        <v>196.5</v>
      </c>
      <c r="E37" s="169">
        <f t="shared" si="0"/>
        <v>80.716666666666669</v>
      </c>
      <c r="F37" s="170">
        <f t="shared" si="1"/>
        <v>78.862500000000011</v>
      </c>
      <c r="G37" s="172">
        <f t="shared" si="2"/>
        <v>13838.581406249998</v>
      </c>
      <c r="H37" s="43">
        <f t="shared" si="3"/>
        <v>5.986641221374045E-3</v>
      </c>
      <c r="J37" s="9">
        <v>35</v>
      </c>
      <c r="K37" s="10">
        <v>2978.56</v>
      </c>
      <c r="L37" s="169">
        <f t="shared" si="4"/>
        <v>2935.5125000000003</v>
      </c>
      <c r="M37" s="170">
        <f t="shared" si="5"/>
        <v>2849.1333333333337</v>
      </c>
      <c r="N37" s="172">
        <f t="shared" si="6"/>
        <v>16751.262044444346</v>
      </c>
      <c r="O37" s="273">
        <f t="shared" si="7"/>
        <v>4.3452764646898595E-2</v>
      </c>
      <c r="Q37" s="53"/>
      <c r="R37" s="53"/>
      <c r="S37" s="53"/>
      <c r="T37" s="171"/>
      <c r="U37" s="53"/>
      <c r="V37" s="53"/>
      <c r="W37" s="53"/>
      <c r="X37" s="171"/>
      <c r="Y37" s="270">
        <f t="shared" si="8"/>
        <v>36.127859671368945</v>
      </c>
      <c r="AA37" s="250">
        <f t="shared" si="9"/>
        <v>2531.5199999999968</v>
      </c>
      <c r="AC37" s="251">
        <f t="shared" si="10"/>
        <v>199844.76160000282</v>
      </c>
      <c r="AD37" s="274">
        <f t="shared" si="11"/>
        <v>0.15008594757198215</v>
      </c>
    </row>
    <row r="38" spans="1:30" ht="14.25" customHeight="1" x14ac:dyDescent="0.25">
      <c r="A38" s="9" t="s">
        <v>24</v>
      </c>
      <c r="B38" s="9">
        <v>2013</v>
      </c>
      <c r="C38" s="9">
        <v>36</v>
      </c>
      <c r="D38" s="10">
        <v>201.5</v>
      </c>
      <c r="E38" s="169">
        <f t="shared" si="0"/>
        <v>77.00833333333334</v>
      </c>
      <c r="F38" s="170">
        <f t="shared" si="1"/>
        <v>75.904166666666669</v>
      </c>
      <c r="G38" s="172">
        <f t="shared" si="2"/>
        <v>15774.313350694443</v>
      </c>
      <c r="H38" s="43">
        <f t="shared" si="3"/>
        <v>6.2330438378825469E-3</v>
      </c>
      <c r="J38" s="9">
        <v>36</v>
      </c>
      <c r="K38" s="10">
        <v>5302.28</v>
      </c>
      <c r="L38" s="169">
        <f t="shared" si="4"/>
        <v>2762.7541666666671</v>
      </c>
      <c r="M38" s="170">
        <f t="shared" si="5"/>
        <v>2651.5891666666666</v>
      </c>
      <c r="N38" s="172">
        <f t="shared" si="6"/>
        <v>7026161.8939173603</v>
      </c>
      <c r="O38" s="273">
        <f t="shared" si="7"/>
        <v>0.49991528801446422</v>
      </c>
      <c r="Q38" s="53"/>
      <c r="R38" s="53"/>
      <c r="S38" s="53"/>
      <c r="T38" s="171"/>
      <c r="U38" s="53"/>
      <c r="V38" s="53"/>
      <c r="W38" s="53"/>
      <c r="X38" s="171"/>
      <c r="Y38" s="270">
        <f t="shared" si="8"/>
        <v>34.933380907943132</v>
      </c>
      <c r="AA38" s="250">
        <f t="shared" si="9"/>
        <v>3623.2500000000073</v>
      </c>
      <c r="AC38" s="251">
        <f t="shared" si="10"/>
        <v>2819141.7408999745</v>
      </c>
      <c r="AD38" s="274">
        <f t="shared" si="11"/>
        <v>0.31666188884781499</v>
      </c>
    </row>
    <row r="39" spans="1:30" ht="14.25" customHeight="1" x14ac:dyDescent="0.25">
      <c r="A39" s="9" t="s">
        <v>7</v>
      </c>
      <c r="B39" s="9">
        <v>2014</v>
      </c>
      <c r="C39" s="9">
        <v>37</v>
      </c>
      <c r="D39" s="10">
        <v>89.5</v>
      </c>
      <c r="E39" s="169">
        <f t="shared" si="0"/>
        <v>74.8</v>
      </c>
      <c r="F39" s="170">
        <f t="shared" si="1"/>
        <v>75.529166666666669</v>
      </c>
      <c r="G39" s="172">
        <f t="shared" si="2"/>
        <v>195.18418402777772</v>
      </c>
      <c r="H39" s="43">
        <f t="shared" si="3"/>
        <v>1.5609869646182493E-3</v>
      </c>
      <c r="J39" s="9">
        <v>37</v>
      </c>
      <c r="K39" s="10">
        <v>3079.94</v>
      </c>
      <c r="L39" s="169">
        <f t="shared" si="4"/>
        <v>2540.4241666666667</v>
      </c>
      <c r="M39" s="170">
        <f t="shared" si="5"/>
        <v>2473.4779166666667</v>
      </c>
      <c r="N39" s="172">
        <f t="shared" si="6"/>
        <v>367796.25852100697</v>
      </c>
      <c r="O39" s="273">
        <f t="shared" si="7"/>
        <v>0.19690710966230943</v>
      </c>
      <c r="Q39" s="53"/>
      <c r="R39" s="53"/>
      <c r="S39" s="53"/>
      <c r="T39" s="171"/>
      <c r="U39" s="53"/>
      <c r="V39" s="53"/>
      <c r="W39" s="53"/>
      <c r="X39" s="171"/>
      <c r="Y39" s="270">
        <f t="shared" si="8"/>
        <v>32.748645666685057</v>
      </c>
      <c r="AA39" s="250">
        <f t="shared" si="9"/>
        <v>8698.9399999999951</v>
      </c>
      <c r="AC39" s="251">
        <f t="shared" si="10"/>
        <v>31573160.99999994</v>
      </c>
      <c r="AD39" s="274">
        <f t="shared" si="11"/>
        <v>1.8243861893413491</v>
      </c>
    </row>
    <row r="40" spans="1:30" ht="14.25" customHeight="1" x14ac:dyDescent="0.25">
      <c r="A40" s="9" t="s">
        <v>9</v>
      </c>
      <c r="B40" s="9">
        <v>2014</v>
      </c>
      <c r="C40" s="9">
        <v>38</v>
      </c>
      <c r="D40" s="10">
        <v>25.5</v>
      </c>
      <c r="E40" s="169">
        <f t="shared" si="0"/>
        <v>76.25833333333334</v>
      </c>
      <c r="F40" s="170">
        <f t="shared" si="1"/>
        <v>76.50833333333334</v>
      </c>
      <c r="G40" s="172">
        <f t="shared" si="2"/>
        <v>2601.8500694444451</v>
      </c>
      <c r="H40" s="43">
        <f t="shared" si="3"/>
        <v>2.0003267973856213E-2</v>
      </c>
      <c r="J40" s="9">
        <v>38</v>
      </c>
      <c r="K40" s="10">
        <v>1795.04</v>
      </c>
      <c r="L40" s="169">
        <f t="shared" si="4"/>
        <v>2406.5316666666668</v>
      </c>
      <c r="M40" s="170">
        <f t="shared" si="5"/>
        <v>2363.8987500000003</v>
      </c>
      <c r="N40" s="172">
        <f t="shared" si="6"/>
        <v>323600.27745156287</v>
      </c>
      <c r="O40" s="273">
        <f t="shared" si="7"/>
        <v>0.31690589067653108</v>
      </c>
      <c r="Q40" s="53"/>
      <c r="R40" s="53"/>
      <c r="S40" s="53"/>
      <c r="T40" s="171"/>
      <c r="U40" s="53"/>
      <c r="V40" s="53"/>
      <c r="W40" s="53"/>
      <c r="X40" s="171"/>
      <c r="Y40" s="270">
        <f t="shared" si="8"/>
        <v>30.897271539048035</v>
      </c>
      <c r="AA40" s="250">
        <f t="shared" si="9"/>
        <v>9053.9099999999962</v>
      </c>
      <c r="AC40" s="251">
        <f t="shared" si="10"/>
        <v>52691193.676899947</v>
      </c>
      <c r="AD40" s="274">
        <f t="shared" si="11"/>
        <v>4.0438486050450111</v>
      </c>
    </row>
    <row r="41" spans="1:30" ht="14.25" customHeight="1" x14ac:dyDescent="0.25">
      <c r="A41" s="9" t="s">
        <v>10</v>
      </c>
      <c r="B41" s="9">
        <v>2014</v>
      </c>
      <c r="C41" s="9">
        <v>39</v>
      </c>
      <c r="D41" s="10">
        <v>110</v>
      </c>
      <c r="E41" s="169">
        <f t="shared" si="0"/>
        <v>76.75833333333334</v>
      </c>
      <c r="F41" s="170">
        <f t="shared" si="1"/>
        <v>76.004166666666663</v>
      </c>
      <c r="G41" s="172">
        <f t="shared" si="2"/>
        <v>1155.716684027778</v>
      </c>
      <c r="H41" s="43">
        <f t="shared" si="3"/>
        <v>3.0905303030303033E-3</v>
      </c>
      <c r="J41" s="9">
        <v>39</v>
      </c>
      <c r="K41" s="10">
        <v>2185.0100000000002</v>
      </c>
      <c r="L41" s="169">
        <f t="shared" si="4"/>
        <v>2321.2658333333334</v>
      </c>
      <c r="M41" s="170">
        <f t="shared" si="5"/>
        <v>2274.3962499999998</v>
      </c>
      <c r="N41" s="172">
        <f t="shared" si="6"/>
        <v>7989.9016890624216</v>
      </c>
      <c r="O41" s="273">
        <f t="shared" si="7"/>
        <v>4.0908851675735831E-2</v>
      </c>
      <c r="Q41" s="53"/>
      <c r="R41" s="53"/>
      <c r="S41" s="53"/>
      <c r="T41" s="171"/>
      <c r="U41" s="53"/>
      <c r="V41" s="53"/>
      <c r="W41" s="53"/>
      <c r="X41" s="171"/>
      <c r="Y41" s="270">
        <f t="shared" si="8"/>
        <v>29.924625842881419</v>
      </c>
      <c r="AA41" s="250">
        <f t="shared" si="9"/>
        <v>6924.4099999999962</v>
      </c>
      <c r="AC41" s="251">
        <f t="shared" si="10"/>
        <v>22461912.359999962</v>
      </c>
      <c r="AD41" s="274">
        <f t="shared" si="11"/>
        <v>2.1690518578862319</v>
      </c>
    </row>
    <row r="42" spans="1:30" ht="14.25" customHeight="1" x14ac:dyDescent="0.25">
      <c r="A42" s="9" t="s">
        <v>11</v>
      </c>
      <c r="B42" s="9">
        <v>2014</v>
      </c>
      <c r="C42" s="9">
        <v>40</v>
      </c>
      <c r="D42" s="10">
        <v>78.5</v>
      </c>
      <c r="E42" s="169">
        <f t="shared" si="0"/>
        <v>75.25</v>
      </c>
      <c r="F42" s="170">
        <f t="shared" si="1"/>
        <v>72.770833333333343</v>
      </c>
      <c r="G42" s="172">
        <f t="shared" si="2"/>
        <v>32.823350694444336</v>
      </c>
      <c r="H42" s="43">
        <f t="shared" si="3"/>
        <v>7.2983014861995629E-4</v>
      </c>
      <c r="J42" s="9">
        <v>40</v>
      </c>
      <c r="K42" s="10">
        <v>2237.5700000000002</v>
      </c>
      <c r="L42" s="169">
        <f t="shared" si="4"/>
        <v>2227.5266666666666</v>
      </c>
      <c r="M42" s="170">
        <f t="shared" si="5"/>
        <v>2134.2079166666667</v>
      </c>
      <c r="N42" s="172">
        <f t="shared" si="6"/>
        <v>10683.720271006965</v>
      </c>
      <c r="O42" s="273">
        <f t="shared" si="7"/>
        <v>4.6193899334248056E-2</v>
      </c>
      <c r="Q42" s="53"/>
      <c r="R42" s="53"/>
      <c r="S42" s="53"/>
      <c r="T42" s="171"/>
      <c r="U42" s="53"/>
      <c r="V42" s="53"/>
      <c r="W42" s="53"/>
      <c r="X42" s="171"/>
      <c r="Y42" s="270">
        <f t="shared" si="8"/>
        <v>29.327792728313767</v>
      </c>
      <c r="AA42" s="250">
        <f t="shared" si="9"/>
        <v>5999.6400000000067</v>
      </c>
      <c r="AC42" s="251">
        <f t="shared" si="10"/>
        <v>14153170.684900049</v>
      </c>
      <c r="AD42" s="274">
        <f t="shared" si="11"/>
        <v>1.6813194671004734</v>
      </c>
    </row>
    <row r="43" spans="1:30" ht="14.25" customHeight="1" x14ac:dyDescent="0.25">
      <c r="A43" s="9" t="s">
        <v>12</v>
      </c>
      <c r="B43" s="9">
        <v>2014</v>
      </c>
      <c r="C43" s="9">
        <v>41</v>
      </c>
      <c r="D43" s="10">
        <v>15.5</v>
      </c>
      <c r="E43" s="169">
        <f t="shared" si="0"/>
        <v>70.291666666666671</v>
      </c>
      <c r="F43" s="170">
        <f t="shared" si="1"/>
        <v>68.729166666666671</v>
      </c>
      <c r="G43" s="172">
        <f t="shared" si="2"/>
        <v>2833.3441840277783</v>
      </c>
      <c r="H43" s="43">
        <f t="shared" si="3"/>
        <v>3.4341397849462371E-2</v>
      </c>
      <c r="J43" s="9">
        <v>41</v>
      </c>
      <c r="K43" s="10">
        <v>1527.44</v>
      </c>
      <c r="L43" s="169">
        <f t="shared" si="4"/>
        <v>2040.8891666666666</v>
      </c>
      <c r="M43" s="170">
        <f t="shared" si="5"/>
        <v>1979.2083333333333</v>
      </c>
      <c r="N43" s="172">
        <f t="shared" si="6"/>
        <v>204094.62700277765</v>
      </c>
      <c r="O43" s="273">
        <f t="shared" si="7"/>
        <v>0.29576830077340727</v>
      </c>
      <c r="Q43" s="53"/>
      <c r="R43" s="53"/>
      <c r="S43" s="53"/>
      <c r="T43" s="171"/>
      <c r="U43" s="53"/>
      <c r="V43" s="53"/>
      <c r="W43" s="53"/>
      <c r="X43" s="171"/>
      <c r="Y43" s="270">
        <f t="shared" si="8"/>
        <v>28.797211276144282</v>
      </c>
      <c r="AA43" s="250">
        <f t="shared" si="9"/>
        <v>3600.5400000000009</v>
      </c>
      <c r="AC43" s="251">
        <f t="shared" si="10"/>
        <v>4297743.6100000031</v>
      </c>
      <c r="AD43" s="274">
        <f t="shared" si="11"/>
        <v>1.3572382548578017</v>
      </c>
    </row>
    <row r="44" spans="1:30" ht="14.25" customHeight="1" x14ac:dyDescent="0.25">
      <c r="A44" s="9" t="s">
        <v>14</v>
      </c>
      <c r="B44" s="9">
        <v>2014</v>
      </c>
      <c r="C44" s="9">
        <v>42</v>
      </c>
      <c r="D44" s="10">
        <v>4</v>
      </c>
      <c r="E44" s="169">
        <f t="shared" si="0"/>
        <v>67.166666666666671</v>
      </c>
      <c r="F44" s="170">
        <f t="shared" si="1"/>
        <v>66.229166666666671</v>
      </c>
      <c r="G44" s="172">
        <f t="shared" si="2"/>
        <v>3872.4691840277783</v>
      </c>
      <c r="H44" s="43">
        <f t="shared" si="3"/>
        <v>0.15557291666666667</v>
      </c>
      <c r="J44" s="9">
        <v>42</v>
      </c>
      <c r="K44" s="10">
        <v>1411.64</v>
      </c>
      <c r="L44" s="169">
        <f t="shared" si="4"/>
        <v>1917.5274999999999</v>
      </c>
      <c r="M44" s="170">
        <f t="shared" si="5"/>
        <v>1839.7162500000002</v>
      </c>
      <c r="N44" s="172">
        <f t="shared" si="6"/>
        <v>183249.27581406257</v>
      </c>
      <c r="O44" s="273">
        <f t="shared" si="7"/>
        <v>0.30324746394264829</v>
      </c>
      <c r="Q44" s="53"/>
      <c r="R44" s="53"/>
      <c r="S44" s="53"/>
      <c r="T44" s="171"/>
      <c r="U44" s="53"/>
      <c r="V44" s="53"/>
      <c r="W44" s="53"/>
      <c r="X44" s="171"/>
      <c r="Y44" s="270">
        <f t="shared" si="8"/>
        <v>27.778037118590753</v>
      </c>
      <c r="AA44" s="250">
        <f t="shared" si="9"/>
        <v>4079.6000000000022</v>
      </c>
      <c r="AC44" s="251">
        <f t="shared" si="10"/>
        <v>7118010.5616000099</v>
      </c>
      <c r="AD44" s="274">
        <f t="shared" si="11"/>
        <v>1.8899719475220322</v>
      </c>
    </row>
    <row r="45" spans="1:30" ht="14.25" customHeight="1" x14ac:dyDescent="0.25">
      <c r="A45" s="9" t="s">
        <v>16</v>
      </c>
      <c r="B45" s="9">
        <v>2014</v>
      </c>
      <c r="C45" s="9">
        <v>43</v>
      </c>
      <c r="D45" s="10">
        <v>39</v>
      </c>
      <c r="E45" s="169">
        <f t="shared" si="0"/>
        <v>65.291666666666671</v>
      </c>
      <c r="F45" s="170">
        <f t="shared" si="1"/>
        <v>65.333333333333343</v>
      </c>
      <c r="G45" s="172">
        <f t="shared" si="2"/>
        <v>693.44444444444491</v>
      </c>
      <c r="H45" s="43">
        <f t="shared" si="3"/>
        <v>6.7521367521367545E-3</v>
      </c>
      <c r="J45" s="9">
        <v>43</v>
      </c>
      <c r="K45" s="10">
        <v>1285.6099999999999</v>
      </c>
      <c r="L45" s="169">
        <f t="shared" si="4"/>
        <v>1761.9050000000004</v>
      </c>
      <c r="M45" s="170">
        <f t="shared" si="5"/>
        <v>1716.4162500000002</v>
      </c>
      <c r="N45" s="172">
        <f t="shared" si="6"/>
        <v>185594.02503906278</v>
      </c>
      <c r="O45" s="273">
        <f t="shared" si="7"/>
        <v>0.33509870800631636</v>
      </c>
      <c r="Q45" s="53"/>
      <c r="R45" s="53"/>
      <c r="S45" s="53"/>
      <c r="T45" s="171"/>
      <c r="U45" s="53"/>
      <c r="V45" s="53"/>
      <c r="W45" s="53"/>
      <c r="X45" s="171"/>
      <c r="Y45" s="270">
        <f t="shared" si="8"/>
        <v>26.271677295918366</v>
      </c>
      <c r="AA45" s="250">
        <f t="shared" si="9"/>
        <v>2892.3199999999997</v>
      </c>
      <c r="AC45" s="251">
        <f t="shared" si="10"/>
        <v>2581517.0240999996</v>
      </c>
      <c r="AD45" s="274">
        <f t="shared" si="11"/>
        <v>1.2497647031370323</v>
      </c>
    </row>
    <row r="46" spans="1:30" ht="14.25" customHeight="1" x14ac:dyDescent="0.25">
      <c r="A46" s="9" t="s">
        <v>18</v>
      </c>
      <c r="B46" s="9">
        <v>2014</v>
      </c>
      <c r="C46" s="9">
        <v>44</v>
      </c>
      <c r="D46" s="10">
        <v>6</v>
      </c>
      <c r="E46" s="169">
        <f t="shared" si="0"/>
        <v>65.375</v>
      </c>
      <c r="F46" s="170">
        <f t="shared" si="1"/>
        <v>72.270833333333343</v>
      </c>
      <c r="G46" s="172">
        <f t="shared" si="2"/>
        <v>4391.8233506944453</v>
      </c>
      <c r="H46" s="43">
        <f t="shared" si="3"/>
        <v>0.1104513888888889</v>
      </c>
      <c r="J46" s="9">
        <v>44</v>
      </c>
      <c r="K46" s="10">
        <v>1169.6300000000001</v>
      </c>
      <c r="L46" s="169">
        <f t="shared" si="4"/>
        <v>1670.9275</v>
      </c>
      <c r="M46" s="170">
        <f t="shared" si="5"/>
        <v>1743.2270833333332</v>
      </c>
      <c r="N46" s="172">
        <f t="shared" si="6"/>
        <v>329013.6140085067</v>
      </c>
      <c r="O46" s="273">
        <f t="shared" si="7"/>
        <v>0.49040900398701559</v>
      </c>
      <c r="Q46" s="53"/>
      <c r="R46" s="53"/>
      <c r="S46" s="53"/>
      <c r="T46" s="171"/>
      <c r="U46" s="53"/>
      <c r="V46" s="53"/>
      <c r="W46" s="53"/>
      <c r="X46" s="171"/>
      <c r="Y46" s="270">
        <f t="shared" si="8"/>
        <v>24.120755260882095</v>
      </c>
      <c r="AA46" s="250">
        <f t="shared" si="9"/>
        <v>2192.8199999999997</v>
      </c>
      <c r="AC46" s="251">
        <f t="shared" si="10"/>
        <v>1046917.7760999992</v>
      </c>
      <c r="AD46" s="274">
        <f t="shared" si="11"/>
        <v>0.87479801304686056</v>
      </c>
    </row>
    <row r="47" spans="1:30" ht="14.25" customHeight="1" x14ac:dyDescent="0.25">
      <c r="A47" s="9" t="s">
        <v>20</v>
      </c>
      <c r="B47" s="9">
        <v>2014</v>
      </c>
      <c r="C47" s="9">
        <v>45</v>
      </c>
      <c r="D47" s="10">
        <v>36</v>
      </c>
      <c r="E47" s="169">
        <f t="shared" si="0"/>
        <v>79.166666666666671</v>
      </c>
      <c r="F47" s="170">
        <f t="shared" si="1"/>
        <v>82.875</v>
      </c>
      <c r="G47" s="172">
        <f t="shared" si="2"/>
        <v>2197.265625</v>
      </c>
      <c r="H47" s="43">
        <f t="shared" si="3"/>
        <v>1.3020833333333332E-2</v>
      </c>
      <c r="J47" s="9">
        <v>45</v>
      </c>
      <c r="K47" s="10">
        <v>867.6</v>
      </c>
      <c r="L47" s="169">
        <f t="shared" si="4"/>
        <v>1815.5266666666666</v>
      </c>
      <c r="M47" s="170">
        <f t="shared" si="5"/>
        <v>1919.5816666666665</v>
      </c>
      <c r="N47" s="172">
        <f t="shared" si="6"/>
        <v>1106665.4270027776</v>
      </c>
      <c r="O47" s="273">
        <f t="shared" si="7"/>
        <v>1.2125192100814506</v>
      </c>
      <c r="Q47" s="53"/>
      <c r="R47" s="53"/>
      <c r="S47" s="53"/>
      <c r="T47" s="171"/>
      <c r="U47" s="53"/>
      <c r="V47" s="53"/>
      <c r="W47" s="53"/>
      <c r="X47" s="171"/>
      <c r="Y47" s="270">
        <f t="shared" si="8"/>
        <v>23.162373051784815</v>
      </c>
      <c r="AA47" s="250">
        <f t="shared" si="9"/>
        <v>1992.4700000000012</v>
      </c>
      <c r="AC47" s="251">
        <f t="shared" si="10"/>
        <v>1265332.5169000027</v>
      </c>
      <c r="AD47" s="274">
        <f t="shared" si="11"/>
        <v>1.2965306592899968</v>
      </c>
    </row>
    <row r="48" spans="1:30" ht="14.25" customHeight="1" x14ac:dyDescent="0.25">
      <c r="A48" s="9" t="s">
        <v>21</v>
      </c>
      <c r="B48" s="9">
        <v>2014</v>
      </c>
      <c r="C48" s="9">
        <v>46</v>
      </c>
      <c r="D48" s="10">
        <v>41.5</v>
      </c>
      <c r="E48" s="169">
        <f t="shared" si="0"/>
        <v>86.583333333333329</v>
      </c>
      <c r="F48" s="170">
        <f t="shared" si="1"/>
        <v>83.354166666666657</v>
      </c>
      <c r="G48" s="172">
        <f t="shared" si="2"/>
        <v>1751.7712673611104</v>
      </c>
      <c r="H48" s="43">
        <f t="shared" si="3"/>
        <v>1.0085341365461844E-2</v>
      </c>
      <c r="J48" s="9">
        <v>46</v>
      </c>
      <c r="K48" s="10">
        <v>650.35</v>
      </c>
      <c r="L48" s="169">
        <f t="shared" si="4"/>
        <v>2023.6366666666665</v>
      </c>
      <c r="M48" s="170">
        <f t="shared" si="5"/>
        <v>2077.6075000000001</v>
      </c>
      <c r="N48" s="172">
        <f t="shared" si="6"/>
        <v>2037063.9713062504</v>
      </c>
      <c r="O48" s="273">
        <f t="shared" si="7"/>
        <v>2.1945990620435154</v>
      </c>
      <c r="Q48" s="53"/>
      <c r="R48" s="53"/>
      <c r="S48" s="53"/>
      <c r="T48" s="171"/>
      <c r="U48" s="53"/>
      <c r="V48" s="53"/>
      <c r="W48" s="53"/>
      <c r="X48" s="171"/>
      <c r="Y48" s="270">
        <f t="shared" si="8"/>
        <v>24.925058735316174</v>
      </c>
      <c r="AA48" s="250">
        <f t="shared" si="9"/>
        <v>2890</v>
      </c>
      <c r="AC48" s="251">
        <f t="shared" si="10"/>
        <v>5016032.1225000005</v>
      </c>
      <c r="AD48" s="274">
        <f t="shared" si="11"/>
        <v>3.4437610517413701</v>
      </c>
    </row>
    <row r="49" spans="1:32" ht="14.25" customHeight="1" x14ac:dyDescent="0.25">
      <c r="A49" s="9" t="s">
        <v>22</v>
      </c>
      <c r="B49" s="9">
        <v>2014</v>
      </c>
      <c r="C49" s="9">
        <v>47</v>
      </c>
      <c r="D49" s="10">
        <v>159</v>
      </c>
      <c r="E49" s="169">
        <f t="shared" si="0"/>
        <v>80.125</v>
      </c>
      <c r="F49" s="170">
        <f t="shared" si="1"/>
        <v>81.958333333333343</v>
      </c>
      <c r="G49" s="172">
        <f t="shared" si="2"/>
        <v>5935.4184027777765</v>
      </c>
      <c r="H49" s="43">
        <f t="shared" si="3"/>
        <v>4.8453878406708589E-3</v>
      </c>
      <c r="J49" s="9">
        <v>47</v>
      </c>
      <c r="K49" s="10">
        <v>1498.22</v>
      </c>
      <c r="L49" s="169">
        <f t="shared" si="4"/>
        <v>2131.5783333333334</v>
      </c>
      <c r="M49" s="170">
        <f t="shared" si="5"/>
        <v>2172.4216666666666</v>
      </c>
      <c r="N49" s="172">
        <f t="shared" si="6"/>
        <v>454547.88733611105</v>
      </c>
      <c r="O49" s="273">
        <f t="shared" si="7"/>
        <v>0.45000177988991374</v>
      </c>
      <c r="Q49" s="53"/>
      <c r="R49" s="53"/>
      <c r="S49" s="53"/>
      <c r="T49" s="171"/>
      <c r="U49" s="53"/>
      <c r="V49" s="53"/>
      <c r="W49" s="53"/>
      <c r="X49" s="171"/>
      <c r="Y49" s="270">
        <f t="shared" si="8"/>
        <v>26.506415861718349</v>
      </c>
      <c r="AA49" s="250">
        <f t="shared" si="9"/>
        <v>2978.5600000000013</v>
      </c>
      <c r="AC49" s="251">
        <f t="shared" si="10"/>
        <v>2191406.5156000038</v>
      </c>
      <c r="AD49" s="274">
        <f t="shared" si="11"/>
        <v>0.9880658381279126</v>
      </c>
    </row>
    <row r="50" spans="1:32" ht="14.25" customHeight="1" x14ac:dyDescent="0.25">
      <c r="A50" s="9" t="s">
        <v>24</v>
      </c>
      <c r="B50" s="9">
        <v>2014</v>
      </c>
      <c r="C50" s="9">
        <v>48</v>
      </c>
      <c r="D50" s="10">
        <v>179</v>
      </c>
      <c r="E50" s="169">
        <f t="shared" si="0"/>
        <v>83.791666666666671</v>
      </c>
      <c r="F50" s="170">
        <f t="shared" si="1"/>
        <v>84.541666666666671</v>
      </c>
      <c r="G50" s="172">
        <f t="shared" si="2"/>
        <v>8922.3767361111095</v>
      </c>
      <c r="H50" s="43">
        <f t="shared" si="3"/>
        <v>5.2770018621973924E-3</v>
      </c>
      <c r="J50" s="9">
        <v>48</v>
      </c>
      <c r="K50" s="10">
        <v>3434.81</v>
      </c>
      <c r="L50" s="169">
        <f t="shared" si="4"/>
        <v>2213.2649999999999</v>
      </c>
      <c r="M50" s="170">
        <f t="shared" si="5"/>
        <v>2239.0337499999996</v>
      </c>
      <c r="N50" s="172">
        <f t="shared" si="6"/>
        <v>1429880.8400640634</v>
      </c>
      <c r="O50" s="273">
        <f t="shared" si="7"/>
        <v>0.3481346129771371</v>
      </c>
      <c r="Q50" s="53"/>
      <c r="R50" s="53"/>
      <c r="S50" s="53"/>
      <c r="T50" s="171"/>
      <c r="U50" s="53"/>
      <c r="V50" s="53"/>
      <c r="W50" s="53"/>
      <c r="X50" s="171"/>
      <c r="Y50" s="270">
        <f t="shared" si="8"/>
        <v>26.484381468703788</v>
      </c>
      <c r="AA50" s="250">
        <f t="shared" si="9"/>
        <v>5302.2799999999952</v>
      </c>
      <c r="AC50" s="251">
        <f t="shared" si="10"/>
        <v>3487444.2008999824</v>
      </c>
      <c r="AD50" s="274">
        <f t="shared" si="11"/>
        <v>0.54368946171694954</v>
      </c>
    </row>
    <row r="51" spans="1:32" ht="14.25" customHeight="1" x14ac:dyDescent="0.25">
      <c r="A51" s="9" t="s">
        <v>7</v>
      </c>
      <c r="B51" s="9">
        <v>2015</v>
      </c>
      <c r="C51" s="9">
        <v>49</v>
      </c>
      <c r="D51" s="10">
        <v>90.5</v>
      </c>
      <c r="E51" s="169">
        <f t="shared" si="0"/>
        <v>85.291666666666671</v>
      </c>
      <c r="F51" s="170">
        <f t="shared" si="1"/>
        <v>84.0625</v>
      </c>
      <c r="G51" s="172">
        <f t="shared" si="2"/>
        <v>41.44140625</v>
      </c>
      <c r="H51" s="43">
        <f t="shared" si="3"/>
        <v>7.1132596685082874E-4</v>
      </c>
      <c r="J51" s="9">
        <v>49</v>
      </c>
      <c r="K51" s="10">
        <v>1988.21</v>
      </c>
      <c r="L51" s="169">
        <f t="shared" si="4"/>
        <v>2264.8024999999998</v>
      </c>
      <c r="M51" s="170">
        <f t="shared" si="5"/>
        <v>2276.5587499999997</v>
      </c>
      <c r="N51" s="172">
        <f t="shared" si="6"/>
        <v>83145.001626562298</v>
      </c>
      <c r="O51" s="273">
        <f t="shared" si="7"/>
        <v>0.14502932285824921</v>
      </c>
      <c r="Q51" s="53"/>
      <c r="R51" s="53"/>
      <c r="S51" s="53"/>
      <c r="T51" s="171"/>
      <c r="U51" s="53"/>
      <c r="V51" s="53"/>
      <c r="W51" s="53"/>
      <c r="X51" s="171"/>
      <c r="Y51" s="270">
        <f t="shared" si="8"/>
        <v>27.081739776951668</v>
      </c>
      <c r="AA51" s="250">
        <f t="shared" si="9"/>
        <v>3079.9400000000023</v>
      </c>
      <c r="AC51" s="251">
        <f t="shared" si="10"/>
        <v>1191874.392900005</v>
      </c>
      <c r="AD51" s="274">
        <f t="shared" si="11"/>
        <v>0.5491019560308027</v>
      </c>
    </row>
    <row r="52" spans="1:32" ht="14.25" customHeight="1" x14ac:dyDescent="0.25">
      <c r="A52" s="9" t="s">
        <v>9</v>
      </c>
      <c r="B52" s="9">
        <v>2015</v>
      </c>
      <c r="C52" s="9">
        <v>50</v>
      </c>
      <c r="D52" s="10">
        <v>191</v>
      </c>
      <c r="E52" s="169">
        <f t="shared" si="0"/>
        <v>82.833333333333329</v>
      </c>
      <c r="F52" s="170">
        <f t="shared" si="1"/>
        <v>82.958333333333329</v>
      </c>
      <c r="G52" s="172">
        <f t="shared" si="2"/>
        <v>11673.001736111111</v>
      </c>
      <c r="H52" s="43">
        <f t="shared" si="3"/>
        <v>5.6566317626527054E-3</v>
      </c>
      <c r="J52" s="9">
        <v>50</v>
      </c>
      <c r="K52" s="10">
        <v>3530.23</v>
      </c>
      <c r="L52" s="169">
        <f t="shared" si="4"/>
        <v>2288.3149999999996</v>
      </c>
      <c r="M52" s="170">
        <f t="shared" si="5"/>
        <v>2286.7491666666665</v>
      </c>
      <c r="N52" s="172">
        <f t="shared" si="6"/>
        <v>1546244.5828673616</v>
      </c>
      <c r="O52" s="273">
        <f t="shared" si="7"/>
        <v>0.35223790895588492</v>
      </c>
      <c r="Q52" s="53"/>
      <c r="R52" s="53"/>
      <c r="S52" s="53"/>
      <c r="T52" s="171"/>
      <c r="U52" s="53"/>
      <c r="V52" s="53"/>
      <c r="W52" s="53"/>
      <c r="X52" s="171"/>
      <c r="Y52" s="270">
        <f t="shared" si="8"/>
        <v>27.565032646911099</v>
      </c>
      <c r="AA52" s="250">
        <f t="shared" si="9"/>
        <v>1795.0400000000009</v>
      </c>
      <c r="AC52" s="251">
        <f t="shared" si="10"/>
        <v>3010884.3360999972</v>
      </c>
      <c r="AD52" s="274">
        <f t="shared" si="11"/>
        <v>0.49152321520127562</v>
      </c>
    </row>
    <row r="53" spans="1:32" ht="14.25" customHeight="1" x14ac:dyDescent="0.25">
      <c r="A53" s="9" t="s">
        <v>10</v>
      </c>
      <c r="B53" s="9">
        <v>2015</v>
      </c>
      <c r="C53" s="9">
        <v>51</v>
      </c>
      <c r="D53" s="10">
        <v>199</v>
      </c>
      <c r="E53" s="169">
        <f t="shared" si="0"/>
        <v>83.083333333333329</v>
      </c>
      <c r="F53" s="170">
        <f t="shared" si="1"/>
        <v>86.9375</v>
      </c>
      <c r="G53" s="172">
        <f t="shared" si="2"/>
        <v>12558.00390625</v>
      </c>
      <c r="H53" s="43">
        <f t="shared" si="3"/>
        <v>5.6312814070351757E-3</v>
      </c>
      <c r="J53" s="9">
        <v>51</v>
      </c>
      <c r="K53" s="10">
        <v>4682.33</v>
      </c>
      <c r="L53" s="169">
        <f t="shared" si="4"/>
        <v>2285.1833333333329</v>
      </c>
      <c r="M53" s="170">
        <f t="shared" si="5"/>
        <v>2339.0112499999996</v>
      </c>
      <c r="N53" s="172">
        <f t="shared" si="6"/>
        <v>5491142.764101564</v>
      </c>
      <c r="O53" s="273">
        <f t="shared" si="7"/>
        <v>0.50045997398730979</v>
      </c>
      <c r="Q53" s="53"/>
      <c r="R53" s="53"/>
      <c r="S53" s="53"/>
      <c r="T53" s="171"/>
      <c r="U53" s="53"/>
      <c r="V53" s="53"/>
      <c r="W53" s="53"/>
      <c r="X53" s="171"/>
      <c r="Y53" s="270">
        <f t="shared" si="8"/>
        <v>26.904514737598845</v>
      </c>
      <c r="AA53" s="250">
        <f t="shared" si="9"/>
        <v>2185.010000000002</v>
      </c>
      <c r="AC53" s="251">
        <f t="shared" si="10"/>
        <v>6236607.1823999891</v>
      </c>
      <c r="AD53" s="274">
        <f t="shared" si="11"/>
        <v>0.53334984932715079</v>
      </c>
    </row>
    <row r="54" spans="1:32" ht="14.25" customHeight="1" x14ac:dyDescent="0.25">
      <c r="A54" s="9" t="s">
        <v>11</v>
      </c>
      <c r="B54" s="9">
        <v>2015</v>
      </c>
      <c r="C54" s="9">
        <v>52</v>
      </c>
      <c r="D54" s="10">
        <v>1</v>
      </c>
      <c r="E54" s="169">
        <f t="shared" si="0"/>
        <v>90.791666666666671</v>
      </c>
      <c r="F54" s="170">
        <f t="shared" si="1"/>
        <v>91.520833333333343</v>
      </c>
      <c r="G54" s="172">
        <f t="shared" si="2"/>
        <v>8194.0212673611131</v>
      </c>
      <c r="H54" s="43">
        <f t="shared" si="3"/>
        <v>0.90520833333333339</v>
      </c>
      <c r="J54" s="9">
        <v>52</v>
      </c>
      <c r="K54" s="10">
        <v>3532.87</v>
      </c>
      <c r="L54" s="169">
        <f t="shared" si="4"/>
        <v>2392.8391666666666</v>
      </c>
      <c r="M54" s="170">
        <f t="shared" si="5"/>
        <v>2409.2608333333333</v>
      </c>
      <c r="N54" s="172">
        <f t="shared" si="6"/>
        <v>1262497.5594173609</v>
      </c>
      <c r="O54" s="273">
        <f t="shared" si="7"/>
        <v>0.31804430014879309</v>
      </c>
      <c r="Q54" s="53"/>
      <c r="R54" s="53"/>
      <c r="S54" s="53"/>
      <c r="T54" s="171"/>
      <c r="U54" s="53"/>
      <c r="V54" s="53"/>
      <c r="W54" s="53"/>
      <c r="X54" s="171"/>
      <c r="Y54" s="270">
        <f t="shared" si="8"/>
        <v>26.324725699977233</v>
      </c>
      <c r="AA54" s="250">
        <f t="shared" si="9"/>
        <v>2237.5699999999997</v>
      </c>
      <c r="AC54" s="251">
        <f t="shared" si="10"/>
        <v>1677802.0900000005</v>
      </c>
      <c r="AD54" s="274">
        <f t="shared" si="11"/>
        <v>0.36664241820389659</v>
      </c>
    </row>
    <row r="55" spans="1:32" ht="14.25" customHeight="1" x14ac:dyDescent="0.25">
      <c r="A55" s="9" t="s">
        <v>12</v>
      </c>
      <c r="B55" s="9">
        <v>2015</v>
      </c>
      <c r="C55" s="9">
        <v>53</v>
      </c>
      <c r="D55" s="10">
        <v>59.5</v>
      </c>
      <c r="E55" s="169">
        <f t="shared" si="0"/>
        <v>92.25</v>
      </c>
      <c r="F55" s="170">
        <f t="shared" si="1"/>
        <v>95.333333333333343</v>
      </c>
      <c r="G55" s="172">
        <f t="shared" si="2"/>
        <v>1284.0277777777785</v>
      </c>
      <c r="H55" s="43">
        <f t="shared" si="3"/>
        <v>6.0224089635854362E-3</v>
      </c>
      <c r="J55" s="9">
        <v>53</v>
      </c>
      <c r="K55" s="10">
        <v>2507.6799999999998</v>
      </c>
      <c r="L55" s="169">
        <f t="shared" si="4"/>
        <v>2425.6824999999999</v>
      </c>
      <c r="M55" s="170">
        <f t="shared" si="5"/>
        <v>2481.9870833333334</v>
      </c>
      <c r="N55" s="172">
        <f t="shared" si="6"/>
        <v>660.12596684026437</v>
      </c>
      <c r="O55" s="273">
        <f t="shared" si="7"/>
        <v>1.0245691901146242E-2</v>
      </c>
      <c r="Q55" s="53"/>
      <c r="R55" s="53"/>
      <c r="S55" s="53"/>
      <c r="T55" s="171"/>
      <c r="U55" s="53"/>
      <c r="V55" s="53"/>
      <c r="W55" s="53"/>
      <c r="X55" s="171"/>
      <c r="Y55" s="270">
        <f t="shared" si="8"/>
        <v>26.034829545454542</v>
      </c>
      <c r="AA55" s="250">
        <f t="shared" si="9"/>
        <v>1527.440000000006</v>
      </c>
      <c r="AC55" s="251">
        <f t="shared" si="10"/>
        <v>960870.45759998797</v>
      </c>
      <c r="AD55" s="274">
        <f t="shared" si="11"/>
        <v>0.39089517003764196</v>
      </c>
    </row>
    <row r="56" spans="1:32" ht="14.25" customHeight="1" x14ac:dyDescent="0.25">
      <c r="A56" s="9" t="s">
        <v>14</v>
      </c>
      <c r="B56" s="9">
        <v>2015</v>
      </c>
      <c r="C56" s="9">
        <v>54</v>
      </c>
      <c r="D56" s="10">
        <v>22</v>
      </c>
      <c r="E56" s="169">
        <f t="shared" si="0"/>
        <v>98.416666666666671</v>
      </c>
      <c r="F56" s="170">
        <f t="shared" si="1"/>
        <v>99.291666666666671</v>
      </c>
      <c r="G56" s="172">
        <f t="shared" si="2"/>
        <v>5974.0017361111122</v>
      </c>
      <c r="H56" s="43">
        <f t="shared" si="3"/>
        <v>3.5132575757575758E-2</v>
      </c>
      <c r="J56" s="9">
        <v>54</v>
      </c>
      <c r="K56" s="10">
        <v>2030.09</v>
      </c>
      <c r="L56" s="169">
        <f t="shared" si="4"/>
        <v>2538.2916666666665</v>
      </c>
      <c r="M56" s="170">
        <f t="shared" si="5"/>
        <v>2604.3304166666667</v>
      </c>
      <c r="N56" s="172">
        <f t="shared" si="6"/>
        <v>329752.05613350705</v>
      </c>
      <c r="O56" s="273">
        <f t="shared" si="7"/>
        <v>0.28286451175399452</v>
      </c>
      <c r="Q56" s="53"/>
      <c r="R56" s="53"/>
      <c r="S56" s="53"/>
      <c r="T56" s="171"/>
      <c r="U56" s="53"/>
      <c r="V56" s="53"/>
      <c r="W56" s="53"/>
      <c r="X56" s="171"/>
      <c r="Y56" s="270">
        <f t="shared" si="8"/>
        <v>26.22909357952161</v>
      </c>
      <c r="AA56" s="250">
        <f t="shared" si="9"/>
        <v>1411.6400000000031</v>
      </c>
      <c r="AC56" s="251">
        <f t="shared" si="10"/>
        <v>382480.40249999613</v>
      </c>
      <c r="AD56" s="274">
        <f t="shared" si="11"/>
        <v>0.30464166613302707</v>
      </c>
    </row>
    <row r="57" spans="1:32" ht="14.25" customHeight="1" x14ac:dyDescent="0.25">
      <c r="A57" s="9" t="s">
        <v>16</v>
      </c>
      <c r="B57" s="9">
        <v>2015</v>
      </c>
      <c r="C57" s="9">
        <v>55</v>
      </c>
      <c r="D57" s="10">
        <v>9.5</v>
      </c>
      <c r="E57" s="169">
        <f t="shared" si="0"/>
        <v>100.16666666666667</v>
      </c>
      <c r="F57" s="170">
        <f t="shared" si="1"/>
        <v>109.77083333333334</v>
      </c>
      <c r="G57" s="172">
        <f t="shared" si="2"/>
        <v>10054.240017361113</v>
      </c>
      <c r="H57" s="43">
        <f t="shared" si="3"/>
        <v>0.1055482456140351</v>
      </c>
      <c r="J57" s="9">
        <v>55</v>
      </c>
      <c r="K57" s="10">
        <v>1567.76</v>
      </c>
      <c r="L57" s="169">
        <f t="shared" si="4"/>
        <v>2670.3691666666668</v>
      </c>
      <c r="M57" s="170">
        <f t="shared" si="5"/>
        <v>2984.585</v>
      </c>
      <c r="N57" s="172">
        <f t="shared" si="6"/>
        <v>2007393.0806250002</v>
      </c>
      <c r="O57" s="273">
        <f t="shared" si="7"/>
        <v>0.90372569781088941</v>
      </c>
      <c r="Q57" s="53"/>
      <c r="R57" s="53"/>
      <c r="S57" s="53"/>
      <c r="T57" s="171"/>
      <c r="U57" s="53"/>
      <c r="V57" s="53"/>
      <c r="W57" s="53"/>
      <c r="X57" s="171"/>
      <c r="Y57" s="270">
        <f t="shared" si="8"/>
        <v>27.189235148984626</v>
      </c>
      <c r="AA57" s="250">
        <f t="shared" si="9"/>
        <v>1285.6100000000006</v>
      </c>
      <c r="AC57" s="251">
        <f t="shared" si="10"/>
        <v>79608.622499999663</v>
      </c>
      <c r="AD57" s="274">
        <f t="shared" si="11"/>
        <v>0.17997014849211576</v>
      </c>
    </row>
    <row r="58" spans="1:32" ht="14.25" customHeight="1" x14ac:dyDescent="0.25">
      <c r="A58" s="9" t="s">
        <v>18</v>
      </c>
      <c r="B58" s="9">
        <v>2015</v>
      </c>
      <c r="C58" s="9">
        <v>56</v>
      </c>
      <c r="D58" s="10">
        <v>9</v>
      </c>
      <c r="E58" s="169">
        <f t="shared" si="0"/>
        <v>119.375</v>
      </c>
      <c r="F58" s="170">
        <f t="shared" si="1"/>
        <v>117.66666666666666</v>
      </c>
      <c r="G58" s="172">
        <f t="shared" si="2"/>
        <v>11808.444444444442</v>
      </c>
      <c r="H58" s="43">
        <f t="shared" si="3"/>
        <v>0.12074074074074073</v>
      </c>
      <c r="J58" s="9">
        <v>56</v>
      </c>
      <c r="K58" s="10">
        <v>1132.05</v>
      </c>
      <c r="L58" s="169">
        <f t="shared" si="4"/>
        <v>3298.8008333333332</v>
      </c>
      <c r="M58" s="170">
        <f t="shared" si="5"/>
        <v>3433.2420833333331</v>
      </c>
      <c r="N58" s="172">
        <f t="shared" si="6"/>
        <v>5295485.0043960074</v>
      </c>
      <c r="O58" s="273">
        <f t="shared" si="7"/>
        <v>2.0327654108328548</v>
      </c>
      <c r="Q58" s="53"/>
      <c r="R58" s="53"/>
      <c r="S58" s="53"/>
      <c r="T58" s="171"/>
      <c r="U58" s="53"/>
      <c r="V58" s="53"/>
      <c r="W58" s="53"/>
      <c r="X58" s="171"/>
      <c r="Y58" s="270">
        <f t="shared" si="8"/>
        <v>29.177694759206798</v>
      </c>
      <c r="AA58" s="250">
        <f t="shared" si="9"/>
        <v>1169.6299999999974</v>
      </c>
      <c r="AC58" s="251">
        <f t="shared" si="10"/>
        <v>1412.2563999998065</v>
      </c>
      <c r="AD58" s="274">
        <f t="shared" si="11"/>
        <v>3.3196413585970079E-2</v>
      </c>
    </row>
    <row r="59" spans="1:32" ht="14.25" customHeight="1" x14ac:dyDescent="0.25">
      <c r="A59" s="9" t="s">
        <v>20</v>
      </c>
      <c r="B59" s="9">
        <v>2015</v>
      </c>
      <c r="C59" s="9">
        <v>57</v>
      </c>
      <c r="D59" s="10">
        <v>128.5</v>
      </c>
      <c r="E59" s="169">
        <f t="shared" si="0"/>
        <v>115.95833333333333</v>
      </c>
      <c r="F59" s="170">
        <f t="shared" si="1"/>
        <v>116.58333333333333</v>
      </c>
      <c r="G59" s="172">
        <f t="shared" si="2"/>
        <v>142.00694444444457</v>
      </c>
      <c r="H59" s="43">
        <f t="shared" si="3"/>
        <v>9.2736705577172536E-4</v>
      </c>
      <c r="J59" s="9">
        <v>57</v>
      </c>
      <c r="K59" s="10">
        <v>2159.4699999999998</v>
      </c>
      <c r="L59" s="169">
        <f t="shared" si="4"/>
        <v>3567.6833333333329</v>
      </c>
      <c r="M59" s="170">
        <f t="shared" si="5"/>
        <v>3688.8566666666661</v>
      </c>
      <c r="N59" s="172">
        <f t="shared" si="6"/>
        <v>2339023.5761777768</v>
      </c>
      <c r="O59" s="273">
        <f t="shared" si="7"/>
        <v>0.70822315969504857</v>
      </c>
      <c r="Q59" s="53"/>
      <c r="R59" s="53"/>
      <c r="S59" s="53"/>
      <c r="T59" s="171"/>
      <c r="U59" s="53"/>
      <c r="V59" s="53"/>
      <c r="W59" s="53"/>
      <c r="X59" s="171"/>
      <c r="Y59" s="270">
        <f t="shared" si="8"/>
        <v>31.641372408863472</v>
      </c>
      <c r="AA59" s="250">
        <f t="shared" si="9"/>
        <v>867.59999999999854</v>
      </c>
      <c r="AC59" s="251">
        <f t="shared" si="10"/>
        <v>1668928.0969000033</v>
      </c>
      <c r="AD59" s="274">
        <f t="shared" si="11"/>
        <v>0.59823475204564147</v>
      </c>
    </row>
    <row r="60" spans="1:32" ht="14.25" customHeight="1" x14ac:dyDescent="0.25">
      <c r="A60" s="9" t="s">
        <v>21</v>
      </c>
      <c r="B60" s="9">
        <v>2015</v>
      </c>
      <c r="C60" s="9">
        <v>58</v>
      </c>
      <c r="D60" s="10">
        <v>59</v>
      </c>
      <c r="E60" s="169">
        <f t="shared" si="0"/>
        <v>117.20833333333333</v>
      </c>
      <c r="F60" s="170">
        <f t="shared" si="1"/>
        <v>117.9375</v>
      </c>
      <c r="G60" s="172">
        <f t="shared" si="2"/>
        <v>3473.62890625</v>
      </c>
      <c r="H60" s="43">
        <f t="shared" si="3"/>
        <v>9.9894067796610156E-3</v>
      </c>
      <c r="J60" s="9">
        <v>58</v>
      </c>
      <c r="K60" s="10">
        <v>1044.47</v>
      </c>
      <c r="L60" s="169">
        <f t="shared" si="4"/>
        <v>3810.0299999999993</v>
      </c>
      <c r="M60" s="170">
        <f t="shared" si="5"/>
        <v>3827.0545833333326</v>
      </c>
      <c r="N60" s="172">
        <f t="shared" si="6"/>
        <v>7742776.9634043351</v>
      </c>
      <c r="O60" s="273">
        <f t="shared" si="7"/>
        <v>2.6641115430154358</v>
      </c>
      <c r="Q60" s="53"/>
      <c r="R60" s="53"/>
      <c r="S60" s="53"/>
      <c r="T60" s="171"/>
      <c r="U60" s="53"/>
      <c r="V60" s="53"/>
      <c r="W60" s="53"/>
      <c r="X60" s="171"/>
      <c r="Y60" s="270">
        <f t="shared" si="8"/>
        <v>32.449853382794551</v>
      </c>
      <c r="AA60" s="250">
        <f t="shared" si="9"/>
        <v>650.35000000000218</v>
      </c>
      <c r="AC60" s="251">
        <f t="shared" si="10"/>
        <v>155330.5743999983</v>
      </c>
      <c r="AD60" s="274">
        <f t="shared" si="11"/>
        <v>0.37733970339023415</v>
      </c>
    </row>
    <row r="61" spans="1:32" ht="14.25" customHeight="1" x14ac:dyDescent="0.25">
      <c r="A61" s="9" t="s">
        <v>22</v>
      </c>
      <c r="B61" s="9">
        <v>2015</v>
      </c>
      <c r="C61" s="9">
        <v>59</v>
      </c>
      <c r="D61" s="10">
        <v>233</v>
      </c>
      <c r="E61" s="169">
        <f t="shared" si="0"/>
        <v>118.66666666666667</v>
      </c>
      <c r="F61" s="170">
        <f t="shared" si="1"/>
        <v>117.97916666666667</v>
      </c>
      <c r="G61" s="172">
        <f t="shared" si="2"/>
        <v>13229.792100694443</v>
      </c>
      <c r="H61" s="43">
        <f t="shared" si="3"/>
        <v>4.936516452074392E-3</v>
      </c>
      <c r="J61" s="9">
        <v>59</v>
      </c>
      <c r="K61" s="10">
        <v>2849.53</v>
      </c>
      <c r="L61" s="169">
        <f t="shared" si="4"/>
        <v>3844.0791666666664</v>
      </c>
      <c r="M61" s="170">
        <f t="shared" si="5"/>
        <v>3860.4212499999994</v>
      </c>
      <c r="N61" s="172">
        <f t="shared" si="6"/>
        <v>1021901.1193265609</v>
      </c>
      <c r="O61" s="273">
        <f t="shared" si="7"/>
        <v>0.35475718802749895</v>
      </c>
      <c r="Q61" s="53"/>
      <c r="R61" s="53"/>
      <c r="S61" s="53"/>
      <c r="T61" s="171"/>
      <c r="U61" s="53"/>
      <c r="V61" s="53"/>
      <c r="W61" s="53"/>
      <c r="X61" s="171"/>
      <c r="Y61" s="270">
        <f t="shared" si="8"/>
        <v>32.721211372064268</v>
      </c>
      <c r="AA61" s="250">
        <f t="shared" si="9"/>
        <v>1498.2199999999975</v>
      </c>
      <c r="AC61" s="251">
        <f t="shared" si="10"/>
        <v>1826038.7161000073</v>
      </c>
      <c r="AD61" s="274">
        <f t="shared" si="11"/>
        <v>0.47422206469137107</v>
      </c>
    </row>
    <row r="62" spans="1:32" ht="14.25" customHeight="1" x14ac:dyDescent="0.25">
      <c r="A62" s="9" t="s">
        <v>24</v>
      </c>
      <c r="B62" s="9">
        <v>2015</v>
      </c>
      <c r="C62" s="9">
        <v>60</v>
      </c>
      <c r="D62" s="10">
        <v>200</v>
      </c>
      <c r="E62" s="169">
        <f t="shared" si="0"/>
        <v>117.29166666666667</v>
      </c>
      <c r="F62" s="170">
        <f t="shared" si="1"/>
        <v>119.58333333333334</v>
      </c>
      <c r="G62" s="172">
        <f t="shared" si="2"/>
        <v>6466.8402777777765</v>
      </c>
      <c r="H62" s="43">
        <f t="shared" si="3"/>
        <v>4.0208333333333329E-3</v>
      </c>
      <c r="J62" s="9">
        <v>60</v>
      </c>
      <c r="K62" s="10">
        <v>5019.74</v>
      </c>
      <c r="L62" s="169">
        <f t="shared" si="4"/>
        <v>3876.7633333333329</v>
      </c>
      <c r="M62" s="170">
        <f t="shared" si="5"/>
        <v>3952.4849999999997</v>
      </c>
      <c r="N62" s="172">
        <f t="shared" si="6"/>
        <v>1139033.2350250003</v>
      </c>
      <c r="O62" s="273">
        <f t="shared" si="7"/>
        <v>0.2126116093662222</v>
      </c>
      <c r="Q62" s="53"/>
      <c r="R62" s="53"/>
      <c r="S62" s="53"/>
      <c r="T62" s="171"/>
      <c r="U62" s="53"/>
      <c r="V62" s="53"/>
      <c r="W62" s="53"/>
      <c r="X62" s="171"/>
      <c r="Y62" s="270">
        <f t="shared" si="8"/>
        <v>33.052139372822296</v>
      </c>
      <c r="AA62" s="250">
        <f t="shared" si="9"/>
        <v>3434.8100000000013</v>
      </c>
      <c r="AC62" s="251">
        <f t="shared" si="10"/>
        <v>2512003.104899995</v>
      </c>
      <c r="AD62" s="274">
        <f t="shared" si="11"/>
        <v>0.31573946060951336</v>
      </c>
    </row>
    <row r="63" spans="1:32" ht="14.25" customHeight="1" x14ac:dyDescent="0.25">
      <c r="A63" s="9" t="s">
        <v>7</v>
      </c>
      <c r="B63" s="9">
        <v>2016</v>
      </c>
      <c r="C63" s="9">
        <v>61</v>
      </c>
      <c r="D63" s="10">
        <v>321</v>
      </c>
      <c r="E63" s="169">
        <f t="shared" si="0"/>
        <v>121.875</v>
      </c>
      <c r="F63" s="170">
        <f t="shared" si="1"/>
        <v>121.5</v>
      </c>
      <c r="G63" s="172">
        <f t="shared" si="2"/>
        <v>39800.25</v>
      </c>
      <c r="H63" s="43">
        <f t="shared" si="3"/>
        <v>6.2149532710280373E-3</v>
      </c>
      <c r="J63" s="9">
        <v>61</v>
      </c>
      <c r="K63" s="10">
        <v>9529.39</v>
      </c>
      <c r="L63" s="169">
        <f t="shared" si="4"/>
        <v>4028.2066666666665</v>
      </c>
      <c r="M63" s="170">
        <f t="shared" si="5"/>
        <v>4052.6800000000003</v>
      </c>
      <c r="N63" s="172">
        <f t="shared" si="6"/>
        <v>29994352.424099989</v>
      </c>
      <c r="O63" s="273">
        <f t="shared" si="7"/>
        <v>0.57471779410854207</v>
      </c>
      <c r="Q63" s="53"/>
      <c r="R63" s="53"/>
      <c r="S63" s="53"/>
      <c r="T63" s="171"/>
      <c r="U63" s="53"/>
      <c r="V63" s="53"/>
      <c r="W63" s="53"/>
      <c r="X63" s="171"/>
      <c r="Y63" s="270">
        <f t="shared" si="8"/>
        <v>33.355390946502062</v>
      </c>
      <c r="AA63" s="250">
        <f t="shared" si="9"/>
        <v>1988.2099999999991</v>
      </c>
      <c r="AC63" s="251">
        <f t="shared" si="10"/>
        <v>56869395.792400002</v>
      </c>
      <c r="AD63" s="274">
        <f t="shared" si="11"/>
        <v>0.79136020248935146</v>
      </c>
      <c r="AF63" s="244" t="s">
        <v>192</v>
      </c>
    </row>
    <row r="64" spans="1:32" ht="14.25" customHeight="1" x14ac:dyDescent="0.25">
      <c r="A64" s="9" t="s">
        <v>9</v>
      </c>
      <c r="B64" s="9">
        <v>2016</v>
      </c>
      <c r="C64" s="9">
        <v>62</v>
      </c>
      <c r="D64" s="10">
        <v>150</v>
      </c>
      <c r="E64" s="169">
        <f t="shared" si="0"/>
        <v>121.125</v>
      </c>
      <c r="F64" s="170">
        <f t="shared" si="1"/>
        <v>122.10416666666666</v>
      </c>
      <c r="G64" s="172">
        <f t="shared" si="2"/>
        <v>778.17751736111165</v>
      </c>
      <c r="H64" s="43">
        <f t="shared" si="3"/>
        <v>1.8597222222222229E-3</v>
      </c>
      <c r="J64" s="9">
        <v>62</v>
      </c>
      <c r="K64" s="10">
        <v>6756.82</v>
      </c>
      <c r="L64" s="169">
        <f t="shared" si="4"/>
        <v>4077.1533333333336</v>
      </c>
      <c r="M64" s="170">
        <f t="shared" si="5"/>
        <v>4104.9833333333336</v>
      </c>
      <c r="N64" s="172">
        <f t="shared" si="6"/>
        <v>7032237.7066777749</v>
      </c>
      <c r="O64" s="273">
        <f t="shared" si="7"/>
        <v>0.39246815316475298</v>
      </c>
      <c r="Q64" s="53"/>
      <c r="R64" s="53"/>
      <c r="S64" s="53"/>
      <c r="T64" s="171"/>
      <c r="U64" s="53"/>
      <c r="V64" s="53"/>
      <c r="W64" s="53"/>
      <c r="X64" s="171"/>
      <c r="Y64" s="270">
        <f t="shared" si="8"/>
        <v>33.61869988056646</v>
      </c>
      <c r="AA64" s="250">
        <f t="shared" si="9"/>
        <v>3530.2300000000032</v>
      </c>
      <c r="AC64" s="251">
        <f t="shared" si="10"/>
        <v>10410883.028099978</v>
      </c>
      <c r="AD64" s="274">
        <f t="shared" si="11"/>
        <v>0.4775308503112406</v>
      </c>
      <c r="AF64" s="253">
        <f>AVERAGE(AC15:AC138)</f>
        <v>5245248.9448709683</v>
      </c>
    </row>
    <row r="65" spans="1:30" ht="14.25" customHeight="1" x14ac:dyDescent="0.25">
      <c r="A65" s="9" t="s">
        <v>10</v>
      </c>
      <c r="B65" s="9">
        <v>2016</v>
      </c>
      <c r="C65" s="9">
        <v>63</v>
      </c>
      <c r="D65" s="10">
        <v>214</v>
      </c>
      <c r="E65" s="169">
        <f t="shared" si="0"/>
        <v>123.08333333333333</v>
      </c>
      <c r="F65" s="170">
        <f t="shared" si="1"/>
        <v>118.375</v>
      </c>
      <c r="G65" s="172">
        <f t="shared" si="2"/>
        <v>9144.140625</v>
      </c>
      <c r="H65" s="43">
        <f t="shared" si="3"/>
        <v>4.4684579439252334E-3</v>
      </c>
      <c r="J65" s="9">
        <v>63</v>
      </c>
      <c r="K65" s="10">
        <v>7590.49</v>
      </c>
      <c r="L65" s="169">
        <f t="shared" si="4"/>
        <v>4132.8133333333335</v>
      </c>
      <c r="M65" s="170">
        <f t="shared" si="5"/>
        <v>4103.5191666666669</v>
      </c>
      <c r="N65" s="172">
        <f t="shared" si="6"/>
        <v>12158965.592517357</v>
      </c>
      <c r="O65" s="273">
        <f t="shared" si="7"/>
        <v>0.45938678969781044</v>
      </c>
      <c r="Q65" s="53"/>
      <c r="R65" s="53"/>
      <c r="S65" s="53"/>
      <c r="T65" s="171"/>
      <c r="U65" s="53"/>
      <c r="V65" s="53"/>
      <c r="W65" s="53"/>
      <c r="X65" s="171"/>
      <c r="Y65" s="270">
        <f t="shared" si="8"/>
        <v>34.665420626539955</v>
      </c>
      <c r="AA65" s="250">
        <f t="shared" si="9"/>
        <v>4682.3300000000017</v>
      </c>
      <c r="AC65" s="251">
        <f t="shared" si="10"/>
        <v>8457394.5855999887</v>
      </c>
      <c r="AD65" s="274">
        <f t="shared" si="11"/>
        <v>0.38313205076352097</v>
      </c>
    </row>
    <row r="66" spans="1:30" ht="14.25" customHeight="1" x14ac:dyDescent="0.25">
      <c r="A66" s="9" t="s">
        <v>11</v>
      </c>
      <c r="B66" s="9">
        <v>2016</v>
      </c>
      <c r="C66" s="9">
        <v>64</v>
      </c>
      <c r="D66" s="10">
        <v>18.5</v>
      </c>
      <c r="E66" s="169">
        <f t="shared" si="0"/>
        <v>113.66666666666667</v>
      </c>
      <c r="F66" s="170">
        <f t="shared" si="1"/>
        <v>116.5</v>
      </c>
      <c r="G66" s="172">
        <f t="shared" si="2"/>
        <v>9604</v>
      </c>
      <c r="H66" s="43">
        <f t="shared" si="3"/>
        <v>5.2972972972972973E-2</v>
      </c>
      <c r="J66" s="9">
        <v>64</v>
      </c>
      <c r="K66" s="10">
        <v>3941.46</v>
      </c>
      <c r="L66" s="169">
        <f t="shared" si="4"/>
        <v>4074.2250000000004</v>
      </c>
      <c r="M66" s="170">
        <f t="shared" si="5"/>
        <v>4113.5145833333336</v>
      </c>
      <c r="N66" s="172">
        <f t="shared" si="6"/>
        <v>29602.779646007017</v>
      </c>
      <c r="O66" s="273">
        <f t="shared" si="7"/>
        <v>4.3652500173370662E-2</v>
      </c>
      <c r="Q66" s="53"/>
      <c r="R66" s="53"/>
      <c r="S66" s="53"/>
      <c r="T66" s="171"/>
      <c r="U66" s="53"/>
      <c r="V66" s="53"/>
      <c r="W66" s="53"/>
      <c r="X66" s="171"/>
      <c r="Y66" s="270">
        <f t="shared" si="8"/>
        <v>35.30913805436338</v>
      </c>
      <c r="AA66" s="250">
        <f t="shared" si="9"/>
        <v>3532.8699999999953</v>
      </c>
      <c r="AC66" s="251">
        <f t="shared" si="10"/>
        <v>166945.78810000385</v>
      </c>
      <c r="AD66" s="274">
        <f t="shared" si="11"/>
        <v>0.10366463188767733</v>
      </c>
    </row>
    <row r="67" spans="1:30" ht="14.25" customHeight="1" x14ac:dyDescent="0.25">
      <c r="A67" s="9" t="s">
        <v>12</v>
      </c>
      <c r="B67" s="9">
        <v>2016</v>
      </c>
      <c r="C67" s="9">
        <v>65</v>
      </c>
      <c r="D67" s="10">
        <v>43</v>
      </c>
      <c r="E67" s="169">
        <f t="shared" si="0"/>
        <v>119.33333333333333</v>
      </c>
      <c r="F67" s="170">
        <f t="shared" si="1"/>
        <v>118.5</v>
      </c>
      <c r="G67" s="172">
        <f t="shared" si="2"/>
        <v>5700.25</v>
      </c>
      <c r="H67" s="43">
        <f t="shared" si="3"/>
        <v>1.7558139534883721E-2</v>
      </c>
      <c r="J67" s="9">
        <v>65</v>
      </c>
      <c r="K67" s="10">
        <v>2899.89</v>
      </c>
      <c r="L67" s="169">
        <f t="shared" si="4"/>
        <v>4152.8041666666668</v>
      </c>
      <c r="M67" s="170">
        <f t="shared" si="5"/>
        <v>4187.2141666666666</v>
      </c>
      <c r="N67" s="172">
        <f t="shared" si="6"/>
        <v>1657203.5100840281</v>
      </c>
      <c r="O67" s="273">
        <f t="shared" si="7"/>
        <v>0.44392172346767184</v>
      </c>
      <c r="Q67" s="53"/>
      <c r="R67" s="53"/>
      <c r="S67" s="53"/>
      <c r="T67" s="171"/>
      <c r="U67" s="53"/>
      <c r="V67" s="53"/>
      <c r="W67" s="53"/>
      <c r="X67" s="171"/>
      <c r="Y67" s="270">
        <f t="shared" si="8"/>
        <v>35.335140646976093</v>
      </c>
      <c r="AA67" s="250">
        <f t="shared" si="9"/>
        <v>2507.6800000000003</v>
      </c>
      <c r="AC67" s="251">
        <f t="shared" si="10"/>
        <v>153828.68409999966</v>
      </c>
      <c r="AD67" s="274">
        <f t="shared" si="11"/>
        <v>0.13524995775701823</v>
      </c>
    </row>
    <row r="68" spans="1:30" ht="14.25" customHeight="1" x14ac:dyDescent="0.25">
      <c r="A68" s="9" t="s">
        <v>14</v>
      </c>
      <c r="B68" s="9">
        <v>2016</v>
      </c>
      <c r="C68" s="9">
        <v>66</v>
      </c>
      <c r="D68" s="10">
        <v>77</v>
      </c>
      <c r="E68" s="169">
        <f t="shared" si="0"/>
        <v>117.66666666666667</v>
      </c>
      <c r="F68" s="170">
        <f t="shared" si="1"/>
        <v>116.3125</v>
      </c>
      <c r="G68" s="172">
        <f t="shared" si="2"/>
        <v>1545.47265625</v>
      </c>
      <c r="H68" s="43">
        <f t="shared" si="3"/>
        <v>5.1055194805194803E-3</v>
      </c>
      <c r="J68" s="9">
        <v>66</v>
      </c>
      <c r="K68" s="10">
        <v>3847.41</v>
      </c>
      <c r="L68" s="169">
        <f t="shared" si="4"/>
        <v>4221.6241666666674</v>
      </c>
      <c r="M68" s="170">
        <f t="shared" si="5"/>
        <v>4179.8112500000007</v>
      </c>
      <c r="N68" s="172">
        <f t="shared" si="6"/>
        <v>110490.59100156304</v>
      </c>
      <c r="O68" s="273">
        <f t="shared" si="7"/>
        <v>8.6396108031117247E-2</v>
      </c>
      <c r="Q68" s="53"/>
      <c r="R68" s="53"/>
      <c r="S68" s="53"/>
      <c r="T68" s="171"/>
      <c r="U68" s="53"/>
      <c r="V68" s="53"/>
      <c r="W68" s="53"/>
      <c r="X68" s="171"/>
      <c r="Y68" s="270">
        <f t="shared" si="8"/>
        <v>35.936045137023115</v>
      </c>
      <c r="AA68" s="250">
        <f t="shared" si="9"/>
        <v>2030.0899999999965</v>
      </c>
      <c r="AC68" s="251">
        <f t="shared" si="10"/>
        <v>3302651.9824000122</v>
      </c>
      <c r="AD68" s="274">
        <f t="shared" si="11"/>
        <v>0.47234893083918883</v>
      </c>
    </row>
    <row r="69" spans="1:30" ht="14.25" customHeight="1" x14ac:dyDescent="0.25">
      <c r="A69" s="9" t="s">
        <v>16</v>
      </c>
      <c r="B69" s="9">
        <v>2016</v>
      </c>
      <c r="C69" s="9">
        <v>67</v>
      </c>
      <c r="D69" s="10">
        <v>0.5</v>
      </c>
      <c r="E69" s="169">
        <f t="shared" si="0"/>
        <v>114.95833333333333</v>
      </c>
      <c r="F69" s="170">
        <f t="shared" si="1"/>
        <v>110.9375</v>
      </c>
      <c r="G69" s="172">
        <f t="shared" si="2"/>
        <v>12196.44140625</v>
      </c>
      <c r="H69" s="43">
        <f t="shared" si="3"/>
        <v>2.2087500000000002</v>
      </c>
      <c r="J69" s="9">
        <v>67</v>
      </c>
      <c r="K69" s="10">
        <v>2155.12</v>
      </c>
      <c r="L69" s="169">
        <f t="shared" si="4"/>
        <v>4137.9983333333339</v>
      </c>
      <c r="M69" s="170">
        <f t="shared" si="5"/>
        <v>3945.3508333333339</v>
      </c>
      <c r="N69" s="172">
        <f t="shared" si="6"/>
        <v>3204926.4366173632</v>
      </c>
      <c r="O69" s="273">
        <f t="shared" si="7"/>
        <v>0.83068730898202148</v>
      </c>
      <c r="Q69" s="53"/>
      <c r="R69" s="53"/>
      <c r="S69" s="53"/>
      <c r="T69" s="171"/>
      <c r="U69" s="53"/>
      <c r="V69" s="53"/>
      <c r="W69" s="53"/>
      <c r="X69" s="171"/>
      <c r="Y69" s="270">
        <f t="shared" si="8"/>
        <v>35.56372582159625</v>
      </c>
      <c r="AA69" s="250">
        <f t="shared" si="9"/>
        <v>1567.7599999999948</v>
      </c>
      <c r="AC69" s="251">
        <f t="shared" si="10"/>
        <v>344991.76960000605</v>
      </c>
      <c r="AD69" s="274">
        <f t="shared" si="11"/>
        <v>0.27254166821337333</v>
      </c>
    </row>
    <row r="70" spans="1:30" ht="14.25" customHeight="1" x14ac:dyDescent="0.25">
      <c r="A70" s="9" t="s">
        <v>18</v>
      </c>
      <c r="B70" s="9">
        <v>2016</v>
      </c>
      <c r="C70" s="9">
        <v>68</v>
      </c>
      <c r="D70" s="10">
        <v>32.5</v>
      </c>
      <c r="E70" s="169">
        <f t="shared" si="0"/>
        <v>106.91666666666667</v>
      </c>
      <c r="F70" s="170">
        <f t="shared" si="1"/>
        <v>104.79166666666667</v>
      </c>
      <c r="G70" s="172">
        <f t="shared" si="2"/>
        <v>5226.0850694444453</v>
      </c>
      <c r="H70" s="43">
        <f t="shared" si="3"/>
        <v>2.2243589743589743E-2</v>
      </c>
      <c r="J70" s="9">
        <v>68</v>
      </c>
      <c r="K70" s="10">
        <v>1799.97</v>
      </c>
      <c r="L70" s="169">
        <f t="shared" si="4"/>
        <v>3752.7033333333334</v>
      </c>
      <c r="M70" s="170">
        <f t="shared" si="5"/>
        <v>3643.8429166666665</v>
      </c>
      <c r="N70" s="172">
        <f t="shared" si="6"/>
        <v>3399867.3328168397</v>
      </c>
      <c r="O70" s="273">
        <f t="shared" si="7"/>
        <v>1.0243909157745221</v>
      </c>
      <c r="Q70" s="53"/>
      <c r="R70" s="53"/>
      <c r="S70" s="53"/>
      <c r="T70" s="171"/>
      <c r="U70" s="53"/>
      <c r="V70" s="53"/>
      <c r="W70" s="53"/>
      <c r="X70" s="171"/>
      <c r="Y70" s="270">
        <f t="shared" si="8"/>
        <v>34.772258449304175</v>
      </c>
      <c r="AA70" s="250">
        <f t="shared" si="9"/>
        <v>1132.0500000000029</v>
      </c>
      <c r="AC70" s="251">
        <f t="shared" si="10"/>
        <v>446117.12639999617</v>
      </c>
      <c r="AD70" s="274">
        <f t="shared" si="11"/>
        <v>0.37107285121418532</v>
      </c>
    </row>
    <row r="71" spans="1:30" ht="14.25" customHeight="1" x14ac:dyDescent="0.25">
      <c r="A71" s="9" t="s">
        <v>20</v>
      </c>
      <c r="B71" s="9">
        <v>2016</v>
      </c>
      <c r="C71" s="9">
        <v>69</v>
      </c>
      <c r="D71" s="10">
        <v>15.5</v>
      </c>
      <c r="E71" s="169">
        <f t="shared" si="0"/>
        <v>102.66666666666667</v>
      </c>
      <c r="F71" s="170">
        <f t="shared" si="1"/>
        <v>98.895833333333343</v>
      </c>
      <c r="G71" s="172">
        <f t="shared" si="2"/>
        <v>6954.8650173611131</v>
      </c>
      <c r="H71" s="43">
        <f t="shared" si="3"/>
        <v>5.3803763440860221E-2</v>
      </c>
      <c r="J71" s="9">
        <v>69</v>
      </c>
      <c r="K71" s="10">
        <v>1456.41</v>
      </c>
      <c r="L71" s="169">
        <f t="shared" si="4"/>
        <v>3534.9824999999996</v>
      </c>
      <c r="M71" s="170">
        <f t="shared" si="5"/>
        <v>3374.9104166666666</v>
      </c>
      <c r="N71" s="172">
        <f t="shared" si="6"/>
        <v>3680643.8487501731</v>
      </c>
      <c r="O71" s="273">
        <f t="shared" si="7"/>
        <v>1.3172804475845856</v>
      </c>
      <c r="Q71" s="53"/>
      <c r="R71" s="53"/>
      <c r="S71" s="53"/>
      <c r="T71" s="171"/>
      <c r="U71" s="53"/>
      <c r="V71" s="53"/>
      <c r="W71" s="53"/>
      <c r="X71" s="171"/>
      <c r="Y71" s="270">
        <f t="shared" si="8"/>
        <v>34.125911101748471</v>
      </c>
      <c r="AA71" s="250">
        <f t="shared" si="9"/>
        <v>2159.4700000000012</v>
      </c>
      <c r="AC71" s="251">
        <f t="shared" si="10"/>
        <v>494293.3636000015</v>
      </c>
      <c r="AD71" s="274">
        <f t="shared" si="11"/>
        <v>0.48273494414347679</v>
      </c>
    </row>
    <row r="72" spans="1:30" ht="14.25" customHeight="1" x14ac:dyDescent="0.25">
      <c r="A72" s="9" t="s">
        <v>21</v>
      </c>
      <c r="B72" s="9">
        <v>2016</v>
      </c>
      <c r="C72" s="9">
        <v>70</v>
      </c>
      <c r="D72" s="10">
        <v>127</v>
      </c>
      <c r="E72" s="169">
        <f t="shared" si="0"/>
        <v>95.125</v>
      </c>
      <c r="F72" s="170">
        <f t="shared" si="1"/>
        <v>97.083333333333343</v>
      </c>
      <c r="G72" s="172">
        <f t="shared" si="2"/>
        <v>895.00694444444389</v>
      </c>
      <c r="H72" s="43">
        <f t="shared" si="3"/>
        <v>2.355643044619422E-3</v>
      </c>
      <c r="J72" s="9">
        <v>70</v>
      </c>
      <c r="K72" s="10">
        <v>1987.42</v>
      </c>
      <c r="L72" s="169">
        <f t="shared" si="4"/>
        <v>3214.8383333333331</v>
      </c>
      <c r="M72" s="170">
        <f t="shared" si="5"/>
        <v>3152.6875</v>
      </c>
      <c r="N72" s="172">
        <f t="shared" si="6"/>
        <v>1357848.3465562498</v>
      </c>
      <c r="O72" s="273">
        <f t="shared" si="7"/>
        <v>0.58632171357840812</v>
      </c>
      <c r="Q72" s="53"/>
      <c r="R72" s="53"/>
      <c r="S72" s="53"/>
      <c r="T72" s="171"/>
      <c r="U72" s="53"/>
      <c r="V72" s="53"/>
      <c r="W72" s="53"/>
      <c r="X72" s="171"/>
      <c r="Y72" s="270">
        <f t="shared" si="8"/>
        <v>32.474034334763942</v>
      </c>
      <c r="AA72" s="250">
        <f t="shared" si="9"/>
        <v>1044.4700000000012</v>
      </c>
      <c r="AC72" s="251">
        <f t="shared" si="10"/>
        <v>889154.70249999792</v>
      </c>
      <c r="AD72" s="274">
        <f t="shared" si="11"/>
        <v>0.47445934930714134</v>
      </c>
    </row>
    <row r="73" spans="1:30" ht="14.25" customHeight="1" x14ac:dyDescent="0.25">
      <c r="A73" s="9" t="s">
        <v>22</v>
      </c>
      <c r="B73" s="9">
        <v>2016</v>
      </c>
      <c r="C73" s="9">
        <v>71</v>
      </c>
      <c r="D73" s="10">
        <v>213</v>
      </c>
      <c r="E73" s="169">
        <f t="shared" si="0"/>
        <v>99.041666666666671</v>
      </c>
      <c r="F73" s="170">
        <f t="shared" si="1"/>
        <v>100.5</v>
      </c>
      <c r="G73" s="172">
        <f t="shared" si="2"/>
        <v>12656.25</v>
      </c>
      <c r="H73" s="43">
        <f t="shared" si="3"/>
        <v>5.2816901408450703E-3</v>
      </c>
      <c r="J73" s="9">
        <v>71</v>
      </c>
      <c r="K73" s="10">
        <v>3675.37</v>
      </c>
      <c r="L73" s="169">
        <f t="shared" si="4"/>
        <v>3090.5366666666669</v>
      </c>
      <c r="M73" s="170">
        <f t="shared" si="5"/>
        <v>3081.2658333333338</v>
      </c>
      <c r="N73" s="172">
        <f t="shared" si="6"/>
        <v>352959.76085069374</v>
      </c>
      <c r="O73" s="273">
        <f t="shared" si="7"/>
        <v>0.16164472329769958</v>
      </c>
      <c r="Q73" s="53"/>
      <c r="R73" s="53"/>
      <c r="S73" s="53"/>
      <c r="T73" s="171"/>
      <c r="U73" s="53"/>
      <c r="V73" s="53"/>
      <c r="W73" s="53"/>
      <c r="X73" s="171"/>
      <c r="Y73" s="270">
        <f t="shared" si="8"/>
        <v>30.659361525704814</v>
      </c>
      <c r="AA73" s="250">
        <f t="shared" si="9"/>
        <v>2849.5299999999988</v>
      </c>
      <c r="AC73" s="251">
        <f t="shared" si="10"/>
        <v>682011.70560000173</v>
      </c>
      <c r="AD73" s="274">
        <f t="shared" si="11"/>
        <v>0.22469574491819899</v>
      </c>
    </row>
    <row r="74" spans="1:30" ht="14.25" customHeight="1" x14ac:dyDescent="0.25">
      <c r="A74" s="9" t="s">
        <v>24</v>
      </c>
      <c r="B74" s="9">
        <v>2016</v>
      </c>
      <c r="C74" s="9">
        <v>72</v>
      </c>
      <c r="D74" s="10">
        <v>167.5</v>
      </c>
      <c r="E74" s="169">
        <f t="shared" si="0"/>
        <v>101.95833333333333</v>
      </c>
      <c r="F74" s="170">
        <f t="shared" si="1"/>
        <v>100.08333333333333</v>
      </c>
      <c r="G74" s="172">
        <f t="shared" si="2"/>
        <v>4545.0069444444453</v>
      </c>
      <c r="H74" s="43">
        <f t="shared" si="3"/>
        <v>4.0248756218905475E-3</v>
      </c>
      <c r="J74" s="9">
        <v>72</v>
      </c>
      <c r="K74" s="10">
        <v>4016.23</v>
      </c>
      <c r="L74" s="169">
        <f t="shared" si="4"/>
        <v>3071.9950000000003</v>
      </c>
      <c r="M74" s="170">
        <f t="shared" si="5"/>
        <v>3000.6125000000006</v>
      </c>
      <c r="N74" s="172">
        <f t="shared" si="6"/>
        <v>1031478.9063062487</v>
      </c>
      <c r="O74" s="273">
        <f t="shared" si="7"/>
        <v>0.25287832121168347</v>
      </c>
      <c r="Q74" s="53"/>
      <c r="R74" s="53"/>
      <c r="S74" s="53"/>
      <c r="T74" s="171"/>
      <c r="U74" s="53"/>
      <c r="V74" s="53"/>
      <c r="W74" s="53"/>
      <c r="X74" s="171"/>
      <c r="Y74" s="270">
        <f t="shared" si="8"/>
        <v>29.981140716069948</v>
      </c>
      <c r="AA74" s="250">
        <f t="shared" si="9"/>
        <v>5019.7400000000052</v>
      </c>
      <c r="AC74" s="251">
        <f t="shared" si="10"/>
        <v>1007032.3201000105</v>
      </c>
      <c r="AD74" s="274">
        <f t="shared" si="11"/>
        <v>0.24986367812600505</v>
      </c>
    </row>
    <row r="75" spans="1:30" ht="14.25" customHeight="1" x14ac:dyDescent="0.25">
      <c r="A75" s="9" t="s">
        <v>7</v>
      </c>
      <c r="B75" s="9">
        <v>2017</v>
      </c>
      <c r="C75" s="9">
        <v>73</v>
      </c>
      <c r="D75" s="10">
        <v>224.5</v>
      </c>
      <c r="E75" s="169">
        <f t="shared" si="0"/>
        <v>98.208333333333329</v>
      </c>
      <c r="F75" s="170">
        <f t="shared" si="1"/>
        <v>98.1875</v>
      </c>
      <c r="G75" s="172">
        <f t="shared" si="2"/>
        <v>15954.84765625</v>
      </c>
      <c r="H75" s="43">
        <f t="shared" si="3"/>
        <v>5.6263919821826283E-3</v>
      </c>
      <c r="J75" s="9">
        <v>73</v>
      </c>
      <c r="K75" s="10">
        <v>4905.8500000000004</v>
      </c>
      <c r="L75" s="169">
        <f t="shared" si="4"/>
        <v>2929.2300000000009</v>
      </c>
      <c r="M75" s="170">
        <f t="shared" si="5"/>
        <v>2903.5066666666671</v>
      </c>
      <c r="N75" s="172">
        <f t="shared" si="6"/>
        <v>4009378.8245444442</v>
      </c>
      <c r="O75" s="273">
        <f t="shared" si="7"/>
        <v>0.4081542104494294</v>
      </c>
      <c r="Q75" s="53"/>
      <c r="R75" s="53"/>
      <c r="S75" s="53"/>
      <c r="T75" s="171"/>
      <c r="U75" s="53"/>
      <c r="V75" s="53"/>
      <c r="W75" s="53"/>
      <c r="X75" s="171"/>
      <c r="Y75" s="270">
        <f t="shared" si="8"/>
        <v>29.571041799278596</v>
      </c>
      <c r="AA75" s="250">
        <f t="shared" si="9"/>
        <v>9529.3900000000067</v>
      </c>
      <c r="AC75" s="251">
        <f t="shared" si="10"/>
        <v>21377122.13160006</v>
      </c>
      <c r="AD75" s="274">
        <f t="shared" si="11"/>
        <v>0.94245441666581853</v>
      </c>
    </row>
    <row r="76" spans="1:30" ht="14.25" customHeight="1" x14ac:dyDescent="0.25">
      <c r="A76" s="9" t="s">
        <v>9</v>
      </c>
      <c r="B76" s="9">
        <v>2017</v>
      </c>
      <c r="C76" s="9">
        <v>74</v>
      </c>
      <c r="D76" s="10">
        <v>99</v>
      </c>
      <c r="E76" s="169">
        <f t="shared" si="0"/>
        <v>98.166666666666671</v>
      </c>
      <c r="F76" s="170">
        <f t="shared" si="1"/>
        <v>97.229166666666671</v>
      </c>
      <c r="G76" s="172">
        <f t="shared" si="2"/>
        <v>3.1358506944444278</v>
      </c>
      <c r="H76" s="43">
        <f t="shared" si="3"/>
        <v>1.7887205387205342E-4</v>
      </c>
      <c r="J76" s="9">
        <v>74</v>
      </c>
      <c r="K76" s="10">
        <v>4144.17</v>
      </c>
      <c r="L76" s="169">
        <f t="shared" si="4"/>
        <v>2877.7833333333333</v>
      </c>
      <c r="M76" s="170">
        <f t="shared" si="5"/>
        <v>2853.1049999999996</v>
      </c>
      <c r="N76" s="172">
        <f t="shared" si="6"/>
        <v>1666848.8342250013</v>
      </c>
      <c r="O76" s="273">
        <f t="shared" si="7"/>
        <v>0.31153765410202777</v>
      </c>
      <c r="Q76" s="53"/>
      <c r="R76" s="53"/>
      <c r="S76" s="53"/>
      <c r="T76" s="171"/>
      <c r="U76" s="53"/>
      <c r="V76" s="53"/>
      <c r="W76" s="53"/>
      <c r="X76" s="171"/>
      <c r="Y76" s="270">
        <f t="shared" si="8"/>
        <v>29.344126848082276</v>
      </c>
      <c r="AA76" s="250">
        <f t="shared" si="9"/>
        <v>6756.820000000007</v>
      </c>
      <c r="AC76" s="251">
        <f t="shared" si="10"/>
        <v>6825940.0225000363</v>
      </c>
      <c r="AD76" s="274">
        <f t="shared" si="11"/>
        <v>0.63043987095124154</v>
      </c>
    </row>
    <row r="77" spans="1:30" ht="14.25" customHeight="1" x14ac:dyDescent="0.25">
      <c r="A77" s="9" t="s">
        <v>10</v>
      </c>
      <c r="B77" s="9">
        <v>2017</v>
      </c>
      <c r="C77" s="9">
        <v>75</v>
      </c>
      <c r="D77" s="10">
        <v>123.5</v>
      </c>
      <c r="E77" s="169">
        <f t="shared" si="0"/>
        <v>96.291666666666671</v>
      </c>
      <c r="F77" s="170">
        <f t="shared" si="1"/>
        <v>96.479166666666671</v>
      </c>
      <c r="G77" s="172">
        <f t="shared" si="2"/>
        <v>730.12543402777749</v>
      </c>
      <c r="H77" s="43">
        <f t="shared" si="3"/>
        <v>2.1879217273954115E-3</v>
      </c>
      <c r="J77" s="9">
        <v>75</v>
      </c>
      <c r="K77" s="10">
        <v>3748.76</v>
      </c>
      <c r="L77" s="169">
        <f t="shared" si="4"/>
        <v>2828.4266666666663</v>
      </c>
      <c r="M77" s="170">
        <f t="shared" si="5"/>
        <v>2805.0741666666663</v>
      </c>
      <c r="N77" s="172">
        <f t="shared" si="6"/>
        <v>890542.95203402883</v>
      </c>
      <c r="O77" s="273">
        <f t="shared" si="7"/>
        <v>0.2517327951998351</v>
      </c>
      <c r="Q77" s="53"/>
      <c r="R77" s="53"/>
      <c r="S77" s="53"/>
      <c r="T77" s="171"/>
      <c r="U77" s="53"/>
      <c r="V77" s="53"/>
      <c r="W77" s="53"/>
      <c r="X77" s="171"/>
      <c r="Y77" s="270">
        <f t="shared" si="8"/>
        <v>29.074402936730724</v>
      </c>
      <c r="AA77" s="250">
        <f t="shared" si="9"/>
        <v>7590.489999999998</v>
      </c>
      <c r="AC77" s="251">
        <f t="shared" si="10"/>
        <v>14758889.392899983</v>
      </c>
      <c r="AD77" s="274">
        <f t="shared" si="11"/>
        <v>1.0248002005996644</v>
      </c>
    </row>
    <row r="78" spans="1:30" ht="14.25" customHeight="1" x14ac:dyDescent="0.25">
      <c r="A78" s="9" t="s">
        <v>11</v>
      </c>
      <c r="B78" s="9">
        <v>2017</v>
      </c>
      <c r="C78" s="9">
        <v>76</v>
      </c>
      <c r="D78" s="10">
        <v>65.5</v>
      </c>
      <c r="E78" s="169">
        <f t="shared" si="0"/>
        <v>96.666666666666671</v>
      </c>
      <c r="F78" s="170">
        <f t="shared" si="1"/>
        <v>95.833333333333343</v>
      </c>
      <c r="G78" s="172">
        <f t="shared" si="2"/>
        <v>920.11111111111165</v>
      </c>
      <c r="H78" s="43">
        <f t="shared" si="3"/>
        <v>4.6310432569974568E-3</v>
      </c>
      <c r="J78" s="9">
        <v>76</v>
      </c>
      <c r="K78" s="10">
        <v>2449.84</v>
      </c>
      <c r="L78" s="169">
        <f t="shared" si="4"/>
        <v>2781.7216666666664</v>
      </c>
      <c r="M78" s="170">
        <f t="shared" si="5"/>
        <v>2750.0058333333336</v>
      </c>
      <c r="N78" s="172">
        <f t="shared" si="6"/>
        <v>90099.52750069453</v>
      </c>
      <c r="O78" s="273">
        <f t="shared" si="7"/>
        <v>0.12252466827765628</v>
      </c>
      <c r="Q78" s="53"/>
      <c r="R78" s="53"/>
      <c r="S78" s="53"/>
      <c r="T78" s="171"/>
      <c r="U78" s="53"/>
      <c r="V78" s="53"/>
      <c r="W78" s="53"/>
      <c r="X78" s="171"/>
      <c r="Y78" s="270">
        <f t="shared" si="8"/>
        <v>28.695713043478261</v>
      </c>
      <c r="AA78" s="250">
        <f t="shared" si="9"/>
        <v>3941.4599999999991</v>
      </c>
      <c r="AC78" s="251">
        <f t="shared" si="10"/>
        <v>2224930.2243999969</v>
      </c>
      <c r="AD78" s="274">
        <f t="shared" si="11"/>
        <v>0.60886425235933728</v>
      </c>
    </row>
    <row r="79" spans="1:30" ht="14.25" customHeight="1" x14ac:dyDescent="0.25">
      <c r="A79" s="9" t="s">
        <v>12</v>
      </c>
      <c r="B79" s="9">
        <v>2017</v>
      </c>
      <c r="C79" s="9">
        <v>77</v>
      </c>
      <c r="D79" s="10">
        <v>78</v>
      </c>
      <c r="E79" s="169">
        <f t="shared" si="0"/>
        <v>95</v>
      </c>
      <c r="F79" s="170">
        <f t="shared" si="1"/>
        <v>92.916666666666657</v>
      </c>
      <c r="G79" s="172">
        <f t="shared" si="2"/>
        <v>222.50694444444417</v>
      </c>
      <c r="H79" s="43">
        <f t="shared" si="3"/>
        <v>1.9123931623931611E-3</v>
      </c>
      <c r="J79" s="9">
        <v>77</v>
      </c>
      <c r="K79" s="10">
        <v>2677.39</v>
      </c>
      <c r="L79" s="169">
        <f t="shared" si="4"/>
        <v>2718.2900000000004</v>
      </c>
      <c r="M79" s="170">
        <f t="shared" si="5"/>
        <v>2662.0604166666672</v>
      </c>
      <c r="N79" s="172">
        <f t="shared" si="6"/>
        <v>234.99612517359233</v>
      </c>
      <c r="O79" s="273">
        <f t="shared" si="7"/>
        <v>5.7255698024317424E-3</v>
      </c>
      <c r="Q79" s="53"/>
      <c r="R79" s="53"/>
      <c r="S79" s="53"/>
      <c r="T79" s="171"/>
      <c r="U79" s="53"/>
      <c r="V79" s="53"/>
      <c r="W79" s="53"/>
      <c r="X79" s="171"/>
      <c r="Y79" s="270">
        <f t="shared" si="8"/>
        <v>28.649977578475344</v>
      </c>
      <c r="AA79" s="250">
        <f t="shared" si="9"/>
        <v>2899.8899999999994</v>
      </c>
      <c r="AC79" s="251">
        <f t="shared" si="10"/>
        <v>49506.249999999796</v>
      </c>
      <c r="AD79" s="274">
        <f t="shared" si="11"/>
        <v>8.3103320771348049E-2</v>
      </c>
    </row>
    <row r="80" spans="1:30" ht="14.25" customHeight="1" x14ac:dyDescent="0.25">
      <c r="A80" s="9" t="s">
        <v>14</v>
      </c>
      <c r="B80" s="9">
        <v>2017</v>
      </c>
      <c r="C80" s="9">
        <v>78</v>
      </c>
      <c r="D80" s="10">
        <v>32</v>
      </c>
      <c r="E80" s="169">
        <f t="shared" si="0"/>
        <v>90.833333333333329</v>
      </c>
      <c r="F80" s="170">
        <f t="shared" si="1"/>
        <v>92.583333333333329</v>
      </c>
      <c r="G80" s="172">
        <f t="shared" si="2"/>
        <v>3670.3402777777774</v>
      </c>
      <c r="H80" s="43">
        <f t="shared" si="3"/>
        <v>1.8932291666666667E-2</v>
      </c>
      <c r="J80" s="9">
        <v>78</v>
      </c>
      <c r="K80" s="10">
        <v>2134.23</v>
      </c>
      <c r="L80" s="169">
        <f t="shared" si="4"/>
        <v>2605.8308333333334</v>
      </c>
      <c r="M80" s="170">
        <f t="shared" si="5"/>
        <v>2588.5041666666666</v>
      </c>
      <c r="N80" s="172">
        <f t="shared" si="6"/>
        <v>206365.01850069436</v>
      </c>
      <c r="O80" s="273">
        <f t="shared" si="7"/>
        <v>0.21285155145727808</v>
      </c>
      <c r="Q80" s="53"/>
      <c r="R80" s="53"/>
      <c r="S80" s="53"/>
      <c r="T80" s="171"/>
      <c r="U80" s="53"/>
      <c r="V80" s="53"/>
      <c r="W80" s="53"/>
      <c r="X80" s="171"/>
      <c r="Y80" s="270">
        <f t="shared" si="8"/>
        <v>27.958640864086409</v>
      </c>
      <c r="AA80" s="250">
        <f t="shared" si="9"/>
        <v>3847.4099999999962</v>
      </c>
      <c r="AC80" s="251">
        <f t="shared" si="10"/>
        <v>2934985.712399987</v>
      </c>
      <c r="AD80" s="274">
        <f t="shared" si="11"/>
        <v>0.80271573354324333</v>
      </c>
    </row>
    <row r="81" spans="1:30" ht="14.25" customHeight="1" x14ac:dyDescent="0.25">
      <c r="A81" s="9" t="s">
        <v>16</v>
      </c>
      <c r="B81" s="9">
        <v>2017</v>
      </c>
      <c r="C81" s="9">
        <v>79</v>
      </c>
      <c r="D81" s="10">
        <v>0</v>
      </c>
      <c r="E81" s="169">
        <f t="shared" si="0"/>
        <v>94.333333333333329</v>
      </c>
      <c r="F81" s="170">
        <f t="shared" si="1"/>
        <v>94.395833333333329</v>
      </c>
      <c r="G81" s="172">
        <f t="shared" si="2"/>
        <v>8910.5733506944434</v>
      </c>
      <c r="H81" s="43" t="str">
        <f t="shared" si="3"/>
        <v>100%</v>
      </c>
      <c r="J81" s="9">
        <v>79</v>
      </c>
      <c r="K81" s="10">
        <v>1537.76</v>
      </c>
      <c r="L81" s="169">
        <f t="shared" si="4"/>
        <v>2571.1775000000002</v>
      </c>
      <c r="M81" s="170">
        <f t="shared" si="5"/>
        <v>2621.0904166666669</v>
      </c>
      <c r="N81" s="172">
        <f t="shared" si="6"/>
        <v>1173604.7916751741</v>
      </c>
      <c r="O81" s="273">
        <f t="shared" si="7"/>
        <v>0.70448601645683784</v>
      </c>
      <c r="Q81" s="53"/>
      <c r="R81" s="53"/>
      <c r="S81" s="53"/>
      <c r="T81" s="171"/>
      <c r="U81" s="53"/>
      <c r="V81" s="53"/>
      <c r="W81" s="53"/>
      <c r="X81" s="171"/>
      <c r="Y81" s="270">
        <f t="shared" si="8"/>
        <v>27.76701390421541</v>
      </c>
      <c r="AA81" s="250">
        <f t="shared" si="9"/>
        <v>2155.1200000000099</v>
      </c>
      <c r="AC81" s="251">
        <f t="shared" si="10"/>
        <v>381133.36960001226</v>
      </c>
      <c r="AD81" s="274">
        <f t="shared" si="11"/>
        <v>0.4014670689834629</v>
      </c>
    </row>
    <row r="82" spans="1:30" ht="14.25" customHeight="1" x14ac:dyDescent="0.25">
      <c r="A82" s="9" t="s">
        <v>18</v>
      </c>
      <c r="B82" s="9">
        <v>2017</v>
      </c>
      <c r="C82" s="9">
        <v>80</v>
      </c>
      <c r="D82" s="10">
        <v>10</v>
      </c>
      <c r="E82" s="169">
        <f t="shared" si="0"/>
        <v>94.458333333333329</v>
      </c>
      <c r="F82" s="170">
        <f t="shared" si="1"/>
        <v>95.8125</v>
      </c>
      <c r="G82" s="172">
        <f t="shared" si="2"/>
        <v>7363.78515625</v>
      </c>
      <c r="H82" s="43">
        <f t="shared" si="3"/>
        <v>8.5812500000000014E-2</v>
      </c>
      <c r="J82" s="9">
        <v>80</v>
      </c>
      <c r="K82" s="10">
        <v>1207.69</v>
      </c>
      <c r="L82" s="169">
        <f t="shared" si="4"/>
        <v>2671.0033333333336</v>
      </c>
      <c r="M82" s="170">
        <f t="shared" si="5"/>
        <v>2671.5708333333337</v>
      </c>
      <c r="N82" s="172">
        <f t="shared" si="6"/>
        <v>2142947.0942006954</v>
      </c>
      <c r="O82" s="273">
        <f t="shared" si="7"/>
        <v>1.2121329425045613</v>
      </c>
      <c r="Q82" s="53"/>
      <c r="R82" s="53"/>
      <c r="S82" s="53"/>
      <c r="T82" s="171"/>
      <c r="U82" s="53"/>
      <c r="V82" s="53"/>
      <c r="W82" s="53"/>
      <c r="X82" s="171"/>
      <c r="Y82" s="270">
        <f t="shared" si="8"/>
        <v>27.883322461404656</v>
      </c>
      <c r="AA82" s="250">
        <f t="shared" si="9"/>
        <v>1799.9700000000048</v>
      </c>
      <c r="AC82" s="251">
        <f t="shared" si="10"/>
        <v>350795.59840000561</v>
      </c>
      <c r="AD82" s="274">
        <f t="shared" si="11"/>
        <v>0.49042386705197916</v>
      </c>
    </row>
    <row r="83" spans="1:30" ht="14.25" customHeight="1" x14ac:dyDescent="0.25">
      <c r="A83" s="9" t="s">
        <v>20</v>
      </c>
      <c r="B83" s="9">
        <v>2017</v>
      </c>
      <c r="C83" s="9">
        <v>81</v>
      </c>
      <c r="D83" s="10">
        <v>20</v>
      </c>
      <c r="E83" s="169">
        <f t="shared" si="0"/>
        <v>97.166666666666671</v>
      </c>
      <c r="F83" s="170">
        <f t="shared" si="1"/>
        <v>96.666666666666671</v>
      </c>
      <c r="G83" s="172">
        <f t="shared" si="2"/>
        <v>5877.7777777777783</v>
      </c>
      <c r="H83" s="43">
        <f t="shared" si="3"/>
        <v>3.8333333333333337E-2</v>
      </c>
      <c r="J83" s="9">
        <v>81</v>
      </c>
      <c r="K83" s="10">
        <v>895.95</v>
      </c>
      <c r="L83" s="169">
        <f t="shared" si="4"/>
        <v>2672.1383333333338</v>
      </c>
      <c r="M83" s="170">
        <f t="shared" si="5"/>
        <v>2720.541666666667</v>
      </c>
      <c r="N83" s="172">
        <f t="shared" si="6"/>
        <v>3329134.7500694455</v>
      </c>
      <c r="O83" s="273">
        <f t="shared" si="7"/>
        <v>2.0364882712949015</v>
      </c>
      <c r="Q83" s="53"/>
      <c r="R83" s="53"/>
      <c r="S83" s="53"/>
      <c r="T83" s="171"/>
      <c r="U83" s="53"/>
      <c r="V83" s="53"/>
      <c r="W83" s="53"/>
      <c r="X83" s="171"/>
      <c r="Y83" s="270">
        <f t="shared" si="8"/>
        <v>28.143534482758621</v>
      </c>
      <c r="AA83" s="250">
        <f t="shared" si="9"/>
        <v>1456.4099999999962</v>
      </c>
      <c r="AC83" s="251">
        <f t="shared" si="10"/>
        <v>314115.41159999568</v>
      </c>
      <c r="AD83" s="274">
        <f t="shared" si="11"/>
        <v>0.62554830068641798</v>
      </c>
    </row>
    <row r="84" spans="1:30" ht="14.25" customHeight="1" x14ac:dyDescent="0.25">
      <c r="A84" s="9" t="s">
        <v>21</v>
      </c>
      <c r="B84" s="9">
        <v>2017</v>
      </c>
      <c r="C84" s="9">
        <v>82</v>
      </c>
      <c r="D84" s="10">
        <v>107</v>
      </c>
      <c r="E84" s="169">
        <f t="shared" si="0"/>
        <v>96.166666666666671</v>
      </c>
      <c r="F84" s="170">
        <f t="shared" si="1"/>
        <v>94.729166666666671</v>
      </c>
      <c r="G84" s="172">
        <f t="shared" si="2"/>
        <v>150.57335069444431</v>
      </c>
      <c r="H84" s="43">
        <f t="shared" si="3"/>
        <v>1.146806853582554E-3</v>
      </c>
      <c r="J84" s="9">
        <v>82</v>
      </c>
      <c r="K84" s="10">
        <v>1226.24</v>
      </c>
      <c r="L84" s="169">
        <f t="shared" si="4"/>
        <v>2768.9450000000002</v>
      </c>
      <c r="M84" s="170">
        <f t="shared" si="5"/>
        <v>2770.9295833333335</v>
      </c>
      <c r="N84" s="172">
        <f t="shared" si="6"/>
        <v>2386065.9088585074</v>
      </c>
      <c r="O84" s="273">
        <f t="shared" si="7"/>
        <v>1.2596959676191721</v>
      </c>
      <c r="Q84" s="53"/>
      <c r="R84" s="53"/>
      <c r="S84" s="53"/>
      <c r="T84" s="171"/>
      <c r="U84" s="53"/>
      <c r="V84" s="53"/>
      <c r="W84" s="53"/>
      <c r="X84" s="171"/>
      <c r="Y84" s="270">
        <f t="shared" si="8"/>
        <v>29.251071035847811</v>
      </c>
      <c r="AA84" s="250">
        <f t="shared" si="9"/>
        <v>1987.4199999999946</v>
      </c>
      <c r="AC84" s="251">
        <f t="shared" si="10"/>
        <v>579394.99239999184</v>
      </c>
      <c r="AD84" s="274">
        <f t="shared" si="11"/>
        <v>0.6207430845511438</v>
      </c>
    </row>
    <row r="85" spans="1:30" ht="14.25" customHeight="1" x14ac:dyDescent="0.25">
      <c r="A85" s="9" t="s">
        <v>22</v>
      </c>
      <c r="B85" s="9">
        <v>2017</v>
      </c>
      <c r="C85" s="9">
        <v>83</v>
      </c>
      <c r="D85" s="10">
        <v>163</v>
      </c>
      <c r="E85" s="169">
        <f t="shared" si="0"/>
        <v>93.291666666666671</v>
      </c>
      <c r="F85" s="170">
        <f t="shared" si="1"/>
        <v>90.041666666666671</v>
      </c>
      <c r="G85" s="172">
        <f t="shared" si="2"/>
        <v>5322.9184027777774</v>
      </c>
      <c r="H85" s="43">
        <f t="shared" si="3"/>
        <v>4.4759713701431492E-3</v>
      </c>
      <c r="J85" s="9">
        <v>83</v>
      </c>
      <c r="K85" s="10">
        <v>2325.86</v>
      </c>
      <c r="L85" s="169">
        <f t="shared" si="4"/>
        <v>2772.9141666666669</v>
      </c>
      <c r="M85" s="170">
        <f t="shared" si="5"/>
        <v>2733.4158333333335</v>
      </c>
      <c r="N85" s="172">
        <f t="shared" si="6"/>
        <v>166101.75728402779</v>
      </c>
      <c r="O85" s="273">
        <f t="shared" si="7"/>
        <v>0.17522801601701449</v>
      </c>
      <c r="Q85" s="53"/>
      <c r="R85" s="53"/>
      <c r="S85" s="53"/>
      <c r="T85" s="171"/>
      <c r="U85" s="53"/>
      <c r="V85" s="53"/>
      <c r="W85" s="53"/>
      <c r="X85" s="171"/>
      <c r="Y85" s="270">
        <f t="shared" si="8"/>
        <v>30.357232762609904</v>
      </c>
      <c r="AA85" s="250">
        <f t="shared" si="9"/>
        <v>3675.3700000000026</v>
      </c>
      <c r="AC85" s="251">
        <f t="shared" si="10"/>
        <v>1821177.2401000068</v>
      </c>
      <c r="AD85" s="274">
        <f t="shared" si="11"/>
        <v>0.58021978966919863</v>
      </c>
    </row>
    <row r="86" spans="1:30" ht="14.25" customHeight="1" x14ac:dyDescent="0.25">
      <c r="A86" s="9" t="s">
        <v>24</v>
      </c>
      <c r="B86" s="9">
        <v>2017</v>
      </c>
      <c r="C86" s="9">
        <v>84</v>
      </c>
      <c r="D86" s="10">
        <v>209.5</v>
      </c>
      <c r="E86" s="169">
        <f t="shared" si="0"/>
        <v>86.791666666666671</v>
      </c>
      <c r="F86" s="170">
        <f t="shared" si="1"/>
        <v>85.979166666666671</v>
      </c>
      <c r="G86" s="172">
        <f t="shared" si="2"/>
        <v>15257.396267361109</v>
      </c>
      <c r="H86" s="43">
        <f t="shared" si="3"/>
        <v>5.8959824980111377E-3</v>
      </c>
      <c r="J86" s="9">
        <v>84</v>
      </c>
      <c r="K86" s="10">
        <v>3600.39</v>
      </c>
      <c r="L86" s="169">
        <f t="shared" si="4"/>
        <v>2693.9175</v>
      </c>
      <c r="M86" s="170">
        <f t="shared" si="5"/>
        <v>2672.0925000000002</v>
      </c>
      <c r="N86" s="172">
        <f t="shared" si="6"/>
        <v>861736.24850624939</v>
      </c>
      <c r="O86" s="273">
        <f t="shared" si="7"/>
        <v>0.25783248481414506</v>
      </c>
      <c r="Q86" s="53"/>
      <c r="R86" s="53"/>
      <c r="S86" s="53"/>
      <c r="T86" s="171"/>
      <c r="U86" s="53"/>
      <c r="V86" s="53"/>
      <c r="W86" s="53"/>
      <c r="X86" s="171"/>
      <c r="Y86" s="270">
        <f t="shared" si="8"/>
        <v>31.07837169857039</v>
      </c>
      <c r="AA86" s="250">
        <f t="shared" si="9"/>
        <v>4016.2299999999996</v>
      </c>
      <c r="AC86" s="251">
        <f t="shared" si="10"/>
        <v>172922.90559999974</v>
      </c>
      <c r="AD86" s="274">
        <f t="shared" si="11"/>
        <v>0.11549859876291171</v>
      </c>
    </row>
    <row r="87" spans="1:30" ht="14.25" customHeight="1" x14ac:dyDescent="0.25">
      <c r="A87" s="9" t="s">
        <v>7</v>
      </c>
      <c r="B87" s="9">
        <v>2018</v>
      </c>
      <c r="C87" s="9">
        <v>85</v>
      </c>
      <c r="D87" s="10">
        <v>226</v>
      </c>
      <c r="E87" s="169">
        <f t="shared" si="0"/>
        <v>85.166666666666671</v>
      </c>
      <c r="F87" s="170">
        <f t="shared" si="1"/>
        <v>85.291666666666671</v>
      </c>
      <c r="G87" s="172">
        <f t="shared" si="2"/>
        <v>19798.835069444438</v>
      </c>
      <c r="H87" s="43">
        <f t="shared" si="3"/>
        <v>6.2260324483775801E-3</v>
      </c>
      <c r="J87" s="9">
        <v>85</v>
      </c>
      <c r="K87" s="10">
        <v>6103.76</v>
      </c>
      <c r="L87" s="169">
        <f t="shared" si="4"/>
        <v>2650.2675000000004</v>
      </c>
      <c r="M87" s="170">
        <f t="shared" si="5"/>
        <v>2637.8362500000003</v>
      </c>
      <c r="N87" s="172">
        <f t="shared" si="6"/>
        <v>12012627.440814061</v>
      </c>
      <c r="O87" s="273">
        <f t="shared" si="7"/>
        <v>0.56783421202668516</v>
      </c>
      <c r="Q87" s="53"/>
      <c r="R87" s="53"/>
      <c r="S87" s="53"/>
      <c r="T87" s="171"/>
      <c r="U87" s="53"/>
      <c r="V87" s="53"/>
      <c r="W87" s="53"/>
      <c r="X87" s="171"/>
      <c r="Y87" s="270">
        <f t="shared" si="8"/>
        <v>30.927244748412313</v>
      </c>
      <c r="AA87" s="250">
        <f t="shared" si="9"/>
        <v>4905.8500000000058</v>
      </c>
      <c r="AC87" s="251">
        <f t="shared" si="10"/>
        <v>1434988.3680999866</v>
      </c>
      <c r="AD87" s="274">
        <f t="shared" si="11"/>
        <v>0.19625771655504057</v>
      </c>
    </row>
    <row r="88" spans="1:30" ht="14.25" customHeight="1" x14ac:dyDescent="0.25">
      <c r="A88" s="9" t="s">
        <v>9</v>
      </c>
      <c r="B88" s="9">
        <v>2018</v>
      </c>
      <c r="C88" s="9">
        <v>86</v>
      </c>
      <c r="D88" s="10">
        <v>131.5</v>
      </c>
      <c r="E88" s="169">
        <f t="shared" si="0"/>
        <v>85.416666666666671</v>
      </c>
      <c r="F88" s="170">
        <f t="shared" si="1"/>
        <v>86.958333333333343</v>
      </c>
      <c r="G88" s="172">
        <f t="shared" si="2"/>
        <v>1983.9600694444437</v>
      </c>
      <c r="H88" s="43">
        <f t="shared" si="3"/>
        <v>3.3871989860583007E-3</v>
      </c>
      <c r="J88" s="9">
        <v>86</v>
      </c>
      <c r="K88" s="10">
        <v>4157.79</v>
      </c>
      <c r="L88" s="169">
        <f t="shared" si="4"/>
        <v>2625.4050000000002</v>
      </c>
      <c r="M88" s="170">
        <f t="shared" si="5"/>
        <v>2635.4225000000001</v>
      </c>
      <c r="N88" s="172">
        <f t="shared" si="6"/>
        <v>2317602.8050562497</v>
      </c>
      <c r="O88" s="273">
        <f t="shared" si="7"/>
        <v>0.36614824221521525</v>
      </c>
      <c r="Q88" s="53"/>
      <c r="R88" s="53"/>
      <c r="S88" s="53"/>
      <c r="T88" s="171"/>
      <c r="U88" s="53"/>
      <c r="V88" s="53"/>
      <c r="W88" s="53"/>
      <c r="X88" s="171"/>
      <c r="Y88" s="270">
        <f t="shared" si="8"/>
        <v>30.306727359846668</v>
      </c>
      <c r="AA88" s="250">
        <f t="shared" si="9"/>
        <v>4144.1699999999983</v>
      </c>
      <c r="AC88" s="251">
        <f t="shared" si="10"/>
        <v>185.50440000004659</v>
      </c>
      <c r="AD88" s="274">
        <f t="shared" si="11"/>
        <v>3.2757787189833325E-3</v>
      </c>
    </row>
    <row r="89" spans="1:30" ht="14.25" customHeight="1" x14ac:dyDescent="0.25">
      <c r="A89" s="9" t="s">
        <v>10</v>
      </c>
      <c r="B89" s="9">
        <v>2018</v>
      </c>
      <c r="C89" s="9">
        <v>87</v>
      </c>
      <c r="D89" s="10">
        <v>111.5</v>
      </c>
      <c r="E89" s="169">
        <f t="shared" si="0"/>
        <v>88.5</v>
      </c>
      <c r="F89" s="170">
        <f t="shared" si="1"/>
        <v>90.729166666666657</v>
      </c>
      <c r="G89" s="172">
        <f t="shared" si="2"/>
        <v>431.42751736111148</v>
      </c>
      <c r="H89" s="43">
        <f t="shared" si="3"/>
        <v>1.8628550074738424E-3</v>
      </c>
      <c r="J89" s="9">
        <v>87</v>
      </c>
      <c r="K89" s="10">
        <v>4910.4399999999996</v>
      </c>
      <c r="L89" s="169">
        <f t="shared" si="4"/>
        <v>2645.44</v>
      </c>
      <c r="M89" s="170">
        <f t="shared" si="5"/>
        <v>2662.3712500000001</v>
      </c>
      <c r="N89" s="172">
        <f t="shared" si="6"/>
        <v>5053813.1047265604</v>
      </c>
      <c r="O89" s="273">
        <f t="shared" si="7"/>
        <v>0.45781411645392261</v>
      </c>
      <c r="Q89" s="53"/>
      <c r="R89" s="53"/>
      <c r="S89" s="53"/>
      <c r="T89" s="171"/>
      <c r="U89" s="53"/>
      <c r="V89" s="53"/>
      <c r="W89" s="53"/>
      <c r="X89" s="171"/>
      <c r="Y89" s="270">
        <f t="shared" si="8"/>
        <v>29.344160734787604</v>
      </c>
      <c r="AA89" s="250">
        <f t="shared" si="9"/>
        <v>3748.760000000002</v>
      </c>
      <c r="AC89" s="251">
        <f t="shared" si="10"/>
        <v>1349500.4223999945</v>
      </c>
      <c r="AD89" s="274">
        <f t="shared" si="11"/>
        <v>0.23657350461465726</v>
      </c>
    </row>
    <row r="90" spans="1:30" ht="14.25" customHeight="1" x14ac:dyDescent="0.25">
      <c r="A90" s="9" t="s">
        <v>11</v>
      </c>
      <c r="B90" s="9">
        <v>2018</v>
      </c>
      <c r="C90" s="9">
        <v>88</v>
      </c>
      <c r="D90" s="10">
        <v>31</v>
      </c>
      <c r="E90" s="169">
        <f t="shared" si="0"/>
        <v>92.958333333333329</v>
      </c>
      <c r="F90" s="170">
        <f t="shared" si="1"/>
        <v>95.604166666666657</v>
      </c>
      <c r="G90" s="172">
        <f t="shared" si="2"/>
        <v>4173.6983506944434</v>
      </c>
      <c r="H90" s="43">
        <f t="shared" si="3"/>
        <v>2.0840053763440856E-2</v>
      </c>
      <c r="J90" s="9">
        <v>88</v>
      </c>
      <c r="K90" s="10">
        <v>2497.4699999999998</v>
      </c>
      <c r="L90" s="169">
        <f t="shared" si="4"/>
        <v>2679.3025000000002</v>
      </c>
      <c r="M90" s="170">
        <f t="shared" si="5"/>
        <v>2731.6149999999998</v>
      </c>
      <c r="N90" s="172">
        <f t="shared" si="6"/>
        <v>54823.881024999988</v>
      </c>
      <c r="O90" s="273">
        <f t="shared" si="7"/>
        <v>9.3752877912447394E-2</v>
      </c>
      <c r="Q90" s="53"/>
      <c r="R90" s="53"/>
      <c r="S90" s="53"/>
      <c r="T90" s="171"/>
      <c r="U90" s="53"/>
      <c r="V90" s="53"/>
      <c r="W90" s="53"/>
      <c r="X90" s="171"/>
      <c r="Y90" s="270">
        <f t="shared" si="8"/>
        <v>28.572133362388321</v>
      </c>
      <c r="AA90" s="250">
        <f t="shared" si="9"/>
        <v>2449.8400000000038</v>
      </c>
      <c r="AC90" s="251">
        <f t="shared" si="10"/>
        <v>2268.6168999996207</v>
      </c>
      <c r="AD90" s="274">
        <f t="shared" si="11"/>
        <v>1.9071300155756032E-2</v>
      </c>
    </row>
    <row r="91" spans="1:30" ht="14.25" customHeight="1" x14ac:dyDescent="0.25">
      <c r="A91" s="9" t="s">
        <v>12</v>
      </c>
      <c r="B91" s="9">
        <v>2018</v>
      </c>
      <c r="C91" s="9">
        <v>89</v>
      </c>
      <c r="D91" s="10">
        <v>0</v>
      </c>
      <c r="E91" s="169">
        <f t="shared" si="0"/>
        <v>98.25</v>
      </c>
      <c r="F91" s="170">
        <f t="shared" si="1"/>
        <v>101.47916666666666</v>
      </c>
      <c r="G91" s="172">
        <f t="shared" si="2"/>
        <v>10298.021267361109</v>
      </c>
      <c r="H91" s="43" t="str">
        <f t="shared" si="3"/>
        <v>100%</v>
      </c>
      <c r="J91" s="9">
        <v>89</v>
      </c>
      <c r="K91" s="10">
        <v>1729.43</v>
      </c>
      <c r="L91" s="169">
        <f t="shared" si="4"/>
        <v>2783.9274999999998</v>
      </c>
      <c r="M91" s="170">
        <f t="shared" si="5"/>
        <v>2867.6116666666667</v>
      </c>
      <c r="N91" s="172">
        <f t="shared" si="6"/>
        <v>1295457.5063361111</v>
      </c>
      <c r="O91" s="273">
        <f t="shared" si="7"/>
        <v>0.65812531681922171</v>
      </c>
      <c r="Q91" s="53"/>
      <c r="R91" s="53"/>
      <c r="S91" s="53"/>
      <c r="T91" s="171"/>
      <c r="U91" s="53"/>
      <c r="V91" s="53"/>
      <c r="W91" s="53"/>
      <c r="X91" s="171"/>
      <c r="Y91" s="270">
        <f t="shared" si="8"/>
        <v>28.258131800451654</v>
      </c>
      <c r="AA91" s="250">
        <f t="shared" si="9"/>
        <v>2677.3900000000031</v>
      </c>
      <c r="AC91" s="251">
        <f t="shared" si="10"/>
        <v>898628.1616000057</v>
      </c>
      <c r="AD91" s="274">
        <f t="shared" si="11"/>
        <v>0.54813435640644781</v>
      </c>
    </row>
    <row r="92" spans="1:30" ht="14.25" customHeight="1" x14ac:dyDescent="0.25">
      <c r="A92" s="9" t="s">
        <v>14</v>
      </c>
      <c r="B92" s="9">
        <v>2018</v>
      </c>
      <c r="C92" s="9">
        <v>90</v>
      </c>
      <c r="D92" s="10">
        <v>12.5</v>
      </c>
      <c r="E92" s="169">
        <f t="shared" si="0"/>
        <v>104.70833333333333</v>
      </c>
      <c r="F92" s="170">
        <f t="shared" si="1"/>
        <v>103.91666666666666</v>
      </c>
      <c r="G92" s="172">
        <f t="shared" si="2"/>
        <v>8357.0069444444434</v>
      </c>
      <c r="H92" s="43">
        <f t="shared" si="3"/>
        <v>7.3133333333333328E-2</v>
      </c>
      <c r="J92" s="9">
        <v>90</v>
      </c>
      <c r="K92" s="10">
        <v>1610.43</v>
      </c>
      <c r="L92" s="169">
        <f t="shared" si="4"/>
        <v>2951.2958333333331</v>
      </c>
      <c r="M92" s="170">
        <f t="shared" si="5"/>
        <v>3010.0691666666662</v>
      </c>
      <c r="N92" s="172">
        <f t="shared" si="6"/>
        <v>1958989.7968673597</v>
      </c>
      <c r="O92" s="273">
        <f t="shared" si="7"/>
        <v>0.86910897503565265</v>
      </c>
      <c r="Q92" s="53"/>
      <c r="R92" s="53"/>
      <c r="S92" s="53"/>
      <c r="T92" s="171"/>
      <c r="U92" s="53"/>
      <c r="V92" s="53"/>
      <c r="W92" s="53"/>
      <c r="X92" s="171"/>
      <c r="Y92" s="270">
        <f t="shared" si="8"/>
        <v>28.96618283881315</v>
      </c>
      <c r="AA92" s="250">
        <f t="shared" si="9"/>
        <v>2134.2299999999996</v>
      </c>
      <c r="AC92" s="251">
        <f t="shared" si="10"/>
        <v>274366.43999999948</v>
      </c>
      <c r="AD92" s="274">
        <f t="shared" si="11"/>
        <v>0.32525474562694401</v>
      </c>
    </row>
    <row r="93" spans="1:30" ht="14.25" customHeight="1" x14ac:dyDescent="0.25">
      <c r="A93" s="9" t="s">
        <v>16</v>
      </c>
      <c r="B93" s="9">
        <v>2018</v>
      </c>
      <c r="C93" s="9">
        <v>91</v>
      </c>
      <c r="D93" s="10">
        <v>3</v>
      </c>
      <c r="E93" s="169">
        <f t="shared" si="0"/>
        <v>103.125</v>
      </c>
      <c r="F93" s="170">
        <f t="shared" si="1"/>
        <v>98.020833333333343</v>
      </c>
      <c r="G93" s="172">
        <f t="shared" si="2"/>
        <v>9028.9587673611131</v>
      </c>
      <c r="H93" s="43">
        <f t="shared" si="3"/>
        <v>0.31673611111111116</v>
      </c>
      <c r="J93" s="9">
        <v>91</v>
      </c>
      <c r="K93" s="10">
        <v>1239.4100000000001</v>
      </c>
      <c r="L93" s="169">
        <f t="shared" si="4"/>
        <v>3068.8424999999993</v>
      </c>
      <c r="M93" s="170">
        <f t="shared" si="5"/>
        <v>2980.519166666666</v>
      </c>
      <c r="N93" s="172">
        <f t="shared" si="6"/>
        <v>3031461.1302506919</v>
      </c>
      <c r="O93" s="273">
        <f t="shared" si="7"/>
        <v>1.4047887032270725</v>
      </c>
      <c r="Q93" s="53"/>
      <c r="R93" s="53"/>
      <c r="S93" s="53"/>
      <c r="T93" s="171"/>
      <c r="U93" s="53"/>
      <c r="V93" s="53"/>
      <c r="W93" s="53"/>
      <c r="X93" s="171"/>
      <c r="Y93" s="270">
        <f t="shared" si="8"/>
        <v>30.406996811902221</v>
      </c>
      <c r="AA93" s="250">
        <f t="shared" si="9"/>
        <v>1537.7600000000057</v>
      </c>
      <c r="AC93" s="251">
        <f t="shared" si="10"/>
        <v>89012.722500003336</v>
      </c>
      <c r="AD93" s="274">
        <f t="shared" si="11"/>
        <v>0.2407193745411168</v>
      </c>
    </row>
    <row r="94" spans="1:30" ht="14.25" customHeight="1" x14ac:dyDescent="0.25">
      <c r="A94" s="9" t="s">
        <v>18</v>
      </c>
      <c r="B94" s="9">
        <v>2018</v>
      </c>
      <c r="C94" s="9">
        <v>92</v>
      </c>
      <c r="D94" s="10">
        <v>47</v>
      </c>
      <c r="E94" s="169">
        <f t="shared" si="0"/>
        <v>92.916666666666671</v>
      </c>
      <c r="F94" s="170">
        <f t="shared" si="1"/>
        <v>96.291666666666671</v>
      </c>
      <c r="G94" s="172">
        <f t="shared" si="2"/>
        <v>2429.6684027777783</v>
      </c>
      <c r="H94" s="43">
        <f t="shared" si="3"/>
        <v>1.0487588652482272E-2</v>
      </c>
      <c r="J94" s="9">
        <v>92</v>
      </c>
      <c r="K94" s="10">
        <v>1448.11</v>
      </c>
      <c r="L94" s="169">
        <f t="shared" si="4"/>
        <v>2892.1958333333328</v>
      </c>
      <c r="M94" s="170">
        <f t="shared" si="5"/>
        <v>2901.4545833333332</v>
      </c>
      <c r="N94" s="172">
        <f t="shared" si="6"/>
        <v>2112210.4779043403</v>
      </c>
      <c r="O94" s="273">
        <f t="shared" si="7"/>
        <v>1.0036147691358621</v>
      </c>
      <c r="Q94" s="53"/>
      <c r="R94" s="53"/>
      <c r="S94" s="53"/>
      <c r="T94" s="171"/>
      <c r="U94" s="53"/>
      <c r="V94" s="53"/>
      <c r="W94" s="53"/>
      <c r="X94" s="171"/>
      <c r="Y94" s="270">
        <f t="shared" si="8"/>
        <v>30.131938554738205</v>
      </c>
      <c r="AA94" s="250">
        <f t="shared" si="9"/>
        <v>1207.6899999999987</v>
      </c>
      <c r="AC94" s="251">
        <f t="shared" si="10"/>
        <v>57801.776400000585</v>
      </c>
      <c r="AD94" s="274">
        <f t="shared" si="11"/>
        <v>0.16602329933499613</v>
      </c>
    </row>
    <row r="95" spans="1:30" ht="14.25" customHeight="1" x14ac:dyDescent="0.25">
      <c r="A95" s="9" t="s">
        <v>20</v>
      </c>
      <c r="B95" s="9">
        <v>2018</v>
      </c>
      <c r="C95" s="9">
        <v>93</v>
      </c>
      <c r="D95" s="10">
        <v>73.5</v>
      </c>
      <c r="E95" s="169">
        <f t="shared" si="0"/>
        <v>99.666666666666671</v>
      </c>
      <c r="F95" s="170">
        <f t="shared" si="1"/>
        <v>102.1875</v>
      </c>
      <c r="G95" s="172">
        <f t="shared" si="2"/>
        <v>822.97265625</v>
      </c>
      <c r="H95" s="43">
        <f t="shared" si="3"/>
        <v>3.9030612244897959E-3</v>
      </c>
      <c r="J95" s="9">
        <v>93</v>
      </c>
      <c r="K95" s="10">
        <v>1302.3</v>
      </c>
      <c r="L95" s="169">
        <f t="shared" si="4"/>
        <v>2910.7133333333331</v>
      </c>
      <c r="M95" s="170">
        <f t="shared" si="5"/>
        <v>3020.6533333333327</v>
      </c>
      <c r="N95" s="172">
        <f t="shared" si="6"/>
        <v>2952738.1781777758</v>
      </c>
      <c r="O95" s="273">
        <f t="shared" si="7"/>
        <v>1.3194757992270083</v>
      </c>
      <c r="Q95" s="53"/>
      <c r="R95" s="53"/>
      <c r="S95" s="53"/>
      <c r="T95" s="171"/>
      <c r="U95" s="53"/>
      <c r="V95" s="53"/>
      <c r="W95" s="53"/>
      <c r="X95" s="171"/>
      <c r="Y95" s="270">
        <f t="shared" si="8"/>
        <v>29.55991029561671</v>
      </c>
      <c r="AA95" s="250">
        <f t="shared" si="9"/>
        <v>895.94999999999709</v>
      </c>
      <c r="AC95" s="251">
        <f t="shared" si="10"/>
        <v>165120.32250000234</v>
      </c>
      <c r="AD95" s="274">
        <f t="shared" si="11"/>
        <v>0.3120248790601266</v>
      </c>
    </row>
    <row r="96" spans="1:30" ht="14.25" customHeight="1" x14ac:dyDescent="0.25">
      <c r="A96" s="9" t="s">
        <v>21</v>
      </c>
      <c r="B96" s="9">
        <v>2018</v>
      </c>
      <c r="C96" s="9">
        <v>94</v>
      </c>
      <c r="D96" s="10">
        <v>170.5</v>
      </c>
      <c r="E96" s="169">
        <f t="shared" si="0"/>
        <v>104.70833333333333</v>
      </c>
      <c r="F96" s="170">
        <f t="shared" si="1"/>
        <v>108.16666666666666</v>
      </c>
      <c r="G96" s="172">
        <f t="shared" si="2"/>
        <v>3885.4444444444457</v>
      </c>
      <c r="H96" s="43">
        <f t="shared" si="3"/>
        <v>3.6559139784946241E-3</v>
      </c>
      <c r="J96" s="9">
        <v>94</v>
      </c>
      <c r="K96" s="10">
        <v>2481.7399999999998</v>
      </c>
      <c r="L96" s="169">
        <f t="shared" si="4"/>
        <v>3130.5933333333328</v>
      </c>
      <c r="M96" s="170">
        <f t="shared" si="5"/>
        <v>3235.907083333333</v>
      </c>
      <c r="N96" s="172">
        <f t="shared" si="6"/>
        <v>568767.98958350683</v>
      </c>
      <c r="O96" s="273">
        <f t="shared" si="7"/>
        <v>0.30388641974313718</v>
      </c>
      <c r="Q96" s="53"/>
      <c r="R96" s="53"/>
      <c r="S96" s="53"/>
      <c r="T96" s="171"/>
      <c r="U96" s="53"/>
      <c r="V96" s="53"/>
      <c r="W96" s="53"/>
      <c r="X96" s="171"/>
      <c r="Y96" s="270">
        <f t="shared" si="8"/>
        <v>29.915936055469952</v>
      </c>
      <c r="AA96" s="250">
        <f t="shared" si="9"/>
        <v>1226.2400000000052</v>
      </c>
      <c r="AC96" s="251">
        <f t="shared" si="10"/>
        <v>1576280.2499999863</v>
      </c>
      <c r="AD96" s="274">
        <f t="shared" si="11"/>
        <v>0.50589505749997765</v>
      </c>
    </row>
    <row r="97" spans="1:30" ht="14.25" customHeight="1" x14ac:dyDescent="0.25">
      <c r="A97" s="9" t="s">
        <v>22</v>
      </c>
      <c r="B97" s="9">
        <v>2018</v>
      </c>
      <c r="C97" s="9">
        <v>95</v>
      </c>
      <c r="D97" s="10">
        <v>240.5</v>
      </c>
      <c r="E97" s="169">
        <f t="shared" si="0"/>
        <v>111.625</v>
      </c>
      <c r="F97" s="170">
        <f t="shared" si="1"/>
        <v>113.375</v>
      </c>
      <c r="G97" s="172">
        <f t="shared" si="2"/>
        <v>16160.765625</v>
      </c>
      <c r="H97" s="43">
        <f t="shared" si="3"/>
        <v>5.285862785862786E-3</v>
      </c>
      <c r="J97" s="9">
        <v>95</v>
      </c>
      <c r="K97" s="10">
        <v>4334.28</v>
      </c>
      <c r="L97" s="169">
        <f t="shared" si="4"/>
        <v>3341.2208333333333</v>
      </c>
      <c r="M97" s="170">
        <f t="shared" si="5"/>
        <v>3409.9945833333331</v>
      </c>
      <c r="N97" s="172">
        <f t="shared" si="6"/>
        <v>854303.53146267345</v>
      </c>
      <c r="O97" s="273">
        <f t="shared" si="7"/>
        <v>0.21325004768189104</v>
      </c>
      <c r="Q97" s="53"/>
      <c r="R97" s="53"/>
      <c r="S97" s="53"/>
      <c r="T97" s="171"/>
      <c r="U97" s="53"/>
      <c r="V97" s="53"/>
      <c r="W97" s="53"/>
      <c r="X97" s="171"/>
      <c r="Y97" s="270">
        <f t="shared" si="8"/>
        <v>30.07712973171628</v>
      </c>
      <c r="AA97" s="250">
        <f t="shared" si="9"/>
        <v>2325.8600000000006</v>
      </c>
      <c r="AC97" s="251">
        <f t="shared" si="10"/>
        <v>4033750.8963999967</v>
      </c>
      <c r="AD97" s="274">
        <f t="shared" si="11"/>
        <v>0.4633803076866283</v>
      </c>
    </row>
    <row r="98" spans="1:30" ht="14.25" customHeight="1" x14ac:dyDescent="0.25">
      <c r="A98" s="9" t="s">
        <v>24</v>
      </c>
      <c r="B98" s="9">
        <v>2018</v>
      </c>
      <c r="C98" s="9">
        <v>96</v>
      </c>
      <c r="D98" s="10">
        <v>190.5</v>
      </c>
      <c r="E98" s="169">
        <f t="shared" si="0"/>
        <v>115.125</v>
      </c>
      <c r="F98" s="170">
        <f t="shared" si="1"/>
        <v>114.91666666666666</v>
      </c>
      <c r="G98" s="172">
        <f t="shared" si="2"/>
        <v>5712.8402777777792</v>
      </c>
      <c r="H98" s="43">
        <f t="shared" si="3"/>
        <v>3.9676290463692039E-3</v>
      </c>
      <c r="J98" s="9">
        <v>96</v>
      </c>
      <c r="K98" s="10">
        <v>5010.95</v>
      </c>
      <c r="L98" s="169">
        <f t="shared" si="4"/>
        <v>3478.7683333333334</v>
      </c>
      <c r="M98" s="170">
        <f t="shared" si="5"/>
        <v>3511.6254166666668</v>
      </c>
      <c r="N98" s="172">
        <f t="shared" si="6"/>
        <v>2247974.2061876729</v>
      </c>
      <c r="O98" s="273">
        <f t="shared" si="7"/>
        <v>0.29920964753855717</v>
      </c>
      <c r="Q98" s="53"/>
      <c r="R98" s="53"/>
      <c r="S98" s="53"/>
      <c r="T98" s="171"/>
      <c r="U98" s="53"/>
      <c r="V98" s="53"/>
      <c r="W98" s="53"/>
      <c r="X98" s="171"/>
      <c r="Y98" s="270">
        <f t="shared" si="8"/>
        <v>30.558016678752722</v>
      </c>
      <c r="AA98" s="250">
        <f t="shared" si="9"/>
        <v>3600.3899999999994</v>
      </c>
      <c r="AC98" s="251">
        <f t="shared" si="10"/>
        <v>1989679.5136000011</v>
      </c>
      <c r="AD98" s="274">
        <f t="shared" si="11"/>
        <v>0.28149552480068657</v>
      </c>
    </row>
    <row r="99" spans="1:30" ht="14.25" customHeight="1" x14ac:dyDescent="0.25">
      <c r="A99" s="9" t="s">
        <v>7</v>
      </c>
      <c r="B99" s="9">
        <v>2019</v>
      </c>
      <c r="C99" s="9">
        <v>97</v>
      </c>
      <c r="D99" s="10">
        <v>103.5</v>
      </c>
      <c r="E99" s="169">
        <f t="shared" si="0"/>
        <v>114.70833333333333</v>
      </c>
      <c r="F99" s="170">
        <f t="shared" si="1"/>
        <v>115.16666666666666</v>
      </c>
      <c r="G99" s="172">
        <f t="shared" si="2"/>
        <v>136.11111111111089</v>
      </c>
      <c r="H99" s="43">
        <f t="shared" si="3"/>
        <v>1.1272141706924305E-3</v>
      </c>
      <c r="J99" s="9">
        <v>97</v>
      </c>
      <c r="K99" s="10">
        <v>3984</v>
      </c>
      <c r="L99" s="169">
        <f t="shared" si="4"/>
        <v>3544.4825000000001</v>
      </c>
      <c r="M99" s="170">
        <f t="shared" si="5"/>
        <v>3573.9654166666669</v>
      </c>
      <c r="N99" s="172">
        <f t="shared" si="6"/>
        <v>168128.35952934009</v>
      </c>
      <c r="O99" s="273">
        <f t="shared" si="7"/>
        <v>0.10292032714190089</v>
      </c>
      <c r="Q99" s="53"/>
      <c r="R99" s="53"/>
      <c r="S99" s="53"/>
      <c r="T99" s="171"/>
      <c r="U99" s="53"/>
      <c r="V99" s="53"/>
      <c r="W99" s="53"/>
      <c r="X99" s="171"/>
      <c r="Y99" s="270">
        <f t="shared" si="8"/>
        <v>31.032984804630974</v>
      </c>
      <c r="AA99" s="250">
        <f t="shared" si="9"/>
        <v>6103.7599999999984</v>
      </c>
      <c r="AC99" s="251">
        <f t="shared" si="10"/>
        <v>4493382.4575999929</v>
      </c>
      <c r="AD99" s="274">
        <f t="shared" si="11"/>
        <v>0.53206827309236904</v>
      </c>
    </row>
    <row r="100" spans="1:30" ht="14.25" customHeight="1" x14ac:dyDescent="0.25">
      <c r="A100" s="9" t="s">
        <v>9</v>
      </c>
      <c r="B100" s="9">
        <v>2019</v>
      </c>
      <c r="C100" s="9">
        <v>98</v>
      </c>
      <c r="D100" s="10">
        <v>212.5</v>
      </c>
      <c r="E100" s="169">
        <f t="shared" si="0"/>
        <v>115.625</v>
      </c>
      <c r="F100" s="170">
        <f t="shared" si="1"/>
        <v>114.35416666666666</v>
      </c>
      <c r="G100" s="172">
        <f t="shared" si="2"/>
        <v>9632.6046006944471</v>
      </c>
      <c r="H100" s="43">
        <f t="shared" si="3"/>
        <v>4.6186274509803929E-3</v>
      </c>
      <c r="J100" s="9">
        <v>98</v>
      </c>
      <c r="K100" s="10">
        <v>4380</v>
      </c>
      <c r="L100" s="169">
        <f t="shared" si="4"/>
        <v>3603.4483333333337</v>
      </c>
      <c r="M100" s="170">
        <f t="shared" si="5"/>
        <v>3610.0687500000004</v>
      </c>
      <c r="N100" s="172">
        <f t="shared" si="6"/>
        <v>592794.12972656195</v>
      </c>
      <c r="O100" s="273">
        <f t="shared" si="7"/>
        <v>0.17578339041095883</v>
      </c>
      <c r="Q100" s="53"/>
      <c r="R100" s="53"/>
      <c r="S100" s="53"/>
      <c r="T100" s="171"/>
      <c r="U100" s="53"/>
      <c r="V100" s="53"/>
      <c r="W100" s="53"/>
      <c r="X100" s="171"/>
      <c r="Y100" s="270">
        <f t="shared" si="8"/>
        <v>31.569192931317186</v>
      </c>
      <c r="AA100" s="250">
        <f t="shared" si="9"/>
        <v>4157.78999999999</v>
      </c>
      <c r="AC100" s="251">
        <f t="shared" si="10"/>
        <v>49377.284100004465</v>
      </c>
      <c r="AD100" s="274">
        <f t="shared" si="11"/>
        <v>5.0732876712331058E-2</v>
      </c>
    </row>
    <row r="101" spans="1:30" ht="14.25" customHeight="1" x14ac:dyDescent="0.25">
      <c r="A101" s="9" t="s">
        <v>10</v>
      </c>
      <c r="B101" s="9">
        <v>2019</v>
      </c>
      <c r="C101" s="9">
        <v>99</v>
      </c>
      <c r="D101" s="10">
        <v>172</v>
      </c>
      <c r="E101" s="169">
        <f t="shared" si="0"/>
        <v>113.08333333333333</v>
      </c>
      <c r="F101" s="170">
        <f t="shared" si="1"/>
        <v>112.70833333333333</v>
      </c>
      <c r="G101" s="172">
        <f t="shared" si="2"/>
        <v>3515.5017361111118</v>
      </c>
      <c r="H101" s="43">
        <f t="shared" si="3"/>
        <v>3.4471899224806203E-3</v>
      </c>
      <c r="J101" s="9">
        <v>99</v>
      </c>
      <c r="K101" s="10">
        <v>7549</v>
      </c>
      <c r="L101" s="169">
        <f t="shared" si="4"/>
        <v>3616.689166666667</v>
      </c>
      <c r="M101" s="170">
        <f t="shared" si="5"/>
        <v>3619.8850000000002</v>
      </c>
      <c r="N101" s="172">
        <f t="shared" si="6"/>
        <v>15437944.683224998</v>
      </c>
      <c r="O101" s="273">
        <f t="shared" si="7"/>
        <v>0.52048152073122267</v>
      </c>
      <c r="Q101" s="53"/>
      <c r="R101" s="53"/>
      <c r="S101" s="53"/>
      <c r="T101" s="171"/>
      <c r="U101" s="53"/>
      <c r="V101" s="53"/>
      <c r="W101" s="53"/>
      <c r="X101" s="171"/>
      <c r="Y101" s="270">
        <f t="shared" si="8"/>
        <v>32.117279112754161</v>
      </c>
      <c r="AA101" s="250">
        <f t="shared" si="9"/>
        <v>4910.4399999999987</v>
      </c>
      <c r="AC101" s="251">
        <f t="shared" si="10"/>
        <v>6961998.873600007</v>
      </c>
      <c r="AD101" s="274">
        <f t="shared" si="11"/>
        <v>0.34952444032322177</v>
      </c>
    </row>
    <row r="102" spans="1:30" ht="14.25" customHeight="1" x14ac:dyDescent="0.25">
      <c r="A102" s="9" t="s">
        <v>11</v>
      </c>
      <c r="B102" s="9">
        <v>2019</v>
      </c>
      <c r="C102" s="9">
        <v>100</v>
      </c>
      <c r="D102" s="10">
        <v>114</v>
      </c>
      <c r="E102" s="169">
        <f t="shared" si="0"/>
        <v>112.33333333333333</v>
      </c>
      <c r="F102" s="170">
        <f t="shared" si="1"/>
        <v>107.9375</v>
      </c>
      <c r="G102" s="172">
        <f t="shared" si="2"/>
        <v>36.75390625</v>
      </c>
      <c r="H102" s="43">
        <f t="shared" si="3"/>
        <v>5.3179824561403507E-4</v>
      </c>
      <c r="J102" s="9">
        <v>100</v>
      </c>
      <c r="K102" s="10">
        <v>5025</v>
      </c>
      <c r="L102" s="169">
        <f t="shared" si="4"/>
        <v>3623.0808333333334</v>
      </c>
      <c r="M102" s="170">
        <f t="shared" si="5"/>
        <v>3579.0916666666662</v>
      </c>
      <c r="N102" s="172">
        <f t="shared" si="6"/>
        <v>2090650.9084027789</v>
      </c>
      <c r="O102" s="273">
        <f t="shared" si="7"/>
        <v>0.28774295190713112</v>
      </c>
      <c r="Q102" s="53"/>
      <c r="R102" s="53"/>
      <c r="S102" s="53"/>
      <c r="T102" s="171"/>
      <c r="U102" s="53"/>
      <c r="V102" s="53"/>
      <c r="W102" s="53"/>
      <c r="X102" s="171"/>
      <c r="Y102" s="270">
        <f t="shared" si="8"/>
        <v>33.158926848098815</v>
      </c>
      <c r="AA102" s="250">
        <f t="shared" si="9"/>
        <v>2497.4699999999939</v>
      </c>
      <c r="AC102" s="251">
        <f t="shared" si="10"/>
        <v>6388407.9009000305</v>
      </c>
      <c r="AD102" s="274">
        <f t="shared" si="11"/>
        <v>0.50299104477612067</v>
      </c>
    </row>
    <row r="103" spans="1:30" ht="14.25" customHeight="1" x14ac:dyDescent="0.25">
      <c r="A103" s="9" t="s">
        <v>12</v>
      </c>
      <c r="B103" s="9">
        <v>2019</v>
      </c>
      <c r="C103" s="9">
        <v>101</v>
      </c>
      <c r="D103" s="10">
        <v>42</v>
      </c>
      <c r="E103" s="169">
        <f t="shared" si="0"/>
        <v>103.54166666666667</v>
      </c>
      <c r="F103" s="170">
        <f t="shared" si="1"/>
        <v>100.54166666666667</v>
      </c>
      <c r="G103" s="172">
        <f t="shared" si="2"/>
        <v>3427.1267361111118</v>
      </c>
      <c r="H103" s="43">
        <f t="shared" si="3"/>
        <v>1.3938492063492064E-2</v>
      </c>
      <c r="J103" s="9">
        <v>101</v>
      </c>
      <c r="K103" s="10">
        <v>3380</v>
      </c>
      <c r="L103" s="169">
        <f t="shared" si="4"/>
        <v>3535.1024999999995</v>
      </c>
      <c r="M103" s="170">
        <f t="shared" si="5"/>
        <v>3455.2991666666662</v>
      </c>
      <c r="N103" s="172">
        <f t="shared" si="6"/>
        <v>5669.9645006943774</v>
      </c>
      <c r="O103" s="273">
        <f t="shared" si="7"/>
        <v>2.2277859960552138E-2</v>
      </c>
      <c r="Q103" s="53"/>
      <c r="R103" s="53"/>
      <c r="S103" s="53"/>
      <c r="T103" s="171"/>
      <c r="U103" s="53"/>
      <c r="V103" s="53"/>
      <c r="W103" s="53"/>
      <c r="X103" s="171"/>
      <c r="Y103" s="270">
        <f t="shared" si="8"/>
        <v>34.36683796104434</v>
      </c>
      <c r="AA103" s="250">
        <f t="shared" si="9"/>
        <v>1729.4300000000003</v>
      </c>
      <c r="AC103" s="251">
        <f t="shared" si="10"/>
        <v>2724381.324899999</v>
      </c>
      <c r="AD103" s="274">
        <f t="shared" si="11"/>
        <v>0.48833431952662715</v>
      </c>
    </row>
    <row r="104" spans="1:30" ht="14.25" customHeight="1" x14ac:dyDescent="0.25">
      <c r="A104" s="9" t="s">
        <v>14</v>
      </c>
      <c r="B104" s="9">
        <v>2019</v>
      </c>
      <c r="C104" s="9">
        <v>102</v>
      </c>
      <c r="D104" s="10">
        <v>7.5</v>
      </c>
      <c r="E104" s="169">
        <f t="shared" si="0"/>
        <v>97.541666666666671</v>
      </c>
      <c r="F104" s="170">
        <f t="shared" si="1"/>
        <v>97.229166666666671</v>
      </c>
      <c r="G104" s="172">
        <f t="shared" si="2"/>
        <v>8051.3233506944453</v>
      </c>
      <c r="H104" s="43">
        <f t="shared" si="3"/>
        <v>0.11963888888888891</v>
      </c>
      <c r="J104" s="9">
        <v>102</v>
      </c>
      <c r="K104" s="10">
        <v>2399</v>
      </c>
      <c r="L104" s="169">
        <f t="shared" si="4"/>
        <v>3375.4958333333329</v>
      </c>
      <c r="M104" s="170">
        <f t="shared" si="5"/>
        <v>3343.2895833333332</v>
      </c>
      <c r="N104" s="172">
        <f t="shared" si="6"/>
        <v>891682.81719184003</v>
      </c>
      <c r="O104" s="273">
        <f t="shared" si="7"/>
        <v>0.39361800055578711</v>
      </c>
      <c r="Q104" s="53"/>
      <c r="R104" s="53"/>
      <c r="S104" s="53"/>
      <c r="T104" s="171"/>
      <c r="U104" s="53"/>
      <c r="V104" s="53"/>
      <c r="W104" s="53"/>
      <c r="X104" s="171"/>
      <c r="Y104" s="270">
        <f t="shared" si="8"/>
        <v>34.385665309620741</v>
      </c>
      <c r="AA104" s="250">
        <f t="shared" si="9"/>
        <v>1610.4300000000003</v>
      </c>
      <c r="AC104" s="251">
        <f t="shared" si="10"/>
        <v>621842.64489999949</v>
      </c>
      <c r="AD104" s="274">
        <f t="shared" si="11"/>
        <v>0.3287077949145476</v>
      </c>
    </row>
    <row r="105" spans="1:30" ht="14.25" customHeight="1" x14ac:dyDescent="0.25">
      <c r="A105" s="9" t="s">
        <v>16</v>
      </c>
      <c r="B105" s="9">
        <v>2019</v>
      </c>
      <c r="C105" s="9">
        <v>103</v>
      </c>
      <c r="D105" s="10">
        <v>14</v>
      </c>
      <c r="E105" s="169">
        <f t="shared" si="0"/>
        <v>96.916666666666671</v>
      </c>
      <c r="F105" s="170">
        <f t="shared" si="1"/>
        <v>103.3125</v>
      </c>
      <c r="G105" s="172">
        <f t="shared" si="2"/>
        <v>7976.72265625</v>
      </c>
      <c r="H105" s="43">
        <f t="shared" si="3"/>
        <v>6.3794642857142855E-2</v>
      </c>
      <c r="J105" s="9">
        <v>103</v>
      </c>
      <c r="K105" s="10">
        <v>1947</v>
      </c>
      <c r="L105" s="169">
        <f t="shared" si="4"/>
        <v>3311.0833333333335</v>
      </c>
      <c r="M105" s="170">
        <f t="shared" si="5"/>
        <v>3381.416666666667</v>
      </c>
      <c r="N105" s="172">
        <f t="shared" si="6"/>
        <v>2057551.1736111119</v>
      </c>
      <c r="O105" s="273">
        <f t="shared" si="7"/>
        <v>0.73673172401985976</v>
      </c>
      <c r="Q105" s="53"/>
      <c r="R105" s="53"/>
      <c r="S105" s="53"/>
      <c r="T105" s="171"/>
      <c r="U105" s="53"/>
      <c r="V105" s="53"/>
      <c r="W105" s="53"/>
      <c r="X105" s="171"/>
      <c r="Y105" s="270">
        <f t="shared" si="8"/>
        <v>32.729985884250858</v>
      </c>
      <c r="AA105" s="250">
        <f t="shared" si="9"/>
        <v>1239.4099999999962</v>
      </c>
      <c r="AC105" s="251">
        <f t="shared" si="10"/>
        <v>500683.60810000537</v>
      </c>
      <c r="AD105" s="274">
        <f t="shared" si="11"/>
        <v>0.36342578325629366</v>
      </c>
    </row>
    <row r="106" spans="1:30" ht="14.25" customHeight="1" x14ac:dyDescent="0.25">
      <c r="A106" s="9" t="s">
        <v>18</v>
      </c>
      <c r="B106" s="9">
        <v>2019</v>
      </c>
      <c r="C106" s="9">
        <v>104</v>
      </c>
      <c r="D106" s="10">
        <v>16.5</v>
      </c>
      <c r="E106" s="169">
        <f t="shared" si="0"/>
        <v>109.70833333333333</v>
      </c>
      <c r="F106" s="170">
        <f t="shared" si="1"/>
        <v>116.08333333333333</v>
      </c>
      <c r="G106" s="172">
        <f t="shared" si="2"/>
        <v>9916.8402777777774</v>
      </c>
      <c r="H106" s="43">
        <f t="shared" si="3"/>
        <v>6.0353535353535354E-2</v>
      </c>
      <c r="J106" s="9">
        <v>104</v>
      </c>
      <c r="K106" s="10">
        <v>1607</v>
      </c>
      <c r="L106" s="169">
        <f t="shared" si="4"/>
        <v>3451.75</v>
      </c>
      <c r="M106" s="170">
        <f t="shared" si="5"/>
        <v>3766.458333333333</v>
      </c>
      <c r="N106" s="172">
        <f t="shared" si="6"/>
        <v>4663260.2934027761</v>
      </c>
      <c r="O106" s="273">
        <f t="shared" si="7"/>
        <v>1.3437824102883218</v>
      </c>
      <c r="Q106" s="53"/>
      <c r="R106" s="53"/>
      <c r="S106" s="53"/>
      <c r="T106" s="171"/>
      <c r="U106" s="53"/>
      <c r="V106" s="53"/>
      <c r="W106" s="53"/>
      <c r="X106" s="171"/>
      <c r="Y106" s="270">
        <f t="shared" si="8"/>
        <v>32.446159368269917</v>
      </c>
      <c r="AA106" s="250">
        <f t="shared" si="9"/>
        <v>1448.1100000000006</v>
      </c>
      <c r="AC106" s="251">
        <f t="shared" si="10"/>
        <v>25246.032099999815</v>
      </c>
      <c r="AD106" s="274">
        <f t="shared" si="11"/>
        <v>9.8873677660236109E-2</v>
      </c>
    </row>
    <row r="107" spans="1:30" ht="14.25" customHeight="1" x14ac:dyDescent="0.25">
      <c r="A107" s="9" t="s">
        <v>20</v>
      </c>
      <c r="B107" s="9">
        <v>2019</v>
      </c>
      <c r="C107" s="9">
        <v>105</v>
      </c>
      <c r="D107" s="10">
        <v>64.5</v>
      </c>
      <c r="E107" s="169">
        <f t="shared" si="0"/>
        <v>122.45833333333333</v>
      </c>
      <c r="F107" s="170">
        <f t="shared" si="1"/>
        <v>120.29166666666666</v>
      </c>
      <c r="G107" s="172">
        <f t="shared" si="2"/>
        <v>3112.7100694444434</v>
      </c>
      <c r="H107" s="43">
        <f t="shared" si="3"/>
        <v>8.6498708010335906E-3</v>
      </c>
      <c r="J107" s="9">
        <v>105</v>
      </c>
      <c r="K107" s="10">
        <v>1379</v>
      </c>
      <c r="L107" s="169">
        <f t="shared" si="4"/>
        <v>4081.1666666666665</v>
      </c>
      <c r="M107" s="170">
        <f t="shared" si="5"/>
        <v>4110.458333333333</v>
      </c>
      <c r="N107" s="172">
        <f t="shared" si="6"/>
        <v>7460864.6267361091</v>
      </c>
      <c r="O107" s="273">
        <f t="shared" si="7"/>
        <v>1.98075296108291</v>
      </c>
      <c r="Q107" s="53"/>
      <c r="R107" s="53"/>
      <c r="S107" s="53"/>
      <c r="T107" s="171"/>
      <c r="U107" s="53"/>
      <c r="V107" s="53"/>
      <c r="W107" s="53"/>
      <c r="X107" s="171"/>
      <c r="Y107" s="270">
        <f t="shared" si="8"/>
        <v>34.170765500519572</v>
      </c>
      <c r="AA107" s="250">
        <f t="shared" si="9"/>
        <v>1302.3000000000029</v>
      </c>
      <c r="AC107" s="251">
        <f t="shared" si="10"/>
        <v>5882.8899999995538</v>
      </c>
      <c r="AD107" s="274">
        <f t="shared" si="11"/>
        <v>5.5620014503261123E-2</v>
      </c>
    </row>
    <row r="108" spans="1:30" ht="14.25" customHeight="1" x14ac:dyDescent="0.25">
      <c r="A108" s="9" t="s">
        <v>21</v>
      </c>
      <c r="B108" s="9">
        <v>2019</v>
      </c>
      <c r="C108" s="9">
        <v>106</v>
      </c>
      <c r="D108" s="10">
        <v>65</v>
      </c>
      <c r="E108" s="169">
        <f t="shared" si="0"/>
        <v>118.125</v>
      </c>
      <c r="F108" s="170">
        <f t="shared" si="1"/>
        <v>114.45833333333334</v>
      </c>
      <c r="G108" s="172">
        <f t="shared" si="2"/>
        <v>2446.1267361111122</v>
      </c>
      <c r="H108" s="43">
        <f t="shared" si="3"/>
        <v>7.6089743589743608E-3</v>
      </c>
      <c r="J108" s="9">
        <v>106</v>
      </c>
      <c r="K108" s="10">
        <v>1426</v>
      </c>
      <c r="L108" s="169">
        <f t="shared" si="4"/>
        <v>4139.75</v>
      </c>
      <c r="M108" s="170">
        <f t="shared" si="5"/>
        <v>4107</v>
      </c>
      <c r="N108" s="172">
        <f t="shared" si="6"/>
        <v>7187761</v>
      </c>
      <c r="O108" s="273">
        <f t="shared" si="7"/>
        <v>1.8800841514726507</v>
      </c>
      <c r="Q108" s="53"/>
      <c r="R108" s="53"/>
      <c r="S108" s="53"/>
      <c r="T108" s="171"/>
      <c r="U108" s="53"/>
      <c r="V108" s="53"/>
      <c r="W108" s="53"/>
      <c r="X108" s="171"/>
      <c r="Y108" s="270">
        <f t="shared" si="8"/>
        <v>35.882053148889696</v>
      </c>
      <c r="AA108" s="250">
        <f t="shared" si="9"/>
        <v>2481.7400000000052</v>
      </c>
      <c r="AC108" s="251">
        <f t="shared" si="10"/>
        <v>1114586.947600011</v>
      </c>
      <c r="AD108" s="274">
        <f t="shared" si="11"/>
        <v>0.7403506311360486</v>
      </c>
    </row>
    <row r="109" spans="1:30" ht="14.25" customHeight="1" x14ac:dyDescent="0.25">
      <c r="A109" s="9" t="s">
        <v>22</v>
      </c>
      <c r="B109" s="9">
        <v>2019</v>
      </c>
      <c r="C109" s="9">
        <v>107</v>
      </c>
      <c r="D109" s="10">
        <v>168.5</v>
      </c>
      <c r="E109" s="169">
        <f t="shared" si="0"/>
        <v>110.79166666666667</v>
      </c>
      <c r="F109" s="170">
        <f t="shared" si="1"/>
        <v>111.29166666666667</v>
      </c>
      <c r="G109" s="172">
        <f t="shared" si="2"/>
        <v>3272.7934027777774</v>
      </c>
      <c r="H109" s="43">
        <f t="shared" si="3"/>
        <v>3.3951533135509393E-3</v>
      </c>
      <c r="J109" s="9">
        <v>107</v>
      </c>
      <c r="K109" s="10">
        <v>2419</v>
      </c>
      <c r="L109" s="169">
        <f t="shared" si="4"/>
        <v>4074.25</v>
      </c>
      <c r="M109" s="170">
        <f t="shared" si="5"/>
        <v>4050.208333333333</v>
      </c>
      <c r="N109" s="172">
        <f t="shared" si="6"/>
        <v>2660840.6267361101</v>
      </c>
      <c r="O109" s="273">
        <f t="shared" si="7"/>
        <v>0.67433167975747543</v>
      </c>
      <c r="Q109" s="53"/>
      <c r="R109" s="53"/>
      <c r="S109" s="53"/>
      <c r="T109" s="171"/>
      <c r="U109" s="53"/>
      <c r="V109" s="53"/>
      <c r="W109" s="53"/>
      <c r="X109" s="171"/>
      <c r="Y109" s="270">
        <f t="shared" si="8"/>
        <v>36.392736802695616</v>
      </c>
      <c r="AA109" s="250">
        <f t="shared" si="9"/>
        <v>4334.2799999999988</v>
      </c>
      <c r="AC109" s="251">
        <f t="shared" si="10"/>
        <v>3668297.4783999957</v>
      </c>
      <c r="AD109" s="274">
        <f t="shared" si="11"/>
        <v>0.79176519222819297</v>
      </c>
    </row>
    <row r="110" spans="1:30" ht="14.25" customHeight="1" x14ac:dyDescent="0.25">
      <c r="A110" s="9" t="s">
        <v>24</v>
      </c>
      <c r="B110" s="9">
        <v>2019</v>
      </c>
      <c r="C110" s="9">
        <v>108</v>
      </c>
      <c r="D110" s="10">
        <v>183</v>
      </c>
      <c r="E110" s="169">
        <f t="shared" si="0"/>
        <v>111.79166666666667</v>
      </c>
      <c r="F110" s="170">
        <f t="shared" si="1"/>
        <v>111.875</v>
      </c>
      <c r="G110" s="172">
        <f t="shared" si="2"/>
        <v>5058.765625</v>
      </c>
      <c r="H110" s="43">
        <f t="shared" si="3"/>
        <v>3.8866120218579237E-3</v>
      </c>
      <c r="J110" s="9">
        <v>108</v>
      </c>
      <c r="K110" s="10">
        <v>4238</v>
      </c>
      <c r="L110" s="169">
        <f t="shared" si="4"/>
        <v>4026.1666666666665</v>
      </c>
      <c r="M110" s="170">
        <f t="shared" si="5"/>
        <v>4028.25</v>
      </c>
      <c r="N110" s="172">
        <f t="shared" si="6"/>
        <v>43995.0625</v>
      </c>
      <c r="O110" s="273">
        <f t="shared" si="7"/>
        <v>4.9492685228881547E-2</v>
      </c>
      <c r="Q110" s="53"/>
      <c r="R110" s="53"/>
      <c r="S110" s="53"/>
      <c r="T110" s="171"/>
      <c r="U110" s="53"/>
      <c r="V110" s="53"/>
      <c r="W110" s="53"/>
      <c r="X110" s="171"/>
      <c r="Y110" s="270">
        <f t="shared" si="8"/>
        <v>36.006703910614526</v>
      </c>
      <c r="AA110" s="250">
        <f t="shared" si="9"/>
        <v>5010.9499999999971</v>
      </c>
      <c r="AC110" s="251">
        <f t="shared" si="10"/>
        <v>597451.70249999547</v>
      </c>
      <c r="AD110" s="274">
        <f t="shared" si="11"/>
        <v>0.18238555922604935</v>
      </c>
    </row>
    <row r="111" spans="1:30" ht="14.25" customHeight="1" x14ac:dyDescent="0.25">
      <c r="A111" s="9" t="s">
        <v>7</v>
      </c>
      <c r="B111" s="9">
        <v>2020</v>
      </c>
      <c r="C111" s="9">
        <v>109</v>
      </c>
      <c r="D111" s="10">
        <v>257</v>
      </c>
      <c r="E111" s="169">
        <f t="shared" si="0"/>
        <v>111.95833333333333</v>
      </c>
      <c r="F111" s="170">
        <f t="shared" si="1"/>
        <v>111.39583333333333</v>
      </c>
      <c r="G111" s="172">
        <f t="shared" si="2"/>
        <v>21200.573350694449</v>
      </c>
      <c r="H111" s="43">
        <f t="shared" si="3"/>
        <v>5.6655317769131013E-3</v>
      </c>
      <c r="J111" s="9">
        <v>109</v>
      </c>
      <c r="K111" s="10">
        <v>5672</v>
      </c>
      <c r="L111" s="169">
        <f t="shared" si="4"/>
        <v>4030.3333333333335</v>
      </c>
      <c r="M111" s="170">
        <f t="shared" si="5"/>
        <v>4027.25</v>
      </c>
      <c r="N111" s="172">
        <f t="shared" si="6"/>
        <v>2705202.5625</v>
      </c>
      <c r="O111" s="273">
        <f t="shared" si="7"/>
        <v>0.28997708039492243</v>
      </c>
      <c r="Q111" s="53"/>
      <c r="R111" s="53"/>
      <c r="S111" s="53"/>
      <c r="T111" s="171"/>
      <c r="U111" s="53"/>
      <c r="V111" s="53"/>
      <c r="W111" s="53"/>
      <c r="X111" s="171"/>
      <c r="Y111" s="270">
        <f t="shared" si="8"/>
        <v>36.152608939592298</v>
      </c>
      <c r="Z111" s="174"/>
      <c r="AA111" s="250">
        <f t="shared" si="9"/>
        <v>3984</v>
      </c>
      <c r="AC111" s="251">
        <f t="shared" si="10"/>
        <v>2849344</v>
      </c>
      <c r="AD111" s="274">
        <f t="shared" si="11"/>
        <v>0.29760225669957685</v>
      </c>
    </row>
    <row r="112" spans="1:30" ht="14.25" customHeight="1" x14ac:dyDescent="0.25">
      <c r="A112" s="9" t="s">
        <v>9</v>
      </c>
      <c r="B112" s="9">
        <v>2020</v>
      </c>
      <c r="C112" s="9">
        <v>110</v>
      </c>
      <c r="D112" s="10">
        <v>365.5</v>
      </c>
      <c r="E112" s="169">
        <f t="shared" si="0"/>
        <v>110.83333333333333</v>
      </c>
      <c r="F112" s="170">
        <f t="shared" si="1"/>
        <v>110.54166666666666</v>
      </c>
      <c r="G112" s="172">
        <f t="shared" si="2"/>
        <v>65003.751736111117</v>
      </c>
      <c r="H112" s="43">
        <f t="shared" si="3"/>
        <v>6.9756041951664393E-3</v>
      </c>
      <c r="J112" s="9">
        <v>110</v>
      </c>
      <c r="K112" s="10">
        <v>11933</v>
      </c>
      <c r="L112" s="169">
        <f t="shared" si="4"/>
        <v>4024.1666666666665</v>
      </c>
      <c r="M112" s="170">
        <f t="shared" si="5"/>
        <v>4018.125</v>
      </c>
      <c r="N112" s="172">
        <f t="shared" si="6"/>
        <v>62645246.265625</v>
      </c>
      <c r="O112" s="273">
        <f t="shared" si="7"/>
        <v>0.66327620883264893</v>
      </c>
      <c r="Q112" s="53"/>
      <c r="R112" s="53"/>
      <c r="S112" s="53"/>
      <c r="T112" s="171"/>
      <c r="U112" s="53"/>
      <c r="V112" s="53"/>
      <c r="W112" s="53"/>
      <c r="X112" s="171"/>
      <c r="Y112" s="270">
        <f t="shared" si="8"/>
        <v>36.349415755748211</v>
      </c>
      <c r="Z112" s="174"/>
      <c r="AA112" s="250">
        <f t="shared" si="9"/>
        <v>4380</v>
      </c>
      <c r="AC112" s="251">
        <f t="shared" si="10"/>
        <v>57047809</v>
      </c>
      <c r="AD112" s="274">
        <f t="shared" si="11"/>
        <v>0.63295064107935972</v>
      </c>
    </row>
    <row r="113" spans="1:30" ht="14.25" customHeight="1" x14ac:dyDescent="0.25">
      <c r="A113" s="9" t="s">
        <v>10</v>
      </c>
      <c r="B113" s="9">
        <v>2020</v>
      </c>
      <c r="C113" s="9">
        <v>111</v>
      </c>
      <c r="D113" s="10">
        <v>120</v>
      </c>
      <c r="E113" s="169">
        <f t="shared" si="0"/>
        <v>110.25</v>
      </c>
      <c r="F113" s="170">
        <f t="shared" si="1"/>
        <v>108.0625</v>
      </c>
      <c r="G113" s="172">
        <f t="shared" si="2"/>
        <v>142.50390625</v>
      </c>
      <c r="H113" s="43">
        <f t="shared" si="3"/>
        <v>9.9479166666666661E-4</v>
      </c>
      <c r="J113" s="9">
        <v>111</v>
      </c>
      <c r="K113" s="10">
        <v>8252</v>
      </c>
      <c r="L113" s="169">
        <f t="shared" si="4"/>
        <v>4012.0833333333335</v>
      </c>
      <c r="M113" s="170">
        <f t="shared" si="5"/>
        <v>4002.166666666667</v>
      </c>
      <c r="N113" s="172">
        <f t="shared" si="6"/>
        <v>18061083.361111108</v>
      </c>
      <c r="O113" s="273">
        <f t="shared" si="7"/>
        <v>0.51500646307965747</v>
      </c>
      <c r="Q113" s="53"/>
      <c r="R113" s="53"/>
      <c r="S113" s="53"/>
      <c r="T113" s="171"/>
      <c r="U113" s="53"/>
      <c r="V113" s="53"/>
      <c r="W113" s="53"/>
      <c r="X113" s="171"/>
      <c r="Y113" s="270">
        <f t="shared" si="8"/>
        <v>37.035666088297667</v>
      </c>
      <c r="Z113" s="174"/>
      <c r="AA113" s="250">
        <f t="shared" si="9"/>
        <v>7549</v>
      </c>
      <c r="AC113" s="251">
        <f t="shared" si="10"/>
        <v>494209</v>
      </c>
      <c r="AD113" s="274">
        <f t="shared" si="11"/>
        <v>8.5191468734852158E-2</v>
      </c>
    </row>
    <row r="114" spans="1:30" ht="14.25" customHeight="1" x14ac:dyDescent="0.25">
      <c r="A114" s="9" t="s">
        <v>11</v>
      </c>
      <c r="B114" s="9">
        <v>2020</v>
      </c>
      <c r="C114" s="9">
        <v>112</v>
      </c>
      <c r="D114" s="10">
        <v>26</v>
      </c>
      <c r="E114" s="169">
        <f t="shared" si="0"/>
        <v>105.875</v>
      </c>
      <c r="F114" s="170">
        <f t="shared" si="1"/>
        <v>105.6875</v>
      </c>
      <c r="G114" s="172">
        <f t="shared" si="2"/>
        <v>6350.09765625</v>
      </c>
      <c r="H114" s="43">
        <f t="shared" si="3"/>
        <v>3.0649038461538464E-2</v>
      </c>
      <c r="J114" s="9">
        <v>112</v>
      </c>
      <c r="K114" s="10">
        <v>4239</v>
      </c>
      <c r="L114" s="169">
        <f t="shared" si="4"/>
        <v>3992.25</v>
      </c>
      <c r="M114" s="170">
        <f t="shared" si="5"/>
        <v>3973.875</v>
      </c>
      <c r="N114" s="172">
        <f t="shared" si="6"/>
        <v>70291.265625</v>
      </c>
      <c r="O114" s="273">
        <f t="shared" si="7"/>
        <v>6.2544232130219396E-2</v>
      </c>
      <c r="Q114" s="53"/>
      <c r="R114" s="53"/>
      <c r="S114" s="53"/>
      <c r="T114" s="171"/>
      <c r="U114" s="53"/>
      <c r="V114" s="53"/>
      <c r="W114" s="53"/>
      <c r="X114" s="171"/>
      <c r="Y114" s="270">
        <f t="shared" si="8"/>
        <v>37.600236546422238</v>
      </c>
      <c r="Z114" s="174"/>
      <c r="AA114" s="250">
        <f t="shared" si="9"/>
        <v>5025</v>
      </c>
      <c r="AC114" s="251">
        <f t="shared" si="10"/>
        <v>617796</v>
      </c>
      <c r="AD114" s="274">
        <f t="shared" si="11"/>
        <v>0.18542108987968861</v>
      </c>
    </row>
    <row r="115" spans="1:30" ht="14.25" customHeight="1" x14ac:dyDescent="0.25">
      <c r="A115" s="9" t="s">
        <v>12</v>
      </c>
      <c r="B115" s="9">
        <v>2020</v>
      </c>
      <c r="C115" s="9">
        <v>113</v>
      </c>
      <c r="D115" s="10">
        <v>54</v>
      </c>
      <c r="E115" s="169">
        <f t="shared" si="0"/>
        <v>105.5</v>
      </c>
      <c r="F115" s="170">
        <f t="shared" si="1"/>
        <v>102.89583333333334</v>
      </c>
      <c r="G115" s="172">
        <f t="shared" si="2"/>
        <v>2390.8025173611122</v>
      </c>
      <c r="H115" s="43">
        <f t="shared" si="3"/>
        <v>9.0547839506172848E-3</v>
      </c>
      <c r="J115" s="9">
        <v>113</v>
      </c>
      <c r="K115" s="10">
        <v>2803</v>
      </c>
      <c r="L115" s="169">
        <f t="shared" si="4"/>
        <v>3955.5</v>
      </c>
      <c r="M115" s="170">
        <f t="shared" si="5"/>
        <v>3935.875</v>
      </c>
      <c r="N115" s="172">
        <f t="shared" si="6"/>
        <v>1283405.765625</v>
      </c>
      <c r="O115" s="273">
        <f t="shared" si="7"/>
        <v>0.40416518016410991</v>
      </c>
      <c r="Q115" s="53"/>
      <c r="R115" s="53"/>
      <c r="S115" s="53"/>
      <c r="T115" s="171"/>
      <c r="U115" s="53"/>
      <c r="V115" s="53"/>
      <c r="W115" s="53"/>
      <c r="X115" s="171"/>
      <c r="Y115" s="270">
        <f t="shared" si="8"/>
        <v>38.251062968212182</v>
      </c>
      <c r="Z115" s="174"/>
      <c r="AA115" s="250">
        <f t="shared" si="9"/>
        <v>3380</v>
      </c>
      <c r="AC115" s="251">
        <f t="shared" si="10"/>
        <v>332929</v>
      </c>
      <c r="AD115" s="274">
        <f t="shared" si="11"/>
        <v>0.20585087406350339</v>
      </c>
    </row>
    <row r="116" spans="1:30" ht="14.25" customHeight="1" x14ac:dyDescent="0.25">
      <c r="A116" s="9" t="s">
        <v>14</v>
      </c>
      <c r="B116" s="9">
        <v>2020</v>
      </c>
      <c r="C116" s="9">
        <v>114</v>
      </c>
      <c r="D116" s="10">
        <v>9.5</v>
      </c>
      <c r="E116" s="169">
        <f t="shared" si="0"/>
        <v>100.29166666666667</v>
      </c>
      <c r="F116" s="170">
        <f t="shared" si="1"/>
        <v>104</v>
      </c>
      <c r="G116" s="172">
        <f t="shared" si="2"/>
        <v>8930.25</v>
      </c>
      <c r="H116" s="43">
        <f t="shared" si="3"/>
        <v>9.9473684210526325E-2</v>
      </c>
      <c r="J116" s="9">
        <v>114</v>
      </c>
      <c r="K116" s="10">
        <v>2449</v>
      </c>
      <c r="L116" s="169">
        <f t="shared" si="4"/>
        <v>3916.25</v>
      </c>
      <c r="M116" s="170">
        <f t="shared" si="5"/>
        <v>3943</v>
      </c>
      <c r="N116" s="172">
        <f t="shared" si="6"/>
        <v>2232036</v>
      </c>
      <c r="O116" s="273">
        <f t="shared" si="7"/>
        <v>0.61004491629236424</v>
      </c>
      <c r="Q116" s="53"/>
      <c r="R116" s="53"/>
      <c r="S116" s="53"/>
      <c r="T116" s="171"/>
      <c r="U116" s="53"/>
      <c r="V116" s="53"/>
      <c r="W116" s="53"/>
      <c r="X116" s="171"/>
      <c r="Y116" s="270">
        <f t="shared" si="8"/>
        <v>37.91346153846154</v>
      </c>
      <c r="Z116" s="174"/>
      <c r="AA116" s="250">
        <f t="shared" si="9"/>
        <v>2399</v>
      </c>
      <c r="AC116" s="251">
        <f t="shared" si="10"/>
        <v>2500</v>
      </c>
      <c r="AD116" s="274">
        <f t="shared" si="11"/>
        <v>2.0416496529195589E-2</v>
      </c>
    </row>
    <row r="117" spans="1:30" ht="14.25" customHeight="1" x14ac:dyDescent="0.25">
      <c r="A117" s="9" t="s">
        <v>16</v>
      </c>
      <c r="B117" s="9">
        <v>2020</v>
      </c>
      <c r="C117" s="9">
        <v>115</v>
      </c>
      <c r="D117" s="10">
        <v>0.5</v>
      </c>
      <c r="E117" s="169">
        <f t="shared" si="0"/>
        <v>107.70833333333333</v>
      </c>
      <c r="F117" s="170">
        <f t="shared" si="1"/>
        <v>104.45833333333333</v>
      </c>
      <c r="G117" s="172">
        <f t="shared" si="2"/>
        <v>10807.335069444443</v>
      </c>
      <c r="H117" s="43">
        <f t="shared" si="3"/>
        <v>2.0791666666666666</v>
      </c>
      <c r="J117" s="9">
        <v>115</v>
      </c>
      <c r="K117" s="10">
        <v>1873</v>
      </c>
      <c r="L117" s="169">
        <f t="shared" si="4"/>
        <v>3969.75</v>
      </c>
      <c r="M117" s="170">
        <f t="shared" si="5"/>
        <v>3991.666666666667</v>
      </c>
      <c r="N117" s="172">
        <f t="shared" si="6"/>
        <v>4488748.4444444459</v>
      </c>
      <c r="O117" s="273">
        <f t="shared" si="7"/>
        <v>1.1311621284926145</v>
      </c>
      <c r="Q117" s="53"/>
      <c r="R117" s="53"/>
      <c r="S117" s="53"/>
      <c r="T117" s="171"/>
      <c r="U117" s="53"/>
      <c r="V117" s="53"/>
      <c r="W117" s="53"/>
      <c r="X117" s="171"/>
      <c r="Y117" s="270">
        <f t="shared" si="8"/>
        <v>38.213003589948151</v>
      </c>
      <c r="Z117" s="174"/>
      <c r="AA117" s="250">
        <f t="shared" si="9"/>
        <v>1947</v>
      </c>
      <c r="AC117" s="251">
        <f t="shared" si="10"/>
        <v>5476</v>
      </c>
      <c r="AD117" s="274">
        <f t="shared" si="11"/>
        <v>3.9508809396689805E-2</v>
      </c>
    </row>
    <row r="118" spans="1:30" ht="14.25" customHeight="1" x14ac:dyDescent="0.25">
      <c r="A118" s="9" t="s">
        <v>18</v>
      </c>
      <c r="B118" s="9">
        <v>2020</v>
      </c>
      <c r="C118" s="9">
        <v>116</v>
      </c>
      <c r="D118" s="10">
        <v>9.5</v>
      </c>
      <c r="E118" s="169">
        <f t="shared" si="0"/>
        <v>101.20833333333333</v>
      </c>
      <c r="F118" s="170">
        <f t="shared" si="1"/>
        <v>93.895833333333329</v>
      </c>
      <c r="G118" s="172">
        <f t="shared" si="2"/>
        <v>7122.6566840277774</v>
      </c>
      <c r="H118" s="43">
        <f t="shared" si="3"/>
        <v>8.8837719298245618E-2</v>
      </c>
      <c r="J118" s="9">
        <v>116</v>
      </c>
      <c r="K118" s="10">
        <v>1462</v>
      </c>
      <c r="L118" s="169">
        <f t="shared" si="4"/>
        <v>4013.5833333333335</v>
      </c>
      <c r="M118" s="170">
        <f t="shared" si="5"/>
        <v>3715.125</v>
      </c>
      <c r="N118" s="172">
        <f t="shared" si="6"/>
        <v>5076572.265625</v>
      </c>
      <c r="O118" s="273">
        <f t="shared" si="7"/>
        <v>1.541125170998632</v>
      </c>
      <c r="Q118" s="53"/>
      <c r="R118" s="53"/>
      <c r="S118" s="53"/>
      <c r="T118" s="171"/>
      <c r="U118" s="53"/>
      <c r="V118" s="53"/>
      <c r="W118" s="53"/>
      <c r="X118" s="171"/>
      <c r="Y118" s="270">
        <f t="shared" si="8"/>
        <v>39.56645218548924</v>
      </c>
      <c r="Z118" s="174"/>
      <c r="AA118" s="250">
        <f t="shared" si="9"/>
        <v>1607</v>
      </c>
      <c r="AC118" s="251">
        <f t="shared" si="10"/>
        <v>21025</v>
      </c>
      <c r="AD118" s="274">
        <f t="shared" si="11"/>
        <v>9.9179206566347475E-2</v>
      </c>
    </row>
    <row r="119" spans="1:30" ht="14.25" customHeight="1" x14ac:dyDescent="0.25">
      <c r="A119" s="9" t="s">
        <v>20</v>
      </c>
      <c r="B119" s="9">
        <v>2020</v>
      </c>
      <c r="C119" s="9">
        <v>117</v>
      </c>
      <c r="D119" s="10">
        <v>12</v>
      </c>
      <c r="E119" s="169">
        <f t="shared" si="0"/>
        <v>86.583333333333329</v>
      </c>
      <c r="F119" s="170">
        <f t="shared" si="1"/>
        <v>85.583333333333329</v>
      </c>
      <c r="G119" s="172">
        <f t="shared" si="2"/>
        <v>5414.5069444444434</v>
      </c>
      <c r="H119" s="43">
        <f t="shared" si="3"/>
        <v>6.131944444444444E-2</v>
      </c>
      <c r="J119" s="9">
        <v>117</v>
      </c>
      <c r="K119" s="10">
        <v>1141</v>
      </c>
      <c r="L119" s="169">
        <f t="shared" si="4"/>
        <v>3416.6666666666665</v>
      </c>
      <c r="M119" s="170">
        <f t="shared" si="5"/>
        <v>3253.583333333333</v>
      </c>
      <c r="N119" s="172">
        <f t="shared" si="6"/>
        <v>4463008.3402777761</v>
      </c>
      <c r="O119" s="273">
        <f t="shared" si="7"/>
        <v>1.8515191352614664</v>
      </c>
      <c r="Q119" s="53"/>
      <c r="R119" s="53"/>
      <c r="S119" s="53"/>
      <c r="T119" s="171"/>
      <c r="U119" s="53"/>
      <c r="V119" s="53"/>
      <c r="W119" s="53"/>
      <c r="X119" s="171"/>
      <c r="Y119" s="270">
        <f t="shared" si="8"/>
        <v>38.016553067185974</v>
      </c>
      <c r="Z119" s="174"/>
      <c r="AA119" s="250">
        <f t="shared" si="9"/>
        <v>1379</v>
      </c>
      <c r="AC119" s="251">
        <f t="shared" si="10"/>
        <v>56644</v>
      </c>
      <c r="AD119" s="274">
        <f t="shared" si="11"/>
        <v>0.20858895705521471</v>
      </c>
    </row>
    <row r="120" spans="1:30" ht="14.25" customHeight="1" x14ac:dyDescent="0.25">
      <c r="A120" s="9" t="s">
        <v>21</v>
      </c>
      <c r="B120" s="9">
        <v>2020</v>
      </c>
      <c r="C120" s="9">
        <v>118</v>
      </c>
      <c r="D120" s="10">
        <v>60.5</v>
      </c>
      <c r="E120" s="169">
        <f t="shared" si="0"/>
        <v>84.583333333333329</v>
      </c>
      <c r="F120" s="170">
        <f t="shared" si="1"/>
        <v>84.333333333333329</v>
      </c>
      <c r="G120" s="172">
        <f t="shared" si="2"/>
        <v>568.0277777777776</v>
      </c>
      <c r="H120" s="43">
        <f t="shared" si="3"/>
        <v>3.9393939393939387E-3</v>
      </c>
      <c r="J120" s="9">
        <v>118</v>
      </c>
      <c r="K120" s="10">
        <v>985</v>
      </c>
      <c r="L120" s="169">
        <f t="shared" si="4"/>
        <v>3090.5</v>
      </c>
      <c r="M120" s="170">
        <f t="shared" si="5"/>
        <v>3002.666666666667</v>
      </c>
      <c r="N120" s="172">
        <f t="shared" si="6"/>
        <v>4070978.7777777789</v>
      </c>
      <c r="O120" s="273">
        <f t="shared" si="7"/>
        <v>2.04839255499154</v>
      </c>
      <c r="Q120" s="53"/>
      <c r="R120" s="53"/>
      <c r="S120" s="53"/>
      <c r="T120" s="171"/>
      <c r="U120" s="53"/>
      <c r="V120" s="53"/>
      <c r="W120" s="53"/>
      <c r="X120" s="171"/>
      <c r="Y120" s="270">
        <f t="shared" si="8"/>
        <v>35.60474308300396</v>
      </c>
      <c r="Z120" s="174"/>
      <c r="AA120" s="250">
        <f t="shared" si="9"/>
        <v>1426</v>
      </c>
      <c r="AC120" s="251">
        <f t="shared" si="10"/>
        <v>194481</v>
      </c>
      <c r="AD120" s="274">
        <f t="shared" si="11"/>
        <v>0.44771573604060916</v>
      </c>
    </row>
    <row r="121" spans="1:30" ht="14.25" customHeight="1" x14ac:dyDescent="0.25">
      <c r="A121" s="9" t="s">
        <v>22</v>
      </c>
      <c r="B121" s="9">
        <v>2020</v>
      </c>
      <c r="C121" s="9">
        <v>119</v>
      </c>
      <c r="D121" s="10">
        <v>106</v>
      </c>
      <c r="E121" s="169">
        <f t="shared" si="0"/>
        <v>84.083333333333329</v>
      </c>
      <c r="F121" s="170">
        <f t="shared" si="1"/>
        <v>82.333333333333329</v>
      </c>
      <c r="G121" s="172">
        <f t="shared" si="2"/>
        <v>560.11111111111131</v>
      </c>
      <c r="H121" s="43">
        <f t="shared" si="3"/>
        <v>2.2327044025157237E-3</v>
      </c>
      <c r="J121" s="9">
        <v>119</v>
      </c>
      <c r="K121" s="10">
        <v>1948</v>
      </c>
      <c r="L121" s="169">
        <f t="shared" si="4"/>
        <v>2914.8333333333335</v>
      </c>
      <c r="M121" s="170">
        <f t="shared" si="5"/>
        <v>2864.25</v>
      </c>
      <c r="N121" s="172">
        <f t="shared" si="6"/>
        <v>839514.0625</v>
      </c>
      <c r="O121" s="273">
        <f t="shared" si="7"/>
        <v>0.4703542094455852</v>
      </c>
      <c r="Q121" s="53"/>
      <c r="R121" s="53"/>
      <c r="S121" s="53"/>
      <c r="T121" s="171"/>
      <c r="U121" s="53"/>
      <c r="V121" s="53"/>
      <c r="W121" s="53"/>
      <c r="X121" s="171"/>
      <c r="Y121" s="270">
        <f t="shared" si="8"/>
        <v>34.78846153846154</v>
      </c>
      <c r="Z121" s="174"/>
      <c r="AA121" s="250">
        <f t="shared" si="9"/>
        <v>2419</v>
      </c>
      <c r="AC121" s="251">
        <f t="shared" si="10"/>
        <v>221841</v>
      </c>
      <c r="AD121" s="274">
        <f t="shared" si="11"/>
        <v>0.24178644763860369</v>
      </c>
    </row>
    <row r="122" spans="1:30" ht="14.25" customHeight="1" x14ac:dyDescent="0.25">
      <c r="A122" s="9" t="s">
        <v>24</v>
      </c>
      <c r="B122" s="9">
        <v>2020</v>
      </c>
      <c r="C122" s="9">
        <v>120</v>
      </c>
      <c r="D122" s="10">
        <v>272</v>
      </c>
      <c r="E122" s="169">
        <f t="shared" si="0"/>
        <v>80.583333333333329</v>
      </c>
      <c r="F122" s="170">
        <f t="shared" si="1"/>
        <v>81</v>
      </c>
      <c r="G122" s="172">
        <f t="shared" si="2"/>
        <v>36481</v>
      </c>
      <c r="H122" s="43">
        <f t="shared" si="3"/>
        <v>7.0220588235294116E-3</v>
      </c>
      <c r="J122" s="9">
        <v>120</v>
      </c>
      <c r="K122" s="10">
        <v>4880</v>
      </c>
      <c r="L122" s="169">
        <f t="shared" si="4"/>
        <v>2813.6666666666665</v>
      </c>
      <c r="M122" s="170">
        <f t="shared" si="5"/>
        <v>2782.125</v>
      </c>
      <c r="N122" s="172">
        <f t="shared" si="6"/>
        <v>4401079.515625</v>
      </c>
      <c r="O122" s="273">
        <f t="shared" si="7"/>
        <v>0.42989241803278688</v>
      </c>
      <c r="Q122" s="53"/>
      <c r="R122" s="53"/>
      <c r="S122" s="53"/>
      <c r="T122" s="171"/>
      <c r="U122" s="53"/>
      <c r="V122" s="53"/>
      <c r="W122" s="53"/>
      <c r="X122" s="171"/>
      <c r="Y122" s="270">
        <f t="shared" si="8"/>
        <v>34.347222222222221</v>
      </c>
      <c r="Z122" s="174"/>
      <c r="AA122" s="250">
        <f t="shared" si="9"/>
        <v>4238</v>
      </c>
      <c r="AC122" s="251">
        <f t="shared" si="10"/>
        <v>412164</v>
      </c>
      <c r="AD122" s="274">
        <f t="shared" si="11"/>
        <v>0.13155737704918033</v>
      </c>
    </row>
    <row r="123" spans="1:30" ht="14.25" customHeight="1" x14ac:dyDescent="0.25">
      <c r="A123" s="9" t="s">
        <v>7</v>
      </c>
      <c r="B123" s="188">
        <v>2021</v>
      </c>
      <c r="C123" s="9">
        <v>121</v>
      </c>
      <c r="D123" s="10">
        <v>179</v>
      </c>
      <c r="E123" s="169">
        <f t="shared" si="0"/>
        <v>81.416666666666671</v>
      </c>
      <c r="F123" s="170">
        <f t="shared" si="1"/>
        <v>81.625</v>
      </c>
      <c r="G123" s="172">
        <f t="shared" si="2"/>
        <v>9481.890625</v>
      </c>
      <c r="H123" s="43">
        <f t="shared" si="3"/>
        <v>5.4399441340782116E-3</v>
      </c>
      <c r="J123" s="9">
        <v>121</v>
      </c>
      <c r="K123" s="10">
        <v>6198</v>
      </c>
      <c r="L123" s="169">
        <f t="shared" si="4"/>
        <v>2750.5833333333335</v>
      </c>
      <c r="M123" s="170">
        <f t="shared" si="5"/>
        <v>2724.875</v>
      </c>
      <c r="N123" s="172">
        <f t="shared" si="6"/>
        <v>12062597.265625</v>
      </c>
      <c r="O123" s="273">
        <f t="shared" si="7"/>
        <v>0.56036221361729588</v>
      </c>
      <c r="Q123" s="53"/>
      <c r="R123" s="53"/>
      <c r="S123" s="53"/>
      <c r="T123" s="171"/>
      <c r="U123" s="53"/>
      <c r="V123" s="53"/>
      <c r="W123" s="53"/>
      <c r="X123" s="171"/>
      <c r="Y123" s="270">
        <f t="shared" si="8"/>
        <v>33.382848392036756</v>
      </c>
      <c r="Z123" s="174"/>
      <c r="AA123" s="250">
        <f t="shared" si="9"/>
        <v>5672</v>
      </c>
      <c r="AC123" s="251">
        <f t="shared" si="10"/>
        <v>276676</v>
      </c>
      <c r="AD123" s="274">
        <f t="shared" si="11"/>
        <v>8.4866085834140043E-2</v>
      </c>
    </row>
    <row r="124" spans="1:30" ht="14.25" customHeight="1" x14ac:dyDescent="0.25">
      <c r="A124" s="9" t="s">
        <v>9</v>
      </c>
      <c r="B124" s="9">
        <v>2021</v>
      </c>
      <c r="C124" s="9">
        <v>122</v>
      </c>
      <c r="D124" s="10">
        <v>190</v>
      </c>
      <c r="E124" s="169">
        <f t="shared" si="0"/>
        <v>81.833333333333329</v>
      </c>
      <c r="F124" s="170">
        <f t="shared" si="1"/>
        <v>81.541666666666657</v>
      </c>
      <c r="G124" s="172">
        <f t="shared" si="2"/>
        <v>11763.210069444447</v>
      </c>
      <c r="H124" s="43">
        <f t="shared" si="3"/>
        <v>5.7083333333333344E-3</v>
      </c>
      <c r="J124" s="9">
        <v>122</v>
      </c>
      <c r="K124" s="10">
        <v>4770</v>
      </c>
      <c r="L124" s="169">
        <f t="shared" si="4"/>
        <v>2699.1666666666665</v>
      </c>
      <c r="M124" s="170">
        <f t="shared" si="5"/>
        <v>2684.875</v>
      </c>
      <c r="N124" s="172">
        <f t="shared" si="6"/>
        <v>4347746.265625</v>
      </c>
      <c r="O124" s="273">
        <f t="shared" si="7"/>
        <v>0.43713312368972745</v>
      </c>
      <c r="Q124" s="53"/>
      <c r="R124" s="53"/>
      <c r="S124" s="53"/>
      <c r="T124" s="171"/>
      <c r="U124" s="53"/>
      <c r="V124" s="53"/>
      <c r="W124" s="53"/>
      <c r="X124" s="171"/>
      <c r="Y124" s="270">
        <f t="shared" si="8"/>
        <v>32.926417986714362</v>
      </c>
      <c r="Z124" s="174"/>
      <c r="AA124" s="250">
        <f t="shared" si="9"/>
        <v>11933</v>
      </c>
      <c r="AC124" s="251">
        <f t="shared" si="10"/>
        <v>51308569</v>
      </c>
      <c r="AD124" s="274">
        <f t="shared" si="11"/>
        <v>1.5016771488469602</v>
      </c>
    </row>
    <row r="125" spans="1:30" ht="14.25" customHeight="1" x14ac:dyDescent="0.25">
      <c r="A125" s="9" t="s">
        <v>10</v>
      </c>
      <c r="B125" s="9">
        <v>2021</v>
      </c>
      <c r="C125" s="9">
        <v>123</v>
      </c>
      <c r="D125" s="10">
        <v>96</v>
      </c>
      <c r="E125" s="169">
        <f t="shared" si="0"/>
        <v>81.25</v>
      </c>
      <c r="F125" s="170">
        <f t="shared" si="1"/>
        <v>81.395833333333343</v>
      </c>
      <c r="G125" s="172">
        <f t="shared" si="2"/>
        <v>213.28168402777749</v>
      </c>
      <c r="H125" s="43">
        <f t="shared" si="3"/>
        <v>1.5212673611111102E-3</v>
      </c>
      <c r="J125" s="9">
        <v>123</v>
      </c>
      <c r="K125" s="10">
        <v>4338</v>
      </c>
      <c r="L125" s="169">
        <f t="shared" si="4"/>
        <v>2670.5833333333335</v>
      </c>
      <c r="M125" s="170">
        <f t="shared" si="5"/>
        <v>2661.5</v>
      </c>
      <c r="N125" s="172">
        <f t="shared" si="6"/>
        <v>2810652.25</v>
      </c>
      <c r="O125" s="273">
        <f t="shared" si="7"/>
        <v>0.38646841862609499</v>
      </c>
      <c r="Q125" s="53"/>
      <c r="R125" s="53"/>
      <c r="S125" s="53"/>
      <c r="T125" s="171"/>
      <c r="U125" s="53"/>
      <c r="V125" s="53"/>
      <c r="W125" s="53"/>
      <c r="X125" s="171"/>
      <c r="Y125" s="270">
        <f t="shared" si="8"/>
        <v>32.698233939083693</v>
      </c>
      <c r="Z125" s="174"/>
      <c r="AA125" s="250">
        <f t="shared" si="9"/>
        <v>8252</v>
      </c>
      <c r="AC125" s="251">
        <f t="shared" si="10"/>
        <v>15319396</v>
      </c>
      <c r="AD125" s="274">
        <f t="shared" si="11"/>
        <v>0.90225910557860767</v>
      </c>
    </row>
    <row r="126" spans="1:30" ht="14.25" customHeight="1" x14ac:dyDescent="0.25">
      <c r="A126" s="9" t="s">
        <v>11</v>
      </c>
      <c r="B126" s="9">
        <v>2021</v>
      </c>
      <c r="C126" s="9">
        <v>124</v>
      </c>
      <c r="D126" s="10">
        <v>20</v>
      </c>
      <c r="E126" s="169">
        <f t="shared" si="0"/>
        <v>81.541666666666671</v>
      </c>
      <c r="F126" s="170">
        <f t="shared" si="1"/>
        <v>87.854166666666671</v>
      </c>
      <c r="G126" s="172">
        <f t="shared" si="2"/>
        <v>4604.1879340277783</v>
      </c>
      <c r="H126" s="43">
        <f t="shared" si="3"/>
        <v>3.3927083333333337E-2</v>
      </c>
      <c r="J126" s="9">
        <v>124</v>
      </c>
      <c r="K126" s="10">
        <v>2131</v>
      </c>
      <c r="L126" s="169">
        <f t="shared" si="4"/>
        <v>2652.4166666666665</v>
      </c>
      <c r="M126" s="170">
        <f t="shared" si="5"/>
        <v>2735.6666666666665</v>
      </c>
      <c r="N126" s="172">
        <f t="shared" si="6"/>
        <v>365621.77777777758</v>
      </c>
      <c r="O126" s="273">
        <f t="shared" si="7"/>
        <v>0.28374784921007346</v>
      </c>
      <c r="Q126" s="53"/>
      <c r="R126" s="53"/>
      <c r="S126" s="53"/>
      <c r="T126" s="171"/>
      <c r="U126" s="53"/>
      <c r="V126" s="53"/>
      <c r="W126" s="53"/>
      <c r="X126" s="171"/>
      <c r="Y126" s="270">
        <f t="shared" si="8"/>
        <v>31.138724211524778</v>
      </c>
      <c r="Z126" s="174"/>
      <c r="AA126" s="250">
        <f t="shared" si="9"/>
        <v>4239</v>
      </c>
      <c r="AC126" s="251">
        <f t="shared" si="10"/>
        <v>4443664</v>
      </c>
      <c r="AD126" s="274">
        <f t="shared" si="11"/>
        <v>0.989206945096199</v>
      </c>
    </row>
    <row r="127" spans="1:30" ht="14.25" customHeight="1" x14ac:dyDescent="0.25">
      <c r="A127" s="9" t="s">
        <v>12</v>
      </c>
      <c r="B127" s="9">
        <v>2021</v>
      </c>
      <c r="C127" s="9">
        <v>125</v>
      </c>
      <c r="D127" s="10">
        <v>12</v>
      </c>
      <c r="E127" s="169">
        <f t="shared" si="0"/>
        <v>94.166666666666671</v>
      </c>
      <c r="F127" s="170">
        <f t="shared" si="1"/>
        <v>96.458333333333343</v>
      </c>
      <c r="G127" s="172">
        <f t="shared" si="2"/>
        <v>7133.2100694444462</v>
      </c>
      <c r="H127" s="43">
        <f t="shared" si="3"/>
        <v>7.0381944444444455E-2</v>
      </c>
      <c r="J127" s="9">
        <v>125</v>
      </c>
      <c r="K127" s="10">
        <v>1589</v>
      </c>
      <c r="L127" s="169">
        <f t="shared" si="4"/>
        <v>2818.9166666666665</v>
      </c>
      <c r="M127" s="170">
        <f t="shared" si="5"/>
        <v>2896.708333333333</v>
      </c>
      <c r="N127" s="172">
        <f t="shared" si="6"/>
        <v>1710101.0850694436</v>
      </c>
      <c r="O127" s="273">
        <f t="shared" si="7"/>
        <v>0.82297566603733985</v>
      </c>
      <c r="Q127" s="53"/>
      <c r="R127" s="53"/>
      <c r="S127" s="53"/>
      <c r="T127" s="171"/>
      <c r="U127" s="53"/>
      <c r="V127" s="53"/>
      <c r="W127" s="53"/>
      <c r="X127" s="171"/>
      <c r="Y127" s="270">
        <f t="shared" si="8"/>
        <v>30.030669546436279</v>
      </c>
      <c r="Z127" s="174"/>
      <c r="AA127" s="250">
        <f t="shared" si="9"/>
        <v>2803</v>
      </c>
      <c r="AC127" s="251">
        <f t="shared" si="10"/>
        <v>1473796</v>
      </c>
      <c r="AD127" s="274">
        <f t="shared" si="11"/>
        <v>0.76400251730648205</v>
      </c>
    </row>
    <row r="128" spans="1:30" ht="14.25" customHeight="1" x14ac:dyDescent="0.25">
      <c r="A128" s="9" t="s">
        <v>14</v>
      </c>
      <c r="B128" s="9">
        <v>2021</v>
      </c>
      <c r="C128" s="9">
        <v>126</v>
      </c>
      <c r="D128" s="10">
        <v>19.5</v>
      </c>
      <c r="E128" s="169">
        <f t="shared" si="0"/>
        <v>98.75</v>
      </c>
      <c r="F128" s="170">
        <f t="shared" si="1"/>
        <v>96.4375</v>
      </c>
      <c r="G128" s="172">
        <f t="shared" si="2"/>
        <v>5919.37890625</v>
      </c>
      <c r="H128" s="43">
        <f t="shared" si="3"/>
        <v>3.9455128205128205E-2</v>
      </c>
      <c r="J128" s="9">
        <v>126</v>
      </c>
      <c r="K128" s="10">
        <v>1692</v>
      </c>
      <c r="L128" s="169">
        <f t="shared" si="4"/>
        <v>2974.5</v>
      </c>
      <c r="M128" s="170">
        <f t="shared" si="5"/>
        <v>2956.583333333333</v>
      </c>
      <c r="N128" s="172">
        <f t="shared" si="6"/>
        <v>1599171.0069444436</v>
      </c>
      <c r="O128" s="273">
        <f t="shared" si="7"/>
        <v>0.74738967691095337</v>
      </c>
      <c r="Q128" s="53"/>
      <c r="R128" s="53"/>
      <c r="S128" s="53"/>
      <c r="T128" s="171"/>
      <c r="U128" s="53"/>
      <c r="V128" s="53"/>
      <c r="W128" s="53"/>
      <c r="X128" s="171"/>
      <c r="Y128" s="270">
        <f t="shared" si="8"/>
        <v>30.658025491466837</v>
      </c>
      <c r="Z128" s="174"/>
      <c r="AA128" s="250">
        <f t="shared" si="9"/>
        <v>2449</v>
      </c>
      <c r="AC128" s="251">
        <f t="shared" si="10"/>
        <v>573049</v>
      </c>
      <c r="AD128" s="274">
        <f t="shared" si="11"/>
        <v>0.44739952718676124</v>
      </c>
    </row>
    <row r="129" spans="1:30" ht="14.25" customHeight="1" x14ac:dyDescent="0.25">
      <c r="A129" s="9" t="s">
        <v>16</v>
      </c>
      <c r="B129" s="9">
        <v>2021</v>
      </c>
      <c r="C129" s="9">
        <v>127</v>
      </c>
      <c r="D129" s="10">
        <v>5.5</v>
      </c>
      <c r="E129" s="169">
        <f t="shared" si="0"/>
        <v>94.125</v>
      </c>
      <c r="F129" s="170">
        <f t="shared" si="1"/>
        <v>100.08333333333334</v>
      </c>
      <c r="G129" s="172">
        <f t="shared" si="2"/>
        <v>8946.0069444444471</v>
      </c>
      <c r="H129" s="43">
        <f t="shared" si="3"/>
        <v>0.17196969696969699</v>
      </c>
      <c r="J129" s="9">
        <v>127</v>
      </c>
      <c r="K129" s="10">
        <v>1256</v>
      </c>
      <c r="L129" s="169">
        <f t="shared" si="4"/>
        <v>2938.6666666666665</v>
      </c>
      <c r="M129" s="170">
        <f t="shared" si="5"/>
        <v>3096.75</v>
      </c>
      <c r="N129" s="172">
        <f t="shared" si="6"/>
        <v>3388360.5625</v>
      </c>
      <c r="O129" s="273">
        <f t="shared" si="7"/>
        <v>1.4655652866242037</v>
      </c>
      <c r="Q129" s="53"/>
      <c r="R129" s="53"/>
      <c r="S129" s="53"/>
      <c r="T129" s="171"/>
      <c r="U129" s="53"/>
      <c r="V129" s="53"/>
      <c r="W129" s="53"/>
      <c r="X129" s="171"/>
      <c r="Y129" s="270">
        <f t="shared" si="8"/>
        <v>30.941715237302244</v>
      </c>
      <c r="Z129" s="174"/>
      <c r="AA129" s="250">
        <f t="shared" si="9"/>
        <v>1873</v>
      </c>
      <c r="AC129" s="251">
        <f t="shared" si="10"/>
        <v>380689</v>
      </c>
      <c r="AD129" s="274">
        <f t="shared" si="11"/>
        <v>0.49124203821656048</v>
      </c>
    </row>
    <row r="130" spans="1:30" ht="14.25" customHeight="1" x14ac:dyDescent="0.25">
      <c r="A130" s="9" t="s">
        <v>18</v>
      </c>
      <c r="B130" s="9">
        <v>2021</v>
      </c>
      <c r="C130" s="9">
        <v>128</v>
      </c>
      <c r="D130" s="10">
        <v>2.5</v>
      </c>
      <c r="E130" s="169">
        <f t="shared" si="0"/>
        <v>106.04166666666667</v>
      </c>
      <c r="F130" s="170">
        <f t="shared" si="1"/>
        <v>106.20833333333334</v>
      </c>
      <c r="G130" s="172">
        <f t="shared" si="2"/>
        <v>10755.418402777779</v>
      </c>
      <c r="H130" s="43">
        <f t="shared" si="3"/>
        <v>0.41483333333333333</v>
      </c>
      <c r="J130" s="9">
        <v>128</v>
      </c>
      <c r="K130" s="10">
        <v>1119</v>
      </c>
      <c r="L130" s="169">
        <f t="shared" si="4"/>
        <v>3254.8333333333335</v>
      </c>
      <c r="M130" s="170">
        <f t="shared" si="5"/>
        <v>3511.875</v>
      </c>
      <c r="N130" s="172">
        <f t="shared" si="6"/>
        <v>5725850.765625</v>
      </c>
      <c r="O130" s="273">
        <f t="shared" si="7"/>
        <v>2.1384048257372652</v>
      </c>
      <c r="Q130" s="53"/>
      <c r="R130" s="53"/>
      <c r="S130" s="53"/>
      <c r="T130" s="171"/>
      <c r="U130" s="53"/>
      <c r="V130" s="53"/>
      <c r="W130" s="53"/>
      <c r="X130" s="171"/>
      <c r="Y130" s="270">
        <f t="shared" si="8"/>
        <v>33.065908199293837</v>
      </c>
      <c r="Z130" s="174"/>
      <c r="AA130" s="250">
        <f t="shared" si="9"/>
        <v>1462</v>
      </c>
      <c r="AC130" s="251">
        <f t="shared" si="10"/>
        <v>117649</v>
      </c>
      <c r="AD130" s="274">
        <f t="shared" si="11"/>
        <v>0.30652368185880252</v>
      </c>
    </row>
    <row r="131" spans="1:30" ht="14.25" customHeight="1" x14ac:dyDescent="0.25">
      <c r="A131" s="9" t="s">
        <v>20</v>
      </c>
      <c r="B131" s="9">
        <v>2021</v>
      </c>
      <c r="C131" s="9">
        <v>129</v>
      </c>
      <c r="D131" s="10">
        <v>15.5</v>
      </c>
      <c r="E131" s="169">
        <f t="shared" si="0"/>
        <v>106.375</v>
      </c>
      <c r="F131" s="170">
        <f t="shared" si="1"/>
        <v>106.66666666666666</v>
      </c>
      <c r="G131" s="172">
        <f t="shared" si="2"/>
        <v>8311.3611111111095</v>
      </c>
      <c r="H131" s="43">
        <f t="shared" si="3"/>
        <v>5.881720430107526E-2</v>
      </c>
      <c r="J131" s="9">
        <v>129</v>
      </c>
      <c r="K131" s="10">
        <v>923</v>
      </c>
      <c r="L131" s="169">
        <f t="shared" si="4"/>
        <v>3768.9166666666665</v>
      </c>
      <c r="M131" s="170">
        <f t="shared" si="5"/>
        <v>3795.583333333333</v>
      </c>
      <c r="N131" s="172">
        <f t="shared" si="6"/>
        <v>8251735.0069444431</v>
      </c>
      <c r="O131" s="273">
        <f t="shared" si="7"/>
        <v>3.1122246298302634</v>
      </c>
      <c r="Q131" s="53"/>
      <c r="R131" s="53"/>
      <c r="S131" s="53"/>
      <c r="T131" s="171"/>
      <c r="U131" s="53"/>
      <c r="V131" s="53"/>
      <c r="W131" s="53"/>
      <c r="X131" s="171"/>
      <c r="Y131" s="270">
        <f t="shared" si="8"/>
        <v>35.583593749999999</v>
      </c>
      <c r="Z131" s="174"/>
      <c r="AA131" s="250">
        <f t="shared" si="9"/>
        <v>1141</v>
      </c>
      <c r="AC131" s="251">
        <f t="shared" si="10"/>
        <v>47524</v>
      </c>
      <c r="AD131" s="274">
        <f t="shared" si="11"/>
        <v>0.23618634886240519</v>
      </c>
    </row>
    <row r="132" spans="1:30" ht="14.25" customHeight="1" x14ac:dyDescent="0.25">
      <c r="A132" s="9" t="s">
        <v>21</v>
      </c>
      <c r="B132" s="9">
        <v>2021</v>
      </c>
      <c r="C132" s="9">
        <v>130</v>
      </c>
      <c r="D132" s="10">
        <v>212</v>
      </c>
      <c r="E132" s="169">
        <f t="shared" si="0"/>
        <v>106.95833333333333</v>
      </c>
      <c r="F132" s="255">
        <f t="shared" si="1"/>
        <v>108.125</v>
      </c>
      <c r="G132" s="172">
        <f t="shared" si="2"/>
        <v>10790.015625</v>
      </c>
      <c r="H132" s="43">
        <f t="shared" si="3"/>
        <v>4.8997641509433967E-3</v>
      </c>
      <c r="J132" s="9">
        <v>130</v>
      </c>
      <c r="K132" s="10">
        <v>2983</v>
      </c>
      <c r="L132" s="169">
        <f t="shared" si="4"/>
        <v>3822.25</v>
      </c>
      <c r="M132" s="255">
        <f t="shared" si="5"/>
        <v>3890.166666666667</v>
      </c>
      <c r="N132" s="172">
        <f t="shared" si="6"/>
        <v>822951.36111111171</v>
      </c>
      <c r="O132" s="273">
        <f t="shared" si="7"/>
        <v>0.3041121913062913</v>
      </c>
      <c r="Q132" s="53"/>
      <c r="R132" s="53"/>
      <c r="S132" s="256"/>
      <c r="T132" s="171"/>
      <c r="U132" s="53"/>
      <c r="V132" s="53"/>
      <c r="W132" s="256"/>
      <c r="X132" s="171"/>
      <c r="Y132" s="270">
        <f t="shared" si="8"/>
        <v>35.978420038535646</v>
      </c>
      <c r="Z132" s="174"/>
      <c r="AA132" s="250">
        <f t="shared" si="9"/>
        <v>985</v>
      </c>
      <c r="AC132" s="251">
        <f t="shared" si="10"/>
        <v>3992004</v>
      </c>
      <c r="AD132" s="274">
        <f t="shared" si="11"/>
        <v>0.66979550787797515</v>
      </c>
    </row>
    <row r="133" spans="1:30" ht="14.25" customHeight="1" x14ac:dyDescent="0.25">
      <c r="A133" s="9" t="s">
        <v>22</v>
      </c>
      <c r="B133" s="9">
        <v>2021</v>
      </c>
      <c r="C133" s="9">
        <v>131</v>
      </c>
      <c r="D133" s="10">
        <v>161</v>
      </c>
      <c r="E133" s="255">
        <f t="shared" si="0"/>
        <v>109.29166666666667</v>
      </c>
      <c r="F133" s="255">
        <f t="shared" si="1"/>
        <v>111.58333333333334</v>
      </c>
      <c r="G133" s="270"/>
      <c r="H133" s="172"/>
      <c r="J133" s="9">
        <v>131</v>
      </c>
      <c r="K133" s="10">
        <v>3815</v>
      </c>
      <c r="L133" s="275">
        <f t="shared" si="4"/>
        <v>3958.0833333333335</v>
      </c>
      <c r="M133" s="261">
        <f t="shared" ref="M133:M142" si="12">S133*$AF$4</f>
        <v>3784.5456373379297</v>
      </c>
      <c r="N133" s="172"/>
      <c r="O133" s="172"/>
      <c r="Q133" s="53"/>
      <c r="R133" s="256"/>
      <c r="S133" s="259">
        <f t="shared" ref="S133:S142" si="13">AVERAGE(E133:E134)</f>
        <v>111.58333333333334</v>
      </c>
      <c r="T133" s="171"/>
      <c r="U133" s="53"/>
      <c r="V133" s="256"/>
      <c r="W133" s="261">
        <f t="shared" ref="W133:W142" si="14">S133*$AF$4</f>
        <v>3784.5456373379297</v>
      </c>
      <c r="X133" s="171"/>
      <c r="Y133" s="174"/>
      <c r="Z133" s="174"/>
      <c r="AA133" s="250">
        <f t="shared" si="9"/>
        <v>1948</v>
      </c>
      <c r="AC133" s="251">
        <f t="shared" si="10"/>
        <v>3485689</v>
      </c>
      <c r="AD133" s="274">
        <f t="shared" si="11"/>
        <v>0.48938401048492791</v>
      </c>
    </row>
    <row r="134" spans="1:30" ht="14.25" customHeight="1" x14ac:dyDescent="0.25">
      <c r="A134" s="9" t="s">
        <v>24</v>
      </c>
      <c r="B134" s="9">
        <v>2021</v>
      </c>
      <c r="C134" s="9">
        <v>132</v>
      </c>
      <c r="D134" s="10">
        <v>216.5</v>
      </c>
      <c r="E134" s="259">
        <f t="shared" si="0"/>
        <v>113.875</v>
      </c>
      <c r="F134" s="255">
        <f t="shared" si="1"/>
        <v>113.47916666666666</v>
      </c>
      <c r="G134" s="270"/>
      <c r="H134" s="172"/>
      <c r="J134" s="9">
        <v>132</v>
      </c>
      <c r="K134" s="10">
        <v>4450</v>
      </c>
      <c r="L134" s="261">
        <f t="shared" ref="L134:L143" si="15">(2*M133)-L133</f>
        <v>3611.007941342526</v>
      </c>
      <c r="M134" s="261">
        <f t="shared" si="12"/>
        <v>3848.8461700111466</v>
      </c>
      <c r="N134" s="172"/>
      <c r="O134" s="172"/>
      <c r="Q134" s="53"/>
      <c r="R134" s="263">
        <f t="shared" ref="R134:R143" si="16">AVERAGE(D128:D139)</f>
        <v>113.875</v>
      </c>
      <c r="S134" s="259">
        <f t="shared" si="13"/>
        <v>113.47916666666666</v>
      </c>
      <c r="T134" s="171"/>
      <c r="U134" s="53"/>
      <c r="V134" s="261">
        <f t="shared" ref="V134:V143" si="17">(2*M133)-L133</f>
        <v>3611.007941342526</v>
      </c>
      <c r="W134" s="261">
        <f t="shared" si="14"/>
        <v>3848.8461700111466</v>
      </c>
      <c r="X134" s="171"/>
      <c r="Y134" s="174"/>
      <c r="Z134" s="174"/>
      <c r="AA134" s="250">
        <f t="shared" si="9"/>
        <v>4880</v>
      </c>
      <c r="AC134" s="251">
        <f t="shared" si="10"/>
        <v>184900</v>
      </c>
      <c r="AD134" s="274">
        <f t="shared" si="11"/>
        <v>9.662921348314607E-2</v>
      </c>
    </row>
    <row r="135" spans="1:30" ht="14.25" customHeight="1" x14ac:dyDescent="0.25">
      <c r="A135" s="9" t="s">
        <v>7</v>
      </c>
      <c r="B135" s="9">
        <v>2022</v>
      </c>
      <c r="C135" s="9">
        <v>133</v>
      </c>
      <c r="D135" s="10">
        <v>322</v>
      </c>
      <c r="E135" s="259">
        <f t="shared" si="0"/>
        <v>113.08333333333333</v>
      </c>
      <c r="F135" s="255">
        <f t="shared" si="1"/>
        <v>113.84583333333333</v>
      </c>
      <c r="G135" s="270"/>
      <c r="H135" s="172"/>
      <c r="J135" s="9">
        <v>133</v>
      </c>
      <c r="K135" s="10">
        <v>9992</v>
      </c>
      <c r="L135" s="261">
        <f t="shared" si="15"/>
        <v>4086.6843986797671</v>
      </c>
      <c r="M135" s="261">
        <f t="shared" si="12"/>
        <v>3861.2823169897028</v>
      </c>
      <c r="N135" s="172"/>
      <c r="O135" s="172"/>
      <c r="Q135" s="53"/>
      <c r="R135" s="263">
        <f t="shared" si="16"/>
        <v>113.08333333333333</v>
      </c>
      <c r="S135" s="259">
        <f t="shared" si="13"/>
        <v>113.84583333333333</v>
      </c>
      <c r="T135" s="171"/>
      <c r="U135" s="53"/>
      <c r="V135" s="261">
        <f t="shared" si="17"/>
        <v>4086.6843986797671</v>
      </c>
      <c r="W135" s="261">
        <f t="shared" si="14"/>
        <v>3861.2823169897028</v>
      </c>
      <c r="X135" s="171"/>
      <c r="Y135" s="174"/>
      <c r="Z135" s="174"/>
      <c r="AA135" s="250">
        <f t="shared" si="9"/>
        <v>6198</v>
      </c>
      <c r="AC135" s="251">
        <f t="shared" si="10"/>
        <v>14394436</v>
      </c>
      <c r="AD135" s="274">
        <f t="shared" si="11"/>
        <v>0.37970376301040831</v>
      </c>
    </row>
    <row r="136" spans="1:30" ht="14.25" customHeight="1" x14ac:dyDescent="0.25">
      <c r="A136" s="9" t="s">
        <v>9</v>
      </c>
      <c r="B136" s="9">
        <v>2022</v>
      </c>
      <c r="C136" s="9">
        <v>134</v>
      </c>
      <c r="D136" s="10">
        <v>194</v>
      </c>
      <c r="E136" s="259">
        <f t="shared" si="0"/>
        <v>114.60833333333333</v>
      </c>
      <c r="F136" s="255">
        <f t="shared" si="1"/>
        <v>115.21250000000001</v>
      </c>
      <c r="G136" s="270"/>
      <c r="H136" s="172"/>
      <c r="J136" s="9">
        <v>134</v>
      </c>
      <c r="K136" s="10">
        <v>10939</v>
      </c>
      <c r="L136" s="261">
        <f t="shared" si="15"/>
        <v>3635.8802352996386</v>
      </c>
      <c r="M136" s="261">
        <f t="shared" si="12"/>
        <v>3907.6352284552313</v>
      </c>
      <c r="N136" s="172"/>
      <c r="O136" s="172"/>
      <c r="Q136" s="53"/>
      <c r="R136" s="263">
        <f t="shared" si="16"/>
        <v>114.60833333333333</v>
      </c>
      <c r="S136" s="259">
        <f t="shared" si="13"/>
        <v>115.21250000000001</v>
      </c>
      <c r="T136" s="171"/>
      <c r="U136" s="53"/>
      <c r="V136" s="261">
        <f t="shared" si="17"/>
        <v>3635.8802352996386</v>
      </c>
      <c r="W136" s="261">
        <f t="shared" si="14"/>
        <v>3907.6352284552313</v>
      </c>
      <c r="X136" s="171"/>
      <c r="Y136" s="174"/>
      <c r="Z136" s="174"/>
      <c r="AA136" s="250">
        <f t="shared" si="9"/>
        <v>4770</v>
      </c>
      <c r="AC136" s="251">
        <f t="shared" si="10"/>
        <v>38056561</v>
      </c>
      <c r="AD136" s="274">
        <f t="shared" si="11"/>
        <v>0.56394551604351406</v>
      </c>
    </row>
    <row r="137" spans="1:30" ht="14.25" customHeight="1" x14ac:dyDescent="0.25">
      <c r="A137" s="9" t="s">
        <v>10</v>
      </c>
      <c r="B137" s="9">
        <v>2022</v>
      </c>
      <c r="C137" s="9">
        <v>135</v>
      </c>
      <c r="D137" s="10">
        <v>103</v>
      </c>
      <c r="E137" s="259">
        <f t="shared" si="0"/>
        <v>115.81666666666666</v>
      </c>
      <c r="F137" s="255">
        <f t="shared" si="1"/>
        <v>117.29583333333332</v>
      </c>
      <c r="G137" s="270"/>
      <c r="H137" s="172"/>
      <c r="J137" s="9">
        <v>135</v>
      </c>
      <c r="K137" s="10">
        <v>4978</v>
      </c>
      <c r="L137" s="261">
        <f t="shared" si="15"/>
        <v>4179.3902216108236</v>
      </c>
      <c r="M137" s="261">
        <f t="shared" si="12"/>
        <v>3978.2951544697553</v>
      </c>
      <c r="N137" s="172"/>
      <c r="O137" s="172"/>
      <c r="Q137" s="53"/>
      <c r="R137" s="263">
        <f t="shared" si="16"/>
        <v>115.81666666666666</v>
      </c>
      <c r="S137" s="259">
        <f t="shared" si="13"/>
        <v>117.29583333333332</v>
      </c>
      <c r="T137" s="171"/>
      <c r="U137" s="53"/>
      <c r="V137" s="261">
        <f t="shared" si="17"/>
        <v>4179.3902216108236</v>
      </c>
      <c r="W137" s="261">
        <f t="shared" si="14"/>
        <v>3978.2951544697553</v>
      </c>
      <c r="X137" s="171"/>
      <c r="Y137" s="174"/>
      <c r="Z137" s="174"/>
      <c r="AA137" s="250">
        <f t="shared" si="9"/>
        <v>4338</v>
      </c>
      <c r="AC137" s="251">
        <f t="shared" si="10"/>
        <v>409600</v>
      </c>
      <c r="AD137" s="274">
        <f t="shared" si="11"/>
        <v>0.12856568903173965</v>
      </c>
    </row>
    <row r="138" spans="1:30" ht="14.25" customHeight="1" x14ac:dyDescent="0.25">
      <c r="A138" s="264" t="s">
        <v>11</v>
      </c>
      <c r="B138" s="264">
        <v>2022</v>
      </c>
      <c r="C138" s="264">
        <v>136</v>
      </c>
      <c r="D138" s="265">
        <v>48</v>
      </c>
      <c r="E138" s="259">
        <f t="shared" si="0"/>
        <v>118.77499999999999</v>
      </c>
      <c r="F138" s="255">
        <f t="shared" si="1"/>
        <v>115.27499999999999</v>
      </c>
      <c r="G138" s="270"/>
      <c r="H138" s="172"/>
      <c r="J138" s="9">
        <v>136</v>
      </c>
      <c r="K138" s="260">
        <v>3761</v>
      </c>
      <c r="L138" s="261">
        <f t="shared" si="15"/>
        <v>3777.200087328687</v>
      </c>
      <c r="M138" s="261">
        <f t="shared" si="12"/>
        <v>3909.7550262356667</v>
      </c>
      <c r="N138" s="172"/>
      <c r="O138" s="172"/>
      <c r="Q138" s="265">
        <v>48</v>
      </c>
      <c r="R138" s="263">
        <f t="shared" si="16"/>
        <v>118.77499999999999</v>
      </c>
      <c r="S138" s="259">
        <f t="shared" si="13"/>
        <v>115.27499999999999</v>
      </c>
      <c r="T138" s="171"/>
      <c r="U138" s="260">
        <v>3761</v>
      </c>
      <c r="V138" s="261">
        <f t="shared" si="17"/>
        <v>3777.200087328687</v>
      </c>
      <c r="W138" s="261">
        <f t="shared" si="14"/>
        <v>3909.7550262356667</v>
      </c>
      <c r="X138" s="171"/>
      <c r="Y138" s="174"/>
      <c r="Z138" s="174"/>
      <c r="AA138" s="250">
        <f t="shared" si="9"/>
        <v>2131</v>
      </c>
      <c r="AC138" s="251">
        <f t="shared" si="10"/>
        <v>2656900</v>
      </c>
      <c r="AD138" s="274">
        <f t="shared" si="11"/>
        <v>0.43339537357085883</v>
      </c>
    </row>
    <row r="139" spans="1:30" ht="14.25" customHeight="1" x14ac:dyDescent="0.25">
      <c r="A139" s="211" t="s">
        <v>12</v>
      </c>
      <c r="B139" s="211">
        <v>2022</v>
      </c>
      <c r="C139" s="211">
        <v>137</v>
      </c>
      <c r="D139" s="47">
        <v>67</v>
      </c>
      <c r="E139" s="259">
        <f t="shared" si="0"/>
        <v>111.77499999999999</v>
      </c>
      <c r="F139" s="255">
        <f t="shared" si="1"/>
        <v>109.60833333333332</v>
      </c>
      <c r="G139" s="270"/>
      <c r="H139" s="172"/>
      <c r="J139" s="9">
        <v>137</v>
      </c>
      <c r="K139" s="261">
        <f t="shared" ref="K139:K149" si="18">(12*L133)-SUM(K128:K138)</f>
        <v>1589</v>
      </c>
      <c r="L139" s="261">
        <f t="shared" si="15"/>
        <v>4042.3099651426464</v>
      </c>
      <c r="M139" s="261">
        <f t="shared" si="12"/>
        <v>3717.56002747616</v>
      </c>
      <c r="N139" s="172"/>
      <c r="O139" s="172"/>
      <c r="Q139" s="47">
        <v>67</v>
      </c>
      <c r="R139" s="263">
        <f t="shared" si="16"/>
        <v>111.77499999999999</v>
      </c>
      <c r="S139" s="259">
        <f t="shared" si="13"/>
        <v>109.60833333333332</v>
      </c>
      <c r="T139" s="171"/>
      <c r="U139" s="261">
        <f t="shared" ref="U139:U149" si="19">(12*L133)-SUM(K128:K138)</f>
        <v>1589</v>
      </c>
      <c r="V139" s="261">
        <f t="shared" si="17"/>
        <v>4042.3099651426464</v>
      </c>
      <c r="W139" s="261">
        <f t="shared" si="14"/>
        <v>3717.56002747616</v>
      </c>
      <c r="X139" s="171"/>
      <c r="Y139" s="174"/>
      <c r="Z139" s="174"/>
      <c r="AA139" s="250">
        <f t="shared" si="9"/>
        <v>1589</v>
      </c>
    </row>
    <row r="140" spans="1:30" ht="14.25" customHeight="1" x14ac:dyDescent="0.25">
      <c r="A140" s="211" t="s">
        <v>14</v>
      </c>
      <c r="B140" s="211">
        <v>2022</v>
      </c>
      <c r="C140" s="211">
        <v>138</v>
      </c>
      <c r="D140" s="47">
        <v>10</v>
      </c>
      <c r="E140" s="259">
        <f t="shared" si="0"/>
        <v>107.44166666666666</v>
      </c>
      <c r="F140" s="255">
        <f t="shared" si="1"/>
        <v>105.62916666666666</v>
      </c>
      <c r="G140" s="270"/>
      <c r="H140" s="172"/>
      <c r="J140" s="9">
        <v>138</v>
      </c>
      <c r="K140" s="261">
        <f t="shared" si="18"/>
        <v>-2472.9047038896897</v>
      </c>
      <c r="L140" s="261">
        <f t="shared" si="15"/>
        <v>3392.8100898096736</v>
      </c>
      <c r="M140" s="261">
        <f t="shared" si="12"/>
        <v>3582.5995687884188</v>
      </c>
      <c r="N140" s="172"/>
      <c r="O140" s="172"/>
      <c r="Q140" s="47">
        <v>10</v>
      </c>
      <c r="R140" s="263">
        <f t="shared" si="16"/>
        <v>107.44166666666666</v>
      </c>
      <c r="S140" s="259">
        <f t="shared" si="13"/>
        <v>105.62916666666666</v>
      </c>
      <c r="T140" s="171"/>
      <c r="U140" s="261">
        <f t="shared" si="19"/>
        <v>-2472.9047038896897</v>
      </c>
      <c r="V140" s="261">
        <f t="shared" si="17"/>
        <v>3392.8100898096736</v>
      </c>
      <c r="W140" s="261">
        <f t="shared" si="14"/>
        <v>3582.5995687884188</v>
      </c>
      <c r="X140" s="171"/>
      <c r="Y140" s="174"/>
      <c r="Z140" s="174"/>
      <c r="AA140" s="250">
        <f t="shared" si="9"/>
        <v>-2472.9047038896897</v>
      </c>
    </row>
    <row r="141" spans="1:30" ht="14.25" customHeight="1" x14ac:dyDescent="0.25">
      <c r="A141" s="211" t="s">
        <v>16</v>
      </c>
      <c r="B141" s="211">
        <v>2022</v>
      </c>
      <c r="C141" s="211">
        <v>139</v>
      </c>
      <c r="D141" s="47">
        <v>23.8</v>
      </c>
      <c r="E141" s="259">
        <f t="shared" si="0"/>
        <v>103.81666666666666</v>
      </c>
      <c r="F141" s="255">
        <f t="shared" si="1"/>
        <v>98.288888888888891</v>
      </c>
      <c r="G141" s="270"/>
      <c r="H141" s="172"/>
      <c r="J141" s="9">
        <v>139</v>
      </c>
      <c r="K141" s="261">
        <f t="shared" si="18"/>
        <v>6964.1174880468971</v>
      </c>
      <c r="L141" s="261">
        <f t="shared" si="15"/>
        <v>3772.3890477671639</v>
      </c>
      <c r="M141" s="261">
        <f t="shared" si="12"/>
        <v>3333.6410961305778</v>
      </c>
      <c r="N141" s="172"/>
      <c r="O141" s="172"/>
      <c r="Q141" s="47">
        <v>23.8</v>
      </c>
      <c r="R141" s="263">
        <f t="shared" si="16"/>
        <v>103.81666666666666</v>
      </c>
      <c r="S141" s="259">
        <f t="shared" si="13"/>
        <v>98.288888888888891</v>
      </c>
      <c r="T141" s="171"/>
      <c r="U141" s="261">
        <f t="shared" si="19"/>
        <v>6964.1174880468971</v>
      </c>
      <c r="V141" s="261">
        <f t="shared" si="17"/>
        <v>3772.3890477671639</v>
      </c>
      <c r="W141" s="261">
        <f t="shared" si="14"/>
        <v>3333.6410961305778</v>
      </c>
      <c r="X141" s="171"/>
      <c r="Y141" s="174"/>
      <c r="Z141" s="174"/>
      <c r="AA141" s="250">
        <f t="shared" si="9"/>
        <v>6964.1174880468971</v>
      </c>
    </row>
    <row r="142" spans="1:30" ht="14.25" customHeight="1" x14ac:dyDescent="0.25">
      <c r="A142" s="211" t="s">
        <v>18</v>
      </c>
      <c r="B142" s="211">
        <v>2022</v>
      </c>
      <c r="C142" s="211">
        <v>140</v>
      </c>
      <c r="D142" s="47">
        <v>17</v>
      </c>
      <c r="E142" s="259">
        <f t="shared" si="0"/>
        <v>92.761111111111106</v>
      </c>
      <c r="F142" s="255">
        <f t="shared" si="1"/>
        <v>91.886111111111106</v>
      </c>
      <c r="G142" s="270"/>
      <c r="H142" s="172"/>
      <c r="J142" s="9">
        <v>140</v>
      </c>
      <c r="K142" s="261">
        <f t="shared" si="18"/>
        <v>-4290.6499605615463</v>
      </c>
      <c r="L142" s="261">
        <f t="shared" si="15"/>
        <v>2894.8931444939917</v>
      </c>
      <c r="M142" s="261">
        <f t="shared" si="12"/>
        <v>3116.4795901792722</v>
      </c>
      <c r="N142" s="172"/>
      <c r="O142" s="172"/>
      <c r="Q142" s="47">
        <v>17</v>
      </c>
      <c r="R142" s="263">
        <f t="shared" si="16"/>
        <v>92.761111111111106</v>
      </c>
      <c r="S142" s="259">
        <f t="shared" si="13"/>
        <v>91.886111111111106</v>
      </c>
      <c r="T142" s="171"/>
      <c r="U142" s="261">
        <f t="shared" si="19"/>
        <v>-4290.6499605615463</v>
      </c>
      <c r="V142" s="261">
        <f t="shared" si="17"/>
        <v>2894.8931444939917</v>
      </c>
      <c r="W142" s="261">
        <f t="shared" si="14"/>
        <v>3116.4795901792722</v>
      </c>
      <c r="X142" s="171"/>
      <c r="Y142" s="174"/>
      <c r="Z142" s="174"/>
      <c r="AA142" s="250">
        <f t="shared" si="9"/>
        <v>-4290.6499605615463</v>
      </c>
    </row>
    <row r="143" spans="1:30" ht="14.25" customHeight="1" x14ac:dyDescent="0.25">
      <c r="A143" s="211" t="s">
        <v>20</v>
      </c>
      <c r="B143" s="211">
        <v>2022</v>
      </c>
      <c r="C143" s="211">
        <v>141</v>
      </c>
      <c r="D143" s="47">
        <v>51</v>
      </c>
      <c r="E143" s="259">
        <f t="shared" si="0"/>
        <v>91.011111111111106</v>
      </c>
      <c r="G143" s="270"/>
      <c r="H143" s="172"/>
      <c r="J143" s="9">
        <v>141</v>
      </c>
      <c r="K143" s="261">
        <f t="shared" si="18"/>
        <v>7445.1198357342219</v>
      </c>
      <c r="L143" s="261">
        <f t="shared" si="15"/>
        <v>3338.0660358645528</v>
      </c>
      <c r="N143" s="172"/>
      <c r="O143" s="172"/>
      <c r="Q143" s="47">
        <v>51</v>
      </c>
      <c r="R143" s="263">
        <f t="shared" si="16"/>
        <v>91.011111111111106</v>
      </c>
      <c r="T143" s="171"/>
      <c r="U143" s="261">
        <f t="shared" si="19"/>
        <v>7445.1198357342219</v>
      </c>
      <c r="V143" s="261">
        <f t="shared" si="17"/>
        <v>3338.0660358645528</v>
      </c>
      <c r="X143" s="171"/>
      <c r="Y143" s="174"/>
      <c r="Z143" s="174"/>
      <c r="AA143" s="250">
        <f t="shared" si="9"/>
        <v>7445.1198357342219</v>
      </c>
    </row>
    <row r="144" spans="1:30" ht="14.25" customHeight="1" x14ac:dyDescent="0.25">
      <c r="A144" s="211" t="s">
        <v>21</v>
      </c>
      <c r="B144" s="211">
        <v>2022</v>
      </c>
      <c r="C144" s="211">
        <v>142</v>
      </c>
      <c r="D144" s="47">
        <v>128</v>
      </c>
      <c r="G144" s="270"/>
      <c r="H144" s="172"/>
      <c r="J144" s="9">
        <v>142</v>
      </c>
      <c r="K144" s="261">
        <f t="shared" si="18"/>
        <v>-1843.2816113856388</v>
      </c>
      <c r="N144" s="172"/>
      <c r="O144" s="172"/>
      <c r="Q144" s="47">
        <v>128</v>
      </c>
      <c r="T144" s="171"/>
      <c r="U144" s="261">
        <f t="shared" si="19"/>
        <v>-1843.2816113856388</v>
      </c>
      <c r="X144" s="171"/>
      <c r="Y144" s="174"/>
      <c r="Z144" s="174"/>
      <c r="AA144" s="250">
        <f t="shared" si="9"/>
        <v>-1843.2816113856388</v>
      </c>
    </row>
    <row r="145" spans="1:27" ht="14.25" customHeight="1" x14ac:dyDescent="0.25">
      <c r="A145" s="211" t="s">
        <v>22</v>
      </c>
      <c r="B145" s="211">
        <v>2022</v>
      </c>
      <c r="C145" s="211">
        <v>143</v>
      </c>
      <c r="D145" s="47">
        <v>109</v>
      </c>
      <c r="G145" s="270"/>
      <c r="H145" s="172"/>
      <c r="J145" s="9">
        <v>143</v>
      </c>
      <c r="K145" s="261">
        <f t="shared" si="18"/>
        <v>6996.3185337675168</v>
      </c>
      <c r="N145" s="172"/>
      <c r="O145" s="172"/>
      <c r="Q145" s="47">
        <v>109</v>
      </c>
      <c r="T145" s="171"/>
      <c r="U145" s="261">
        <f t="shared" si="19"/>
        <v>6996.3185337675168</v>
      </c>
      <c r="X145" s="171"/>
      <c r="Y145" s="174"/>
      <c r="Z145" s="174"/>
      <c r="AA145" s="250">
        <f t="shared" si="9"/>
        <v>6996.3185337675168</v>
      </c>
    </row>
    <row r="146" spans="1:27" ht="14.25" customHeight="1" x14ac:dyDescent="0.25">
      <c r="A146" s="211" t="s">
        <v>24</v>
      </c>
      <c r="B146" s="211">
        <v>2022</v>
      </c>
      <c r="C146" s="211">
        <v>144</v>
      </c>
      <c r="D146" s="47">
        <v>173</v>
      </c>
      <c r="G146" s="270"/>
      <c r="H146" s="172"/>
      <c r="J146" s="9">
        <v>144</v>
      </c>
      <c r="K146" s="261">
        <f t="shared" si="18"/>
        <v>-3343.9985039956809</v>
      </c>
      <c r="N146" s="172"/>
      <c r="O146" s="172"/>
      <c r="Q146" s="47">
        <v>173</v>
      </c>
      <c r="T146" s="171"/>
      <c r="U146" s="261">
        <f t="shared" si="19"/>
        <v>-3343.9985039956809</v>
      </c>
      <c r="X146" s="171"/>
      <c r="Y146" s="174"/>
      <c r="Z146" s="174"/>
      <c r="AA146" s="250">
        <f t="shared" si="9"/>
        <v>-3343.9985039956809</v>
      </c>
    </row>
    <row r="147" spans="1:27" ht="14.25" customHeight="1" x14ac:dyDescent="0.25">
      <c r="A147" s="211" t="s">
        <v>7</v>
      </c>
      <c r="B147" s="211">
        <v>2023</v>
      </c>
      <c r="C147" s="211">
        <v>145</v>
      </c>
      <c r="D147" s="47">
        <v>189.33333333333334</v>
      </c>
      <c r="G147" s="270"/>
      <c r="H147" s="172"/>
      <c r="J147" s="9">
        <v>145</v>
      </c>
      <c r="K147" s="261">
        <f t="shared" si="18"/>
        <v>14546.947495489891</v>
      </c>
      <c r="N147" s="172"/>
      <c r="O147" s="172"/>
      <c r="Q147" s="47">
        <v>189.33333333333334</v>
      </c>
      <c r="T147" s="171"/>
      <c r="U147" s="261">
        <f t="shared" si="19"/>
        <v>14546.947495489891</v>
      </c>
      <c r="X147" s="171"/>
      <c r="Y147" s="174"/>
      <c r="Z147" s="174"/>
      <c r="AA147" s="250">
        <f t="shared" si="9"/>
        <v>14546.947495489891</v>
      </c>
    </row>
    <row r="148" spans="1:27" ht="14.25" customHeight="1" x14ac:dyDescent="0.25">
      <c r="A148" s="211" t="s">
        <v>9</v>
      </c>
      <c r="B148" s="211">
        <v>2023</v>
      </c>
      <c r="C148" s="211">
        <v>146</v>
      </c>
      <c r="D148" s="47">
        <v>173</v>
      </c>
      <c r="G148" s="270"/>
      <c r="H148" s="172"/>
      <c r="J148" s="9">
        <v>146</v>
      </c>
      <c r="K148" s="261">
        <f t="shared" si="18"/>
        <v>409.04916072193009</v>
      </c>
      <c r="N148" s="172"/>
      <c r="O148" s="172"/>
      <c r="Q148" s="47">
        <v>173</v>
      </c>
      <c r="T148" s="171"/>
      <c r="U148" s="261">
        <f t="shared" si="19"/>
        <v>409.04916072193009</v>
      </c>
      <c r="X148" s="171"/>
      <c r="Y148" s="174"/>
      <c r="Z148" s="174"/>
      <c r="AA148" s="250">
        <f t="shared" si="9"/>
        <v>409.04916072193009</v>
      </c>
    </row>
    <row r="149" spans="1:27" ht="14.25" customHeight="1" x14ac:dyDescent="0.25">
      <c r="A149" s="211" t="s">
        <v>10</v>
      </c>
      <c r="B149" s="211">
        <v>2023</v>
      </c>
      <c r="G149" s="270"/>
      <c r="H149" s="172"/>
      <c r="J149" s="9">
        <v>147</v>
      </c>
      <c r="K149" s="261">
        <f t="shared" si="18"/>
        <v>10296.074696446733</v>
      </c>
      <c r="T149" s="171"/>
      <c r="U149" s="261">
        <f t="shared" si="19"/>
        <v>10296.074696446733</v>
      </c>
      <c r="X149" s="171"/>
      <c r="Y149" s="174"/>
      <c r="Z149" s="174"/>
      <c r="AA149" s="250">
        <f t="shared" si="9"/>
        <v>10296.074696446733</v>
      </c>
    </row>
    <row r="150" spans="1:27" ht="14.25" customHeight="1" x14ac:dyDescent="0.25">
      <c r="U150" s="171"/>
      <c r="V150" s="171"/>
      <c r="W150" s="171"/>
      <c r="X150" s="171"/>
      <c r="AA150" s="276"/>
    </row>
    <row r="151" spans="1:27" ht="14.25" customHeight="1" x14ac:dyDescent="0.25">
      <c r="U151" s="171"/>
      <c r="V151" s="171"/>
      <c r="W151" s="171"/>
      <c r="X151" s="171"/>
      <c r="AA151" s="276"/>
    </row>
    <row r="152" spans="1:27" ht="14.25" customHeight="1" x14ac:dyDescent="0.25">
      <c r="U152" s="171"/>
      <c r="V152" s="171"/>
      <c r="W152" s="171"/>
      <c r="X152" s="171"/>
      <c r="AA152" s="276"/>
    </row>
    <row r="153" spans="1:27" ht="14.25" customHeight="1" x14ac:dyDescent="0.25">
      <c r="U153" s="171"/>
      <c r="V153" s="171"/>
      <c r="W153" s="171"/>
      <c r="X153" s="171"/>
      <c r="AA153" s="276"/>
    </row>
    <row r="154" spans="1:27" ht="14.25" customHeight="1" x14ac:dyDescent="0.25"/>
    <row r="155" spans="1:27" ht="14.25" customHeight="1" x14ac:dyDescent="0.25"/>
    <row r="156" spans="1:27" ht="14.25" customHeight="1" x14ac:dyDescent="0.25"/>
    <row r="157" spans="1:27" ht="14.25" customHeight="1" x14ac:dyDescent="0.25"/>
    <row r="158" spans="1:27" ht="14.25" customHeight="1" x14ac:dyDescent="0.25"/>
    <row r="159" spans="1:27" ht="14.25" customHeight="1" x14ac:dyDescent="0.25"/>
    <row r="160" spans="1:27" ht="14.25" customHeight="1" x14ac:dyDescent="0.25"/>
    <row r="161" ht="14.25" customHeight="1" x14ac:dyDescent="0.25"/>
    <row r="162" ht="14.25" customHeight="1" x14ac:dyDescent="0.25"/>
    <row r="163" ht="14.25" customHeight="1" x14ac:dyDescent="0.25"/>
    <row r="164" ht="14.25" customHeight="1" x14ac:dyDescent="0.25"/>
    <row r="165" ht="14.25" customHeight="1" x14ac:dyDescent="0.25"/>
    <row r="166" ht="14.25" customHeight="1" x14ac:dyDescent="0.25"/>
    <row r="167" ht="14.25" customHeight="1" x14ac:dyDescent="0.25"/>
    <row r="168" ht="14.25" customHeight="1" x14ac:dyDescent="0.25"/>
    <row r="169" ht="14.25" customHeight="1" x14ac:dyDescent="0.25"/>
    <row r="170" ht="14.25" customHeight="1" x14ac:dyDescent="0.25"/>
    <row r="171" ht="14.25" customHeight="1" x14ac:dyDescent="0.25"/>
    <row r="172" ht="14.25" customHeight="1" x14ac:dyDescent="0.25"/>
    <row r="173" ht="14.25" customHeight="1" x14ac:dyDescent="0.25"/>
    <row r="174" ht="14.25" customHeight="1" x14ac:dyDescent="0.25"/>
    <row r="175" ht="14.25" customHeight="1" x14ac:dyDescent="0.25"/>
    <row r="176" ht="14.25" customHeight="1" x14ac:dyDescent="0.25"/>
    <row r="177" ht="14.25" customHeight="1" x14ac:dyDescent="0.25"/>
    <row r="178" ht="14.25" customHeight="1" x14ac:dyDescent="0.25"/>
    <row r="179" ht="14.25" customHeight="1" x14ac:dyDescent="0.25"/>
    <row r="180" ht="14.25" customHeight="1" x14ac:dyDescent="0.25"/>
    <row r="181" ht="14.25" customHeight="1" x14ac:dyDescent="0.25"/>
    <row r="182" ht="14.25" customHeight="1" x14ac:dyDescent="0.25"/>
    <row r="183" ht="14.25" customHeight="1" x14ac:dyDescent="0.25"/>
    <row r="184" ht="14.25" customHeight="1" x14ac:dyDescent="0.25"/>
    <row r="185" ht="14.25" customHeight="1" x14ac:dyDescent="0.25"/>
    <row r="186" ht="14.25" customHeight="1" x14ac:dyDescent="0.25"/>
    <row r="187" ht="14.25" customHeight="1" x14ac:dyDescent="0.25"/>
    <row r="188" ht="14.25" customHeight="1" x14ac:dyDescent="0.25"/>
    <row r="189" ht="14.25" customHeight="1" x14ac:dyDescent="0.25"/>
    <row r="190" ht="14.25" customHeight="1" x14ac:dyDescent="0.25"/>
    <row r="191" ht="14.25" customHeight="1" x14ac:dyDescent="0.25"/>
    <row r="192" ht="14.25" customHeight="1" x14ac:dyDescent="0.25"/>
    <row r="193" ht="14.25" customHeight="1" x14ac:dyDescent="0.25"/>
    <row r="194" ht="14.25" customHeight="1" x14ac:dyDescent="0.25"/>
    <row r="195" ht="14.25" customHeight="1" x14ac:dyDescent="0.25"/>
    <row r="196" ht="14.25" customHeight="1" x14ac:dyDescent="0.25"/>
    <row r="197" ht="14.25" customHeight="1" x14ac:dyDescent="0.25"/>
    <row r="198" ht="14.25" customHeight="1" x14ac:dyDescent="0.25"/>
    <row r="199" ht="14.25" customHeight="1" x14ac:dyDescent="0.25"/>
    <row r="200" ht="14.25" customHeight="1" x14ac:dyDescent="0.25"/>
    <row r="201" ht="14.25" customHeight="1" x14ac:dyDescent="0.25"/>
    <row r="202" ht="14.25" customHeight="1" x14ac:dyDescent="0.25"/>
    <row r="203" ht="14.25" customHeight="1" x14ac:dyDescent="0.25"/>
    <row r="204" ht="14.25" customHeight="1" x14ac:dyDescent="0.25"/>
    <row r="205" ht="14.25" customHeight="1" x14ac:dyDescent="0.25"/>
    <row r="206" ht="14.25" customHeight="1" x14ac:dyDescent="0.25"/>
    <row r="207" ht="14.25" customHeight="1" x14ac:dyDescent="0.25"/>
    <row r="208" ht="14.25" customHeight="1" x14ac:dyDescent="0.25"/>
    <row r="209" ht="14.25" customHeight="1" x14ac:dyDescent="0.25"/>
    <row r="210" ht="14.25" customHeight="1" x14ac:dyDescent="0.25"/>
    <row r="211" ht="14.25" customHeight="1" x14ac:dyDescent="0.25"/>
    <row r="212" ht="14.25" customHeight="1" x14ac:dyDescent="0.25"/>
    <row r="213" ht="14.25" customHeight="1" x14ac:dyDescent="0.25"/>
    <row r="214" ht="14.25" customHeight="1" x14ac:dyDescent="0.25"/>
    <row r="215" ht="14.25" customHeight="1" x14ac:dyDescent="0.25"/>
    <row r="216" ht="14.25" customHeight="1" x14ac:dyDescent="0.25"/>
    <row r="217" ht="14.25" customHeight="1" x14ac:dyDescent="0.25"/>
    <row r="218" ht="14.25" customHeight="1" x14ac:dyDescent="0.25"/>
    <row r="219" ht="14.25" customHeight="1" x14ac:dyDescent="0.25"/>
    <row r="220" ht="14.25" customHeight="1" x14ac:dyDescent="0.25"/>
    <row r="221" ht="14.25" customHeight="1" x14ac:dyDescent="0.25"/>
    <row r="222" ht="14.25" customHeight="1" x14ac:dyDescent="0.25"/>
    <row r="223" ht="14.25" customHeight="1" x14ac:dyDescent="0.25"/>
    <row r="224" ht="14.25" customHeight="1" x14ac:dyDescent="0.25"/>
    <row r="225" ht="14.25" customHeight="1" x14ac:dyDescent="0.25"/>
    <row r="226" ht="14.25" customHeight="1" x14ac:dyDescent="0.25"/>
    <row r="227" ht="14.25" customHeight="1" x14ac:dyDescent="0.25"/>
    <row r="228" ht="14.25" customHeight="1" x14ac:dyDescent="0.25"/>
    <row r="229" ht="14.25" customHeight="1" x14ac:dyDescent="0.25"/>
    <row r="230" ht="14.25" customHeight="1" x14ac:dyDescent="0.25"/>
    <row r="231" ht="14.25" customHeight="1" x14ac:dyDescent="0.25"/>
    <row r="232" ht="14.25" customHeight="1" x14ac:dyDescent="0.25"/>
    <row r="233" ht="14.25" customHeight="1" x14ac:dyDescent="0.25"/>
    <row r="234" ht="14.25" customHeight="1" x14ac:dyDescent="0.25"/>
    <row r="235" ht="14.25" customHeight="1" x14ac:dyDescent="0.25"/>
    <row r="236" ht="14.25" customHeight="1" x14ac:dyDescent="0.25"/>
    <row r="237" ht="14.25" customHeight="1" x14ac:dyDescent="0.25"/>
    <row r="238" ht="14.25" customHeight="1" x14ac:dyDescent="0.25"/>
    <row r="239" ht="14.25" customHeight="1" x14ac:dyDescent="0.25"/>
    <row r="240" ht="14.25" customHeight="1" x14ac:dyDescent="0.25"/>
    <row r="241" ht="14.25" customHeight="1" x14ac:dyDescent="0.25"/>
    <row r="242" ht="14.25" customHeight="1" x14ac:dyDescent="0.25"/>
    <row r="243" ht="14.25" customHeight="1" x14ac:dyDescent="0.25"/>
    <row r="244" ht="14.25" customHeight="1" x14ac:dyDescent="0.25"/>
    <row r="245" ht="14.25" customHeight="1" x14ac:dyDescent="0.25"/>
    <row r="246" ht="14.25" customHeight="1" x14ac:dyDescent="0.25"/>
    <row r="247" ht="14.25" customHeight="1" x14ac:dyDescent="0.25"/>
    <row r="248" ht="14.25" customHeight="1" x14ac:dyDescent="0.25"/>
    <row r="249" ht="14.25" customHeight="1" x14ac:dyDescent="0.25"/>
    <row r="250" ht="14.25" customHeight="1" x14ac:dyDescent="0.25"/>
    <row r="251" ht="14.25" customHeight="1" x14ac:dyDescent="0.25"/>
    <row r="252" ht="14.25" customHeight="1" x14ac:dyDescent="0.25"/>
    <row r="253" ht="14.25" customHeight="1" x14ac:dyDescent="0.25"/>
    <row r="254" ht="14.25" customHeight="1" x14ac:dyDescent="0.25"/>
    <row r="255" ht="14.25" customHeight="1" x14ac:dyDescent="0.25"/>
    <row r="256" ht="14.25" customHeight="1" x14ac:dyDescent="0.25"/>
    <row r="257" ht="14.25" customHeight="1" x14ac:dyDescent="0.25"/>
    <row r="258" ht="14.25" customHeight="1" x14ac:dyDescent="0.25"/>
    <row r="259" ht="14.25" customHeight="1" x14ac:dyDescent="0.25"/>
    <row r="260" ht="14.25" customHeight="1" x14ac:dyDescent="0.25"/>
    <row r="261" ht="14.25" customHeight="1" x14ac:dyDescent="0.25"/>
    <row r="262" ht="14.25" customHeight="1" x14ac:dyDescent="0.25"/>
    <row r="263" ht="14.25" customHeight="1" x14ac:dyDescent="0.25"/>
    <row r="264" ht="14.25" customHeight="1" x14ac:dyDescent="0.25"/>
    <row r="265" ht="14.25" customHeight="1" x14ac:dyDescent="0.25"/>
    <row r="266" ht="14.25" customHeight="1" x14ac:dyDescent="0.25"/>
    <row r="267" ht="14.25" customHeight="1" x14ac:dyDescent="0.25"/>
    <row r="268" ht="14.25" customHeight="1" x14ac:dyDescent="0.25"/>
    <row r="269" ht="14.25" customHeight="1" x14ac:dyDescent="0.25"/>
    <row r="270" ht="14.25" customHeight="1" x14ac:dyDescent="0.25"/>
    <row r="271" ht="14.25" customHeight="1" x14ac:dyDescent="0.25"/>
    <row r="272" ht="14.25" customHeight="1" x14ac:dyDescent="0.25"/>
    <row r="273" ht="14.25" customHeight="1" x14ac:dyDescent="0.25"/>
    <row r="274" ht="14.25" customHeight="1" x14ac:dyDescent="0.25"/>
    <row r="275" ht="14.25" customHeight="1" x14ac:dyDescent="0.25"/>
    <row r="276" ht="14.25" customHeight="1" x14ac:dyDescent="0.25"/>
    <row r="277" ht="14.25" customHeight="1" x14ac:dyDescent="0.25"/>
    <row r="278" ht="14.25" customHeight="1" x14ac:dyDescent="0.25"/>
    <row r="279" ht="14.25" customHeight="1" x14ac:dyDescent="0.25"/>
    <row r="280" ht="14.25" customHeight="1" x14ac:dyDescent="0.25"/>
    <row r="281" ht="14.25" customHeight="1" x14ac:dyDescent="0.25"/>
    <row r="282" ht="14.25" customHeight="1" x14ac:dyDescent="0.25"/>
    <row r="283" ht="14.25" customHeight="1" x14ac:dyDescent="0.25"/>
    <row r="284" ht="14.25" customHeight="1" x14ac:dyDescent="0.25"/>
    <row r="285" ht="14.25" customHeight="1" x14ac:dyDescent="0.25"/>
    <row r="286" ht="14.25" customHeight="1" x14ac:dyDescent="0.25"/>
    <row r="287" ht="14.25" customHeight="1" x14ac:dyDescent="0.25"/>
    <row r="288" ht="14.25" customHeight="1" x14ac:dyDescent="0.25"/>
    <row r="289" ht="14.25" customHeight="1" x14ac:dyDescent="0.25"/>
    <row r="290" ht="14.25" customHeight="1" x14ac:dyDescent="0.25"/>
    <row r="291" ht="14.25" customHeight="1" x14ac:dyDescent="0.25"/>
    <row r="292" ht="14.25" customHeight="1" x14ac:dyDescent="0.25"/>
    <row r="293" ht="14.25" customHeight="1" x14ac:dyDescent="0.25"/>
    <row r="294" ht="14.25" customHeight="1" x14ac:dyDescent="0.25"/>
    <row r="295" ht="14.25" customHeight="1" x14ac:dyDescent="0.25"/>
    <row r="296" ht="14.25" customHeight="1" x14ac:dyDescent="0.25"/>
    <row r="297" ht="14.25" customHeight="1" x14ac:dyDescent="0.25"/>
    <row r="298" ht="14.25" customHeight="1" x14ac:dyDescent="0.25"/>
    <row r="299" ht="14.25" customHeight="1" x14ac:dyDescent="0.25"/>
    <row r="300" ht="14.25" customHeight="1" x14ac:dyDescent="0.25"/>
    <row r="301" ht="14.25" customHeight="1" x14ac:dyDescent="0.25"/>
    <row r="302" ht="14.25" customHeight="1" x14ac:dyDescent="0.25"/>
    <row r="303" ht="14.25" customHeight="1" x14ac:dyDescent="0.25"/>
    <row r="304" ht="14.25" customHeight="1" x14ac:dyDescent="0.25"/>
    <row r="305" ht="14.25" customHeight="1" x14ac:dyDescent="0.25"/>
    <row r="306" ht="14.25" customHeight="1" x14ac:dyDescent="0.25"/>
    <row r="307" ht="14.25" customHeight="1" x14ac:dyDescent="0.25"/>
    <row r="308" ht="14.25" customHeight="1" x14ac:dyDescent="0.25"/>
    <row r="309" ht="14.25" customHeight="1" x14ac:dyDescent="0.25"/>
    <row r="310" ht="14.25" customHeight="1" x14ac:dyDescent="0.25"/>
    <row r="311" ht="14.25" customHeight="1" x14ac:dyDescent="0.25"/>
    <row r="312" ht="14.25" customHeight="1" x14ac:dyDescent="0.25"/>
    <row r="313" ht="14.25" customHeight="1" x14ac:dyDescent="0.25"/>
    <row r="314" ht="14.25" customHeight="1" x14ac:dyDescent="0.25"/>
    <row r="315" ht="14.25" customHeight="1" x14ac:dyDescent="0.25"/>
    <row r="316" ht="14.25" customHeight="1" x14ac:dyDescent="0.25"/>
    <row r="317" ht="14.25" customHeight="1" x14ac:dyDescent="0.25"/>
    <row r="318" ht="14.25" customHeight="1" x14ac:dyDescent="0.25"/>
    <row r="319" ht="14.25" customHeight="1" x14ac:dyDescent="0.25"/>
    <row r="320" ht="14.25" customHeight="1" x14ac:dyDescent="0.25"/>
    <row r="321" ht="14.25" customHeight="1" x14ac:dyDescent="0.25"/>
    <row r="322" ht="14.25" customHeight="1" x14ac:dyDescent="0.25"/>
    <row r="323" ht="14.25" customHeight="1" x14ac:dyDescent="0.25"/>
    <row r="324" ht="14.25" customHeight="1" x14ac:dyDescent="0.25"/>
    <row r="325" ht="14.25" customHeight="1" x14ac:dyDescent="0.25"/>
    <row r="326" ht="14.25" customHeight="1" x14ac:dyDescent="0.25"/>
    <row r="327" ht="14.25" customHeight="1" x14ac:dyDescent="0.25"/>
    <row r="328" ht="14.25" customHeight="1" x14ac:dyDescent="0.25"/>
    <row r="329" ht="14.25" customHeight="1" x14ac:dyDescent="0.25"/>
    <row r="330" ht="14.25" customHeight="1" x14ac:dyDescent="0.25"/>
    <row r="331" ht="14.25" customHeight="1" x14ac:dyDescent="0.25"/>
    <row r="332" ht="14.25" customHeight="1" x14ac:dyDescent="0.25"/>
    <row r="333" ht="14.25" customHeight="1" x14ac:dyDescent="0.25"/>
    <row r="334" ht="14.25" customHeight="1" x14ac:dyDescent="0.25"/>
    <row r="335" ht="14.25" customHeight="1" x14ac:dyDescent="0.25"/>
    <row r="336" ht="14.25" customHeight="1" x14ac:dyDescent="0.25"/>
    <row r="337" ht="14.25" customHeight="1" x14ac:dyDescent="0.25"/>
    <row r="338" ht="14.25" customHeight="1" x14ac:dyDescent="0.25"/>
    <row r="339" ht="14.25" customHeight="1" x14ac:dyDescent="0.25"/>
    <row r="340" ht="14.25" customHeight="1" x14ac:dyDescent="0.25"/>
    <row r="341" ht="14.25" customHeight="1" x14ac:dyDescent="0.25"/>
    <row r="342" ht="14.25" customHeight="1" x14ac:dyDescent="0.25"/>
    <row r="343" ht="14.25" customHeight="1" x14ac:dyDescent="0.25"/>
    <row r="344" ht="14.25" customHeight="1" x14ac:dyDescent="0.25"/>
    <row r="345" ht="14.25" customHeight="1" x14ac:dyDescent="0.25"/>
    <row r="346" ht="14.25" customHeight="1" x14ac:dyDescent="0.25"/>
    <row r="347" ht="14.25" customHeight="1" x14ac:dyDescent="0.25"/>
    <row r="348" ht="14.25" customHeight="1" x14ac:dyDescent="0.25"/>
    <row r="349" ht="14.25" customHeight="1" x14ac:dyDescent="0.25"/>
    <row r="350" ht="14.25" customHeight="1" x14ac:dyDescent="0.25"/>
    <row r="351" ht="14.25" customHeight="1" x14ac:dyDescent="0.25"/>
    <row r="352" ht="14.25" customHeight="1" x14ac:dyDescent="0.25"/>
    <row r="353" ht="14.25" customHeight="1" x14ac:dyDescent="0.25"/>
    <row r="354" ht="14.25" customHeight="1" x14ac:dyDescent="0.25"/>
    <row r="355" ht="14.25" customHeight="1" x14ac:dyDescent="0.25"/>
    <row r="356" ht="14.25" customHeight="1" x14ac:dyDescent="0.25"/>
    <row r="357" ht="14.25" customHeight="1" x14ac:dyDescent="0.25"/>
    <row r="358" ht="14.25" customHeight="1" x14ac:dyDescent="0.25"/>
    <row r="359" ht="14.25" customHeight="1" x14ac:dyDescent="0.25"/>
    <row r="360" ht="14.25" customHeight="1" x14ac:dyDescent="0.25"/>
    <row r="361" ht="14.25" customHeight="1" x14ac:dyDescent="0.25"/>
    <row r="362" ht="14.25" customHeight="1" x14ac:dyDescent="0.25"/>
    <row r="363" ht="14.25" customHeight="1" x14ac:dyDescent="0.25"/>
    <row r="364" ht="14.25" customHeight="1" x14ac:dyDescent="0.25"/>
    <row r="365" ht="14.25" customHeight="1" x14ac:dyDescent="0.25"/>
    <row r="366" ht="14.25" customHeight="1" x14ac:dyDescent="0.25"/>
    <row r="367" ht="14.25" customHeight="1" x14ac:dyDescent="0.25"/>
    <row r="368" ht="14.25" customHeight="1" x14ac:dyDescent="0.25"/>
    <row r="369" ht="14.25" customHeight="1" x14ac:dyDescent="0.25"/>
    <row r="370" ht="14.25" customHeight="1" x14ac:dyDescent="0.25"/>
    <row r="371" ht="14.25" customHeight="1" x14ac:dyDescent="0.25"/>
    <row r="372" ht="14.25" customHeight="1" x14ac:dyDescent="0.25"/>
    <row r="373" ht="14.25" customHeight="1" x14ac:dyDescent="0.25"/>
    <row r="374" ht="14.25" customHeight="1" x14ac:dyDescent="0.25"/>
    <row r="375" ht="14.25" customHeight="1" x14ac:dyDescent="0.25"/>
    <row r="376" ht="14.25" customHeight="1" x14ac:dyDescent="0.25"/>
    <row r="377" ht="14.25" customHeight="1" x14ac:dyDescent="0.25"/>
    <row r="378" ht="14.25" customHeight="1" x14ac:dyDescent="0.25"/>
    <row r="379" ht="14.25" customHeight="1" x14ac:dyDescent="0.25"/>
    <row r="380" ht="14.25" customHeight="1" x14ac:dyDescent="0.25"/>
    <row r="381" ht="14.25" customHeight="1" x14ac:dyDescent="0.25"/>
    <row r="382" ht="14.25" customHeight="1" x14ac:dyDescent="0.25"/>
    <row r="383" ht="14.25" customHeight="1" x14ac:dyDescent="0.25"/>
    <row r="384" ht="14.25" customHeight="1" x14ac:dyDescent="0.25"/>
    <row r="385" ht="14.25" customHeight="1" x14ac:dyDescent="0.25"/>
    <row r="386" ht="14.25" customHeight="1" x14ac:dyDescent="0.25"/>
    <row r="387" ht="14.25" customHeight="1" x14ac:dyDescent="0.25"/>
    <row r="388" ht="14.25" customHeight="1" x14ac:dyDescent="0.25"/>
    <row r="389" ht="14.25" customHeight="1" x14ac:dyDescent="0.25"/>
    <row r="390" ht="14.25" customHeight="1" x14ac:dyDescent="0.25"/>
    <row r="391" ht="14.25" customHeight="1" x14ac:dyDescent="0.25"/>
    <row r="392" ht="14.25" customHeight="1" x14ac:dyDescent="0.25"/>
    <row r="393" ht="14.25" customHeight="1" x14ac:dyDescent="0.25"/>
    <row r="394" ht="14.25" customHeight="1" x14ac:dyDescent="0.25"/>
    <row r="395" ht="14.25" customHeight="1" x14ac:dyDescent="0.25"/>
    <row r="396" ht="14.25" customHeight="1" x14ac:dyDescent="0.25"/>
    <row r="397" ht="14.25" customHeight="1" x14ac:dyDescent="0.25"/>
    <row r="398" ht="14.25" customHeight="1" x14ac:dyDescent="0.25"/>
    <row r="399" ht="14.25" customHeight="1" x14ac:dyDescent="0.25"/>
    <row r="400" ht="14.25" customHeight="1" x14ac:dyDescent="0.25"/>
    <row r="401" ht="14.25" customHeight="1" x14ac:dyDescent="0.25"/>
    <row r="402" ht="14.25" customHeight="1" x14ac:dyDescent="0.25"/>
    <row r="403" ht="14.25" customHeight="1" x14ac:dyDescent="0.25"/>
    <row r="404" ht="14.25" customHeight="1" x14ac:dyDescent="0.25"/>
    <row r="405" ht="14.25" customHeight="1" x14ac:dyDescent="0.25"/>
    <row r="406" ht="14.25" customHeight="1" x14ac:dyDescent="0.25"/>
    <row r="407" ht="14.25" customHeight="1" x14ac:dyDescent="0.25"/>
    <row r="408" ht="14.25" customHeight="1" x14ac:dyDescent="0.25"/>
    <row r="409" ht="14.25" customHeight="1" x14ac:dyDescent="0.25"/>
    <row r="410" ht="14.25" customHeight="1" x14ac:dyDescent="0.25"/>
    <row r="411" ht="14.25" customHeight="1" x14ac:dyDescent="0.25"/>
    <row r="412" ht="14.25" customHeight="1" x14ac:dyDescent="0.25"/>
    <row r="413" ht="14.25" customHeight="1" x14ac:dyDescent="0.25"/>
    <row r="414" ht="14.25" customHeight="1" x14ac:dyDescent="0.25"/>
    <row r="415" ht="14.25" customHeight="1" x14ac:dyDescent="0.25"/>
    <row r="416" ht="14.25" customHeight="1" x14ac:dyDescent="0.25"/>
    <row r="417" ht="14.25" customHeight="1" x14ac:dyDescent="0.25"/>
    <row r="418" ht="14.25" customHeight="1" x14ac:dyDescent="0.25"/>
    <row r="419" ht="14.25" customHeight="1" x14ac:dyDescent="0.25"/>
    <row r="420" ht="14.25" customHeight="1" x14ac:dyDescent="0.25"/>
    <row r="421" ht="14.25" customHeight="1" x14ac:dyDescent="0.25"/>
    <row r="422" ht="14.25" customHeight="1" x14ac:dyDescent="0.25"/>
    <row r="423" ht="14.25" customHeight="1" x14ac:dyDescent="0.25"/>
    <row r="424" ht="14.25" customHeight="1" x14ac:dyDescent="0.25"/>
    <row r="425" ht="14.25" customHeight="1" x14ac:dyDescent="0.25"/>
    <row r="426" ht="14.25" customHeight="1" x14ac:dyDescent="0.25"/>
    <row r="427" ht="14.25" customHeight="1" x14ac:dyDescent="0.25"/>
    <row r="428" ht="14.25" customHeight="1" x14ac:dyDescent="0.25"/>
    <row r="429" ht="14.25" customHeight="1" x14ac:dyDescent="0.25"/>
    <row r="430" ht="14.25" customHeight="1" x14ac:dyDescent="0.25"/>
    <row r="431" ht="14.25" customHeight="1" x14ac:dyDescent="0.25"/>
    <row r="432" ht="14.25" customHeight="1" x14ac:dyDescent="0.25"/>
    <row r="433" ht="14.25" customHeight="1" x14ac:dyDescent="0.25"/>
    <row r="434" ht="14.25" customHeight="1" x14ac:dyDescent="0.25"/>
    <row r="435" ht="14.25" customHeight="1" x14ac:dyDescent="0.25"/>
    <row r="436" ht="14.25" customHeight="1" x14ac:dyDescent="0.25"/>
    <row r="437" ht="14.25" customHeight="1" x14ac:dyDescent="0.25"/>
    <row r="438" ht="14.25" customHeight="1" x14ac:dyDescent="0.25"/>
    <row r="439" ht="14.25" customHeight="1" x14ac:dyDescent="0.25"/>
    <row r="440" ht="14.25" customHeight="1" x14ac:dyDescent="0.25"/>
    <row r="441" ht="14.25" customHeight="1" x14ac:dyDescent="0.25"/>
    <row r="442" ht="14.25" customHeight="1" x14ac:dyDescent="0.25"/>
    <row r="443" ht="14.25" customHeight="1" x14ac:dyDescent="0.25"/>
    <row r="444" ht="14.25" customHeight="1" x14ac:dyDescent="0.25"/>
    <row r="445" ht="14.25" customHeight="1" x14ac:dyDescent="0.25"/>
    <row r="446" ht="14.25" customHeight="1" x14ac:dyDescent="0.25"/>
    <row r="447" ht="14.25" customHeight="1" x14ac:dyDescent="0.25"/>
    <row r="448" ht="14.25" customHeight="1" x14ac:dyDescent="0.25"/>
    <row r="449" ht="14.25" customHeight="1" x14ac:dyDescent="0.25"/>
    <row r="450" ht="14.25" customHeight="1" x14ac:dyDescent="0.25"/>
    <row r="451" ht="14.25" customHeight="1" x14ac:dyDescent="0.25"/>
    <row r="452" ht="14.25" customHeight="1" x14ac:dyDescent="0.25"/>
    <row r="453" ht="14.25" customHeight="1" x14ac:dyDescent="0.25"/>
    <row r="454" ht="14.25" customHeight="1" x14ac:dyDescent="0.25"/>
    <row r="455" ht="14.25" customHeight="1" x14ac:dyDescent="0.25"/>
    <row r="456" ht="14.25" customHeight="1" x14ac:dyDescent="0.25"/>
    <row r="457" ht="14.25" customHeight="1" x14ac:dyDescent="0.25"/>
    <row r="458" ht="14.25" customHeight="1" x14ac:dyDescent="0.25"/>
    <row r="459" ht="14.25" customHeight="1" x14ac:dyDescent="0.25"/>
    <row r="460" ht="14.25" customHeight="1" x14ac:dyDescent="0.25"/>
    <row r="461" ht="14.25" customHeight="1" x14ac:dyDescent="0.25"/>
    <row r="462" ht="14.25" customHeight="1" x14ac:dyDescent="0.25"/>
    <row r="463" ht="14.25" customHeight="1" x14ac:dyDescent="0.25"/>
    <row r="464" ht="14.25" customHeight="1" x14ac:dyDescent="0.25"/>
    <row r="465" ht="14.25" customHeight="1" x14ac:dyDescent="0.25"/>
    <row r="466" ht="14.25" customHeight="1" x14ac:dyDescent="0.25"/>
    <row r="467" ht="14.25" customHeight="1" x14ac:dyDescent="0.25"/>
    <row r="468" ht="14.25" customHeight="1" x14ac:dyDescent="0.25"/>
    <row r="469" ht="14.25" customHeight="1" x14ac:dyDescent="0.25"/>
    <row r="470" ht="14.25" customHeight="1" x14ac:dyDescent="0.25"/>
    <row r="471" ht="14.25" customHeight="1" x14ac:dyDescent="0.25"/>
    <row r="472" ht="14.25" customHeight="1" x14ac:dyDescent="0.25"/>
    <row r="473" ht="14.25" customHeight="1" x14ac:dyDescent="0.25"/>
    <row r="474" ht="14.25" customHeight="1" x14ac:dyDescent="0.25"/>
    <row r="475" ht="14.25" customHeight="1" x14ac:dyDescent="0.25"/>
    <row r="476" ht="14.25" customHeight="1" x14ac:dyDescent="0.25"/>
    <row r="477" ht="14.25" customHeight="1" x14ac:dyDescent="0.25"/>
    <row r="478" ht="14.25" customHeight="1" x14ac:dyDescent="0.25"/>
    <row r="479" ht="14.25" customHeight="1" x14ac:dyDescent="0.25"/>
    <row r="480" ht="14.25" customHeight="1" x14ac:dyDescent="0.25"/>
    <row r="481" ht="14.25" customHeight="1" x14ac:dyDescent="0.25"/>
    <row r="482" ht="14.25" customHeight="1" x14ac:dyDescent="0.25"/>
    <row r="483" ht="14.25" customHeight="1" x14ac:dyDescent="0.25"/>
    <row r="484" ht="14.25" customHeight="1" x14ac:dyDescent="0.25"/>
    <row r="485" ht="14.25" customHeight="1" x14ac:dyDescent="0.25"/>
    <row r="486" ht="14.25" customHeight="1" x14ac:dyDescent="0.25"/>
    <row r="487" ht="14.25" customHeight="1" x14ac:dyDescent="0.25"/>
    <row r="488" ht="14.25" customHeight="1" x14ac:dyDescent="0.25"/>
    <row r="489" ht="14.25" customHeight="1" x14ac:dyDescent="0.25"/>
    <row r="490" ht="14.25" customHeight="1" x14ac:dyDescent="0.25"/>
    <row r="491" ht="14.25" customHeight="1" x14ac:dyDescent="0.25"/>
    <row r="492" ht="14.25" customHeight="1" x14ac:dyDescent="0.25"/>
    <row r="493" ht="14.25" customHeight="1" x14ac:dyDescent="0.25"/>
    <row r="494" ht="14.25" customHeight="1" x14ac:dyDescent="0.25"/>
    <row r="495" ht="14.25" customHeight="1" x14ac:dyDescent="0.25"/>
    <row r="496" ht="14.25" customHeight="1" x14ac:dyDescent="0.25"/>
    <row r="497" ht="14.25" customHeight="1" x14ac:dyDescent="0.25"/>
    <row r="498" ht="14.25" customHeight="1" x14ac:dyDescent="0.25"/>
    <row r="499" ht="14.25" customHeight="1" x14ac:dyDescent="0.25"/>
    <row r="500" ht="14.25" customHeight="1" x14ac:dyDescent="0.25"/>
    <row r="501" ht="14.25" customHeight="1" x14ac:dyDescent="0.25"/>
    <row r="502" ht="14.25" customHeight="1" x14ac:dyDescent="0.25"/>
    <row r="503" ht="14.25" customHeight="1" x14ac:dyDescent="0.25"/>
    <row r="504" ht="14.25" customHeight="1" x14ac:dyDescent="0.25"/>
    <row r="505" ht="14.25" customHeight="1" x14ac:dyDescent="0.25"/>
    <row r="506" ht="14.25" customHeight="1" x14ac:dyDescent="0.25"/>
    <row r="507" ht="14.25" customHeight="1" x14ac:dyDescent="0.25"/>
    <row r="508" ht="14.25" customHeight="1" x14ac:dyDescent="0.25"/>
    <row r="509" ht="14.25" customHeight="1" x14ac:dyDescent="0.25"/>
    <row r="510" ht="14.25" customHeight="1" x14ac:dyDescent="0.25"/>
    <row r="511" ht="14.25" customHeight="1" x14ac:dyDescent="0.25"/>
    <row r="512" ht="14.25" customHeight="1" x14ac:dyDescent="0.25"/>
    <row r="513" ht="14.25" customHeight="1" x14ac:dyDescent="0.25"/>
    <row r="514" ht="14.25" customHeight="1" x14ac:dyDescent="0.25"/>
    <row r="515" ht="14.25" customHeight="1" x14ac:dyDescent="0.25"/>
    <row r="516" ht="14.25" customHeight="1" x14ac:dyDescent="0.25"/>
    <row r="517" ht="14.25" customHeight="1" x14ac:dyDescent="0.25"/>
    <row r="518" ht="14.25" customHeight="1" x14ac:dyDescent="0.25"/>
    <row r="519" ht="14.25" customHeight="1" x14ac:dyDescent="0.25"/>
    <row r="520" ht="14.25" customHeight="1" x14ac:dyDescent="0.25"/>
    <row r="521" ht="14.25" customHeight="1" x14ac:dyDescent="0.25"/>
    <row r="522" ht="14.25" customHeight="1" x14ac:dyDescent="0.25"/>
    <row r="523" ht="14.25" customHeight="1" x14ac:dyDescent="0.25"/>
    <row r="524" ht="14.25" customHeight="1" x14ac:dyDescent="0.25"/>
    <row r="525" ht="14.25" customHeight="1" x14ac:dyDescent="0.25"/>
    <row r="526" ht="14.25" customHeight="1" x14ac:dyDescent="0.25"/>
    <row r="527" ht="14.25" customHeight="1" x14ac:dyDescent="0.25"/>
    <row r="528" ht="14.25" customHeight="1" x14ac:dyDescent="0.25"/>
    <row r="529" ht="14.25" customHeight="1" x14ac:dyDescent="0.25"/>
    <row r="530" ht="14.25" customHeight="1" x14ac:dyDescent="0.25"/>
    <row r="531" ht="14.25" customHeight="1" x14ac:dyDescent="0.25"/>
    <row r="532" ht="14.25" customHeight="1" x14ac:dyDescent="0.25"/>
    <row r="533" ht="14.25" customHeight="1" x14ac:dyDescent="0.25"/>
    <row r="534" ht="14.25" customHeight="1" x14ac:dyDescent="0.25"/>
    <row r="535" ht="14.25" customHeight="1" x14ac:dyDescent="0.25"/>
    <row r="536" ht="14.25" customHeight="1" x14ac:dyDescent="0.25"/>
    <row r="537" ht="14.25" customHeight="1" x14ac:dyDescent="0.25"/>
    <row r="538" ht="14.25" customHeight="1" x14ac:dyDescent="0.25"/>
    <row r="539" ht="14.25" customHeight="1" x14ac:dyDescent="0.25"/>
    <row r="540" ht="14.25" customHeight="1" x14ac:dyDescent="0.25"/>
    <row r="541" ht="14.25" customHeight="1" x14ac:dyDescent="0.25"/>
    <row r="542" ht="14.25" customHeight="1" x14ac:dyDescent="0.25"/>
    <row r="543" ht="14.25" customHeight="1" x14ac:dyDescent="0.25"/>
    <row r="544" ht="14.25" customHeight="1" x14ac:dyDescent="0.25"/>
    <row r="545" ht="14.25" customHeight="1" x14ac:dyDescent="0.25"/>
    <row r="546" ht="14.25" customHeight="1" x14ac:dyDescent="0.25"/>
    <row r="547" ht="14.25" customHeight="1" x14ac:dyDescent="0.25"/>
    <row r="548" ht="14.25" customHeight="1" x14ac:dyDescent="0.25"/>
    <row r="549" ht="14.25" customHeight="1" x14ac:dyDescent="0.25"/>
    <row r="550" ht="14.25" customHeight="1" x14ac:dyDescent="0.25"/>
    <row r="551" ht="14.25" customHeight="1" x14ac:dyDescent="0.25"/>
    <row r="552" ht="14.25" customHeight="1" x14ac:dyDescent="0.25"/>
    <row r="553" ht="14.25" customHeight="1" x14ac:dyDescent="0.25"/>
    <row r="554" ht="14.25" customHeight="1" x14ac:dyDescent="0.25"/>
    <row r="555" ht="14.25" customHeight="1" x14ac:dyDescent="0.25"/>
    <row r="556" ht="14.25" customHeight="1" x14ac:dyDescent="0.25"/>
    <row r="557" ht="14.25" customHeight="1" x14ac:dyDescent="0.25"/>
    <row r="558" ht="14.25" customHeight="1" x14ac:dyDescent="0.25"/>
    <row r="559" ht="14.25" customHeight="1" x14ac:dyDescent="0.25"/>
    <row r="560" ht="14.25" customHeight="1" x14ac:dyDescent="0.25"/>
    <row r="561" ht="14.25" customHeight="1" x14ac:dyDescent="0.25"/>
    <row r="562" ht="14.25" customHeight="1" x14ac:dyDescent="0.25"/>
    <row r="563" ht="14.25" customHeight="1" x14ac:dyDescent="0.25"/>
    <row r="564" ht="14.25" customHeight="1" x14ac:dyDescent="0.25"/>
    <row r="565" ht="14.25" customHeight="1" x14ac:dyDescent="0.25"/>
    <row r="566" ht="14.25" customHeight="1" x14ac:dyDescent="0.25"/>
    <row r="567" ht="14.25" customHeight="1" x14ac:dyDescent="0.25"/>
    <row r="568" ht="14.25" customHeight="1" x14ac:dyDescent="0.25"/>
    <row r="569" ht="14.25" customHeight="1" x14ac:dyDescent="0.25"/>
    <row r="570" ht="14.25" customHeight="1" x14ac:dyDescent="0.25"/>
    <row r="571" ht="14.25" customHeight="1" x14ac:dyDescent="0.25"/>
    <row r="572" ht="14.25" customHeight="1" x14ac:dyDescent="0.25"/>
    <row r="573" ht="14.25" customHeight="1" x14ac:dyDescent="0.25"/>
    <row r="574" ht="14.25" customHeight="1" x14ac:dyDescent="0.25"/>
    <row r="575" ht="14.25" customHeight="1" x14ac:dyDescent="0.25"/>
    <row r="576" ht="14.25" customHeight="1" x14ac:dyDescent="0.25"/>
    <row r="577" ht="14.25" customHeight="1" x14ac:dyDescent="0.25"/>
    <row r="578" ht="14.25" customHeight="1" x14ac:dyDescent="0.25"/>
    <row r="579" ht="14.25" customHeight="1" x14ac:dyDescent="0.25"/>
    <row r="580" ht="14.25" customHeight="1" x14ac:dyDescent="0.25"/>
    <row r="581" ht="14.25" customHeight="1" x14ac:dyDescent="0.25"/>
    <row r="582" ht="14.25" customHeight="1" x14ac:dyDescent="0.25"/>
    <row r="583" ht="14.25" customHeight="1" x14ac:dyDescent="0.25"/>
    <row r="584" ht="14.25" customHeight="1" x14ac:dyDescent="0.25"/>
    <row r="585" ht="14.25" customHeight="1" x14ac:dyDescent="0.25"/>
    <row r="586" ht="14.25" customHeight="1" x14ac:dyDescent="0.25"/>
    <row r="587" ht="14.25" customHeight="1" x14ac:dyDescent="0.25"/>
    <row r="588" ht="14.25" customHeight="1" x14ac:dyDescent="0.25"/>
    <row r="589" ht="14.25" customHeight="1" x14ac:dyDescent="0.25"/>
    <row r="590" ht="14.25" customHeight="1" x14ac:dyDescent="0.25"/>
    <row r="591" ht="14.25" customHeight="1" x14ac:dyDescent="0.25"/>
    <row r="592" ht="14.25" customHeight="1" x14ac:dyDescent="0.25"/>
    <row r="593" ht="14.25" customHeight="1" x14ac:dyDescent="0.25"/>
    <row r="594" ht="14.25" customHeight="1" x14ac:dyDescent="0.25"/>
    <row r="595" ht="14.25" customHeight="1" x14ac:dyDescent="0.25"/>
    <row r="596" ht="14.25" customHeight="1" x14ac:dyDescent="0.25"/>
    <row r="597" ht="14.25" customHeight="1" x14ac:dyDescent="0.25"/>
    <row r="598" ht="14.25" customHeight="1" x14ac:dyDescent="0.25"/>
    <row r="599" ht="14.25" customHeight="1" x14ac:dyDescent="0.25"/>
    <row r="600" ht="14.25" customHeight="1" x14ac:dyDescent="0.25"/>
    <row r="601" ht="14.25" customHeight="1" x14ac:dyDescent="0.25"/>
    <row r="602" ht="14.25" customHeight="1" x14ac:dyDescent="0.25"/>
    <row r="603" ht="14.25" customHeight="1" x14ac:dyDescent="0.25"/>
    <row r="604" ht="14.25" customHeight="1" x14ac:dyDescent="0.25"/>
    <row r="605" ht="14.25" customHeight="1" x14ac:dyDescent="0.25"/>
    <row r="606" ht="14.25" customHeight="1" x14ac:dyDescent="0.25"/>
    <row r="607" ht="14.25" customHeight="1" x14ac:dyDescent="0.25"/>
    <row r="608" ht="14.25" customHeight="1" x14ac:dyDescent="0.25"/>
    <row r="609" ht="14.25" customHeight="1" x14ac:dyDescent="0.25"/>
    <row r="610" ht="14.25" customHeight="1" x14ac:dyDescent="0.25"/>
    <row r="611" ht="14.25" customHeight="1" x14ac:dyDescent="0.25"/>
    <row r="612" ht="14.25" customHeight="1" x14ac:dyDescent="0.25"/>
    <row r="613" ht="14.25" customHeight="1" x14ac:dyDescent="0.25"/>
    <row r="614" ht="14.25" customHeight="1" x14ac:dyDescent="0.25"/>
    <row r="615" ht="14.25" customHeight="1" x14ac:dyDescent="0.25"/>
    <row r="616" ht="14.25" customHeight="1" x14ac:dyDescent="0.25"/>
    <row r="617" ht="14.25" customHeight="1" x14ac:dyDescent="0.25"/>
    <row r="618" ht="14.25" customHeight="1" x14ac:dyDescent="0.25"/>
    <row r="619" ht="14.25" customHeight="1" x14ac:dyDescent="0.25"/>
    <row r="620" ht="14.25" customHeight="1" x14ac:dyDescent="0.25"/>
    <row r="621" ht="14.25" customHeight="1" x14ac:dyDescent="0.25"/>
    <row r="622" ht="14.25" customHeight="1" x14ac:dyDescent="0.25"/>
    <row r="623" ht="14.25" customHeight="1" x14ac:dyDescent="0.25"/>
    <row r="624" ht="14.25" customHeight="1" x14ac:dyDescent="0.25"/>
    <row r="625" ht="14.25" customHeight="1" x14ac:dyDescent="0.25"/>
    <row r="626" ht="14.25" customHeight="1" x14ac:dyDescent="0.25"/>
    <row r="627" ht="14.25" customHeight="1" x14ac:dyDescent="0.25"/>
    <row r="628" ht="14.25" customHeight="1" x14ac:dyDescent="0.25"/>
    <row r="629" ht="14.25" customHeight="1" x14ac:dyDescent="0.25"/>
    <row r="630" ht="14.25" customHeight="1" x14ac:dyDescent="0.25"/>
    <row r="631" ht="14.25" customHeight="1" x14ac:dyDescent="0.25"/>
    <row r="632" ht="14.25" customHeight="1" x14ac:dyDescent="0.25"/>
    <row r="633" ht="14.25" customHeight="1" x14ac:dyDescent="0.25"/>
    <row r="634" ht="14.25" customHeight="1" x14ac:dyDescent="0.25"/>
    <row r="635" ht="14.25" customHeight="1" x14ac:dyDescent="0.25"/>
    <row r="636" ht="14.25" customHeight="1" x14ac:dyDescent="0.25"/>
    <row r="637" ht="14.25" customHeight="1" x14ac:dyDescent="0.25"/>
    <row r="638" ht="14.25" customHeight="1" x14ac:dyDescent="0.25"/>
    <row r="639" ht="14.25" customHeight="1" x14ac:dyDescent="0.25"/>
    <row r="640" ht="14.25" customHeight="1" x14ac:dyDescent="0.25"/>
    <row r="641" ht="14.25" customHeight="1" x14ac:dyDescent="0.25"/>
    <row r="642" ht="14.25" customHeight="1" x14ac:dyDescent="0.25"/>
    <row r="643" ht="14.25" customHeight="1" x14ac:dyDescent="0.25"/>
    <row r="644" ht="14.25" customHeight="1" x14ac:dyDescent="0.25"/>
    <row r="645" ht="14.25" customHeight="1" x14ac:dyDescent="0.25"/>
    <row r="646" ht="14.25" customHeight="1" x14ac:dyDescent="0.25"/>
    <row r="647" ht="14.25" customHeight="1" x14ac:dyDescent="0.25"/>
    <row r="648" ht="14.25" customHeight="1" x14ac:dyDescent="0.25"/>
    <row r="649" ht="14.25" customHeight="1" x14ac:dyDescent="0.25"/>
    <row r="650" ht="14.25" customHeight="1" x14ac:dyDescent="0.25"/>
    <row r="651" ht="14.25" customHeight="1" x14ac:dyDescent="0.25"/>
    <row r="652" ht="14.25" customHeight="1" x14ac:dyDescent="0.25"/>
    <row r="653" ht="14.25" customHeight="1" x14ac:dyDescent="0.25"/>
    <row r="654" ht="14.25" customHeight="1" x14ac:dyDescent="0.25"/>
    <row r="655" ht="14.25" customHeight="1" x14ac:dyDescent="0.25"/>
    <row r="656" ht="14.25" customHeight="1" x14ac:dyDescent="0.25"/>
    <row r="657" ht="14.25" customHeight="1" x14ac:dyDescent="0.25"/>
    <row r="658" ht="14.25" customHeight="1" x14ac:dyDescent="0.25"/>
    <row r="659" ht="14.25" customHeight="1" x14ac:dyDescent="0.25"/>
    <row r="660" ht="14.25" customHeight="1" x14ac:dyDescent="0.25"/>
    <row r="661" ht="14.25" customHeight="1" x14ac:dyDescent="0.25"/>
    <row r="662" ht="14.25" customHeight="1" x14ac:dyDescent="0.25"/>
    <row r="663" ht="14.25" customHeight="1" x14ac:dyDescent="0.25"/>
    <row r="664" ht="14.25" customHeight="1" x14ac:dyDescent="0.25"/>
    <row r="665" ht="14.25" customHeight="1" x14ac:dyDescent="0.25"/>
    <row r="666" ht="14.25" customHeight="1" x14ac:dyDescent="0.25"/>
    <row r="667" ht="14.25" customHeight="1" x14ac:dyDescent="0.25"/>
    <row r="668" ht="14.25" customHeight="1" x14ac:dyDescent="0.25"/>
    <row r="669" ht="14.25" customHeight="1" x14ac:dyDescent="0.25"/>
    <row r="670" ht="14.25" customHeight="1" x14ac:dyDescent="0.25"/>
    <row r="671" ht="14.25" customHeight="1" x14ac:dyDescent="0.25"/>
    <row r="672" ht="14.25" customHeight="1" x14ac:dyDescent="0.25"/>
    <row r="673" ht="14.25" customHeight="1" x14ac:dyDescent="0.25"/>
    <row r="674" ht="14.25" customHeight="1" x14ac:dyDescent="0.25"/>
    <row r="675" ht="14.25" customHeight="1" x14ac:dyDescent="0.25"/>
    <row r="676" ht="14.25" customHeight="1" x14ac:dyDescent="0.25"/>
    <row r="677" ht="14.25" customHeight="1" x14ac:dyDescent="0.25"/>
    <row r="678" ht="14.25" customHeight="1" x14ac:dyDescent="0.25"/>
    <row r="679" ht="14.25" customHeight="1" x14ac:dyDescent="0.25"/>
    <row r="680" ht="14.25" customHeight="1" x14ac:dyDescent="0.25"/>
    <row r="681" ht="14.25" customHeight="1" x14ac:dyDescent="0.25"/>
    <row r="682" ht="14.25" customHeight="1" x14ac:dyDescent="0.25"/>
    <row r="683" ht="14.25" customHeight="1" x14ac:dyDescent="0.25"/>
    <row r="684" ht="14.25" customHeight="1" x14ac:dyDescent="0.25"/>
    <row r="685" ht="14.25" customHeight="1" x14ac:dyDescent="0.25"/>
    <row r="686" ht="14.25" customHeight="1" x14ac:dyDescent="0.25"/>
    <row r="687" ht="14.25" customHeight="1" x14ac:dyDescent="0.25"/>
    <row r="688" ht="14.25" customHeight="1" x14ac:dyDescent="0.25"/>
    <row r="689" ht="14.25" customHeight="1" x14ac:dyDescent="0.25"/>
    <row r="690" ht="14.25" customHeight="1" x14ac:dyDescent="0.25"/>
    <row r="691" ht="14.25" customHeight="1" x14ac:dyDescent="0.25"/>
    <row r="692" ht="14.25" customHeight="1" x14ac:dyDescent="0.25"/>
    <row r="693" ht="14.25" customHeight="1" x14ac:dyDescent="0.25"/>
    <row r="694" ht="14.25" customHeight="1" x14ac:dyDescent="0.25"/>
    <row r="695" ht="14.25" customHeight="1" x14ac:dyDescent="0.25"/>
    <row r="696" ht="14.25" customHeight="1" x14ac:dyDescent="0.25"/>
    <row r="697" ht="14.25" customHeight="1" x14ac:dyDescent="0.25"/>
    <row r="698" ht="14.25" customHeight="1" x14ac:dyDescent="0.25"/>
    <row r="699" ht="14.25" customHeight="1" x14ac:dyDescent="0.25"/>
    <row r="700" ht="14.25" customHeight="1" x14ac:dyDescent="0.25"/>
    <row r="701" ht="14.25" customHeight="1" x14ac:dyDescent="0.25"/>
    <row r="702" ht="14.25" customHeight="1" x14ac:dyDescent="0.25"/>
    <row r="703" ht="14.25" customHeight="1" x14ac:dyDescent="0.25"/>
    <row r="704" ht="14.25" customHeight="1" x14ac:dyDescent="0.25"/>
    <row r="705" ht="14.25" customHeight="1" x14ac:dyDescent="0.25"/>
    <row r="706" ht="14.25" customHeight="1" x14ac:dyDescent="0.25"/>
    <row r="707" ht="14.25" customHeight="1" x14ac:dyDescent="0.25"/>
    <row r="708" ht="14.25" customHeight="1" x14ac:dyDescent="0.25"/>
    <row r="709" ht="14.25" customHeight="1" x14ac:dyDescent="0.25"/>
    <row r="710" ht="14.25" customHeight="1" x14ac:dyDescent="0.25"/>
    <row r="711" ht="14.25" customHeight="1" x14ac:dyDescent="0.25"/>
    <row r="712" ht="14.25" customHeight="1" x14ac:dyDescent="0.25"/>
    <row r="713" ht="14.25" customHeight="1" x14ac:dyDescent="0.25"/>
    <row r="714" ht="14.25" customHeight="1" x14ac:dyDescent="0.25"/>
    <row r="715" ht="14.25" customHeight="1" x14ac:dyDescent="0.25"/>
    <row r="716" ht="14.25" customHeight="1" x14ac:dyDescent="0.25"/>
    <row r="717" ht="14.25" customHeight="1" x14ac:dyDescent="0.25"/>
    <row r="718" ht="14.25" customHeight="1" x14ac:dyDescent="0.25"/>
    <row r="719" ht="14.25" customHeight="1" x14ac:dyDescent="0.25"/>
    <row r="720" ht="14.25" customHeight="1" x14ac:dyDescent="0.25"/>
    <row r="721" ht="14.25" customHeight="1" x14ac:dyDescent="0.25"/>
    <row r="722" ht="14.25" customHeight="1" x14ac:dyDescent="0.25"/>
    <row r="723" ht="14.25" customHeight="1" x14ac:dyDescent="0.25"/>
    <row r="724" ht="14.25" customHeight="1" x14ac:dyDescent="0.25"/>
    <row r="725" ht="14.25" customHeight="1" x14ac:dyDescent="0.25"/>
    <row r="726" ht="14.25" customHeight="1" x14ac:dyDescent="0.25"/>
    <row r="727" ht="14.25" customHeight="1" x14ac:dyDescent="0.25"/>
    <row r="728" ht="14.25" customHeight="1" x14ac:dyDescent="0.25"/>
    <row r="729" ht="14.25" customHeight="1" x14ac:dyDescent="0.25"/>
    <row r="730" ht="14.25" customHeight="1" x14ac:dyDescent="0.25"/>
    <row r="731" ht="14.25" customHeight="1" x14ac:dyDescent="0.25"/>
    <row r="732" ht="14.25" customHeight="1" x14ac:dyDescent="0.25"/>
    <row r="733" ht="14.25" customHeight="1" x14ac:dyDescent="0.25"/>
    <row r="734" ht="14.25" customHeight="1" x14ac:dyDescent="0.25"/>
    <row r="735" ht="14.25" customHeight="1" x14ac:dyDescent="0.25"/>
    <row r="736" ht="14.25" customHeight="1" x14ac:dyDescent="0.25"/>
    <row r="737" ht="14.25" customHeight="1" x14ac:dyDescent="0.25"/>
    <row r="738" ht="14.25" customHeight="1" x14ac:dyDescent="0.25"/>
    <row r="739" ht="14.25" customHeight="1" x14ac:dyDescent="0.25"/>
    <row r="740" ht="14.25" customHeight="1" x14ac:dyDescent="0.25"/>
    <row r="741" ht="14.25" customHeight="1" x14ac:dyDescent="0.25"/>
    <row r="742" ht="14.25" customHeight="1" x14ac:dyDescent="0.25"/>
    <row r="743" ht="14.25" customHeight="1" x14ac:dyDescent="0.25"/>
    <row r="744" ht="14.25" customHeight="1" x14ac:dyDescent="0.25"/>
    <row r="745" ht="14.25" customHeight="1" x14ac:dyDescent="0.25"/>
    <row r="746" ht="14.25" customHeight="1" x14ac:dyDescent="0.25"/>
    <row r="747" ht="14.25" customHeight="1" x14ac:dyDescent="0.25"/>
    <row r="748" ht="14.25" customHeight="1" x14ac:dyDescent="0.25"/>
    <row r="749" ht="14.25" customHeight="1" x14ac:dyDescent="0.25"/>
    <row r="750" ht="14.25" customHeight="1" x14ac:dyDescent="0.25"/>
    <row r="751" ht="14.25" customHeight="1" x14ac:dyDescent="0.25"/>
    <row r="752" ht="14.25" customHeight="1" x14ac:dyDescent="0.25"/>
    <row r="753" ht="14.25" customHeight="1" x14ac:dyDescent="0.25"/>
    <row r="754" ht="14.25" customHeight="1" x14ac:dyDescent="0.25"/>
    <row r="755" ht="14.25" customHeight="1" x14ac:dyDescent="0.25"/>
    <row r="756" ht="14.25" customHeight="1" x14ac:dyDescent="0.25"/>
    <row r="757" ht="14.25" customHeight="1" x14ac:dyDescent="0.25"/>
    <row r="758" ht="14.25" customHeight="1" x14ac:dyDescent="0.25"/>
    <row r="759" ht="14.25" customHeight="1" x14ac:dyDescent="0.25"/>
    <row r="760" ht="14.25" customHeight="1" x14ac:dyDescent="0.25"/>
    <row r="761" ht="14.25" customHeight="1" x14ac:dyDescent="0.25"/>
    <row r="762" ht="14.25" customHeight="1" x14ac:dyDescent="0.25"/>
    <row r="763" ht="14.25" customHeight="1" x14ac:dyDescent="0.25"/>
    <row r="764" ht="14.25" customHeight="1" x14ac:dyDescent="0.25"/>
    <row r="765" ht="14.25" customHeight="1" x14ac:dyDescent="0.25"/>
    <row r="766" ht="14.25" customHeight="1" x14ac:dyDescent="0.25"/>
    <row r="767" ht="14.25" customHeight="1" x14ac:dyDescent="0.25"/>
    <row r="768" ht="14.25" customHeight="1" x14ac:dyDescent="0.25"/>
    <row r="769" ht="14.25" customHeight="1" x14ac:dyDescent="0.25"/>
    <row r="770" ht="14.25" customHeight="1" x14ac:dyDescent="0.25"/>
    <row r="771" ht="14.25" customHeight="1" x14ac:dyDescent="0.25"/>
    <row r="772" ht="14.25" customHeight="1" x14ac:dyDescent="0.25"/>
    <row r="773" ht="14.25" customHeight="1" x14ac:dyDescent="0.25"/>
    <row r="774" ht="14.25" customHeight="1" x14ac:dyDescent="0.25"/>
    <row r="775" ht="14.25" customHeight="1" x14ac:dyDescent="0.25"/>
    <row r="776" ht="14.25" customHeight="1" x14ac:dyDescent="0.25"/>
    <row r="777" ht="14.25" customHeight="1" x14ac:dyDescent="0.25"/>
    <row r="778" ht="14.25" customHeight="1" x14ac:dyDescent="0.25"/>
    <row r="779" ht="14.25" customHeight="1" x14ac:dyDescent="0.25"/>
    <row r="780" ht="14.25" customHeight="1" x14ac:dyDescent="0.25"/>
    <row r="781" ht="14.25" customHeight="1" x14ac:dyDescent="0.25"/>
    <row r="782" ht="14.25" customHeight="1" x14ac:dyDescent="0.25"/>
    <row r="783" ht="14.25" customHeight="1" x14ac:dyDescent="0.25"/>
    <row r="784" ht="14.25" customHeight="1" x14ac:dyDescent="0.25"/>
    <row r="785" ht="14.25" customHeight="1" x14ac:dyDescent="0.25"/>
    <row r="786" ht="14.25" customHeight="1" x14ac:dyDescent="0.25"/>
    <row r="787" ht="14.25" customHeight="1" x14ac:dyDescent="0.25"/>
    <row r="788" ht="14.25" customHeight="1" x14ac:dyDescent="0.25"/>
    <row r="789" ht="14.25" customHeight="1" x14ac:dyDescent="0.25"/>
    <row r="790" ht="14.25" customHeight="1" x14ac:dyDescent="0.25"/>
    <row r="791" ht="14.25" customHeight="1" x14ac:dyDescent="0.25"/>
    <row r="792" ht="14.25" customHeight="1" x14ac:dyDescent="0.25"/>
    <row r="793" ht="14.25" customHeight="1" x14ac:dyDescent="0.25"/>
    <row r="794" ht="14.25" customHeight="1" x14ac:dyDescent="0.25"/>
    <row r="795" ht="14.25" customHeight="1" x14ac:dyDescent="0.25"/>
    <row r="796" ht="14.25" customHeight="1" x14ac:dyDescent="0.25"/>
    <row r="797" ht="14.25" customHeight="1" x14ac:dyDescent="0.25"/>
    <row r="798" ht="14.25" customHeight="1" x14ac:dyDescent="0.25"/>
    <row r="799" ht="14.25" customHeight="1" x14ac:dyDescent="0.25"/>
    <row r="800" ht="14.25" customHeight="1" x14ac:dyDescent="0.25"/>
    <row r="801" ht="14.25" customHeight="1" x14ac:dyDescent="0.25"/>
    <row r="802" ht="14.25" customHeight="1" x14ac:dyDescent="0.25"/>
    <row r="803" ht="14.25" customHeight="1" x14ac:dyDescent="0.25"/>
    <row r="804" ht="14.25" customHeight="1" x14ac:dyDescent="0.25"/>
    <row r="805" ht="14.25" customHeight="1" x14ac:dyDescent="0.25"/>
    <row r="806" ht="14.25" customHeight="1" x14ac:dyDescent="0.25"/>
    <row r="807" ht="14.25" customHeight="1" x14ac:dyDescent="0.25"/>
    <row r="808" ht="14.25" customHeight="1" x14ac:dyDescent="0.25"/>
    <row r="809" ht="14.25" customHeight="1" x14ac:dyDescent="0.25"/>
    <row r="810" ht="14.25" customHeight="1" x14ac:dyDescent="0.25"/>
    <row r="811" ht="14.25" customHeight="1" x14ac:dyDescent="0.25"/>
    <row r="812" ht="14.25" customHeight="1" x14ac:dyDescent="0.25"/>
    <row r="813" ht="14.25" customHeight="1" x14ac:dyDescent="0.25"/>
    <row r="814" ht="14.25" customHeight="1" x14ac:dyDescent="0.25"/>
    <row r="815" ht="14.25" customHeight="1" x14ac:dyDescent="0.25"/>
    <row r="816" ht="14.25" customHeight="1" x14ac:dyDescent="0.25"/>
    <row r="817" ht="14.25" customHeight="1" x14ac:dyDescent="0.25"/>
    <row r="818" ht="14.25" customHeight="1" x14ac:dyDescent="0.25"/>
    <row r="819" ht="14.25" customHeight="1" x14ac:dyDescent="0.25"/>
    <row r="820" ht="14.25" customHeight="1" x14ac:dyDescent="0.25"/>
    <row r="821" ht="14.25" customHeight="1" x14ac:dyDescent="0.25"/>
    <row r="822" ht="14.25" customHeight="1" x14ac:dyDescent="0.25"/>
    <row r="823" ht="14.25" customHeight="1" x14ac:dyDescent="0.25"/>
    <row r="824" ht="14.25" customHeight="1" x14ac:dyDescent="0.25"/>
    <row r="825" ht="14.25" customHeight="1" x14ac:dyDescent="0.25"/>
    <row r="826" ht="14.25" customHeight="1" x14ac:dyDescent="0.25"/>
    <row r="827" ht="14.25" customHeight="1" x14ac:dyDescent="0.25"/>
    <row r="828" ht="14.25" customHeight="1" x14ac:dyDescent="0.25"/>
    <row r="829" ht="14.25" customHeight="1" x14ac:dyDescent="0.25"/>
    <row r="830" ht="14.25" customHeight="1" x14ac:dyDescent="0.25"/>
    <row r="831" ht="14.25" customHeight="1" x14ac:dyDescent="0.25"/>
    <row r="832" ht="14.25" customHeight="1" x14ac:dyDescent="0.25"/>
    <row r="833" ht="14.25" customHeight="1" x14ac:dyDescent="0.25"/>
    <row r="834" ht="14.25" customHeight="1" x14ac:dyDescent="0.25"/>
    <row r="835" ht="14.25" customHeight="1" x14ac:dyDescent="0.25"/>
    <row r="836" ht="14.25" customHeight="1" x14ac:dyDescent="0.25"/>
    <row r="837" ht="14.25" customHeight="1" x14ac:dyDescent="0.25"/>
    <row r="838" ht="14.25" customHeight="1" x14ac:dyDescent="0.25"/>
    <row r="839" ht="14.25" customHeight="1" x14ac:dyDescent="0.25"/>
    <row r="840" ht="14.25" customHeight="1" x14ac:dyDescent="0.25"/>
    <row r="841" ht="14.25" customHeight="1" x14ac:dyDescent="0.25"/>
    <row r="842" ht="14.25" customHeight="1" x14ac:dyDescent="0.25"/>
    <row r="843" ht="14.25" customHeight="1" x14ac:dyDescent="0.25"/>
    <row r="844" ht="14.25" customHeight="1" x14ac:dyDescent="0.25"/>
    <row r="845" ht="14.25" customHeight="1" x14ac:dyDescent="0.25"/>
    <row r="846" ht="14.25" customHeight="1" x14ac:dyDescent="0.25"/>
    <row r="847" ht="14.25" customHeight="1" x14ac:dyDescent="0.25"/>
    <row r="848" ht="14.25" customHeight="1" x14ac:dyDescent="0.25"/>
    <row r="849" ht="14.25" customHeight="1" x14ac:dyDescent="0.25"/>
    <row r="850" ht="14.25" customHeight="1" x14ac:dyDescent="0.25"/>
    <row r="851" ht="14.25" customHeight="1" x14ac:dyDescent="0.25"/>
    <row r="852" ht="14.25" customHeight="1" x14ac:dyDescent="0.25"/>
    <row r="853" ht="14.25" customHeight="1" x14ac:dyDescent="0.25"/>
    <row r="854" ht="14.25" customHeight="1" x14ac:dyDescent="0.25"/>
    <row r="855" ht="14.25" customHeight="1" x14ac:dyDescent="0.25"/>
    <row r="856" ht="14.25" customHeight="1" x14ac:dyDescent="0.25"/>
    <row r="857" ht="14.25" customHeight="1" x14ac:dyDescent="0.25"/>
    <row r="858" ht="14.25" customHeight="1" x14ac:dyDescent="0.25"/>
    <row r="859" ht="14.25" customHeight="1" x14ac:dyDescent="0.25"/>
    <row r="860" ht="14.25" customHeight="1" x14ac:dyDescent="0.25"/>
    <row r="861" ht="14.25" customHeight="1" x14ac:dyDescent="0.25"/>
    <row r="862" ht="14.25" customHeight="1" x14ac:dyDescent="0.25"/>
    <row r="863" ht="14.25" customHeight="1" x14ac:dyDescent="0.25"/>
    <row r="864" ht="14.25" customHeight="1" x14ac:dyDescent="0.25"/>
    <row r="865" ht="14.25" customHeight="1" x14ac:dyDescent="0.25"/>
    <row r="866" ht="14.25" customHeight="1" x14ac:dyDescent="0.25"/>
    <row r="867" ht="14.25" customHeight="1" x14ac:dyDescent="0.25"/>
    <row r="868" ht="14.25" customHeight="1" x14ac:dyDescent="0.25"/>
    <row r="869" ht="14.25" customHeight="1" x14ac:dyDescent="0.25"/>
    <row r="870" ht="14.25" customHeight="1" x14ac:dyDescent="0.25"/>
    <row r="871" ht="14.25" customHeight="1" x14ac:dyDescent="0.25"/>
    <row r="872" ht="14.25" customHeight="1" x14ac:dyDescent="0.25"/>
    <row r="873" ht="14.25" customHeight="1" x14ac:dyDescent="0.25"/>
    <row r="874" ht="14.25" customHeight="1" x14ac:dyDescent="0.25"/>
    <row r="875" ht="14.25" customHeight="1" x14ac:dyDescent="0.25"/>
    <row r="876" ht="14.25" customHeight="1" x14ac:dyDescent="0.25"/>
    <row r="877" ht="14.25" customHeight="1" x14ac:dyDescent="0.25"/>
    <row r="878" ht="14.25" customHeight="1" x14ac:dyDescent="0.25"/>
    <row r="879" ht="14.25" customHeight="1" x14ac:dyDescent="0.25"/>
    <row r="880" ht="14.25" customHeight="1" x14ac:dyDescent="0.25"/>
    <row r="881" ht="14.25" customHeight="1" x14ac:dyDescent="0.25"/>
    <row r="882" ht="14.25" customHeight="1" x14ac:dyDescent="0.25"/>
    <row r="883" ht="14.25" customHeight="1" x14ac:dyDescent="0.25"/>
    <row r="884" ht="14.25" customHeight="1" x14ac:dyDescent="0.25"/>
    <row r="885" ht="14.25" customHeight="1" x14ac:dyDescent="0.25"/>
    <row r="886" ht="14.25" customHeight="1" x14ac:dyDescent="0.25"/>
    <row r="887" ht="14.25" customHeight="1" x14ac:dyDescent="0.25"/>
    <row r="888" ht="14.25" customHeight="1" x14ac:dyDescent="0.25"/>
    <row r="889" ht="14.25" customHeight="1" x14ac:dyDescent="0.25"/>
    <row r="890" ht="14.25" customHeight="1" x14ac:dyDescent="0.25"/>
    <row r="891" ht="14.25" customHeight="1" x14ac:dyDescent="0.25"/>
    <row r="892" ht="14.25" customHeight="1" x14ac:dyDescent="0.25"/>
    <row r="893" ht="14.25" customHeight="1" x14ac:dyDescent="0.25"/>
    <row r="894" ht="14.25" customHeight="1" x14ac:dyDescent="0.25"/>
    <row r="895" ht="14.25" customHeight="1" x14ac:dyDescent="0.25"/>
    <row r="896" ht="14.25" customHeight="1" x14ac:dyDescent="0.25"/>
    <row r="897" ht="14.25" customHeight="1" x14ac:dyDescent="0.25"/>
    <row r="898" ht="14.25" customHeight="1" x14ac:dyDescent="0.25"/>
    <row r="899" ht="14.25" customHeight="1" x14ac:dyDescent="0.25"/>
    <row r="900" ht="14.25" customHeight="1" x14ac:dyDescent="0.25"/>
    <row r="901" ht="14.25" customHeight="1" x14ac:dyDescent="0.25"/>
    <row r="902" ht="14.25" customHeight="1" x14ac:dyDescent="0.25"/>
    <row r="903" ht="14.25" customHeight="1" x14ac:dyDescent="0.25"/>
    <row r="904" ht="14.25" customHeight="1" x14ac:dyDescent="0.25"/>
    <row r="905" ht="14.25" customHeight="1" x14ac:dyDescent="0.25"/>
    <row r="906" ht="14.25" customHeight="1" x14ac:dyDescent="0.25"/>
    <row r="907" ht="14.25" customHeight="1" x14ac:dyDescent="0.25"/>
    <row r="908" ht="14.25" customHeight="1" x14ac:dyDescent="0.25"/>
    <row r="909" ht="14.25" customHeight="1" x14ac:dyDescent="0.25"/>
    <row r="910" ht="14.25" customHeight="1" x14ac:dyDescent="0.25"/>
    <row r="911" ht="14.25" customHeight="1" x14ac:dyDescent="0.25"/>
    <row r="912" ht="14.25" customHeight="1" x14ac:dyDescent="0.25"/>
    <row r="913" ht="14.25" customHeight="1" x14ac:dyDescent="0.25"/>
    <row r="914" ht="14.25" customHeight="1" x14ac:dyDescent="0.25"/>
    <row r="915" ht="14.25" customHeight="1" x14ac:dyDescent="0.25"/>
    <row r="916" ht="14.25" customHeight="1" x14ac:dyDescent="0.25"/>
    <row r="917" ht="14.25" customHeight="1" x14ac:dyDescent="0.25"/>
    <row r="918" ht="14.25" customHeight="1" x14ac:dyDescent="0.25"/>
    <row r="919" ht="14.25" customHeight="1" x14ac:dyDescent="0.25"/>
    <row r="920" ht="14.25" customHeight="1" x14ac:dyDescent="0.25"/>
    <row r="921" ht="14.25" customHeight="1" x14ac:dyDescent="0.25"/>
    <row r="922" ht="14.25" customHeight="1" x14ac:dyDescent="0.25"/>
    <row r="923" ht="14.25" customHeight="1" x14ac:dyDescent="0.25"/>
    <row r="924" ht="14.25" customHeight="1" x14ac:dyDescent="0.25"/>
    <row r="925" ht="14.25" customHeight="1" x14ac:dyDescent="0.25"/>
    <row r="926" ht="14.25" customHeight="1" x14ac:dyDescent="0.25"/>
    <row r="927" ht="14.25" customHeight="1" x14ac:dyDescent="0.25"/>
    <row r="928" ht="14.25" customHeight="1" x14ac:dyDescent="0.25"/>
    <row r="929" ht="14.25" customHeight="1" x14ac:dyDescent="0.25"/>
    <row r="930" ht="14.25" customHeight="1" x14ac:dyDescent="0.25"/>
    <row r="931" ht="14.25" customHeight="1" x14ac:dyDescent="0.25"/>
    <row r="932" ht="14.25" customHeight="1" x14ac:dyDescent="0.25"/>
    <row r="933" ht="14.25" customHeight="1" x14ac:dyDescent="0.25"/>
    <row r="934" ht="14.25" customHeight="1" x14ac:dyDescent="0.25"/>
    <row r="935" ht="14.25" customHeight="1" x14ac:dyDescent="0.25"/>
    <row r="936" ht="14.25" customHeight="1" x14ac:dyDescent="0.25"/>
    <row r="937" ht="14.25" customHeight="1" x14ac:dyDescent="0.25"/>
    <row r="938" ht="14.25" customHeight="1" x14ac:dyDescent="0.25"/>
    <row r="939" ht="14.25" customHeight="1" x14ac:dyDescent="0.25"/>
    <row r="940" ht="14.25" customHeight="1" x14ac:dyDescent="0.25"/>
    <row r="941" ht="14.25" customHeight="1" x14ac:dyDescent="0.25"/>
    <row r="942" ht="14.25" customHeight="1" x14ac:dyDescent="0.25"/>
    <row r="943" ht="14.25" customHeight="1" x14ac:dyDescent="0.25"/>
    <row r="944" ht="14.25" customHeight="1" x14ac:dyDescent="0.25"/>
    <row r="945" ht="14.25" customHeight="1" x14ac:dyDescent="0.25"/>
    <row r="946" ht="14.25" customHeight="1" x14ac:dyDescent="0.25"/>
    <row r="947" ht="14.25" customHeight="1" x14ac:dyDescent="0.25"/>
    <row r="948" ht="14.25" customHeight="1" x14ac:dyDescent="0.25"/>
    <row r="949" ht="14.25" customHeight="1" x14ac:dyDescent="0.25"/>
    <row r="950" ht="14.25" customHeight="1" x14ac:dyDescent="0.25"/>
    <row r="951" ht="14.25" customHeight="1" x14ac:dyDescent="0.25"/>
    <row r="952" ht="14.25" customHeight="1" x14ac:dyDescent="0.25"/>
    <row r="953" ht="14.25" customHeight="1" x14ac:dyDescent="0.25"/>
    <row r="954" ht="14.25" customHeight="1" x14ac:dyDescent="0.25"/>
    <row r="955" ht="14.25" customHeight="1" x14ac:dyDescent="0.25"/>
    <row r="956" ht="14.25" customHeight="1" x14ac:dyDescent="0.25"/>
    <row r="957" ht="14.25" customHeight="1" x14ac:dyDescent="0.25"/>
    <row r="958" ht="14.25" customHeight="1" x14ac:dyDescent="0.25"/>
    <row r="959" ht="14.25" customHeight="1" x14ac:dyDescent="0.25"/>
    <row r="960" ht="14.25" customHeight="1" x14ac:dyDescent="0.25"/>
    <row r="961" ht="14.25" customHeight="1" x14ac:dyDescent="0.25"/>
    <row r="962" ht="14.25" customHeight="1" x14ac:dyDescent="0.25"/>
    <row r="963" ht="14.25" customHeight="1" x14ac:dyDescent="0.25"/>
    <row r="964" ht="14.25" customHeight="1" x14ac:dyDescent="0.25"/>
    <row r="965" ht="14.25" customHeight="1" x14ac:dyDescent="0.25"/>
    <row r="966" ht="14.25" customHeight="1" x14ac:dyDescent="0.25"/>
    <row r="967" ht="14.25" customHeight="1" x14ac:dyDescent="0.25"/>
    <row r="968" ht="14.25" customHeight="1" x14ac:dyDescent="0.25"/>
    <row r="969" ht="14.25" customHeight="1" x14ac:dyDescent="0.25"/>
    <row r="970" ht="14.25" customHeight="1" x14ac:dyDescent="0.25"/>
    <row r="971" ht="14.25" customHeight="1" x14ac:dyDescent="0.25"/>
    <row r="972" ht="14.25" customHeight="1" x14ac:dyDescent="0.25"/>
    <row r="973" ht="14.25" customHeight="1" x14ac:dyDescent="0.25"/>
    <row r="974" ht="14.25" customHeight="1" x14ac:dyDescent="0.25"/>
    <row r="975" ht="14.25" customHeight="1" x14ac:dyDescent="0.25"/>
    <row r="976" ht="14.25" customHeight="1" x14ac:dyDescent="0.25"/>
    <row r="977" ht="14.25" customHeight="1" x14ac:dyDescent="0.25"/>
    <row r="978" ht="14.25" customHeight="1" x14ac:dyDescent="0.25"/>
    <row r="979" ht="14.25" customHeight="1" x14ac:dyDescent="0.25"/>
    <row r="980" ht="14.25" customHeight="1" x14ac:dyDescent="0.25"/>
    <row r="981" ht="14.25" customHeight="1" x14ac:dyDescent="0.25"/>
    <row r="982" ht="14.25" customHeight="1" x14ac:dyDescent="0.25"/>
    <row r="983" ht="14.25" customHeight="1" x14ac:dyDescent="0.25"/>
    <row r="984" ht="14.25" customHeight="1" x14ac:dyDescent="0.25"/>
    <row r="985" ht="14.25" customHeight="1" x14ac:dyDescent="0.25"/>
    <row r="986" ht="14.25" customHeight="1" x14ac:dyDescent="0.25"/>
    <row r="987" ht="14.25" customHeight="1" x14ac:dyDescent="0.25"/>
    <row r="988" ht="14.25" customHeight="1" x14ac:dyDescent="0.25"/>
    <row r="989" ht="14.25" customHeight="1" x14ac:dyDescent="0.25"/>
    <row r="990" ht="14.25" customHeight="1" x14ac:dyDescent="0.25"/>
    <row r="991" ht="14.25" customHeight="1" x14ac:dyDescent="0.25"/>
    <row r="992" ht="14.25" customHeight="1" x14ac:dyDescent="0.25"/>
    <row r="993" ht="14.25" customHeight="1" x14ac:dyDescent="0.25"/>
    <row r="994" ht="14.25" customHeight="1" x14ac:dyDescent="0.25"/>
    <row r="995" ht="14.25" customHeight="1" x14ac:dyDescent="0.25"/>
    <row r="996" ht="14.25" customHeight="1" x14ac:dyDescent="0.25"/>
    <row r="997" ht="14.25" customHeight="1" x14ac:dyDescent="0.25"/>
    <row r="998" ht="14.25" customHeight="1" x14ac:dyDescent="0.25"/>
    <row r="999" ht="14.25" customHeight="1" x14ac:dyDescent="0.25"/>
    <row r="1000" ht="14.25" customHeight="1" x14ac:dyDescent="0.25"/>
  </sheetData>
  <conditionalFormatting sqref="AF2">
    <cfRule type="cellIs" dxfId="1" priority="1" operator="lessThan">
      <formula>0.65</formula>
    </cfRule>
    <cfRule type="cellIs" dxfId="0" priority="2" operator="greaterThan">
      <formula>0.65</formula>
    </cfRule>
  </conditionalFormatting>
  <pageMargins left="0.511811024" right="0.511811024" top="0.78740157499999996" bottom="0.78740157499999996" header="0" footer="0"/>
  <pageSetup paperSize="9"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19</vt:i4>
      </vt:variant>
    </vt:vector>
  </HeadingPairs>
  <TitlesOfParts>
    <vt:vector size="19" baseType="lpstr">
      <vt:lpstr>Análise Inicial</vt:lpstr>
      <vt:lpstr>Gráfico Previsões</vt:lpstr>
      <vt:lpstr>RNA - MLP</vt:lpstr>
      <vt:lpstr>TABELAS</vt:lpstr>
      <vt:lpstr>Média Móvel Centrada - IS</vt:lpstr>
      <vt:lpstr>Hibrido</vt:lpstr>
      <vt:lpstr>Regressão Simples</vt:lpstr>
      <vt:lpstr>RNA - MLP (2)</vt:lpstr>
      <vt:lpstr>RNA - MLP (3)</vt:lpstr>
      <vt:lpstr>RNA - MLP (5)</vt:lpstr>
      <vt:lpstr>RNA - MLP (6)</vt:lpstr>
      <vt:lpstr>RNA - MLP (7) - Sig sig minilot</vt:lpstr>
      <vt:lpstr>RNA - MLP (8)</vt:lpstr>
      <vt:lpstr>RNA - MLP (9)</vt:lpstr>
      <vt:lpstr>Dados</vt:lpstr>
      <vt:lpstr>Gráfico Previsões (2)</vt:lpstr>
      <vt:lpstr>Winters</vt:lpstr>
      <vt:lpstr>Média Móvel Centrada- antes (2)</vt:lpstr>
      <vt:lpstr>Média Móvel Centrada- bagunçado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Isabela Merotto</dc:creator>
  <cp:lastModifiedBy>Jose Roberto Ribas</cp:lastModifiedBy>
  <dcterms:created xsi:type="dcterms:W3CDTF">2022-06-23T04:36:07Z</dcterms:created>
  <dcterms:modified xsi:type="dcterms:W3CDTF">2024-03-25T00:45:55Z</dcterms:modified>
</cp:coreProperties>
</file>