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Projetos\CaluladoraMultifuncional\CalculadoraMultifuncional\"/>
    </mc:Choice>
  </mc:AlternateContent>
  <bookViews>
    <workbookView xWindow="360" yWindow="45" windowWidth="9555" windowHeight="8010" activeTab="1"/>
  </bookViews>
  <sheets>
    <sheet name="Cálculo INSS" sheetId="3" r:id="rId1"/>
    <sheet name="Cáculo IRRF" sheetId="4" r:id="rId2"/>
    <sheet name="Cáculo Férias" sheetId="1" r:id="rId3"/>
    <sheet name="Plan expl" sheetId="2" r:id="rId4"/>
  </sheets>
  <calcPr calcId="152511"/>
</workbook>
</file>

<file path=xl/calcChain.xml><?xml version="1.0" encoding="utf-8"?>
<calcChain xmlns="http://schemas.openxmlformats.org/spreadsheetml/2006/main">
  <c r="B6" i="3" l="1"/>
  <c r="B13" i="1"/>
  <c r="C5" i="1" l="1"/>
  <c r="B4" i="1"/>
  <c r="B5" i="4"/>
  <c r="B4" i="4"/>
  <c r="D6" i="4"/>
  <c r="C12" i="4" s="1"/>
  <c r="C5" i="4"/>
  <c r="C4" i="4"/>
  <c r="C11" i="4" s="1"/>
  <c r="C4" i="1"/>
  <c r="B4" i="3"/>
  <c r="C4" i="3"/>
  <c r="C7" i="3" s="1"/>
  <c r="G3" i="3" s="1"/>
  <c r="G4" i="3" s="1"/>
  <c r="G5" i="3" s="1"/>
  <c r="G13" i="4" l="1"/>
  <c r="D6" i="3"/>
  <c r="G3" i="4"/>
  <c r="G4" i="4" s="1"/>
  <c r="G5" i="4" s="1"/>
  <c r="D9" i="4" s="1"/>
  <c r="B9" i="4" s="1"/>
  <c r="D7" i="3"/>
  <c r="C8" i="3" s="1"/>
  <c r="I14" i="3" s="1"/>
  <c r="G14" i="4" l="1"/>
  <c r="G15" i="4"/>
  <c r="D10" i="4" s="1"/>
  <c r="D11" i="4" l="1"/>
  <c r="B10" i="4"/>
  <c r="E59" i="2"/>
  <c r="E58" i="2"/>
  <c r="E57" i="2"/>
  <c r="E62" i="2" s="1"/>
  <c r="I55" i="2"/>
  <c r="C8" i="1"/>
  <c r="D7" i="1"/>
  <c r="I56" i="2" l="1"/>
  <c r="I54" i="2"/>
  <c r="I61" i="2"/>
  <c r="C6" i="1"/>
  <c r="C15" i="1" s="1"/>
  <c r="G3" i="1" l="1"/>
  <c r="G4" i="1" s="1"/>
  <c r="G5" i="1" s="1"/>
  <c r="D11" i="1" s="1"/>
  <c r="G13" i="1"/>
  <c r="I57" i="2"/>
  <c r="I58" i="2" s="1"/>
  <c r="F60" i="2" s="1"/>
  <c r="D60" i="2" s="1"/>
  <c r="G14" i="1" l="1"/>
  <c r="D12" i="1"/>
  <c r="I62" i="2"/>
  <c r="I63" i="2" s="1"/>
  <c r="I64" i="2" s="1"/>
  <c r="F61" i="2" s="1"/>
  <c r="D61" i="2" s="1"/>
  <c r="B5" i="1" l="1"/>
  <c r="G15" i="1" s="1"/>
  <c r="F62" i="2"/>
  <c r="E63" i="2" s="1"/>
  <c r="D13" i="1" l="1"/>
  <c r="D15" i="1" s="1"/>
  <c r="C16" i="1" s="1"/>
  <c r="B11" i="1"/>
  <c r="D14" i="1" l="1"/>
</calcChain>
</file>

<file path=xl/comments1.xml><?xml version="1.0" encoding="utf-8"?>
<comments xmlns="http://schemas.openxmlformats.org/spreadsheetml/2006/main">
  <authors>
    <author>Usuario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Se não houver dependentes, deixar como 0.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Se não houver dependentes, deixar como 0.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Se não tiver antecipação, deixar como Não.</t>
        </r>
      </text>
    </comment>
  </commentList>
</comments>
</file>

<file path=xl/sharedStrings.xml><?xml version="1.0" encoding="utf-8"?>
<sst xmlns="http://schemas.openxmlformats.org/spreadsheetml/2006/main" count="188" uniqueCount="75">
  <si>
    <t>proventos</t>
  </si>
  <si>
    <t>descontos</t>
  </si>
  <si>
    <t>https://www.pontotel.com.br/calcular-irrf/</t>
  </si>
  <si>
    <t>Valor1</t>
  </si>
  <si>
    <t>Valor2</t>
  </si>
  <si>
    <t>Valor3</t>
  </si>
  <si>
    <t>Valor4</t>
  </si>
  <si>
    <t>sal + 1/3</t>
  </si>
  <si>
    <t>Alíquota Aplicada</t>
  </si>
  <si>
    <t>Alíquota Efetiva</t>
  </si>
  <si>
    <t>Até um salário-mínimo (R$ 1.212,00 em 2022)</t>
  </si>
  <si>
    <t>7,5% a 8,25%</t>
  </si>
  <si>
    <t>8,25% a 9,5%</t>
  </si>
  <si>
    <t>9,5% a 11,69%</t>
  </si>
  <si>
    <t>deduzir faixa 1 -- 1212*7,5%</t>
  </si>
  <si>
    <t>v1 - 1212</t>
  </si>
  <si>
    <t>Valor5</t>
  </si>
  <si>
    <t>v3 * 9% (faixa do salario + 1/3)</t>
  </si>
  <si>
    <t>v2 + v4</t>
  </si>
  <si>
    <t>INSS</t>
  </si>
  <si>
    <t>IRRF</t>
  </si>
  <si>
    <t>Para que não se perca nesse processo, separamos um passo a passo com todos os itens que devem ser levados em consideração. Confira:
Verifique o salário bruto do colaborador;
Subtraia desse valor o desconto do INSS;
Deduza o valor referente aos dependentes; pensão alimentícia e previdência privada (caso haja). O resultado será a base do cálculo;
Em seguida, consulte a tabela do IRRF para saber em qual faixa o valor-base de cada colaborador se encaixa e qual alíquota deve ser paga (aqui, deve-se acessar o site da Receita Federal para consultar o valor atualizado);
Aplique a alíquota sobre o valor da base e subtraia a parcela a deduzir do valor encontrado.</t>
  </si>
  <si>
    <t>v1 - INSS</t>
  </si>
  <si>
    <t>v2 * % (faixa IRRF)</t>
  </si>
  <si>
    <t>v3 - 142,8 ( faixa irrf desconto)</t>
  </si>
  <si>
    <t>de 04/2015 a 08/2022</t>
  </si>
  <si>
    <t>Base de cálculo</t>
  </si>
  <si>
    <t>Alíquota</t>
  </si>
  <si>
    <t>Dedução</t>
  </si>
  <si>
    <t>de 0,00 até 1.903,98</t>
  </si>
  <si>
    <t>de 1.903,99 até 2.826,65</t>
  </si>
  <si>
    <t>de 2.826,66 até 3.751,05</t>
  </si>
  <si>
    <t>de 3.751,06 até 4.664,68</t>
  </si>
  <si>
    <t>a partir de 4.664,68</t>
  </si>
  <si>
    <t>TABELA INSS</t>
  </si>
  <si>
    <r>
      <t>Valor de dependentes</t>
    </r>
    <r>
      <rPr>
        <sz val="10"/>
        <rFont val="Arial"/>
        <family val="2"/>
      </rPr>
      <t>: 189,59</t>
    </r>
  </si>
  <si>
    <t>TABELA IRRF</t>
  </si>
  <si>
    <t>Faixa IRRF</t>
  </si>
  <si>
    <t>Faixa INSS</t>
  </si>
  <si>
    <t>Salário</t>
  </si>
  <si>
    <t>1/3 Salário</t>
  </si>
  <si>
    <t>Totais</t>
  </si>
  <si>
    <t>Valor final</t>
  </si>
  <si>
    <t>Aliquota</t>
  </si>
  <si>
    <t>Dependentes</t>
  </si>
  <si>
    <t>Antecip 13º</t>
  </si>
  <si>
    <t>Sim</t>
  </si>
  <si>
    <t>Como calcular o desconto INSS 2022 ?
Utilizando a Tabela INSS 2022 abaixo publicada pelo Governo, veja um exemplo de como calcular o desconto INSS a partir de 2022 de forma progressiva com o teto de R$ 7.087,22 ; calcule:
Primeira faixa:(R$ 1.212,00 X 7,5%) = R$ 90,90;
Segunda faixa: (R$ 2.427,35 - R$ 1.212,00)= R$ 1.215,35 X 9% = R$ 109,38;
Terceira faixa:(R$ 3.641,03 - R$ 2.427,35) = R$ 1.213,68 X 12% = R$ 145,64;
Quarta faixa: (R$ 7.087,22 - R$ 3.641,03) = R$ 3.446,19 X 14% = R$ 482,47;
Contribuição INSS Total: ( R$ 90,90 + R$ 109,38 + R$ 145,64 + R$ 482,47) = R$ 828,39
Explicação do Cálculo INSS feito:
Os valores que tivemos que subtrair por faixa antes de aplicar a aliquota, você visualiza na Tabela INSS 2022 abaixo.
Ao chegar na quarta e última faixa, subtraímos o teto R$ 7.087,22 de R$ 3.641,03 e o que sobrou aplicamos a aliquota de 14%, pois sobre R$ 3.641,03 já tinhamos aplicado as aliquotas anteriores da primeira faixa ( 7,5% ) , segunda faixa ( 9% ) e terceira faixa ( 12% ) .
Após calcular a contribuição por faixa, tivemos que somar o desconto por faixa para obter o cálculo exato do INSS.</t>
  </si>
  <si>
    <t>Até R$ 1212,00</t>
  </si>
  <si>
    <t>R$ 7087,22 (Teto do INSS em 2022)</t>
  </si>
  <si>
    <t>R$ 3641,04 a R$ 7087,22</t>
  </si>
  <si>
    <t>R$ 1212,01 a R$ 2427,35</t>
  </si>
  <si>
    <t>R$ 2427,36 a R$ 3641,03</t>
  </si>
  <si>
    <t>https://www.calcule.net/trabalhista/calculo-de-ferias/#topnav</t>
  </si>
  <si>
    <t>Duvidas? Clique no link abaixo</t>
  </si>
  <si>
    <t>Pensão Alimentícia</t>
  </si>
  <si>
    <t>Faixa</t>
  </si>
  <si>
    <t>Proventos</t>
  </si>
  <si>
    <t>Descontos</t>
  </si>
  <si>
    <t>Aliquotas</t>
  </si>
  <si>
    <t>Não</t>
  </si>
  <si>
    <t>CALCULDADORA DE FÉRIAS</t>
  </si>
  <si>
    <t>Descritivos</t>
  </si>
  <si>
    <t>Salário Bruto</t>
  </si>
  <si>
    <t>CALCULDADORA INSS</t>
  </si>
  <si>
    <t>Outras deduções</t>
  </si>
  <si>
    <t>CALCULDADORA IRRF</t>
  </si>
  <si>
    <t>Outros descontos</t>
  </si>
  <si>
    <t>Como usar:</t>
  </si>
  <si>
    <t>Digitar o valor do salário bruto na coluna C, linha 3, cor:</t>
  </si>
  <si>
    <t>O valor final se encontra na coluna D, linha 8, cor:</t>
  </si>
  <si>
    <t>https://www.calcule.net/trabalhista/calculo-de-inss/</t>
  </si>
  <si>
    <t>https://www.calcule.net/trabalhista/calculo-imposto-de-renda-irrf/</t>
  </si>
  <si>
    <t>Digitar os valores nas colunas e linhas com a cor:</t>
  </si>
  <si>
    <t>O valor final se encontra na coluna D, linha 12, cor: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</si>
</sst>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5"/>
      <color rgb="FF000000"/>
      <name val="Segoe UI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Arial"/>
      <family val="2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/>
    </xf>
    <xf numFmtId="10" fontId="10" fillId="0" borderId="0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44" fontId="0" fillId="0" borderId="0" xfId="3" applyFont="1" applyFill="1" applyBorder="1" applyProtection="1">
      <protection hidden="1"/>
    </xf>
    <xf numFmtId="44" fontId="0" fillId="0" borderId="0" xfId="0" applyNumberFormat="1" applyFill="1" applyBorder="1" applyAlignment="1" applyProtection="1">
      <protection hidden="1"/>
    </xf>
    <xf numFmtId="0" fontId="5" fillId="0" borderId="1" xfId="0" applyFont="1" applyBorder="1" applyProtection="1">
      <protection hidden="1"/>
    </xf>
    <xf numFmtId="0" fontId="5" fillId="0" borderId="4" xfId="0" applyFont="1" applyBorder="1" applyProtection="1">
      <protection hidden="1"/>
    </xf>
    <xf numFmtId="49" fontId="5" fillId="0" borderId="4" xfId="0" applyNumberFormat="1" applyFont="1" applyBorder="1" applyProtection="1">
      <protection hidden="1"/>
    </xf>
    <xf numFmtId="0" fontId="5" fillId="0" borderId="9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4" fillId="0" borderId="4" xfId="0" applyFont="1" applyBorder="1" applyProtection="1">
      <protection hidden="1"/>
    </xf>
    <xf numFmtId="44" fontId="4" fillId="0" borderId="5" xfId="3" applyFont="1" applyBorder="1" applyProtection="1">
      <protection hidden="1"/>
    </xf>
    <xf numFmtId="0" fontId="4" fillId="0" borderId="6" xfId="0" applyFont="1" applyBorder="1" applyProtection="1">
      <protection hidden="1"/>
    </xf>
    <xf numFmtId="44" fontId="11" fillId="2" borderId="8" xfId="3" applyFont="1" applyFill="1" applyBorder="1" applyProtection="1">
      <protection hidden="1"/>
    </xf>
    <xf numFmtId="0" fontId="4" fillId="0" borderId="3" xfId="0" applyFont="1" applyBorder="1" applyAlignment="1" applyProtection="1">
      <protection hidden="1"/>
    </xf>
    <xf numFmtId="44" fontId="4" fillId="0" borderId="5" xfId="0" applyNumberFormat="1" applyFont="1" applyBorder="1" applyAlignment="1" applyProtection="1">
      <protection hidden="1"/>
    </xf>
    <xf numFmtId="44" fontId="4" fillId="2" borderId="8" xfId="0" applyNumberFormat="1" applyFont="1" applyFill="1" applyBorder="1" applyProtection="1">
      <protection hidden="1"/>
    </xf>
    <xf numFmtId="0" fontId="5" fillId="0" borderId="4" xfId="0" applyFont="1" applyFill="1" applyBorder="1" applyProtection="1">
      <protection hidden="1"/>
    </xf>
    <xf numFmtId="44" fontId="5" fillId="5" borderId="2" xfId="3" applyFont="1" applyFill="1" applyBorder="1" applyProtection="1">
      <protection locked="0"/>
    </xf>
    <xf numFmtId="44" fontId="5" fillId="0" borderId="3" xfId="3" applyFont="1" applyBorder="1"/>
    <xf numFmtId="0" fontId="5" fillId="5" borderId="0" xfId="0" applyFont="1" applyFill="1" applyBorder="1" applyAlignment="1" applyProtection="1">
      <alignment horizontal="center"/>
      <protection locked="0"/>
    </xf>
    <xf numFmtId="44" fontId="5" fillId="0" borderId="0" xfId="3" applyFont="1" applyBorder="1" applyProtection="1">
      <protection hidden="1"/>
    </xf>
    <xf numFmtId="44" fontId="5" fillId="0" borderId="0" xfId="3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44" fontId="4" fillId="0" borderId="3" xfId="3" applyFont="1" applyBorder="1" applyAlignment="1" applyProtection="1">
      <protection hidden="1"/>
    </xf>
    <xf numFmtId="0" fontId="0" fillId="0" borderId="0" xfId="0" applyAlignment="1"/>
    <xf numFmtId="0" fontId="5" fillId="0" borderId="0" xfId="0" applyFont="1" applyAlignment="1" applyProtection="1">
      <protection hidden="1"/>
    </xf>
    <xf numFmtId="0" fontId="5" fillId="0" borderId="9" xfId="0" applyFont="1" applyBorder="1" applyAlignment="1" applyProtection="1">
      <protection hidden="1"/>
    </xf>
    <xf numFmtId="0" fontId="5" fillId="0" borderId="10" xfId="0" applyFont="1" applyBorder="1" applyAlignment="1" applyProtection="1">
      <protection hidden="1"/>
    </xf>
    <xf numFmtId="0" fontId="5" fillId="0" borderId="11" xfId="0" applyFont="1" applyBorder="1" applyAlignment="1" applyProtection="1">
      <protection hidden="1"/>
    </xf>
    <xf numFmtId="0" fontId="5" fillId="0" borderId="1" xfId="0" applyFont="1" applyBorder="1" applyAlignment="1" applyProtection="1">
      <protection hidden="1"/>
    </xf>
    <xf numFmtId="0" fontId="5" fillId="0" borderId="2" xfId="0" applyFont="1" applyBorder="1" applyAlignment="1" applyProtection="1">
      <protection hidden="1"/>
    </xf>
    <xf numFmtId="44" fontId="5" fillId="5" borderId="2" xfId="3" applyFont="1" applyFill="1" applyBorder="1" applyAlignment="1" applyProtection="1">
      <protection locked="0"/>
    </xf>
    <xf numFmtId="44" fontId="5" fillId="0" borderId="3" xfId="3" applyFont="1" applyBorder="1" applyAlignment="1"/>
    <xf numFmtId="0" fontId="4" fillId="0" borderId="1" xfId="0" applyFont="1" applyBorder="1" applyAlignment="1" applyProtection="1">
      <protection hidden="1"/>
    </xf>
    <xf numFmtId="0" fontId="5" fillId="0" borderId="4" xfId="0" applyFont="1" applyBorder="1" applyAlignment="1" applyProtection="1">
      <protection hidden="1"/>
    </xf>
    <xf numFmtId="10" fontId="5" fillId="5" borderId="0" xfId="0" applyNumberFormat="1" applyFont="1" applyFill="1" applyBorder="1" applyAlignment="1" applyProtection="1">
      <protection locked="0"/>
    </xf>
    <xf numFmtId="44" fontId="5" fillId="0" borderId="0" xfId="3" applyFont="1" applyBorder="1" applyAlignment="1" applyProtection="1">
      <protection hidden="1"/>
    </xf>
    <xf numFmtId="44" fontId="5" fillId="0" borderId="5" xfId="3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44" fontId="4" fillId="0" borderId="5" xfId="3" applyFont="1" applyBorder="1" applyAlignment="1" applyProtection="1">
      <protection hidden="1"/>
    </xf>
    <xf numFmtId="49" fontId="5" fillId="0" borderId="4" xfId="0" applyNumberFormat="1" applyFont="1" applyBorder="1" applyAlignment="1" applyProtection="1">
      <protection hidden="1"/>
    </xf>
    <xf numFmtId="0" fontId="5" fillId="3" borderId="0" xfId="0" applyFont="1" applyFill="1" applyBorder="1" applyAlignment="1" applyProtection="1">
      <protection hidden="1"/>
    </xf>
    <xf numFmtId="44" fontId="5" fillId="3" borderId="0" xfId="3" applyFont="1" applyFill="1" applyBorder="1" applyAlignment="1" applyProtection="1">
      <protection hidden="1"/>
    </xf>
    <xf numFmtId="44" fontId="5" fillId="3" borderId="5" xfId="3" applyFont="1" applyFill="1" applyBorder="1" applyAlignment="1" applyProtection="1">
      <protection hidden="1"/>
    </xf>
    <xf numFmtId="0" fontId="5" fillId="0" borderId="4" xfId="0" applyFont="1" applyFill="1" applyBorder="1" applyAlignment="1" applyProtection="1">
      <protection hidden="1"/>
    </xf>
    <xf numFmtId="44" fontId="0" fillId="0" borderId="5" xfId="3" applyFont="1" applyBorder="1" applyAlignment="1" applyProtection="1">
      <protection hidden="1"/>
    </xf>
    <xf numFmtId="0" fontId="4" fillId="0" borderId="6" xfId="0" applyFont="1" applyBorder="1" applyAlignment="1" applyProtection="1">
      <protection hidden="1"/>
    </xf>
    <xf numFmtId="44" fontId="11" fillId="2" borderId="8" xfId="3" applyFont="1" applyFill="1" applyBorder="1" applyAlignment="1" applyProtection="1">
      <protection hidden="1"/>
    </xf>
    <xf numFmtId="0" fontId="4" fillId="0" borderId="0" xfId="0" applyFont="1" applyAlignment="1" applyProtection="1">
      <protection hidden="1"/>
    </xf>
    <xf numFmtId="0" fontId="7" fillId="0" borderId="0" xfId="0" applyFont="1" applyAlignment="1" applyProtection="1">
      <protection hidden="1"/>
    </xf>
    <xf numFmtId="10" fontId="5" fillId="3" borderId="0" xfId="1" applyNumberFormat="1" applyFont="1" applyFill="1" applyBorder="1" applyAlignment="1" applyProtection="1">
      <protection hidden="1"/>
    </xf>
    <xf numFmtId="44" fontId="4" fillId="2" borderId="8" xfId="0" applyNumberFormat="1" applyFont="1" applyFill="1" applyBorder="1" applyAlignment="1" applyProtection="1">
      <protection hidden="1"/>
    </xf>
    <xf numFmtId="0" fontId="12" fillId="0" borderId="0" xfId="0" applyFont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9" fillId="0" borderId="9" xfId="0" applyFont="1" applyFill="1" applyBorder="1" applyAlignment="1"/>
    <xf numFmtId="0" fontId="10" fillId="0" borderId="10" xfId="0" applyFont="1" applyFill="1" applyBorder="1" applyAlignment="1"/>
    <xf numFmtId="0" fontId="10" fillId="0" borderId="0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9" fontId="10" fillId="0" borderId="0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0" fillId="0" borderId="2" xfId="0" applyBorder="1"/>
    <xf numFmtId="0" fontId="10" fillId="0" borderId="3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center" wrapText="1"/>
    </xf>
    <xf numFmtId="10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0" xfId="0" applyBorder="1"/>
    <xf numFmtId="0" fontId="6" fillId="0" borderId="6" xfId="0" applyFont="1" applyBorder="1" applyAlignment="1" applyProtection="1">
      <alignment horizontal="right"/>
      <protection hidden="1"/>
    </xf>
    <xf numFmtId="0" fontId="6" fillId="0" borderId="7" xfId="0" applyFont="1" applyBorder="1" applyAlignment="1" applyProtection="1">
      <alignment horizontal="right"/>
      <protection hidden="1"/>
    </xf>
    <xf numFmtId="0" fontId="4" fillId="6" borderId="4" xfId="0" applyFont="1" applyFill="1" applyBorder="1" applyProtection="1">
      <protection hidden="1"/>
    </xf>
    <xf numFmtId="44" fontId="4" fillId="6" borderId="5" xfId="0" applyNumberFormat="1" applyFont="1" applyFill="1" applyBorder="1" applyAlignment="1" applyProtection="1">
      <protection hidden="1"/>
    </xf>
    <xf numFmtId="44" fontId="3" fillId="0" borderId="0" xfId="3" applyFont="1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44" fontId="0" fillId="0" borderId="0" xfId="0" applyNumberFormat="1" applyFill="1" applyBorder="1" applyProtection="1">
      <protection hidden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6" borderId="1" xfId="0" applyFont="1" applyFill="1" applyBorder="1" applyProtection="1">
      <protection hidden="1"/>
    </xf>
    <xf numFmtId="44" fontId="4" fillId="6" borderId="3" xfId="3" applyFont="1" applyFill="1" applyBorder="1" applyProtection="1">
      <protection hidden="1"/>
    </xf>
    <xf numFmtId="44" fontId="10" fillId="0" borderId="5" xfId="3" applyFont="1" applyFill="1" applyBorder="1" applyAlignment="1">
      <alignment horizontal="center" vertical="center" wrapText="1"/>
    </xf>
    <xf numFmtId="44" fontId="10" fillId="0" borderId="8" xfId="3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44" fontId="0" fillId="0" borderId="5" xfId="3" applyFont="1" applyBorder="1" applyAlignment="1">
      <alignment horizontal="center"/>
    </xf>
    <xf numFmtId="44" fontId="0" fillId="0" borderId="8" xfId="3" applyFont="1" applyBorder="1" applyAlignment="1">
      <alignment horizontal="center"/>
    </xf>
    <xf numFmtId="0" fontId="5" fillId="3" borderId="18" xfId="0" applyFont="1" applyFill="1" applyBorder="1" applyAlignment="1" applyProtection="1">
      <alignment horizontal="center" vertical="center"/>
      <protection hidden="1"/>
    </xf>
    <xf numFmtId="44" fontId="5" fillId="3" borderId="19" xfId="3" applyFont="1" applyFill="1" applyBorder="1" applyProtection="1">
      <protection hidden="1"/>
    </xf>
    <xf numFmtId="44" fontId="5" fillId="3" borderId="20" xfId="3" applyFont="1" applyFill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3" borderId="12" xfId="0" applyFont="1" applyFill="1" applyBorder="1" applyProtection="1">
      <protection hidden="1"/>
    </xf>
    <xf numFmtId="44" fontId="5" fillId="3" borderId="12" xfId="3" applyFont="1" applyFill="1" applyBorder="1" applyProtection="1">
      <protection hidden="1"/>
    </xf>
    <xf numFmtId="44" fontId="5" fillId="3" borderId="13" xfId="3" applyFont="1" applyFill="1" applyBorder="1" applyProtection="1">
      <protection hidden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7" borderId="3" xfId="0" applyFill="1" applyBorder="1"/>
    <xf numFmtId="0" fontId="0" fillId="0" borderId="0" xfId="0" applyBorder="1" applyAlignment="1">
      <alignment horizontal="center" vertical="center"/>
    </xf>
    <xf numFmtId="0" fontId="0" fillId="7" borderId="5" xfId="0" applyFill="1" applyBorder="1"/>
    <xf numFmtId="0" fontId="4" fillId="0" borderId="0" xfId="0" applyFont="1" applyBorder="1" applyProtection="1">
      <protection hidden="1"/>
    </xf>
    <xf numFmtId="0" fontId="0" fillId="0" borderId="0" xfId="0" applyFill="1" applyBorder="1" applyProtection="1">
      <protection hidden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7" xfId="0" applyFill="1" applyBorder="1" applyAlignment="1">
      <alignment horizontal="center" vertical="center"/>
    </xf>
    <xf numFmtId="0" fontId="0" fillId="7" borderId="8" xfId="0" applyFill="1" applyBorder="1"/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7" borderId="10" xfId="0" applyFont="1" applyFill="1" applyBorder="1" applyAlignment="1">
      <alignment vertical="center"/>
    </xf>
    <xf numFmtId="0" fontId="4" fillId="0" borderId="9" xfId="0" applyFont="1" applyBorder="1" applyAlignment="1" applyProtection="1">
      <protection hidden="1"/>
    </xf>
    <xf numFmtId="0" fontId="4" fillId="0" borderId="11" xfId="0" applyFont="1" applyBorder="1" applyAlignment="1" applyProtection="1">
      <protection hidden="1"/>
    </xf>
    <xf numFmtId="0" fontId="8" fillId="0" borderId="9" xfId="0" applyFont="1" applyFill="1" applyBorder="1" applyAlignment="1"/>
    <xf numFmtId="0" fontId="8" fillId="0" borderId="10" xfId="0" applyFont="1" applyFill="1" applyBorder="1" applyAlignment="1"/>
    <xf numFmtId="0" fontId="8" fillId="0" borderId="11" xfId="0" applyFont="1" applyFill="1" applyBorder="1" applyAlignment="1"/>
    <xf numFmtId="0" fontId="16" fillId="0" borderId="0" xfId="3" applyNumberFormat="1" applyFont="1" applyBorder="1" applyAlignment="1" applyProtection="1">
      <protection hidden="1"/>
    </xf>
    <xf numFmtId="0" fontId="16" fillId="0" borderId="5" xfId="3" applyNumberFormat="1" applyFont="1" applyBorder="1" applyAlignment="1" applyProtection="1">
      <protection hidden="1"/>
    </xf>
    <xf numFmtId="0" fontId="5" fillId="3" borderId="18" xfId="0" applyFont="1" applyFill="1" applyBorder="1" applyAlignment="1" applyProtection="1">
      <alignment vertical="center"/>
      <protection hidden="1"/>
    </xf>
    <xf numFmtId="10" fontId="5" fillId="3" borderId="19" xfId="1" applyNumberFormat="1" applyFont="1" applyFill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0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protection hidden="1"/>
    </xf>
    <xf numFmtId="0" fontId="6" fillId="0" borderId="9" xfId="0" applyFont="1" applyBorder="1" applyAlignment="1" applyProtection="1">
      <alignment horizontal="right"/>
      <protection hidden="1"/>
    </xf>
    <xf numFmtId="0" fontId="8" fillId="0" borderId="9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vertical="center" wrapText="1"/>
    </xf>
    <xf numFmtId="10" fontId="18" fillId="8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44" fontId="5" fillId="8" borderId="5" xfId="3" applyFont="1" applyFill="1" applyBorder="1" applyAlignment="1" applyProtection="1">
      <alignment horizontal="center"/>
      <protection hidden="1"/>
    </xf>
    <xf numFmtId="0" fontId="0" fillId="4" borderId="8" xfId="0" applyFill="1" applyBorder="1"/>
    <xf numFmtId="0" fontId="0" fillId="5" borderId="3" xfId="0" applyFill="1" applyBorder="1"/>
    <xf numFmtId="0" fontId="18" fillId="0" borderId="21" xfId="0" applyFont="1" applyBorder="1"/>
    <xf numFmtId="0" fontId="13" fillId="0" borderId="2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/>
    </xf>
    <xf numFmtId="10" fontId="21" fillId="0" borderId="0" xfId="0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9" fontId="21" fillId="0" borderId="7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vertical="center"/>
    </xf>
    <xf numFmtId="0" fontId="0" fillId="0" borderId="4" xfId="0" applyFont="1" applyBorder="1"/>
    <xf numFmtId="0" fontId="21" fillId="0" borderId="0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/>
    </xf>
    <xf numFmtId="0" fontId="21" fillId="0" borderId="7" xfId="0" applyFont="1" applyFill="1" applyBorder="1" applyAlignment="1">
      <alignment horizontal="center" vertical="center"/>
    </xf>
    <xf numFmtId="0" fontId="19" fillId="0" borderId="0" xfId="0" applyFont="1"/>
    <xf numFmtId="0" fontId="22" fillId="5" borderId="0" xfId="0" applyFont="1" applyFill="1" applyAlignment="1">
      <alignment vertical="center"/>
    </xf>
    <xf numFmtId="0" fontId="0" fillId="0" borderId="6" xfId="0" applyBorder="1"/>
    <xf numFmtId="0" fontId="19" fillId="0" borderId="0" xfId="0" applyFont="1" applyAlignment="1">
      <alignment vertical="center"/>
    </xf>
    <xf numFmtId="0" fontId="19" fillId="5" borderId="3" xfId="0" applyFont="1" applyFill="1" applyBorder="1" applyAlignment="1">
      <alignment vertical="center"/>
    </xf>
    <xf numFmtId="0" fontId="19" fillId="0" borderId="0" xfId="0" applyFont="1" applyBorder="1"/>
    <xf numFmtId="0" fontId="19" fillId="0" borderId="5" xfId="0" applyFont="1" applyBorder="1"/>
    <xf numFmtId="0" fontId="5" fillId="3" borderId="12" xfId="0" applyFont="1" applyFill="1" applyBorder="1" applyAlignment="1" applyProtection="1">
      <alignment horizontal="center"/>
      <protection hidden="1"/>
    </xf>
    <xf numFmtId="44" fontId="5" fillId="3" borderId="12" xfId="3" applyFont="1" applyFill="1" applyBorder="1" applyAlignment="1" applyProtection="1">
      <alignment horizontal="center"/>
      <protection hidden="1"/>
    </xf>
    <xf numFmtId="44" fontId="5" fillId="3" borderId="13" xfId="3" applyFont="1" applyFill="1" applyBorder="1" applyAlignment="1" applyProtection="1">
      <alignment horizontal="center"/>
      <protection hidden="1"/>
    </xf>
    <xf numFmtId="44" fontId="5" fillId="5" borderId="5" xfId="3" applyFont="1" applyFill="1" applyBorder="1" applyAlignment="1" applyProtection="1">
      <alignment horizontal="center"/>
      <protection locked="0"/>
    </xf>
    <xf numFmtId="44" fontId="5" fillId="3" borderId="20" xfId="3" applyFont="1" applyFill="1" applyBorder="1" applyAlignment="1" applyProtection="1">
      <alignment horizontal="center"/>
      <protection hidden="1"/>
    </xf>
    <xf numFmtId="44" fontId="5" fillId="5" borderId="2" xfId="3" applyFont="1" applyFill="1" applyBorder="1" applyAlignment="1" applyProtection="1">
      <alignment horizontal="center"/>
      <protection locked="0"/>
    </xf>
    <xf numFmtId="44" fontId="5" fillId="3" borderId="19" xfId="3" applyFont="1" applyFill="1" applyBorder="1" applyAlignment="1" applyProtection="1">
      <alignment horizontal="center"/>
      <protection hidden="1"/>
    </xf>
    <xf numFmtId="44" fontId="15" fillId="6" borderId="5" xfId="0" applyNumberFormat="1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hidden="1"/>
    </xf>
    <xf numFmtId="44" fontId="5" fillId="0" borderId="3" xfId="3" applyFont="1" applyBorder="1" applyAlignment="1">
      <alignment horizontal="center"/>
    </xf>
    <xf numFmtId="0" fontId="5" fillId="3" borderId="0" xfId="0" applyFont="1" applyFill="1" applyBorder="1" applyAlignment="1" applyProtection="1">
      <alignment horizontal="center"/>
      <protection hidden="1"/>
    </xf>
    <xf numFmtId="44" fontId="5" fillId="3" borderId="0" xfId="3" applyFont="1" applyFill="1" applyBorder="1" applyAlignment="1" applyProtection="1">
      <alignment horizontal="center"/>
      <protection hidden="1"/>
    </xf>
    <xf numFmtId="44" fontId="5" fillId="3" borderId="5" xfId="3" applyFont="1" applyFill="1" applyBorder="1" applyAlignment="1" applyProtection="1">
      <alignment horizontal="center"/>
      <protection hidden="1"/>
    </xf>
    <xf numFmtId="44" fontId="0" fillId="0" borderId="5" xfId="3" applyFont="1" applyBorder="1" applyAlignment="1" applyProtection="1">
      <alignment horizontal="center"/>
      <protection hidden="1"/>
    </xf>
    <xf numFmtId="0" fontId="20" fillId="0" borderId="6" xfId="2" applyFont="1" applyBorder="1" applyAlignment="1" applyProtection="1">
      <alignment horizontal="left" vertical="center"/>
      <protection locked="0"/>
    </xf>
    <xf numFmtId="0" fontId="20" fillId="0" borderId="7" xfId="2" applyFont="1" applyBorder="1" applyAlignment="1" applyProtection="1">
      <alignment horizontal="left" vertical="center"/>
      <protection locked="0"/>
    </xf>
    <xf numFmtId="0" fontId="20" fillId="0" borderId="0" xfId="2" applyFont="1" applyBorder="1" applyAlignment="1" applyProtection="1">
      <alignment horizontal="left" vertical="center"/>
      <protection locked="0"/>
    </xf>
    <xf numFmtId="0" fontId="2" fillId="0" borderId="5" xfId="2" applyBorder="1" applyAlignment="1" applyProtection="1">
      <alignment vertical="center"/>
      <protection locked="0"/>
    </xf>
    <xf numFmtId="0" fontId="20" fillId="0" borderId="4" xfId="2" applyFont="1" applyBorder="1" applyAlignment="1" applyProtection="1">
      <alignment horizontal="left" vertical="center"/>
      <protection locked="0"/>
    </xf>
    <xf numFmtId="0" fontId="2" fillId="0" borderId="8" xfId="2" applyBorder="1" applyAlignment="1" applyProtection="1">
      <alignment vertical="center"/>
      <protection locked="0"/>
    </xf>
    <xf numFmtId="0" fontId="19" fillId="0" borderId="6" xfId="0" applyFont="1" applyBorder="1" applyAlignment="1">
      <alignment horizontal="right" vertical="center"/>
    </xf>
    <xf numFmtId="0" fontId="19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19" fillId="0" borderId="2" xfId="0" applyFont="1" applyBorder="1" applyAlignment="1">
      <alignment horizontal="right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8" fillId="8" borderId="0" xfId="3" applyNumberFormat="1" applyFont="1" applyFill="1" applyBorder="1" applyAlignment="1" applyProtection="1">
      <alignment horizontal="center" vertical="center"/>
      <protection hidden="1"/>
    </xf>
    <xf numFmtId="0" fontId="18" fillId="8" borderId="5" xfId="3" applyNumberFormat="1" applyFont="1" applyFill="1" applyBorder="1" applyAlignment="1" applyProtection="1">
      <alignment horizontal="center" vertical="center"/>
      <protection hidden="1"/>
    </xf>
    <xf numFmtId="0" fontId="20" fillId="0" borderId="4" xfId="2" applyFont="1" applyBorder="1" applyAlignment="1" applyProtection="1">
      <alignment horizontal="left" vertical="center"/>
      <protection locked="0"/>
    </xf>
    <xf numFmtId="0" fontId="20" fillId="0" borderId="0" xfId="2" applyFont="1" applyBorder="1" applyAlignment="1" applyProtection="1">
      <alignment horizontal="left" vertical="center"/>
      <protection locked="0"/>
    </xf>
    <xf numFmtId="0" fontId="20" fillId="0" borderId="5" xfId="2" applyFont="1" applyBorder="1" applyAlignment="1" applyProtection="1">
      <alignment horizontal="left" vertical="center"/>
      <protection locked="0"/>
    </xf>
    <xf numFmtId="44" fontId="5" fillId="4" borderId="10" xfId="3" applyNumberFormat="1" applyFont="1" applyFill="1" applyBorder="1" applyAlignment="1" applyProtection="1">
      <alignment horizontal="center"/>
      <protection hidden="1"/>
    </xf>
    <xf numFmtId="44" fontId="5" fillId="4" borderId="11" xfId="3" applyNumberFormat="1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4" fillId="0" borderId="9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hidden="1"/>
    </xf>
    <xf numFmtId="44" fontId="5" fillId="4" borderId="10" xfId="3" applyFont="1" applyFill="1" applyBorder="1" applyAlignment="1" applyProtection="1">
      <alignment horizontal="center"/>
      <protection hidden="1"/>
    </xf>
    <xf numFmtId="44" fontId="5" fillId="4" borderId="11" xfId="3" applyFont="1" applyFill="1" applyBorder="1" applyAlignment="1" applyProtection="1">
      <alignment horizontal="center"/>
      <protection hidden="1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18" fillId="8" borderId="0" xfId="3" applyNumberFormat="1" applyFont="1" applyFill="1" applyBorder="1" applyAlignment="1" applyProtection="1">
      <alignment horizontal="center"/>
      <protection hidden="1"/>
    </xf>
    <xf numFmtId="0" fontId="18" fillId="8" borderId="5" xfId="3" applyNumberFormat="1" applyFont="1" applyFill="1" applyBorder="1" applyAlignment="1" applyProtection="1">
      <alignment horizontal="center"/>
      <protection hidden="1"/>
    </xf>
    <xf numFmtId="0" fontId="2" fillId="0" borderId="6" xfId="2" applyBorder="1" applyAlignment="1" applyProtection="1">
      <alignment horizontal="left" vertical="center"/>
      <protection locked="0"/>
    </xf>
    <xf numFmtId="0" fontId="2" fillId="0" borderId="7" xfId="2" applyBorder="1" applyAlignment="1" applyProtection="1">
      <alignment horizontal="left" vertical="center"/>
      <protection locked="0"/>
    </xf>
    <xf numFmtId="0" fontId="2" fillId="0" borderId="8" xfId="2" applyBorder="1" applyAlignment="1" applyProtection="1">
      <alignment horizontal="left" vertical="center"/>
      <protection locked="0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3" borderId="18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2" fillId="0" borderId="0" xfId="2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12" fillId="0" borderId="0" xfId="0" applyFont="1" applyAlignment="1">
      <alignment horizontal="left" vertical="center" wrapText="1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right"/>
      <protection hidden="1"/>
    </xf>
    <xf numFmtId="44" fontId="5" fillId="4" borderId="12" xfId="3" applyFont="1" applyFill="1" applyBorder="1" applyAlignment="1" applyProtection="1">
      <alignment horizontal="center"/>
      <protection hidden="1"/>
    </xf>
    <xf numFmtId="44" fontId="5" fillId="4" borderId="13" xfId="3" applyFont="1" applyFill="1" applyBorder="1" applyAlignment="1" applyProtection="1">
      <alignment horizontal="center"/>
      <protection hidden="1"/>
    </xf>
  </cellXfs>
  <cellStyles count="4">
    <cellStyle name="Hiperlink" xfId="2" builtinId="8"/>
    <cellStyle name="Moeda" xfId="3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930065</xdr:colOff>
      <xdr:row>113</xdr:row>
      <xdr:rowOff>37571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286" cy="4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5</xdr:col>
      <xdr:colOff>834827</xdr:colOff>
      <xdr:row>109</xdr:row>
      <xdr:rowOff>18619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219048" cy="34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19</xdr:col>
      <xdr:colOff>32567</xdr:colOff>
      <xdr:row>107</xdr:row>
      <xdr:rowOff>66286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4" y="0"/>
          <a:ext cx="6155782" cy="31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72797</xdr:colOff>
      <xdr:row>0</xdr:row>
      <xdr:rowOff>0</xdr:rowOff>
    </xdr:from>
    <xdr:to>
      <xdr:col>29</xdr:col>
      <xdr:colOff>105366</xdr:colOff>
      <xdr:row>111</xdr:row>
      <xdr:rowOff>161429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226" y="0"/>
          <a:ext cx="6155783" cy="3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17</xdr:row>
      <xdr:rowOff>0</xdr:rowOff>
    </xdr:from>
    <xdr:to>
      <xdr:col>17</xdr:col>
      <xdr:colOff>496669</xdr:colOff>
      <xdr:row>112</xdr:row>
      <xdr:rowOff>189976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47026" y="3238500"/>
          <a:ext cx="5371429" cy="41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91</xdr:row>
      <xdr:rowOff>27215</xdr:rowOff>
    </xdr:from>
    <xdr:to>
      <xdr:col>30</xdr:col>
      <xdr:colOff>272142</xdr:colOff>
      <xdr:row>133</xdr:row>
      <xdr:rowOff>13607</xdr:rowOff>
    </xdr:to>
    <xdr:sp macro="" textlink="">
      <xdr:nvSpPr>
        <xdr:cNvPr id="3" name="Retângulo 2"/>
        <xdr:cNvSpPr/>
      </xdr:nvSpPr>
      <xdr:spPr>
        <a:xfrm>
          <a:off x="0" y="27215"/>
          <a:ext cx="20818928" cy="7987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cule.net/trabalhista/calculo-de-ins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lcule.net/trabalhista/calculo-imposto-de-renda-irrf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lcule.net/trabalhista/calculo-de-ferias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alcule.net/trabalhista/calculo-de-ferias/" TargetMode="External"/><Relationship Id="rId1" Type="http://schemas.openxmlformats.org/officeDocument/2006/relationships/hyperlink" Target="https://www.pontotel.com.br/calcular-irrf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zoomScale="70" zoomScaleNormal="70" workbookViewId="0">
      <selection activeCell="B7" sqref="B7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9.5703125" bestFit="1" customWidth="1"/>
    <col min="4" max="4" width="18" customWidth="1"/>
    <col min="5" max="5" width="7.7109375" customWidth="1"/>
    <col min="6" max="6" width="12.7109375" customWidth="1"/>
    <col min="7" max="7" width="17.28515625" customWidth="1"/>
    <col min="8" max="8" width="11.85546875" customWidth="1"/>
    <col min="9" max="9" width="15.7109375" customWidth="1"/>
    <col min="10" max="10" width="20.85546875" customWidth="1"/>
    <col min="11" max="11" width="13.28515625" customWidth="1"/>
    <col min="12" max="12" width="11.42578125" customWidth="1"/>
    <col min="13" max="13" width="17.7109375" customWidth="1"/>
    <col min="14" max="14" width="3.28515625" customWidth="1"/>
  </cols>
  <sheetData>
    <row r="1" spans="1:14" ht="32.25" thickBot="1" x14ac:dyDescent="0.3">
      <c r="A1" s="201" t="s">
        <v>64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21.75" thickBot="1" x14ac:dyDescent="0.4">
      <c r="A2" s="144" t="s">
        <v>62</v>
      </c>
      <c r="B2" s="145" t="s">
        <v>59</v>
      </c>
      <c r="C2" s="146" t="s">
        <v>57</v>
      </c>
      <c r="D2" s="147" t="s">
        <v>58</v>
      </c>
      <c r="E2" s="84"/>
      <c r="F2" s="134" t="s">
        <v>19</v>
      </c>
      <c r="G2" s="135"/>
      <c r="H2" s="130"/>
      <c r="I2" s="131"/>
      <c r="J2" s="136" t="s">
        <v>34</v>
      </c>
      <c r="K2" s="137"/>
      <c r="L2" s="137"/>
      <c r="M2" s="138"/>
      <c r="N2" s="121"/>
    </row>
    <row r="3" spans="1:14" ht="21" x14ac:dyDescent="0.35">
      <c r="A3" s="16" t="s">
        <v>63</v>
      </c>
      <c r="B3" s="36"/>
      <c r="C3" s="31">
        <v>1100</v>
      </c>
      <c r="D3" s="32"/>
      <c r="E3" s="69"/>
      <c r="F3" s="103" t="s">
        <v>3</v>
      </c>
      <c r="G3" s="104">
        <f>C7</f>
        <v>1100</v>
      </c>
      <c r="H3" s="14"/>
      <c r="I3" s="100" t="s">
        <v>56</v>
      </c>
      <c r="J3" s="164" t="s">
        <v>26</v>
      </c>
      <c r="K3" s="159" t="s">
        <v>8</v>
      </c>
      <c r="L3" s="159" t="s">
        <v>9</v>
      </c>
      <c r="M3" s="81" t="s">
        <v>28</v>
      </c>
      <c r="N3" s="121"/>
    </row>
    <row r="4" spans="1:14" ht="2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7.4999999999999997E-2</v>
      </c>
      <c r="C4" s="203" t="str">
        <f>IF(AND(C3&gt;=0,C3&lt;=1212),"Faixa 1",IF(AND(C3&lt;=2427.35,C3&gt;=1212.01),"Faixa 2",IF(AND(C3&lt;=3641.03,C3&gt;=2427.36),"Faixa 3",IF(AND(C3&lt;=7087.22,C3&gt;=3641.04),"Faixa 4","Faixa 4 - Teto INSS"))))</f>
        <v>Faixa 1</v>
      </c>
      <c r="D4" s="204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82.5</v>
      </c>
      <c r="H4" s="14"/>
      <c r="I4" s="99"/>
      <c r="J4" s="165" t="s">
        <v>10</v>
      </c>
      <c r="K4" s="160">
        <v>0</v>
      </c>
      <c r="L4" s="160"/>
      <c r="M4" s="108"/>
      <c r="N4" s="121"/>
    </row>
    <row r="5" spans="1:14" ht="21.75" thickBot="1" x14ac:dyDescent="0.4">
      <c r="A5" s="17"/>
      <c r="B5" s="139"/>
      <c r="C5" s="139"/>
      <c r="D5" s="140"/>
      <c r="E5" s="69"/>
      <c r="F5" s="25" t="s">
        <v>5</v>
      </c>
      <c r="G5" s="26">
        <f>G4</f>
        <v>82.5</v>
      </c>
      <c r="H5" s="14"/>
      <c r="I5" s="117">
        <v>1</v>
      </c>
      <c r="J5" s="166" t="s">
        <v>48</v>
      </c>
      <c r="K5" s="161">
        <v>7.4999999999999997E-2</v>
      </c>
      <c r="L5" s="161">
        <v>7.4999999999999997E-2</v>
      </c>
      <c r="M5" s="108">
        <v>90.9</v>
      </c>
      <c r="N5" s="121"/>
    </row>
    <row r="6" spans="1:14" ht="21" x14ac:dyDescent="0.35">
      <c r="A6" s="141" t="s">
        <v>19</v>
      </c>
      <c r="B6" s="142">
        <f>D6/C3</f>
        <v>7.4999999999999997E-2</v>
      </c>
      <c r="C6" s="111"/>
      <c r="D6" s="112">
        <f>G5</f>
        <v>82.5</v>
      </c>
      <c r="E6" s="69"/>
      <c r="H6" s="14"/>
      <c r="I6" s="117">
        <v>2</v>
      </c>
      <c r="J6" s="165" t="s">
        <v>51</v>
      </c>
      <c r="K6" s="162">
        <v>0.09</v>
      </c>
      <c r="L6" s="167" t="s">
        <v>11</v>
      </c>
      <c r="M6" s="108">
        <v>109.38</v>
      </c>
      <c r="N6" s="121"/>
    </row>
    <row r="7" spans="1:14" ht="21.75" thickBot="1" x14ac:dyDescent="0.4">
      <c r="A7" s="113" t="s">
        <v>41</v>
      </c>
      <c r="B7" s="114"/>
      <c r="C7" s="115">
        <f>SUM(C3:C5)</f>
        <v>1100</v>
      </c>
      <c r="D7" s="116">
        <f>D6</f>
        <v>82.5</v>
      </c>
      <c r="E7" s="69"/>
      <c r="H7" s="94"/>
      <c r="I7" s="117">
        <v>3</v>
      </c>
      <c r="J7" s="165" t="s">
        <v>52</v>
      </c>
      <c r="K7" s="162">
        <v>0.12</v>
      </c>
      <c r="L7" s="167" t="s">
        <v>12</v>
      </c>
      <c r="M7" s="108">
        <v>145.63999999999999</v>
      </c>
      <c r="N7" s="121"/>
    </row>
    <row r="8" spans="1:14" ht="21.75" thickBot="1" x14ac:dyDescent="0.4">
      <c r="A8" s="149" t="s">
        <v>42</v>
      </c>
      <c r="B8" s="148"/>
      <c r="C8" s="208">
        <f>(C7-D7)</f>
        <v>1017.5</v>
      </c>
      <c r="D8" s="209"/>
      <c r="E8" s="69"/>
      <c r="F8" s="122"/>
      <c r="G8" s="122"/>
      <c r="H8" s="123"/>
      <c r="I8" s="118">
        <v>4</v>
      </c>
      <c r="J8" s="168" t="s">
        <v>50</v>
      </c>
      <c r="K8" s="163">
        <v>0.14000000000000001</v>
      </c>
      <c r="L8" s="169" t="s">
        <v>13</v>
      </c>
      <c r="M8" s="109">
        <v>482.47</v>
      </c>
      <c r="N8" s="121"/>
    </row>
    <row r="9" spans="1:14" ht="21.75" thickBot="1" x14ac:dyDescent="0.3">
      <c r="A9" s="71"/>
      <c r="B9" s="69"/>
      <c r="C9" s="69"/>
      <c r="D9" s="70"/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21" x14ac:dyDescent="0.25">
      <c r="A10" s="71"/>
      <c r="B10" s="69"/>
      <c r="C10" s="69"/>
      <c r="D10" s="70"/>
      <c r="E10" s="125"/>
      <c r="F10" s="69"/>
      <c r="G10" s="69"/>
      <c r="H10" s="96"/>
      <c r="I10" s="124"/>
      <c r="J10" s="69"/>
      <c r="K10" s="69"/>
      <c r="L10" s="69"/>
      <c r="M10" s="69"/>
      <c r="N10" s="121"/>
    </row>
    <row r="11" spans="1:14" ht="18.75" x14ac:dyDescent="0.3">
      <c r="A11" s="210" t="s">
        <v>54</v>
      </c>
      <c r="B11" s="211"/>
      <c r="C11" s="69"/>
      <c r="D11" s="70"/>
      <c r="E11" s="69"/>
      <c r="F11" s="69"/>
      <c r="G11" s="69"/>
      <c r="H11" s="69"/>
      <c r="I11" s="120"/>
      <c r="J11" s="69"/>
      <c r="K11" s="69"/>
      <c r="L11" s="69"/>
      <c r="M11" s="69"/>
      <c r="N11" s="121"/>
    </row>
    <row r="12" spans="1:14" ht="18.75" x14ac:dyDescent="0.25">
      <c r="A12" s="205" t="s">
        <v>71</v>
      </c>
      <c r="B12" s="206"/>
      <c r="C12" s="206"/>
      <c r="D12" s="207"/>
      <c r="E12" s="69"/>
      <c r="F12" s="69"/>
      <c r="G12" s="69"/>
      <c r="H12" s="69"/>
      <c r="I12" s="120"/>
      <c r="J12" s="69"/>
      <c r="K12" s="69"/>
      <c r="L12" s="69"/>
      <c r="M12" s="69"/>
      <c r="N12" s="121"/>
    </row>
    <row r="13" spans="1:14" ht="18.75" x14ac:dyDescent="0.25">
      <c r="A13" s="195"/>
      <c r="B13" s="193"/>
      <c r="C13" s="193"/>
      <c r="D13" s="194"/>
      <c r="E13" s="69"/>
      <c r="F13" s="69"/>
      <c r="G13" s="69"/>
      <c r="H13" s="69"/>
      <c r="I13" s="120"/>
      <c r="J13" s="69"/>
      <c r="K13" s="69"/>
      <c r="L13" s="69"/>
      <c r="M13" s="69"/>
      <c r="N13" s="121"/>
    </row>
    <row r="14" spans="1:14" ht="18.75" x14ac:dyDescent="0.25">
      <c r="A14" s="195"/>
      <c r="B14" s="193"/>
      <c r="C14" s="193"/>
      <c r="D14" s="194"/>
      <c r="E14" s="69"/>
      <c r="F14" s="69"/>
      <c r="G14" s="69"/>
      <c r="H14" s="69"/>
      <c r="I14" s="120">
        <f>G5/C8</f>
        <v>8.1081081081081086E-2</v>
      </c>
      <c r="J14" s="69"/>
      <c r="K14" s="69"/>
      <c r="L14" s="69"/>
      <c r="M14" s="69"/>
      <c r="N14" s="121"/>
    </row>
    <row r="15" spans="1:14" ht="19.5" thickBot="1" x14ac:dyDescent="0.3">
      <c r="A15" s="195"/>
      <c r="B15" s="193"/>
      <c r="C15" s="193"/>
      <c r="D15" s="194"/>
      <c r="E15" s="69"/>
      <c r="F15" s="69"/>
      <c r="G15" s="69"/>
      <c r="H15" s="69"/>
      <c r="I15" s="120"/>
      <c r="J15" s="69"/>
      <c r="K15" s="69"/>
      <c r="L15" s="69"/>
      <c r="M15" s="69"/>
      <c r="N15" s="121"/>
    </row>
    <row r="16" spans="1:14" ht="21.75" thickBot="1" x14ac:dyDescent="0.4">
      <c r="A16" s="158" t="s">
        <v>68</v>
      </c>
      <c r="B16" s="69"/>
      <c r="C16" s="69"/>
      <c r="D16" s="70"/>
      <c r="E16" s="69"/>
      <c r="F16" s="69"/>
      <c r="G16" s="69"/>
      <c r="H16" s="69"/>
      <c r="I16" s="120"/>
      <c r="J16" s="69"/>
      <c r="K16" s="69"/>
      <c r="L16" s="69"/>
      <c r="M16" s="69"/>
      <c r="N16" s="121"/>
    </row>
    <row r="17" spans="1:14" ht="15.75" x14ac:dyDescent="0.25">
      <c r="A17" s="199" t="s">
        <v>69</v>
      </c>
      <c r="B17" s="200"/>
      <c r="C17" s="157"/>
      <c r="D17" s="70"/>
      <c r="E17" s="69"/>
      <c r="F17" s="69"/>
      <c r="G17" s="69"/>
      <c r="H17" s="69"/>
      <c r="I17" s="120"/>
      <c r="J17" s="69"/>
      <c r="K17" s="69"/>
      <c r="L17" s="69"/>
      <c r="M17" s="69"/>
      <c r="N17" s="121"/>
    </row>
    <row r="18" spans="1:14" ht="16.5" thickBot="1" x14ac:dyDescent="0.3">
      <c r="A18" s="197" t="s">
        <v>70</v>
      </c>
      <c r="B18" s="198"/>
      <c r="C18" s="156"/>
      <c r="D18" s="70"/>
      <c r="E18" s="69"/>
      <c r="F18" s="69"/>
      <c r="G18" s="69"/>
      <c r="H18" s="69"/>
      <c r="I18" s="120"/>
      <c r="J18" s="69"/>
      <c r="K18" s="69"/>
      <c r="L18" s="69"/>
      <c r="M18" s="69"/>
      <c r="N18" s="121"/>
    </row>
    <row r="19" spans="1:14" ht="18.75" x14ac:dyDescent="0.25">
      <c r="A19" s="195"/>
      <c r="B19" s="193"/>
      <c r="C19" s="193"/>
      <c r="D19" s="194"/>
      <c r="E19" s="69"/>
      <c r="F19" s="69"/>
      <c r="G19" s="69"/>
      <c r="H19" s="69"/>
      <c r="I19" s="120"/>
      <c r="J19" s="69"/>
      <c r="K19" s="69"/>
      <c r="L19" s="69"/>
      <c r="M19" s="69"/>
      <c r="N19" s="121"/>
    </row>
    <row r="20" spans="1:14" ht="19.5" thickBot="1" x14ac:dyDescent="0.3">
      <c r="A20" s="191"/>
      <c r="B20" s="192"/>
      <c r="C20" s="192"/>
      <c r="D20" s="196"/>
      <c r="E20" s="69"/>
      <c r="F20" s="69"/>
      <c r="G20" s="69"/>
      <c r="H20" s="69"/>
      <c r="I20" s="120"/>
      <c r="J20" s="69"/>
      <c r="K20" s="69"/>
      <c r="L20" s="69"/>
      <c r="M20" s="69"/>
      <c r="N20" s="121"/>
    </row>
    <row r="21" spans="1:14" ht="15.75" thickBot="1" x14ac:dyDescent="0.3">
      <c r="A21" s="126"/>
      <c r="B21" s="127"/>
      <c r="C21" s="127"/>
      <c r="D21" s="127"/>
      <c r="E21" s="127"/>
      <c r="F21" s="127"/>
      <c r="G21" s="127"/>
      <c r="H21" s="127"/>
      <c r="I21" s="128"/>
      <c r="J21" s="127"/>
      <c r="K21" s="127"/>
      <c r="L21" s="127"/>
      <c r="M21" s="127"/>
      <c r="N21" s="129"/>
    </row>
    <row r="26" spans="1:14" ht="37.5" customHeight="1" x14ac:dyDescent="0.25"/>
    <row r="27" spans="1:14" ht="25.5" customHeight="1" x14ac:dyDescent="0.25"/>
    <row r="28" spans="1:14" x14ac:dyDescent="0.25">
      <c r="A28" s="69"/>
      <c r="B28" s="69"/>
      <c r="C28" s="69"/>
      <c r="D28" s="69"/>
    </row>
  </sheetData>
  <sheetProtection selectLockedCells="1"/>
  <mergeCells count="7">
    <mergeCell ref="A18:B18"/>
    <mergeCell ref="A17:B17"/>
    <mergeCell ref="A1:D1"/>
    <mergeCell ref="C4:D4"/>
    <mergeCell ref="A12:D12"/>
    <mergeCell ref="C8:D8"/>
    <mergeCell ref="A11:B11"/>
  </mergeCells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zoomScale="70" zoomScaleNormal="70" workbookViewId="0">
      <selection activeCell="B6" sqref="B6"/>
    </sheetView>
  </sheetViews>
  <sheetFormatPr defaultRowHeight="21.75" customHeight="1" x14ac:dyDescent="0.25"/>
  <cols>
    <col min="1" max="1" width="25.85546875" bestFit="1" customWidth="1"/>
    <col min="2" max="2" width="13.42578125" bestFit="1" customWidth="1"/>
    <col min="3" max="3" width="18" bestFit="1" customWidth="1"/>
    <col min="4" max="4" width="19.5703125" customWidth="1"/>
    <col min="5" max="5" width="6.28515625" customWidth="1"/>
    <col min="6" max="6" width="11.5703125" customWidth="1"/>
    <col min="7" max="7" width="18.85546875" customWidth="1"/>
    <col min="8" max="8" width="11.5703125" customWidth="1"/>
    <col min="9" max="9" width="11.5703125" style="98" customWidth="1"/>
    <col min="10" max="10" width="25.42578125" customWidth="1"/>
    <col min="11" max="11" width="22.7109375" customWidth="1"/>
    <col min="12" max="12" width="20.5703125" customWidth="1"/>
    <col min="13" max="13" width="22.7109375" customWidth="1"/>
    <col min="14" max="14" width="19.85546875" customWidth="1"/>
    <col min="15" max="15" width="2.28515625" customWidth="1"/>
    <col min="16" max="16" width="14" bestFit="1" customWidth="1"/>
  </cols>
  <sheetData>
    <row r="1" spans="1:14" ht="28.5" customHeight="1" thickBot="1" x14ac:dyDescent="0.3">
      <c r="A1" s="201" t="s">
        <v>66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21.75" customHeight="1" thickBot="1" x14ac:dyDescent="0.4">
      <c r="A2" s="16" t="s">
        <v>62</v>
      </c>
      <c r="B2" s="19" t="s">
        <v>59</v>
      </c>
      <c r="C2" s="20" t="s">
        <v>57</v>
      </c>
      <c r="D2" s="21" t="s">
        <v>58</v>
      </c>
      <c r="E2" s="84"/>
      <c r="F2" s="219" t="s">
        <v>19</v>
      </c>
      <c r="G2" s="220"/>
      <c r="H2" s="130"/>
      <c r="I2" s="131"/>
      <c r="J2" s="223" t="s">
        <v>34</v>
      </c>
      <c r="K2" s="224"/>
      <c r="L2" s="224"/>
      <c r="M2" s="225"/>
      <c r="N2" s="121"/>
    </row>
    <row r="3" spans="1:14" ht="21.75" customHeight="1" x14ac:dyDescent="0.35">
      <c r="A3" s="16" t="s">
        <v>63</v>
      </c>
      <c r="B3" s="36"/>
      <c r="C3" s="182">
        <v>1200</v>
      </c>
      <c r="D3" s="32"/>
      <c r="E3" s="69"/>
      <c r="F3" s="103" t="s">
        <v>3</v>
      </c>
      <c r="G3" s="104">
        <f>C11</f>
        <v>1200</v>
      </c>
      <c r="H3" s="14"/>
      <c r="I3" s="100" t="s">
        <v>56</v>
      </c>
      <c r="J3" s="79" t="s">
        <v>26</v>
      </c>
      <c r="K3" s="80" t="s">
        <v>8</v>
      </c>
      <c r="L3" s="80" t="s">
        <v>9</v>
      </c>
      <c r="M3" s="81" t="s">
        <v>28</v>
      </c>
      <c r="N3" s="121"/>
    </row>
    <row r="4" spans="1:14" ht="21.75" customHeight="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7.4999999999999997E-2</v>
      </c>
      <c r="C4" s="226" t="str">
        <f>IF(AND(C3&gt;=0,C3&lt;=1212),"Faixa 1",IF(AND(C3&lt;=2427.35,C3&gt;=1212.01),"Faixa 2",IF(AND(C3&lt;=3641.03,C3&gt;=2427.36),"Faixa 3",IF(AND(C3&lt;=7087.22,C3&gt;=3641.04),"Faixa 4","Faixa 4 - Teto INSS"))))</f>
        <v>Faixa 1</v>
      </c>
      <c r="D4" s="227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90</v>
      </c>
      <c r="H4" s="14"/>
      <c r="I4" s="99"/>
      <c r="J4" s="5" t="s">
        <v>10</v>
      </c>
      <c r="K4" s="107">
        <v>0</v>
      </c>
      <c r="L4" s="107"/>
      <c r="M4" s="108"/>
      <c r="N4" s="121"/>
    </row>
    <row r="5" spans="1:14" ht="21.75" customHeight="1" thickBot="1" x14ac:dyDescent="0.4">
      <c r="A5" s="17" t="s">
        <v>37</v>
      </c>
      <c r="B5" s="152">
        <f>IF(AND(C3&gt;=0,C3&lt;=1903.98),K14,IF(AND(C3&lt;=2826.65,C3&gt;=1903.99),K15,IF(AND(C3&lt;=3751.05,C3&gt;=2826.66),K16,IF(AND(C3&lt;=4664.68,C3&gt;=3751.06),K17,IF(AND(C3&gt;=4664.68),K18,K18)))))</f>
        <v>0</v>
      </c>
      <c r="C5" s="226" t="str">
        <f>IF(AND(C3&gt;=0,C3&lt;=1903.98),"Faixa 1",IF(AND(C3&lt;=2826.65,C3&gt;=1903.99),"Faixa 2",IF(AND(C3&lt;=3751.05,C3&gt;=2826.66),"Faixa 3",IF(AND(C3&lt;=4664.68,C3&gt;=3751.06),"Faixa 4",IF(AND(C3&gt;=4664.68),"Faixa 5","Utilizar Faixa 5")))))</f>
        <v>Faixa 1</v>
      </c>
      <c r="D5" s="227"/>
      <c r="E5" s="69"/>
      <c r="F5" s="25" t="s">
        <v>5</v>
      </c>
      <c r="G5" s="26">
        <f>G4</f>
        <v>90</v>
      </c>
      <c r="H5" s="14"/>
      <c r="I5" s="117">
        <v>1</v>
      </c>
      <c r="J5" s="71" t="s">
        <v>48</v>
      </c>
      <c r="K5" s="2">
        <v>7.4999999999999997E-2</v>
      </c>
      <c r="L5" s="2">
        <v>7.4999999999999997E-2</v>
      </c>
      <c r="M5" s="108">
        <v>90.9</v>
      </c>
      <c r="N5" s="121"/>
    </row>
    <row r="6" spans="1:14" ht="21.75" customHeight="1" x14ac:dyDescent="0.35">
      <c r="A6" s="30" t="s">
        <v>44</v>
      </c>
      <c r="B6" s="33">
        <v>1</v>
      </c>
      <c r="C6" s="69"/>
      <c r="D6" s="155">
        <f>IF(B6&gt;0,B6*189.59,0)</f>
        <v>189.59</v>
      </c>
      <c r="E6" s="69"/>
      <c r="F6" s="122"/>
      <c r="G6" s="122"/>
      <c r="H6" s="14"/>
      <c r="I6" s="117">
        <v>2</v>
      </c>
      <c r="J6" s="67" t="s">
        <v>51</v>
      </c>
      <c r="K6" s="3">
        <v>0.09</v>
      </c>
      <c r="L6" s="74" t="s">
        <v>11</v>
      </c>
      <c r="M6" s="108">
        <v>109.38</v>
      </c>
      <c r="N6" s="121"/>
    </row>
    <row r="7" spans="1:14" ht="21.75" customHeight="1" x14ac:dyDescent="0.35">
      <c r="A7" s="30" t="s">
        <v>65</v>
      </c>
      <c r="B7" s="69"/>
      <c r="C7" s="34"/>
      <c r="D7" s="180"/>
      <c r="E7" s="69"/>
      <c r="F7" s="122"/>
      <c r="G7" s="122"/>
      <c r="H7" s="94"/>
      <c r="I7" s="117">
        <v>3</v>
      </c>
      <c r="J7" s="67" t="s">
        <v>52</v>
      </c>
      <c r="K7" s="3">
        <v>0.12</v>
      </c>
      <c r="L7" s="74" t="s">
        <v>12</v>
      </c>
      <c r="M7" s="108">
        <v>145.63999999999999</v>
      </c>
      <c r="N7" s="121"/>
    </row>
    <row r="8" spans="1:14" ht="21.75" customHeight="1" thickBot="1" x14ac:dyDescent="0.4">
      <c r="A8" s="30" t="s">
        <v>55</v>
      </c>
      <c r="B8" s="69"/>
      <c r="C8" s="69"/>
      <c r="D8" s="180"/>
      <c r="E8" s="69"/>
      <c r="F8" s="122"/>
      <c r="G8" s="122"/>
      <c r="H8" s="123"/>
      <c r="I8" s="118">
        <v>4</v>
      </c>
      <c r="J8" s="68" t="s">
        <v>50</v>
      </c>
      <c r="K8" s="4">
        <v>0.14000000000000001</v>
      </c>
      <c r="L8" s="75" t="s">
        <v>13</v>
      </c>
      <c r="M8" s="109">
        <v>482.47</v>
      </c>
      <c r="N8" s="121"/>
    </row>
    <row r="9" spans="1:14" ht="21.75" customHeight="1" thickBot="1" x14ac:dyDescent="0.4">
      <c r="A9" s="110" t="s">
        <v>19</v>
      </c>
      <c r="B9" s="142">
        <f>D9/2319.8</f>
        <v>3.879644796965255E-2</v>
      </c>
      <c r="C9" s="111"/>
      <c r="D9" s="181">
        <f>G5</f>
        <v>90</v>
      </c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21.75" customHeight="1" thickBot="1" x14ac:dyDescent="0.4">
      <c r="A10" s="110" t="s">
        <v>20</v>
      </c>
      <c r="B10" s="142">
        <f>D10/C11</f>
        <v>0</v>
      </c>
      <c r="C10" s="111"/>
      <c r="D10" s="181">
        <f>IF(G15&gt;0,G15,0)</f>
        <v>0</v>
      </c>
      <c r="E10" s="69"/>
      <c r="H10" s="96"/>
      <c r="I10" s="124"/>
      <c r="J10" s="69"/>
      <c r="K10" s="69"/>
      <c r="L10" s="69"/>
      <c r="M10" s="70"/>
      <c r="N10" s="121"/>
    </row>
    <row r="11" spans="1:14" ht="21.75" customHeight="1" thickBot="1" x14ac:dyDescent="0.4">
      <c r="A11" s="113" t="s">
        <v>41</v>
      </c>
      <c r="B11" s="177"/>
      <c r="C11" s="178">
        <f>SUM(C3:C6)</f>
        <v>1200</v>
      </c>
      <c r="D11" s="179">
        <f>D9+D10</f>
        <v>90</v>
      </c>
      <c r="E11" s="69"/>
      <c r="H11" s="15"/>
      <c r="I11" s="124"/>
      <c r="J11" s="212" t="s">
        <v>36</v>
      </c>
      <c r="K11" s="213"/>
      <c r="L11" s="213"/>
      <c r="M11" s="214"/>
      <c r="N11" s="121"/>
    </row>
    <row r="12" spans="1:14" ht="21.75" customHeight="1" thickBot="1" x14ac:dyDescent="0.4">
      <c r="A12" s="90" t="s">
        <v>42</v>
      </c>
      <c r="B12" s="91"/>
      <c r="C12" s="221">
        <f>(C11-D11)-D8-D7-D6</f>
        <v>920.41</v>
      </c>
      <c r="D12" s="222"/>
      <c r="E12" s="69"/>
      <c r="F12" s="219" t="s">
        <v>20</v>
      </c>
      <c r="G12" s="220"/>
      <c r="H12" s="15"/>
      <c r="I12" s="101"/>
      <c r="J12" s="82" t="s">
        <v>25</v>
      </c>
      <c r="K12" s="83"/>
      <c r="L12" s="84"/>
      <c r="M12" s="85"/>
      <c r="N12" s="121"/>
    </row>
    <row r="13" spans="1:14" ht="21.75" customHeight="1" x14ac:dyDescent="0.3">
      <c r="A13" s="71"/>
      <c r="B13" s="69"/>
      <c r="C13" s="69"/>
      <c r="D13" s="70"/>
      <c r="E13" s="69"/>
      <c r="F13" s="22" t="s">
        <v>3</v>
      </c>
      <c r="G13" s="37">
        <f>C11</f>
        <v>1200</v>
      </c>
      <c r="H13" s="97"/>
      <c r="I13" s="102" t="s">
        <v>56</v>
      </c>
      <c r="J13" s="7" t="s">
        <v>26</v>
      </c>
      <c r="K13" s="8" t="s">
        <v>27</v>
      </c>
      <c r="L13" s="69"/>
      <c r="M13" s="9" t="s">
        <v>28</v>
      </c>
      <c r="N13" s="121"/>
    </row>
    <row r="14" spans="1:14" ht="21.75" customHeight="1" x14ac:dyDescent="0.3">
      <c r="A14" s="71"/>
      <c r="B14" s="69"/>
      <c r="C14" s="69"/>
      <c r="D14" s="70"/>
      <c r="E14" s="69"/>
      <c r="F14" s="92" t="s">
        <v>4</v>
      </c>
      <c r="G14" s="93">
        <f>G13-G5-D7</f>
        <v>1110</v>
      </c>
      <c r="H14" s="69"/>
      <c r="I14" s="117">
        <v>1</v>
      </c>
      <c r="J14" s="151" t="s">
        <v>29</v>
      </c>
      <c r="K14" s="78">
        <v>0</v>
      </c>
      <c r="L14" s="69"/>
      <c r="M14" s="105">
        <v>0</v>
      </c>
      <c r="N14" s="121"/>
    </row>
    <row r="15" spans="1:14" ht="21.75" customHeight="1" thickBot="1" x14ac:dyDescent="0.35">
      <c r="A15" s="210" t="s">
        <v>54</v>
      </c>
      <c r="B15" s="211"/>
      <c r="C15" s="69"/>
      <c r="D15" s="70"/>
      <c r="E15" s="69"/>
      <c r="F15" s="25" t="s">
        <v>5</v>
      </c>
      <c r="G15" s="29">
        <f>IF(B5=0,0,IF(AND(G14&gt;1903.98,G14&lt;2826.65),((G14-1903.98)*B5),IF(AND(G14&gt;2826.65,G14&lt;3751.05),((2826.65-1903.98)*K15)+((G14-2826.65)*B5),IF(AND(G14&gt;3751.05,G14&lt;4664.68),((2826.65-1903.98)*K15)+((3751.05-2826.65)*K16)+((G14-3751.05)*B5),IF(G14&gt;=4664.68,((2826.65-1903.98)*K15)+((3751.05-2826.65)*K16)+((4664.68-3751.05)*K17)+((G14-4664.68)*K18),"ERRO")))))</f>
        <v>0</v>
      </c>
      <c r="H15" s="69"/>
      <c r="I15" s="117">
        <v>2</v>
      </c>
      <c r="J15" s="6" t="s">
        <v>30</v>
      </c>
      <c r="K15" s="13">
        <v>7.4999999999999997E-2</v>
      </c>
      <c r="L15" s="69"/>
      <c r="M15" s="105">
        <v>142.80000000000001</v>
      </c>
      <c r="N15" s="121"/>
    </row>
    <row r="16" spans="1:14" ht="21.75" customHeight="1" x14ac:dyDescent="0.25">
      <c r="A16" s="205" t="s">
        <v>72</v>
      </c>
      <c r="B16" s="206"/>
      <c r="C16" s="206"/>
      <c r="D16" s="207"/>
      <c r="E16" s="69"/>
      <c r="F16" s="69"/>
      <c r="G16" s="69"/>
      <c r="H16" s="69"/>
      <c r="I16" s="117">
        <v>3</v>
      </c>
      <c r="J16" s="6" t="s">
        <v>31</v>
      </c>
      <c r="K16" s="13">
        <v>0.15</v>
      </c>
      <c r="L16" s="69"/>
      <c r="M16" s="105">
        <v>354.8</v>
      </c>
      <c r="N16" s="121"/>
    </row>
    <row r="17" spans="1:14" ht="21.75" customHeight="1" x14ac:dyDescent="0.25">
      <c r="A17" s="71"/>
      <c r="B17" s="69"/>
      <c r="C17" s="69"/>
      <c r="D17" s="70"/>
      <c r="E17" s="69"/>
      <c r="F17" s="69"/>
      <c r="G17" s="69"/>
      <c r="H17" s="69"/>
      <c r="I17" s="117">
        <v>4</v>
      </c>
      <c r="J17" s="6" t="s">
        <v>32</v>
      </c>
      <c r="K17" s="13">
        <v>0.22500000000000001</v>
      </c>
      <c r="L17" s="69"/>
      <c r="M17" s="105">
        <v>636.13</v>
      </c>
      <c r="N17" s="121"/>
    </row>
    <row r="18" spans="1:14" ht="21.75" customHeight="1" thickBot="1" x14ac:dyDescent="0.3">
      <c r="A18" s="71"/>
      <c r="B18" s="69"/>
      <c r="C18" s="69"/>
      <c r="D18" s="70"/>
      <c r="E18" s="125"/>
      <c r="F18" s="69"/>
      <c r="G18" s="69"/>
      <c r="H18" s="69"/>
      <c r="I18" s="118">
        <v>5</v>
      </c>
      <c r="J18" s="86" t="s">
        <v>33</v>
      </c>
      <c r="K18" s="87">
        <v>0.27500000000000002</v>
      </c>
      <c r="L18" s="88"/>
      <c r="M18" s="106">
        <v>869.36</v>
      </c>
      <c r="N18" s="121"/>
    </row>
    <row r="19" spans="1:14" ht="21.75" customHeight="1" thickBot="1" x14ac:dyDescent="0.3">
      <c r="A19" s="71"/>
      <c r="B19" s="69"/>
      <c r="C19" s="69"/>
      <c r="D19" s="70"/>
      <c r="E19" s="69"/>
      <c r="F19" s="69"/>
      <c r="G19" s="69"/>
      <c r="H19" s="69"/>
      <c r="I19" s="120"/>
      <c r="J19" s="150" t="s">
        <v>35</v>
      </c>
      <c r="K19" s="11"/>
      <c r="L19" s="89"/>
      <c r="M19" s="12"/>
      <c r="N19" s="121"/>
    </row>
    <row r="20" spans="1:14" ht="21.75" customHeight="1" thickBot="1" x14ac:dyDescent="0.4">
      <c r="A20" s="158" t="s">
        <v>68</v>
      </c>
      <c r="B20" s="175"/>
      <c r="C20" s="175"/>
      <c r="D20" s="176"/>
      <c r="E20" s="170"/>
      <c r="F20" s="170"/>
      <c r="G20" s="69"/>
      <c r="H20" s="69"/>
      <c r="I20" s="120"/>
      <c r="J20" s="69"/>
      <c r="K20" s="69"/>
      <c r="L20" s="69"/>
      <c r="M20" s="70"/>
      <c r="N20" s="121"/>
    </row>
    <row r="21" spans="1:14" ht="29.25" customHeight="1" x14ac:dyDescent="0.25">
      <c r="A21" s="217" t="s">
        <v>73</v>
      </c>
      <c r="B21" s="218"/>
      <c r="C21" s="174"/>
      <c r="D21" s="70"/>
      <c r="E21" s="173"/>
      <c r="F21" s="171"/>
      <c r="G21" s="69"/>
      <c r="H21" s="69"/>
      <c r="I21" s="120"/>
      <c r="J21" s="69"/>
      <c r="K21" s="69"/>
      <c r="L21" s="69"/>
      <c r="M21" s="70"/>
      <c r="N21" s="121"/>
    </row>
    <row r="22" spans="1:14" ht="29.25" customHeight="1" thickBot="1" x14ac:dyDescent="0.3">
      <c r="A22" s="215" t="s">
        <v>74</v>
      </c>
      <c r="B22" s="216"/>
      <c r="C22" s="156"/>
      <c r="D22" s="70"/>
      <c r="E22" s="69"/>
      <c r="F22" s="69"/>
      <c r="G22" s="69"/>
      <c r="H22" s="69"/>
      <c r="I22" s="120"/>
      <c r="J22" s="69"/>
      <c r="K22" s="69"/>
      <c r="L22" s="69"/>
      <c r="M22" s="70"/>
      <c r="N22" s="121"/>
    </row>
    <row r="23" spans="1:14" ht="21.75" customHeight="1" thickBot="1" x14ac:dyDescent="0.3">
      <c r="A23" s="172"/>
      <c r="B23" s="88"/>
      <c r="C23" s="88"/>
      <c r="D23" s="77"/>
      <c r="E23" s="69"/>
      <c r="F23" s="69"/>
      <c r="G23" s="69"/>
      <c r="H23" s="69"/>
      <c r="I23" s="120"/>
      <c r="J23" s="69"/>
      <c r="K23" s="69"/>
      <c r="L23" s="69"/>
      <c r="M23" s="70"/>
      <c r="N23" s="121"/>
    </row>
    <row r="24" spans="1:14" ht="13.5" customHeight="1" thickBot="1" x14ac:dyDescent="0.3">
      <c r="A24" s="126"/>
      <c r="B24" s="127"/>
      <c r="C24" s="127"/>
      <c r="D24" s="127"/>
      <c r="E24" s="127"/>
      <c r="F24" s="127"/>
      <c r="G24" s="127"/>
      <c r="H24" s="127"/>
      <c r="I24" s="128"/>
      <c r="J24" s="127"/>
      <c r="K24" s="127"/>
      <c r="L24" s="127"/>
      <c r="M24" s="127"/>
      <c r="N24" s="129"/>
    </row>
  </sheetData>
  <sheetProtection selectLockedCells="1"/>
  <mergeCells count="12">
    <mergeCell ref="A1:D1"/>
    <mergeCell ref="F2:G2"/>
    <mergeCell ref="J2:M2"/>
    <mergeCell ref="C4:D4"/>
    <mergeCell ref="C5:D5"/>
    <mergeCell ref="J11:M11"/>
    <mergeCell ref="A16:D16"/>
    <mergeCell ref="A22:B22"/>
    <mergeCell ref="A21:B21"/>
    <mergeCell ref="F12:G12"/>
    <mergeCell ref="C12:D12"/>
    <mergeCell ref="A15:B15"/>
  </mergeCells>
  <hyperlinks>
    <hyperlink ref="A16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'Plan expl'!$T$70:$T$90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zoomScale="70" zoomScaleNormal="70" workbookViewId="0">
      <selection activeCell="B13" sqref="B13"/>
    </sheetView>
  </sheetViews>
  <sheetFormatPr defaultRowHeight="21.75" customHeight="1" x14ac:dyDescent="0.25"/>
  <cols>
    <col min="1" max="1" width="25.85546875" bestFit="1" customWidth="1"/>
    <col min="2" max="2" width="13.42578125" bestFit="1" customWidth="1"/>
    <col min="3" max="3" width="19.5703125" bestFit="1" customWidth="1"/>
    <col min="4" max="4" width="19.5703125" customWidth="1"/>
    <col min="5" max="5" width="6.85546875" hidden="1" customWidth="1"/>
    <col min="6" max="6" width="8.85546875" hidden="1" customWidth="1"/>
    <col min="7" max="7" width="18.140625" hidden="1" customWidth="1"/>
    <col min="8" max="8" width="2.7109375" hidden="1" customWidth="1"/>
    <col min="9" max="9" width="7.85546875" style="98" hidden="1" customWidth="1"/>
    <col min="10" max="10" width="40.140625" hidden="1" customWidth="1"/>
    <col min="11" max="11" width="20.28515625" hidden="1" customWidth="1"/>
    <col min="12" max="12" width="18.7109375" hidden="1" customWidth="1"/>
    <col min="13" max="13" width="13.140625" hidden="1" customWidth="1"/>
    <col min="14" max="14" width="1.85546875" customWidth="1"/>
  </cols>
  <sheetData>
    <row r="1" spans="1:14" ht="28.5" customHeight="1" thickBot="1" x14ac:dyDescent="0.3">
      <c r="A1" s="201" t="s">
        <v>61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19.5" customHeight="1" thickBot="1" x14ac:dyDescent="0.4">
      <c r="A2" s="16" t="s">
        <v>62</v>
      </c>
      <c r="B2" s="19" t="s">
        <v>59</v>
      </c>
      <c r="C2" s="20" t="s">
        <v>57</v>
      </c>
      <c r="D2" s="21" t="s">
        <v>58</v>
      </c>
      <c r="E2" s="84"/>
      <c r="F2" s="219" t="s">
        <v>19</v>
      </c>
      <c r="G2" s="220"/>
      <c r="H2" s="130"/>
      <c r="I2" s="131"/>
      <c r="J2" s="223" t="s">
        <v>34</v>
      </c>
      <c r="K2" s="224"/>
      <c r="L2" s="224"/>
      <c r="M2" s="225"/>
      <c r="N2" s="121"/>
    </row>
    <row r="3" spans="1:14" ht="19.5" customHeight="1" x14ac:dyDescent="0.35">
      <c r="A3" s="16" t="s">
        <v>63</v>
      </c>
      <c r="B3" s="185"/>
      <c r="C3" s="182">
        <v>1739.85</v>
      </c>
      <c r="D3" s="186"/>
      <c r="E3" s="69"/>
      <c r="F3" s="103" t="s">
        <v>3</v>
      </c>
      <c r="G3" s="104">
        <f>C15</f>
        <v>2319.7999999999997</v>
      </c>
      <c r="H3" s="14"/>
      <c r="I3" s="100" t="s">
        <v>56</v>
      </c>
      <c r="J3" s="79" t="s">
        <v>26</v>
      </c>
      <c r="K3" s="80" t="s">
        <v>8</v>
      </c>
      <c r="L3" s="80" t="s">
        <v>9</v>
      </c>
      <c r="M3" s="81" t="s">
        <v>28</v>
      </c>
      <c r="N3" s="121"/>
    </row>
    <row r="4" spans="1:14" ht="19.5" customHeight="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0.09</v>
      </c>
      <c r="C4" s="226" t="str">
        <f>IF(AND(C3&gt;=0,C3&lt;=1212),"Faixa 1",IF(AND(C3&lt;=2427.35,C3&gt;=1212.01),"Faixa 2",IF(AND(C3&lt;=3641.03,C3&gt;=2427.36),"Faixa 3",IF(AND(C3&lt;=7087.22,C3&gt;=3641.04),"Faixa 4","Faixa 4 - Teto INSS"))))</f>
        <v>Faixa 2</v>
      </c>
      <c r="D4" s="227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190.60199999999998</v>
      </c>
      <c r="H4" s="14"/>
      <c r="I4" s="99"/>
      <c r="J4" s="5" t="s">
        <v>10</v>
      </c>
      <c r="K4" s="107">
        <v>0</v>
      </c>
      <c r="L4" s="107"/>
      <c r="M4" s="108"/>
      <c r="N4" s="121"/>
    </row>
    <row r="5" spans="1:14" ht="19.5" customHeight="1" thickBot="1" x14ac:dyDescent="0.4">
      <c r="A5" s="17" t="s">
        <v>37</v>
      </c>
      <c r="B5" s="152">
        <f>IF(AND(G14&gt;=0,G14&lt;=1903.98),K14,IF(AND(G14&lt;=2826.65,G14&gt;=1903.99),K15,IF(AND(G14&lt;=3751.05,G14&gt;=2826.66),K16,IF(AND(G14&lt;=4664.68,G14&gt;=3751.06),K17,IF(AND(G14&gt;=4664.68),K18,K18)))))</f>
        <v>7.4999999999999997E-2</v>
      </c>
      <c r="C5" s="226" t="str">
        <f>IF(AND(C3&gt;=0,C3&lt;=1903.98),"Faixa 1",IF(AND(C3&lt;=2826.65,C3&gt;=1903.99),"Faixa 2",IF(AND(C3&lt;=3751.05,C3&gt;=2826.66),"Faixa 3",IF(AND(C3&lt;=4664.68,C3&gt;=3751.06),"Faixa 4",IF(AND(C3&gt;=4664.68),"Faixa 5","Utilizar Faixa 5")))))</f>
        <v>Faixa 1</v>
      </c>
      <c r="D5" s="227"/>
      <c r="E5" s="69"/>
      <c r="F5" s="25" t="s">
        <v>5</v>
      </c>
      <c r="G5" s="26">
        <f>G4</f>
        <v>190.60199999999998</v>
      </c>
      <c r="H5" s="14"/>
      <c r="I5" s="117">
        <v>1</v>
      </c>
      <c r="J5" s="71" t="s">
        <v>48</v>
      </c>
      <c r="K5" s="2">
        <v>7.4999999999999997E-2</v>
      </c>
      <c r="L5" s="2">
        <v>7.4999999999999997E-2</v>
      </c>
      <c r="M5" s="108">
        <v>90.9</v>
      </c>
      <c r="N5" s="121"/>
    </row>
    <row r="6" spans="1:14" ht="19.5" customHeight="1" x14ac:dyDescent="0.35">
      <c r="A6" s="18" t="s">
        <v>40</v>
      </c>
      <c r="B6" s="187"/>
      <c r="C6" s="188">
        <f>C3/3</f>
        <v>579.94999999999993</v>
      </c>
      <c r="D6" s="189"/>
      <c r="E6" s="69"/>
      <c r="F6" s="122"/>
      <c r="G6" s="122"/>
      <c r="H6" s="14"/>
      <c r="I6" s="117">
        <v>2</v>
      </c>
      <c r="J6" s="67" t="s">
        <v>51</v>
      </c>
      <c r="K6" s="3">
        <v>0.09</v>
      </c>
      <c r="L6" s="74" t="s">
        <v>11</v>
      </c>
      <c r="M6" s="108">
        <v>109.38</v>
      </c>
      <c r="N6" s="121"/>
    </row>
    <row r="7" spans="1:14" ht="19.5" customHeight="1" x14ac:dyDescent="0.35">
      <c r="A7" s="30" t="s">
        <v>44</v>
      </c>
      <c r="B7" s="33">
        <v>0</v>
      </c>
      <c r="C7" s="125"/>
      <c r="D7" s="155">
        <f>IF(B7&gt;0,B7*189.59,0)</f>
        <v>0</v>
      </c>
      <c r="E7" s="69"/>
      <c r="F7" s="122"/>
      <c r="G7" s="122"/>
      <c r="H7" s="94"/>
      <c r="I7" s="117">
        <v>3</v>
      </c>
      <c r="J7" s="67" t="s">
        <v>52</v>
      </c>
      <c r="K7" s="3">
        <v>0.12</v>
      </c>
      <c r="L7" s="74" t="s">
        <v>12</v>
      </c>
      <c r="M7" s="108">
        <v>145.63999999999999</v>
      </c>
      <c r="N7" s="121"/>
    </row>
    <row r="8" spans="1:14" ht="19.5" customHeight="1" thickBot="1" x14ac:dyDescent="0.4">
      <c r="A8" s="30" t="s">
        <v>45</v>
      </c>
      <c r="B8" s="33" t="s">
        <v>60</v>
      </c>
      <c r="C8" s="35">
        <f>IF(B8="Sim",C3/2,0)</f>
        <v>0</v>
      </c>
      <c r="D8" s="190"/>
      <c r="E8" s="69"/>
      <c r="F8" s="122"/>
      <c r="G8" s="122"/>
      <c r="H8" s="123"/>
      <c r="I8" s="118">
        <v>4</v>
      </c>
      <c r="J8" s="68" t="s">
        <v>50</v>
      </c>
      <c r="K8" s="4">
        <v>0.14000000000000001</v>
      </c>
      <c r="L8" s="75" t="s">
        <v>13</v>
      </c>
      <c r="M8" s="109">
        <v>482.47</v>
      </c>
      <c r="N8" s="121"/>
    </row>
    <row r="9" spans="1:14" ht="19.5" customHeight="1" thickBot="1" x14ac:dyDescent="0.4">
      <c r="A9" s="30" t="s">
        <v>55</v>
      </c>
      <c r="B9" s="125"/>
      <c r="C9" s="125"/>
      <c r="D9" s="180"/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19.5" customHeight="1" thickBot="1" x14ac:dyDescent="0.4">
      <c r="A10" s="30" t="s">
        <v>67</v>
      </c>
      <c r="B10" s="125"/>
      <c r="C10" s="125"/>
      <c r="D10" s="180"/>
      <c r="E10" s="69"/>
      <c r="F10" s="69"/>
      <c r="G10" s="69"/>
      <c r="H10" s="95"/>
      <c r="I10" s="124"/>
      <c r="J10" s="153"/>
      <c r="K10" s="154"/>
      <c r="L10" s="154"/>
      <c r="M10" s="70"/>
      <c r="N10" s="121"/>
    </row>
    <row r="11" spans="1:14" ht="19.5" customHeight="1" thickBot="1" x14ac:dyDescent="0.4">
      <c r="A11" s="233" t="s">
        <v>19</v>
      </c>
      <c r="B11" s="142">
        <f>D11/2319.8</f>
        <v>8.2163117510130168E-2</v>
      </c>
      <c r="C11" s="183"/>
      <c r="D11" s="181">
        <f>G5</f>
        <v>190.60199999999998</v>
      </c>
      <c r="E11" s="69"/>
      <c r="F11" s="69"/>
      <c r="G11" s="69"/>
      <c r="H11" s="15"/>
      <c r="I11" s="124"/>
      <c r="J11" s="212" t="s">
        <v>36</v>
      </c>
      <c r="K11" s="213"/>
      <c r="L11" s="213"/>
      <c r="M11" s="214"/>
      <c r="N11" s="121"/>
    </row>
    <row r="12" spans="1:14" ht="19.5" customHeight="1" thickBot="1" x14ac:dyDescent="0.4">
      <c r="A12" s="234"/>
      <c r="B12" s="125"/>
      <c r="C12" s="125"/>
      <c r="D12" s="184">
        <f>G3</f>
        <v>2319.7999999999997</v>
      </c>
      <c r="E12" s="69"/>
      <c r="F12" s="219" t="s">
        <v>20</v>
      </c>
      <c r="G12" s="220"/>
      <c r="H12" s="15"/>
      <c r="I12" s="101"/>
      <c r="J12" s="82" t="s">
        <v>25</v>
      </c>
      <c r="K12" s="83"/>
      <c r="L12" s="84"/>
      <c r="M12" s="85"/>
      <c r="N12" s="121"/>
    </row>
    <row r="13" spans="1:14" ht="19.5" customHeight="1" x14ac:dyDescent="0.35">
      <c r="A13" s="233" t="s">
        <v>20</v>
      </c>
      <c r="B13" s="142">
        <f>D13/C15</f>
        <v>7.2813820156910035E-3</v>
      </c>
      <c r="C13" s="183"/>
      <c r="D13" s="181">
        <f>G15</f>
        <v>16.891349999999989</v>
      </c>
      <c r="E13" s="69"/>
      <c r="F13" s="22" t="s">
        <v>3</v>
      </c>
      <c r="G13" s="37">
        <f>C15</f>
        <v>2319.7999999999997</v>
      </c>
      <c r="H13" s="97"/>
      <c r="I13" s="102" t="s">
        <v>56</v>
      </c>
      <c r="J13" s="7" t="s">
        <v>26</v>
      </c>
      <c r="K13" s="8" t="s">
        <v>27</v>
      </c>
      <c r="L13" s="69"/>
      <c r="M13" s="9" t="s">
        <v>28</v>
      </c>
      <c r="N13" s="121"/>
    </row>
    <row r="14" spans="1:14" ht="19.5" customHeight="1" x14ac:dyDescent="0.35">
      <c r="A14" s="234"/>
      <c r="B14" s="125"/>
      <c r="C14" s="125"/>
      <c r="D14" s="184">
        <f>G14</f>
        <v>2129.1979999999999</v>
      </c>
      <c r="E14" s="69"/>
      <c r="F14" s="92" t="s">
        <v>4</v>
      </c>
      <c r="G14" s="93">
        <f>G13-G5-D7</f>
        <v>2129.1979999999999</v>
      </c>
      <c r="H14" s="69"/>
      <c r="I14" s="117">
        <v>1</v>
      </c>
      <c r="J14" s="6" t="s">
        <v>29</v>
      </c>
      <c r="K14" s="78">
        <v>0</v>
      </c>
      <c r="L14" s="69"/>
      <c r="M14" s="105">
        <v>0</v>
      </c>
      <c r="N14" s="121"/>
    </row>
    <row r="15" spans="1:14" ht="19.5" customHeight="1" thickBot="1" x14ac:dyDescent="0.4">
      <c r="A15" s="113" t="s">
        <v>41</v>
      </c>
      <c r="B15" s="177"/>
      <c r="C15" s="178">
        <f>SUM(C3:C7)</f>
        <v>2319.7999999999997</v>
      </c>
      <c r="D15" s="179">
        <f>D11+D13</f>
        <v>207.49334999999996</v>
      </c>
      <c r="E15" s="69"/>
      <c r="F15" s="25" t="s">
        <v>5</v>
      </c>
      <c r="G15" s="29">
        <f>IF(B5=0,0,IF(AND(G14&gt;1903.98,G14&lt;2826.65),((G14-1903.98)*B5),IF(AND(G14&gt;2826.65,G14&lt;3751.05),((2826.65-1903.98)*K15)+((G14-2826.65)*B5),IF(AND(G14&gt;3751.05,G14&lt;4664.68),((2826.65-1903.98)*K15)+((3751.05-2826.65)*K16)+((G14-3751.05)*B5),IF(G14&gt;=4664.68,((2826.65-1903.98)*K15)+((3751.05-2826.65)*K16)+((4664.68-3751.05)*K17)+((G14-4664.68)*K18),"ERRO")))))</f>
        <v>16.891349999999989</v>
      </c>
      <c r="H15" s="69"/>
      <c r="I15" s="117">
        <v>2</v>
      </c>
      <c r="J15" s="6" t="s">
        <v>30</v>
      </c>
      <c r="K15" s="13">
        <v>7.4999999999999997E-2</v>
      </c>
      <c r="L15" s="69"/>
      <c r="M15" s="105">
        <v>142.80000000000001</v>
      </c>
      <c r="N15" s="121"/>
    </row>
    <row r="16" spans="1:14" ht="19.5" customHeight="1" thickBot="1" x14ac:dyDescent="0.4">
      <c r="A16" s="90" t="s">
        <v>42</v>
      </c>
      <c r="B16" s="143"/>
      <c r="C16" s="221">
        <f>(C15-D15)-D9+C8-D10</f>
        <v>2112.3066499999995</v>
      </c>
      <c r="D16" s="222"/>
      <c r="E16" s="69"/>
      <c r="H16" s="69"/>
      <c r="I16" s="117">
        <v>3</v>
      </c>
      <c r="J16" s="6" t="s">
        <v>31</v>
      </c>
      <c r="K16" s="13">
        <v>0.15</v>
      </c>
      <c r="L16" s="69"/>
      <c r="M16" s="105">
        <v>354.8</v>
      </c>
      <c r="N16" s="121"/>
    </row>
    <row r="17" spans="1:14" ht="19.5" customHeight="1" x14ac:dyDescent="0.25">
      <c r="A17" s="71"/>
      <c r="B17" s="69"/>
      <c r="C17" s="69"/>
      <c r="D17" s="70"/>
      <c r="E17" s="69"/>
      <c r="H17" s="69"/>
      <c r="I17" s="117">
        <v>4</v>
      </c>
      <c r="J17" s="6" t="s">
        <v>32</v>
      </c>
      <c r="K17" s="13">
        <v>0.22500000000000001</v>
      </c>
      <c r="L17" s="69"/>
      <c r="M17" s="105">
        <v>636.13</v>
      </c>
      <c r="N17" s="121"/>
    </row>
    <row r="18" spans="1:14" ht="19.5" customHeight="1" thickBot="1" x14ac:dyDescent="0.3">
      <c r="A18" s="231" t="s">
        <v>54</v>
      </c>
      <c r="B18" s="232"/>
      <c r="C18" s="69"/>
      <c r="D18" s="70"/>
      <c r="E18" s="69"/>
      <c r="F18" s="69"/>
      <c r="G18" s="69"/>
      <c r="H18" s="69"/>
      <c r="I18" s="118">
        <v>5</v>
      </c>
      <c r="J18" s="86" t="s">
        <v>33</v>
      </c>
      <c r="K18" s="87">
        <v>0.27500000000000002</v>
      </c>
      <c r="L18" s="88"/>
      <c r="M18" s="106">
        <v>869.36</v>
      </c>
      <c r="N18" s="121"/>
    </row>
    <row r="19" spans="1:14" ht="19.5" customHeight="1" thickBot="1" x14ac:dyDescent="0.3">
      <c r="A19" s="228" t="s">
        <v>53</v>
      </c>
      <c r="B19" s="229"/>
      <c r="C19" s="229"/>
      <c r="D19" s="230"/>
      <c r="E19" s="125"/>
      <c r="F19" s="69"/>
      <c r="G19" s="69"/>
      <c r="H19" s="69"/>
      <c r="I19" s="120"/>
      <c r="J19" s="10" t="s">
        <v>35</v>
      </c>
      <c r="K19" s="11"/>
      <c r="L19" s="89"/>
      <c r="M19" s="12"/>
      <c r="N19" s="121"/>
    </row>
    <row r="20" spans="1:14" ht="19.5" customHeight="1" x14ac:dyDescent="0.25">
      <c r="A20" s="71"/>
      <c r="B20" s="69"/>
      <c r="C20" s="69"/>
      <c r="D20" s="70"/>
      <c r="E20" s="69"/>
      <c r="F20" s="69"/>
      <c r="G20" s="69"/>
      <c r="H20" s="69"/>
      <c r="I20" s="120"/>
      <c r="J20" s="69"/>
      <c r="K20" s="69"/>
      <c r="L20" s="69"/>
      <c r="M20" s="70"/>
      <c r="N20" s="121"/>
    </row>
    <row r="21" spans="1:14" ht="19.5" customHeight="1" thickBot="1" x14ac:dyDescent="0.3">
      <c r="A21" s="71"/>
      <c r="B21" s="69"/>
      <c r="C21" s="69"/>
      <c r="D21" s="70"/>
      <c r="E21" s="69"/>
      <c r="N21" s="121"/>
    </row>
    <row r="22" spans="1:14" ht="19.5" customHeight="1" thickBot="1" x14ac:dyDescent="0.4">
      <c r="A22" s="158" t="s">
        <v>68</v>
      </c>
      <c r="B22" s="175"/>
      <c r="C22" s="175"/>
      <c r="D22" s="70"/>
      <c r="E22" s="69"/>
      <c r="F22" s="69"/>
      <c r="G22" s="69"/>
      <c r="H22" s="69"/>
      <c r="I22" s="120"/>
      <c r="J22" s="69"/>
      <c r="K22" s="69"/>
      <c r="L22" s="69"/>
      <c r="M22" s="70"/>
      <c r="N22" s="121"/>
    </row>
    <row r="23" spans="1:14" ht="19.5" customHeight="1" x14ac:dyDescent="0.25">
      <c r="A23" s="199" t="s">
        <v>73</v>
      </c>
      <c r="B23" s="200"/>
      <c r="C23" s="174"/>
      <c r="D23" s="70"/>
      <c r="E23" s="69"/>
      <c r="F23" s="69"/>
      <c r="G23" s="69"/>
      <c r="H23" s="69"/>
      <c r="I23" s="120"/>
      <c r="J23" s="69"/>
      <c r="K23" s="69"/>
      <c r="L23" s="69"/>
      <c r="M23" s="70"/>
      <c r="N23" s="121"/>
    </row>
    <row r="24" spans="1:14" ht="19.5" customHeight="1" thickBot="1" x14ac:dyDescent="0.3">
      <c r="A24" s="197" t="s">
        <v>74</v>
      </c>
      <c r="B24" s="198"/>
      <c r="C24" s="156"/>
      <c r="D24" s="70"/>
      <c r="E24" s="69"/>
      <c r="F24" s="69"/>
      <c r="G24" s="69"/>
      <c r="H24" s="69"/>
      <c r="I24" s="120"/>
      <c r="J24" s="69"/>
      <c r="K24" s="69"/>
      <c r="L24" s="69"/>
      <c r="M24" s="70"/>
      <c r="N24" s="121"/>
    </row>
    <row r="25" spans="1:14" ht="19.5" customHeight="1" x14ac:dyDescent="0.25">
      <c r="A25" s="71"/>
      <c r="B25" s="69"/>
      <c r="C25" s="69"/>
      <c r="D25" s="70"/>
      <c r="E25" s="69"/>
      <c r="F25" s="69"/>
      <c r="G25" s="69"/>
      <c r="H25" s="69"/>
      <c r="I25" s="120"/>
      <c r="J25" s="69"/>
      <c r="K25" s="69"/>
      <c r="L25" s="69"/>
      <c r="M25" s="70"/>
      <c r="N25" s="121"/>
    </row>
    <row r="26" spans="1:14" ht="19.5" customHeight="1" thickBot="1" x14ac:dyDescent="0.3">
      <c r="A26" s="172"/>
      <c r="B26" s="88"/>
      <c r="C26" s="88"/>
      <c r="D26" s="77"/>
      <c r="E26" s="88"/>
      <c r="F26" s="88"/>
      <c r="G26" s="88"/>
      <c r="H26" s="88"/>
      <c r="I26" s="132"/>
      <c r="J26" s="88"/>
      <c r="K26" s="88"/>
      <c r="L26" s="88"/>
      <c r="M26" s="77"/>
      <c r="N26" s="121"/>
    </row>
    <row r="27" spans="1:14" ht="13.5" customHeight="1" thickBot="1" x14ac:dyDescent="0.3">
      <c r="A27" s="126"/>
      <c r="B27" s="127"/>
      <c r="C27" s="127"/>
      <c r="D27" s="127"/>
      <c r="E27" s="127"/>
      <c r="F27" s="127"/>
      <c r="G27" s="127"/>
      <c r="H27" s="127"/>
      <c r="I27" s="128"/>
      <c r="J27" s="127"/>
      <c r="K27" s="127"/>
      <c r="L27" s="127"/>
      <c r="M27" s="127"/>
      <c r="N27" s="129"/>
    </row>
  </sheetData>
  <sheetProtection selectLockedCells="1"/>
  <mergeCells count="14">
    <mergeCell ref="A24:B24"/>
    <mergeCell ref="F12:G12"/>
    <mergeCell ref="J2:M2"/>
    <mergeCell ref="C4:D4"/>
    <mergeCell ref="C5:D5"/>
    <mergeCell ref="A13:A14"/>
    <mergeCell ref="A11:A12"/>
    <mergeCell ref="F2:G2"/>
    <mergeCell ref="J11:M11"/>
    <mergeCell ref="A1:D1"/>
    <mergeCell ref="A23:B23"/>
    <mergeCell ref="A19:D19"/>
    <mergeCell ref="C16:D16"/>
    <mergeCell ref="A18:B18"/>
  </mergeCells>
  <hyperlinks>
    <hyperlink ref="A19" r:id="rId1" location="topnav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'Plan expl'!$P$60:$P$61</xm:f>
          </x14:formula1>
          <xm:sqref>B8</xm:sqref>
        </x14:dataValidation>
        <x14:dataValidation type="list" allowBlank="1" showInputMessage="1" showErrorMessage="1">
          <x14:formula1>
            <xm:f>'Plan expl'!$T$70:$T$90</xm:f>
          </x14:formula1>
          <xm:sqref>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V92"/>
  <sheetViews>
    <sheetView topLeftCell="A92" zoomScale="70" zoomScaleNormal="70" workbookViewId="0">
      <selection activeCell="Q17" sqref="Q17"/>
    </sheetView>
  </sheetViews>
  <sheetFormatPr defaultRowHeight="15" outlineLevelRow="1" x14ac:dyDescent="0.25"/>
  <cols>
    <col min="1" max="2" width="9.140625" style="38"/>
    <col min="3" max="3" width="17.5703125" style="38" bestFit="1" customWidth="1"/>
    <col min="4" max="4" width="11.5703125" style="38" bestFit="1" customWidth="1"/>
    <col min="5" max="5" width="18" style="38" bestFit="1" customWidth="1"/>
    <col min="6" max="6" width="15.5703125" style="38" bestFit="1" customWidth="1"/>
    <col min="7" max="7" width="9.140625" style="38"/>
    <col min="8" max="8" width="8.5703125" style="38" bestFit="1" customWidth="1"/>
    <col min="9" max="9" width="16.5703125" style="38" bestFit="1" customWidth="1"/>
    <col min="10" max="16384" width="9.140625" style="38"/>
  </cols>
  <sheetData>
    <row r="1" hidden="1" outlineLevel="1" x14ac:dyDescent="0.25"/>
    <row r="2" hidden="1" outlineLevel="1" x14ac:dyDescent="0.25"/>
    <row r="3" hidden="1" outlineLevel="1" x14ac:dyDescent="0.25"/>
    <row r="4" hidden="1" outlineLevel="1" x14ac:dyDescent="0.25"/>
    <row r="5" hidden="1" outlineLevel="1" x14ac:dyDescent="0.25"/>
    <row r="6" hidden="1" outlineLevel="1" x14ac:dyDescent="0.25"/>
    <row r="7" hidden="1" outlineLevel="1" x14ac:dyDescent="0.25"/>
    <row r="8" hidden="1" outlineLevel="1" x14ac:dyDescent="0.25"/>
    <row r="9" hidden="1" outlineLevel="1" x14ac:dyDescent="0.25"/>
    <row r="10" hidden="1" outlineLevel="1" x14ac:dyDescent="0.25"/>
    <row r="11" hidden="1" outlineLevel="1" x14ac:dyDescent="0.25"/>
    <row r="12" hidden="1" outlineLevel="1" x14ac:dyDescent="0.25"/>
    <row r="13" hidden="1" outlineLevel="1" x14ac:dyDescent="0.25"/>
    <row r="14" hidden="1" outlineLevel="1" x14ac:dyDescent="0.25"/>
    <row r="15" hidden="1" outlineLevel="1" x14ac:dyDescent="0.25"/>
    <row r="16" hidden="1" outlineLevel="1" x14ac:dyDescent="0.25"/>
    <row r="17" hidden="1" outlineLevel="1" x14ac:dyDescent="0.25"/>
    <row r="18" hidden="1" outlineLevel="1" x14ac:dyDescent="0.25"/>
    <row r="19" hidden="1" outlineLevel="1" x14ac:dyDescent="0.25"/>
    <row r="20" hidden="1" outlineLevel="1" x14ac:dyDescent="0.25"/>
    <row r="21" hidden="1" outlineLevel="1" x14ac:dyDescent="0.25"/>
    <row r="22" hidden="1" outlineLevel="1" x14ac:dyDescent="0.25"/>
    <row r="23" hidden="1" outlineLevel="1" x14ac:dyDescent="0.25"/>
    <row r="24" hidden="1" outlineLevel="1" x14ac:dyDescent="0.25"/>
    <row r="25" hidden="1" outlineLevel="1" x14ac:dyDescent="0.25"/>
    <row r="26" hidden="1" outlineLevel="1" x14ac:dyDescent="0.25"/>
    <row r="27" hidden="1" outlineLevel="1" x14ac:dyDescent="0.25"/>
    <row r="28" hidden="1" outlineLevel="1" x14ac:dyDescent="0.25"/>
    <row r="29" hidden="1" outlineLevel="1" x14ac:dyDescent="0.25"/>
    <row r="30" hidden="1" outlineLevel="1" x14ac:dyDescent="0.25"/>
    <row r="31" hidden="1" outlineLevel="1" x14ac:dyDescent="0.25"/>
    <row r="32" hidden="1" outlineLevel="1" x14ac:dyDescent="0.25"/>
    <row r="33" spans="1:22" hidden="1" outlineLevel="1" x14ac:dyDescent="0.25"/>
    <row r="34" spans="1:22" hidden="1" outlineLevel="1" x14ac:dyDescent="0.25"/>
    <row r="35" spans="1:22" hidden="1" outlineLevel="1" x14ac:dyDescent="0.25"/>
    <row r="36" spans="1:22" hidden="1" outlineLevel="1" x14ac:dyDescent="0.25"/>
    <row r="37" spans="1:22" hidden="1" outlineLevel="1" x14ac:dyDescent="0.25"/>
    <row r="38" spans="1:22" hidden="1" outlineLevel="1" x14ac:dyDescent="0.25"/>
    <row r="39" spans="1:22" hidden="1" outlineLevel="1" x14ac:dyDescent="0.25"/>
    <row r="40" spans="1:22" hidden="1" outlineLevel="1" x14ac:dyDescent="0.25"/>
    <row r="41" spans="1:22" hidden="1" outlineLevel="1" x14ac:dyDescent="0.25"/>
    <row r="42" spans="1:22" hidden="1" outlineLevel="1" x14ac:dyDescent="0.25"/>
    <row r="43" spans="1:22" hidden="1" outlineLevel="1" x14ac:dyDescent="0.25">
      <c r="A43" s="244" t="s">
        <v>21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</row>
    <row r="44" spans="1:22" hidden="1" outlineLevel="1" x14ac:dyDescent="0.25">
      <c r="A44" s="244"/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</row>
    <row r="45" spans="1:22" hidden="1" outlineLevel="1" x14ac:dyDescent="0.25">
      <c r="A45" s="244"/>
      <c r="B45" s="24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</row>
    <row r="46" spans="1:22" hidden="1" outlineLevel="1" x14ac:dyDescent="0.25">
      <c r="A46" s="244"/>
      <c r="B46" s="24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</row>
    <row r="47" spans="1:22" hidden="1" outlineLevel="1" x14ac:dyDescent="0.25">
      <c r="A47" s="244"/>
      <c r="B47" s="24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</row>
    <row r="48" spans="1:22" hidden="1" outlineLevel="1" x14ac:dyDescent="0.25">
      <c r="A48" s="244"/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</row>
    <row r="49" spans="1:22" hidden="1" outlineLevel="1" x14ac:dyDescent="0.25">
      <c r="A49" s="244"/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</row>
    <row r="50" spans="1:22" hidden="1" outlineLevel="1" x14ac:dyDescent="0.25"/>
    <row r="51" spans="1:22" hidden="1" outlineLevel="1" x14ac:dyDescent="0.25">
      <c r="A51" s="245" t="s">
        <v>2</v>
      </c>
      <c r="B51" s="245"/>
      <c r="C51" s="245"/>
      <c r="D51" s="245"/>
    </row>
    <row r="52" spans="1:22" ht="15.75" hidden="1" outlineLevel="1" thickBot="1" x14ac:dyDescent="0.3"/>
    <row r="53" spans="1:22" ht="21.75" hidden="1" outlineLevel="1" thickBot="1" x14ac:dyDescent="0.4">
      <c r="C53" s="39"/>
      <c r="D53" s="40" t="s">
        <v>43</v>
      </c>
      <c r="E53" s="41" t="s">
        <v>0</v>
      </c>
      <c r="F53" s="42" t="s">
        <v>1</v>
      </c>
      <c r="H53" s="219" t="s">
        <v>19</v>
      </c>
      <c r="I53" s="220"/>
      <c r="J53" s="235" t="s">
        <v>19</v>
      </c>
      <c r="K53" s="236"/>
      <c r="L53" s="236"/>
      <c r="M53" s="236"/>
      <c r="N53" s="237"/>
    </row>
    <row r="54" spans="1:22" ht="21" hidden="1" outlineLevel="1" x14ac:dyDescent="0.35">
      <c r="C54" s="43" t="s">
        <v>39</v>
      </c>
      <c r="D54" s="44"/>
      <c r="E54" s="45">
        <v>1739.85</v>
      </c>
      <c r="F54" s="46"/>
      <c r="H54" s="47" t="s">
        <v>3</v>
      </c>
      <c r="I54" s="37">
        <f>E54+E57</f>
        <v>2319.7999999999997</v>
      </c>
      <c r="J54" s="238" t="s">
        <v>7</v>
      </c>
      <c r="K54" s="239"/>
      <c r="L54" s="239"/>
      <c r="M54" s="239"/>
      <c r="N54" s="240"/>
    </row>
    <row r="55" spans="1:22" ht="21" hidden="1" outlineLevel="1" x14ac:dyDescent="0.35">
      <c r="C55" s="48" t="s">
        <v>37</v>
      </c>
      <c r="D55" s="49">
        <v>0.09</v>
      </c>
      <c r="E55" s="50"/>
      <c r="F55" s="51"/>
      <c r="H55" s="52" t="s">
        <v>4</v>
      </c>
      <c r="I55" s="53">
        <f>1212*7.5%</f>
        <v>90.899999999999991</v>
      </c>
      <c r="J55" s="241" t="s">
        <v>14</v>
      </c>
      <c r="K55" s="242"/>
      <c r="L55" s="242"/>
      <c r="M55" s="242"/>
      <c r="N55" s="243"/>
    </row>
    <row r="56" spans="1:22" ht="21" hidden="1" outlineLevel="1" x14ac:dyDescent="0.35">
      <c r="C56" s="48" t="s">
        <v>38</v>
      </c>
      <c r="D56" s="49">
        <v>7.4999999999999997E-2</v>
      </c>
      <c r="E56" s="50"/>
      <c r="F56" s="51"/>
      <c r="H56" s="52" t="s">
        <v>5</v>
      </c>
      <c r="I56" s="53">
        <f>(E62-1212)-E58</f>
        <v>1107.7999999999997</v>
      </c>
      <c r="J56" s="241" t="s">
        <v>15</v>
      </c>
      <c r="K56" s="242"/>
      <c r="L56" s="242"/>
      <c r="M56" s="242"/>
      <c r="N56" s="243"/>
    </row>
    <row r="57" spans="1:22" ht="21" hidden="1" outlineLevel="1" x14ac:dyDescent="0.35">
      <c r="C57" s="54" t="s">
        <v>40</v>
      </c>
      <c r="D57" s="55"/>
      <c r="E57" s="56">
        <f>E54/3</f>
        <v>579.94999999999993</v>
      </c>
      <c r="F57" s="57"/>
      <c r="H57" s="52" t="s">
        <v>6</v>
      </c>
      <c r="I57" s="53">
        <f>I56*D56</f>
        <v>83.08499999999998</v>
      </c>
      <c r="J57" s="241" t="s">
        <v>17</v>
      </c>
      <c r="K57" s="242"/>
      <c r="L57" s="242"/>
      <c r="M57" s="242"/>
      <c r="N57" s="243"/>
    </row>
    <row r="58" spans="1:22" ht="21.75" hidden="1" outlineLevel="1" thickBot="1" x14ac:dyDescent="0.4">
      <c r="C58" s="58" t="s">
        <v>44</v>
      </c>
      <c r="D58" s="33"/>
      <c r="E58" s="35">
        <f>IF(D58&gt;0,D58*189.59,0)</f>
        <v>0</v>
      </c>
      <c r="F58" s="59"/>
      <c r="H58" s="60" t="s">
        <v>16</v>
      </c>
      <c r="I58" s="61">
        <f>I55+I57</f>
        <v>173.98499999999996</v>
      </c>
      <c r="J58" s="246" t="s">
        <v>18</v>
      </c>
      <c r="K58" s="247"/>
      <c r="L58" s="247"/>
      <c r="M58" s="247"/>
      <c r="N58" s="248"/>
    </row>
    <row r="59" spans="1:22" ht="21.75" hidden="1" outlineLevel="1" thickBot="1" x14ac:dyDescent="0.4">
      <c r="C59" s="58" t="s">
        <v>45</v>
      </c>
      <c r="D59" s="33"/>
      <c r="E59" s="50">
        <f>IF(D59="Sim",E54/2,0)</f>
        <v>0</v>
      </c>
      <c r="F59" s="59"/>
      <c r="H59" s="62"/>
      <c r="I59" s="62"/>
      <c r="J59" s="63"/>
      <c r="K59" s="63"/>
      <c r="L59" s="63"/>
      <c r="M59" s="63"/>
      <c r="N59" s="63"/>
    </row>
    <row r="60" spans="1:22" ht="21.75" hidden="1" outlineLevel="1" thickBot="1" x14ac:dyDescent="0.4">
      <c r="C60" s="48" t="s">
        <v>19</v>
      </c>
      <c r="D60" s="64">
        <f>F60/2319.8</f>
        <v>7.4999999999999969E-2</v>
      </c>
      <c r="E60" s="56"/>
      <c r="F60" s="57">
        <f>I58</f>
        <v>173.98499999999996</v>
      </c>
      <c r="H60" s="219" t="s">
        <v>20</v>
      </c>
      <c r="I60" s="220"/>
      <c r="J60" s="235" t="s">
        <v>20</v>
      </c>
      <c r="K60" s="236"/>
      <c r="L60" s="236"/>
      <c r="M60" s="236"/>
      <c r="N60" s="237"/>
      <c r="P60" s="38" t="s">
        <v>46</v>
      </c>
    </row>
    <row r="61" spans="1:22" ht="21" hidden="1" outlineLevel="1" x14ac:dyDescent="0.35">
      <c r="C61" s="48" t="s">
        <v>20</v>
      </c>
      <c r="D61" s="64">
        <f>F61/E62</f>
        <v>2.1692969221484591E-2</v>
      </c>
      <c r="E61" s="56"/>
      <c r="F61" s="57">
        <f>I64</f>
        <v>50.323349999999948</v>
      </c>
      <c r="H61" s="47" t="s">
        <v>3</v>
      </c>
      <c r="I61" s="27">
        <f>E54+E57</f>
        <v>2319.7999999999997</v>
      </c>
      <c r="J61" s="238" t="s">
        <v>7</v>
      </c>
      <c r="K61" s="239"/>
      <c r="L61" s="239"/>
      <c r="M61" s="239"/>
      <c r="N61" s="240"/>
      <c r="P61" s="38" t="s">
        <v>60</v>
      </c>
    </row>
    <row r="62" spans="1:22" ht="21" hidden="1" outlineLevel="1" x14ac:dyDescent="0.35">
      <c r="C62" s="48" t="s">
        <v>41</v>
      </c>
      <c r="D62" s="55"/>
      <c r="E62" s="56">
        <f>SUM(E54:E57)</f>
        <v>2319.7999999999997</v>
      </c>
      <c r="F62" s="57">
        <f>SUM(F60:F61)</f>
        <v>224.3083499999999</v>
      </c>
      <c r="H62" s="52" t="s">
        <v>4</v>
      </c>
      <c r="I62" s="28">
        <f>I61-I58</f>
        <v>2145.8149999999996</v>
      </c>
      <c r="J62" s="241" t="s">
        <v>22</v>
      </c>
      <c r="K62" s="242"/>
      <c r="L62" s="242"/>
      <c r="M62" s="242"/>
      <c r="N62" s="243"/>
    </row>
    <row r="63" spans="1:22" ht="21.75" hidden="1" outlineLevel="1" thickBot="1" x14ac:dyDescent="0.4">
      <c r="C63" s="252" t="s">
        <v>42</v>
      </c>
      <c r="D63" s="253"/>
      <c r="E63" s="254">
        <f>(E62-F62)+E59-F58</f>
        <v>2095.4916499999999</v>
      </c>
      <c r="F63" s="255"/>
      <c r="H63" s="52" t="s">
        <v>5</v>
      </c>
      <c r="I63" s="28">
        <f>I62*D55</f>
        <v>193.12334999999996</v>
      </c>
      <c r="J63" s="241" t="s">
        <v>23</v>
      </c>
      <c r="K63" s="242"/>
      <c r="L63" s="242"/>
      <c r="M63" s="242"/>
      <c r="N63" s="243"/>
    </row>
    <row r="64" spans="1:22" ht="19.5" hidden="1" outlineLevel="1" thickBot="1" x14ac:dyDescent="0.35">
      <c r="G64" s="1"/>
      <c r="H64" s="60" t="s">
        <v>6</v>
      </c>
      <c r="I64" s="65">
        <f>I63-142.8</f>
        <v>50.323349999999948</v>
      </c>
      <c r="J64" s="246" t="s">
        <v>24</v>
      </c>
      <c r="K64" s="247"/>
      <c r="L64" s="247"/>
      <c r="M64" s="247"/>
      <c r="N64" s="248"/>
    </row>
    <row r="65" spans="1:20" hidden="1" outlineLevel="1" x14ac:dyDescent="0.25">
      <c r="A65" s="250" t="s">
        <v>53</v>
      </c>
      <c r="B65" s="251"/>
      <c r="C65" s="251"/>
      <c r="D65" s="251"/>
      <c r="E65" s="251"/>
      <c r="F65" s="251"/>
    </row>
    <row r="66" spans="1:20" hidden="1" outlineLevel="1" x14ac:dyDescent="0.25"/>
    <row r="67" spans="1:20" ht="24" hidden="1" outlineLevel="1" x14ac:dyDescent="0.25">
      <c r="A67" s="249" t="s">
        <v>47</v>
      </c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66"/>
      <c r="T67" s="66"/>
    </row>
    <row r="68" spans="1:20" ht="24" hidden="1" outlineLevel="1" x14ac:dyDescent="0.25">
      <c r="A68" s="249"/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66"/>
      <c r="T68" s="66"/>
    </row>
    <row r="69" spans="1:20" ht="24" hidden="1" outlineLevel="1" x14ac:dyDescent="0.25">
      <c r="A69" s="249"/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66"/>
      <c r="T69" s="66"/>
    </row>
    <row r="70" spans="1:20" ht="24" hidden="1" outlineLevel="1" x14ac:dyDescent="0.25">
      <c r="A70" s="249"/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66"/>
      <c r="T70" s="66">
        <v>0</v>
      </c>
    </row>
    <row r="71" spans="1:20" ht="24" hidden="1" outlineLevel="1" x14ac:dyDescent="0.25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66"/>
      <c r="T71" s="66">
        <v>1</v>
      </c>
    </row>
    <row r="72" spans="1:20" ht="24" hidden="1" outlineLevel="1" x14ac:dyDescent="0.25">
      <c r="A72" s="249"/>
      <c r="B72" s="249"/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66"/>
      <c r="T72" s="66">
        <v>2</v>
      </c>
    </row>
    <row r="73" spans="1:20" ht="24" hidden="1" outlineLevel="1" x14ac:dyDescent="0.25">
      <c r="A73" s="249"/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66"/>
      <c r="T73" s="66">
        <v>3</v>
      </c>
    </row>
    <row r="74" spans="1:20" ht="24" hidden="1" outlineLevel="1" x14ac:dyDescent="0.25">
      <c r="A74" s="249"/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66"/>
      <c r="T74" s="66">
        <v>4</v>
      </c>
    </row>
    <row r="75" spans="1:20" ht="24" hidden="1" outlineLevel="1" x14ac:dyDescent="0.25">
      <c r="A75" s="249"/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66"/>
      <c r="T75" s="66">
        <v>5</v>
      </c>
    </row>
    <row r="76" spans="1:20" ht="24" hidden="1" outlineLevel="1" x14ac:dyDescent="0.25">
      <c r="A76" s="249"/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66"/>
      <c r="T76" s="66">
        <v>6</v>
      </c>
    </row>
    <row r="77" spans="1:20" ht="24" hidden="1" outlineLevel="1" x14ac:dyDescent="0.25">
      <c r="A77" s="249"/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66"/>
      <c r="T77" s="66">
        <v>7</v>
      </c>
    </row>
    <row r="78" spans="1:20" ht="24" hidden="1" outlineLevel="1" x14ac:dyDescent="0.25">
      <c r="A78" s="249"/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66"/>
      <c r="T78" s="66">
        <v>8</v>
      </c>
    </row>
    <row r="79" spans="1:20" ht="24" hidden="1" outlineLevel="1" x14ac:dyDescent="0.25">
      <c r="A79" s="249"/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66"/>
      <c r="T79" s="66">
        <v>9</v>
      </c>
    </row>
    <row r="80" spans="1:20" ht="24" hidden="1" outlineLevel="1" x14ac:dyDescent="0.25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66"/>
      <c r="T80" s="66">
        <v>10</v>
      </c>
    </row>
    <row r="81" spans="1:20" ht="24" hidden="1" outlineLevel="1" x14ac:dyDescent="0.25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66"/>
      <c r="T81" s="66">
        <v>11</v>
      </c>
    </row>
    <row r="82" spans="1:20" ht="24" hidden="1" outlineLevel="1" x14ac:dyDescent="0.25">
      <c r="A82" s="249"/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T82" s="66">
        <v>12</v>
      </c>
    </row>
    <row r="83" spans="1:20" ht="24" hidden="1" outlineLevel="1" x14ac:dyDescent="0.25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T83" s="66">
        <v>13</v>
      </c>
    </row>
    <row r="84" spans="1:20" ht="24" hidden="1" outlineLevel="1" x14ac:dyDescent="0.25">
      <c r="A84" s="249"/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T84" s="66">
        <v>14</v>
      </c>
    </row>
    <row r="85" spans="1:20" ht="24" hidden="1" outlineLevel="1" x14ac:dyDescent="0.25">
      <c r="A85" s="249"/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T85" s="66">
        <v>15</v>
      </c>
    </row>
    <row r="86" spans="1:20" ht="24" hidden="1" outlineLevel="1" x14ac:dyDescent="0.25">
      <c r="A86" s="249"/>
      <c r="B86" s="249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T86" s="66">
        <v>16</v>
      </c>
    </row>
    <row r="87" spans="1:20" ht="24" hidden="1" outlineLevel="1" x14ac:dyDescent="0.25">
      <c r="A87" s="249"/>
      <c r="B87" s="249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T87" s="66">
        <v>17</v>
      </c>
    </row>
    <row r="88" spans="1:20" ht="24" hidden="1" outlineLevel="1" x14ac:dyDescent="0.25">
      <c r="A88" s="249"/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T88" s="66">
        <v>18</v>
      </c>
    </row>
    <row r="89" spans="1:20" ht="24" hidden="1" outlineLevel="1" x14ac:dyDescent="0.25">
      <c r="T89" s="66">
        <v>19</v>
      </c>
    </row>
    <row r="90" spans="1:20" ht="24" hidden="1" outlineLevel="1" x14ac:dyDescent="0.25">
      <c r="T90" s="66">
        <v>20</v>
      </c>
    </row>
    <row r="91" spans="1:20" hidden="1" outlineLevel="1" x14ac:dyDescent="0.25"/>
    <row r="92" spans="1:20" collapsed="1" x14ac:dyDescent="0.25"/>
  </sheetData>
  <sheetProtection password="C799" sheet="1" objects="1" scenarios="1" selectLockedCells="1" selectUnlockedCells="1"/>
  <mergeCells count="19">
    <mergeCell ref="A67:R88"/>
    <mergeCell ref="A65:F65"/>
    <mergeCell ref="C63:D63"/>
    <mergeCell ref="E63:F63"/>
    <mergeCell ref="J63:N63"/>
    <mergeCell ref="J64:N64"/>
    <mergeCell ref="J60:N60"/>
    <mergeCell ref="J61:N61"/>
    <mergeCell ref="J62:N62"/>
    <mergeCell ref="A43:V49"/>
    <mergeCell ref="A51:D51"/>
    <mergeCell ref="H53:I53"/>
    <mergeCell ref="J53:N53"/>
    <mergeCell ref="J54:N54"/>
    <mergeCell ref="J55:N55"/>
    <mergeCell ref="J56:N56"/>
    <mergeCell ref="J57:N57"/>
    <mergeCell ref="J58:N58"/>
    <mergeCell ref="H60:I60"/>
  </mergeCells>
  <dataValidations count="1">
    <dataValidation type="list" allowBlank="1" showInputMessage="1" showErrorMessage="1" sqref="D59">
      <formula1>$P$60:$P$61</formula1>
    </dataValidation>
  </dataValidations>
  <hyperlinks>
    <hyperlink ref="A51" r:id="rId1"/>
    <hyperlink ref="A65" r:id="rId2" location="topnav"/>
  </hyperlinks>
  <pageMargins left="0.511811024" right="0.511811024" top="0.78740157499999996" bottom="0.78740157499999996" header="0.31496062000000002" footer="0.31496062000000002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Cálculo INSS</vt:lpstr>
      <vt:lpstr>Cáculo IRRF</vt:lpstr>
      <vt:lpstr>Cáculo Férias</vt:lpstr>
      <vt:lpstr>Plan expl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Rodrigues Zamboni</cp:lastModifiedBy>
  <dcterms:created xsi:type="dcterms:W3CDTF">2022-08-04T14:12:04Z</dcterms:created>
  <dcterms:modified xsi:type="dcterms:W3CDTF">2022-09-30T02:51:32Z</dcterms:modified>
</cp:coreProperties>
</file>