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Apache2.4\htdocs\flavis\projeto_documentos\tarefas\"/>
    </mc:Choice>
  </mc:AlternateContent>
  <bookViews>
    <workbookView xWindow="0" yWindow="0" windowWidth="16170" windowHeight="9195" firstSheet="2" activeTab="3"/>
  </bookViews>
  <sheets>
    <sheet name="Calendários" sheetId="3" r:id="rId1"/>
    <sheet name="Tarefas" sheetId="1" r:id="rId2"/>
    <sheet name="Menus" sheetId="2" r:id="rId3"/>
    <sheet name="Dados fixos" sheetId="4" r:id="rId4"/>
    <sheet name="Cliente" sheetId="5" r:id="rId5"/>
    <sheet name="Técnico" sheetId="7" r:id="rId6"/>
    <sheet name="Gerente Operacional" sheetId="6" r:id="rId7"/>
    <sheet name="Gerente Adiministrativo" sheetId="8" r:id="rId8"/>
  </sheets>
  <definedNames>
    <definedName name="_xlnm._FilterDatabase" localSheetId="1" hidden="1">Tarefas!$A$8:$I$35</definedName>
    <definedName name="_xlnm.Print_Area" localSheetId="0">Calendários!$A$9:$O$65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" i="1" l="1"/>
  <c r="I37" i="1"/>
  <c r="G37" i="1"/>
  <c r="G48" i="1"/>
  <c r="I18" i="1"/>
  <c r="I38" i="1"/>
  <c r="G49" i="1"/>
  <c r="G43" i="1"/>
  <c r="G36" i="1"/>
  <c r="G42" i="1"/>
  <c r="I43" i="1"/>
  <c r="G41" i="1"/>
  <c r="I41" i="1"/>
  <c r="G40" i="1"/>
  <c r="I40" i="1"/>
  <c r="A40" i="1"/>
  <c r="A41" i="1" s="1"/>
  <c r="I39" i="1"/>
  <c r="I50" i="1"/>
  <c r="I49" i="1"/>
  <c r="I48" i="1"/>
  <c r="I47" i="1"/>
  <c r="I46" i="1"/>
  <c r="I45" i="1"/>
  <c r="G46" i="1"/>
  <c r="G16" i="1" l="1"/>
  <c r="I23" i="1"/>
  <c r="I17" i="1"/>
  <c r="I16" i="1"/>
  <c r="I15" i="1"/>
  <c r="G15" i="1"/>
  <c r="G14" i="1"/>
  <c r="G13" i="1"/>
  <c r="G11" i="1"/>
  <c r="G10" i="1"/>
  <c r="G33" i="1" l="1"/>
  <c r="G30" i="1"/>
  <c r="E7" i="1" s="1"/>
  <c r="I24" i="1" l="1"/>
  <c r="I52" i="1"/>
  <c r="I51" i="1"/>
  <c r="I44" i="1"/>
  <c r="I42" i="1"/>
  <c r="I36" i="1"/>
  <c r="I35" i="1"/>
  <c r="I34" i="1" l="1"/>
  <c r="I33" i="1"/>
  <c r="I32" i="1"/>
  <c r="I31" i="1"/>
  <c r="I30" i="1"/>
  <c r="I29" i="1"/>
  <c r="I28" i="1"/>
  <c r="I27" i="1"/>
  <c r="I26" i="1"/>
  <c r="I25" i="1"/>
  <c r="I22" i="1"/>
  <c r="BQ106" i="3"/>
  <c r="BN97" i="3"/>
  <c r="BO97" i="3" s="1"/>
  <c r="BQ97" i="3" s="1"/>
  <c r="BN96" i="3"/>
  <c r="BC89" i="3"/>
  <c r="F9" i="3"/>
  <c r="BG84" i="3" s="1"/>
  <c r="BG82" i="3" l="1"/>
  <c r="BG85" i="3" s="1"/>
  <c r="BG83" i="3"/>
  <c r="BI89" i="3"/>
  <c r="A13" i="3"/>
  <c r="B13" i="3" s="1"/>
  <c r="C13" i="3" s="1"/>
  <c r="D13" i="3" s="1"/>
  <c r="E13" i="3" s="1"/>
  <c r="F13" i="3" s="1"/>
  <c r="G13" i="3" s="1"/>
  <c r="A14" i="3" s="1"/>
  <c r="B14" i="3" s="1"/>
  <c r="C14" i="3" s="1"/>
  <c r="D14" i="3" s="1"/>
  <c r="E14" i="3" s="1"/>
  <c r="F14" i="3" s="1"/>
  <c r="G14" i="3" s="1"/>
  <c r="A15" i="3" s="1"/>
  <c r="B15" i="3" s="1"/>
  <c r="C15" i="3" s="1"/>
  <c r="D15" i="3" s="1"/>
  <c r="E15" i="3" s="1"/>
  <c r="F15" i="3" s="1"/>
  <c r="G15" i="3" s="1"/>
  <c r="A16" i="3" s="1"/>
  <c r="B16" i="3" s="1"/>
  <c r="C16" i="3" s="1"/>
  <c r="D16" i="3" s="1"/>
  <c r="E16" i="3" s="1"/>
  <c r="F16" i="3" s="1"/>
  <c r="G16" i="3" s="1"/>
  <c r="A17" i="3" s="1"/>
  <c r="B17" i="3" s="1"/>
  <c r="BH89" i="3" l="1"/>
  <c r="BG86" i="3"/>
  <c r="BG89" i="3" s="1"/>
  <c r="AV87" i="3" s="1"/>
  <c r="C17" i="3"/>
  <c r="J5" i="1"/>
  <c r="K5" i="1" s="1"/>
  <c r="I13" i="1"/>
  <c r="I14" i="1"/>
  <c r="I19" i="1"/>
  <c r="I21" i="1"/>
  <c r="BG90" i="3" l="1"/>
  <c r="BI90" i="3" s="1"/>
  <c r="AV88" i="3"/>
  <c r="BC87" i="3"/>
  <c r="AY87" i="3"/>
  <c r="AV86" i="3"/>
  <c r="BB87" i="3"/>
  <c r="AV83" i="3"/>
  <c r="BA87" i="3"/>
  <c r="AZ87" i="3"/>
  <c r="AV85" i="3"/>
  <c r="AV84" i="3"/>
  <c r="D17" i="3"/>
  <c r="L5" i="1"/>
  <c r="K8" i="1"/>
  <c r="J8" i="1"/>
  <c r="J7" i="1"/>
  <c r="J6" i="1"/>
  <c r="I10" i="1"/>
  <c r="A10" i="1"/>
  <c r="A11" i="1" s="1"/>
  <c r="A12" i="1" s="1"/>
  <c r="A13" i="1" s="1"/>
  <c r="A14" i="1" s="1"/>
  <c r="A21" i="1" l="1"/>
  <c r="A22" i="1" s="1"/>
  <c r="A23" i="1" s="1"/>
  <c r="A24" i="1" s="1"/>
  <c r="A25" i="1" s="1"/>
  <c r="A15" i="1"/>
  <c r="A16" i="1" s="1"/>
  <c r="AZ83" i="3"/>
  <c r="AY83" i="3"/>
  <c r="BC83" i="3"/>
  <c r="BB83" i="3"/>
  <c r="BA83" i="3"/>
  <c r="E17" i="3"/>
  <c r="BA84" i="3"/>
  <c r="AZ84" i="3"/>
  <c r="BC84" i="3"/>
  <c r="BB84" i="3"/>
  <c r="AY84" i="3"/>
  <c r="BB85" i="3"/>
  <c r="BA85" i="3"/>
  <c r="AZ85" i="3"/>
  <c r="AY85" i="3"/>
  <c r="BC85" i="3"/>
  <c r="BA88" i="3"/>
  <c r="AZ88" i="3"/>
  <c r="BC88" i="3"/>
  <c r="BB88" i="3"/>
  <c r="AY88" i="3"/>
  <c r="BC86" i="3"/>
  <c r="BB86" i="3"/>
  <c r="AZ86" i="3"/>
  <c r="AY86" i="3"/>
  <c r="BA86" i="3"/>
  <c r="M5" i="1"/>
  <c r="L8" i="1"/>
  <c r="I11" i="1"/>
  <c r="I12" i="1"/>
  <c r="A17" i="1" l="1"/>
  <c r="A18" i="1" s="1"/>
  <c r="A19" i="1" s="1"/>
  <c r="A26" i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E37" i="3"/>
  <c r="F37" i="3"/>
  <c r="N36" i="3"/>
  <c r="M36" i="3"/>
  <c r="N18" i="3"/>
  <c r="M18" i="3"/>
  <c r="F17" i="3"/>
  <c r="N27" i="3"/>
  <c r="M27" i="3"/>
  <c r="F28" i="3"/>
  <c r="E28" i="3"/>
  <c r="F27" i="3"/>
  <c r="E27" i="3"/>
  <c r="N5" i="1"/>
  <c r="M8" i="1"/>
  <c r="A42" i="1" l="1"/>
  <c r="A43" i="1" s="1"/>
  <c r="A44" i="1" s="1"/>
  <c r="A38" i="1"/>
  <c r="A46" i="1"/>
  <c r="G17" i="3"/>
  <c r="O5" i="1"/>
  <c r="N8" i="1"/>
  <c r="A47" i="1" l="1"/>
  <c r="A48" i="1" s="1"/>
  <c r="A49" i="1" s="1"/>
  <c r="A50" i="1" s="1"/>
  <c r="A51" i="1" s="1"/>
  <c r="I13" i="3"/>
  <c r="A18" i="3"/>
  <c r="O8" i="1"/>
  <c r="P5" i="1"/>
  <c r="B18" i="3" l="1"/>
  <c r="J13" i="3"/>
  <c r="Q5" i="1"/>
  <c r="P8" i="1"/>
  <c r="C18" i="3" l="1"/>
  <c r="D18" i="3" s="1"/>
  <c r="K13" i="3"/>
  <c r="L13" i="3" s="1"/>
  <c r="M13" i="3" s="1"/>
  <c r="N13" i="3" s="1"/>
  <c r="O13" i="3" s="1"/>
  <c r="I14" i="3" s="1"/>
  <c r="J14" i="3" s="1"/>
  <c r="K14" i="3" s="1"/>
  <c r="L14" i="3" s="1"/>
  <c r="M14" i="3" s="1"/>
  <c r="N14" i="3" s="1"/>
  <c r="O14" i="3" s="1"/>
  <c r="I15" i="3" s="1"/>
  <c r="J15" i="3" s="1"/>
  <c r="K15" i="3" s="1"/>
  <c r="L15" i="3" s="1"/>
  <c r="M15" i="3" s="1"/>
  <c r="N15" i="3" s="1"/>
  <c r="O15" i="3" s="1"/>
  <c r="I16" i="3" s="1"/>
  <c r="J16" i="3" s="1"/>
  <c r="K16" i="3" s="1"/>
  <c r="L16" i="3" s="1"/>
  <c r="M16" i="3" s="1"/>
  <c r="N16" i="3" s="1"/>
  <c r="O16" i="3" s="1"/>
  <c r="R5" i="1"/>
  <c r="Q8" i="1"/>
  <c r="Q6" i="1"/>
  <c r="Q7" i="1"/>
  <c r="I17" i="3" l="1"/>
  <c r="S5" i="1"/>
  <c r="R8" i="1"/>
  <c r="J17" i="3" l="1"/>
  <c r="T5" i="1"/>
  <c r="S8" i="1"/>
  <c r="K17" i="3" l="1"/>
  <c r="U5" i="1"/>
  <c r="T8" i="1"/>
  <c r="L17" i="3" l="1"/>
  <c r="V5" i="1"/>
  <c r="U8" i="1"/>
  <c r="M17" i="3" l="1"/>
  <c r="W5" i="1"/>
  <c r="V8" i="1"/>
  <c r="N17" i="3" l="1"/>
  <c r="F22" i="3"/>
  <c r="X5" i="1"/>
  <c r="W8" i="1"/>
  <c r="G22" i="3" l="1"/>
  <c r="A23" i="3" s="1"/>
  <c r="B23" i="3" s="1"/>
  <c r="C23" i="3" s="1"/>
  <c r="D23" i="3" s="1"/>
  <c r="E23" i="3" s="1"/>
  <c r="F23" i="3" s="1"/>
  <c r="G23" i="3" s="1"/>
  <c r="A24" i="3" s="1"/>
  <c r="B24" i="3" s="1"/>
  <c r="C24" i="3" s="1"/>
  <c r="D24" i="3" s="1"/>
  <c r="E24" i="3" s="1"/>
  <c r="F24" i="3" s="1"/>
  <c r="G24" i="3" s="1"/>
  <c r="A25" i="3" s="1"/>
  <c r="B25" i="3" s="1"/>
  <c r="C25" i="3" s="1"/>
  <c r="D25" i="3" s="1"/>
  <c r="E25" i="3" s="1"/>
  <c r="F25" i="3" s="1"/>
  <c r="G25" i="3" s="1"/>
  <c r="A26" i="3" s="1"/>
  <c r="O17" i="3"/>
  <c r="A22" i="3" s="1"/>
  <c r="B22" i="3" s="1"/>
  <c r="C22" i="3" s="1"/>
  <c r="D22" i="3" s="1"/>
  <c r="E22" i="3" s="1"/>
  <c r="X6" i="1"/>
  <c r="X7" i="1"/>
  <c r="Y5" i="1"/>
  <c r="X8" i="1"/>
  <c r="B26" i="3" l="1"/>
  <c r="Z5" i="1"/>
  <c r="Y8" i="1"/>
  <c r="C26" i="3" l="1"/>
  <c r="AA5" i="1"/>
  <c r="Z8" i="1"/>
  <c r="D26" i="3" l="1"/>
  <c r="AA8" i="1"/>
  <c r="AB5" i="1"/>
  <c r="E26" i="3" l="1"/>
  <c r="AC5" i="1"/>
  <c r="AB8" i="1"/>
  <c r="F26" i="3" l="1"/>
  <c r="AD5" i="1"/>
  <c r="AC8" i="1"/>
  <c r="G26" i="3" l="1"/>
  <c r="AE5" i="1"/>
  <c r="AD8" i="1"/>
  <c r="I22" i="3" l="1"/>
  <c r="A27" i="3"/>
  <c r="AE8" i="1"/>
  <c r="AE6" i="1"/>
  <c r="AE7" i="1"/>
  <c r="AF5" i="1"/>
  <c r="B27" i="3" l="1"/>
  <c r="J22" i="3"/>
  <c r="AG5" i="1"/>
  <c r="AF8" i="1"/>
  <c r="C27" i="3" l="1"/>
  <c r="K22" i="3"/>
  <c r="AH5" i="1"/>
  <c r="AG8" i="1"/>
  <c r="D27" i="3" l="1"/>
  <c r="L22" i="3"/>
  <c r="AI5" i="1"/>
  <c r="AH8" i="1"/>
  <c r="M22" i="3" l="1"/>
  <c r="N22" i="3" s="1"/>
  <c r="O22" i="3" s="1"/>
  <c r="I23" i="3" s="1"/>
  <c r="J23" i="3" s="1"/>
  <c r="K23" i="3" s="1"/>
  <c r="L23" i="3" s="1"/>
  <c r="M23" i="3" s="1"/>
  <c r="N23" i="3" s="1"/>
  <c r="O23" i="3" s="1"/>
  <c r="I24" i="3" s="1"/>
  <c r="J24" i="3" s="1"/>
  <c r="K24" i="3" s="1"/>
  <c r="L24" i="3" s="1"/>
  <c r="M24" i="3" s="1"/>
  <c r="N24" i="3" s="1"/>
  <c r="O24" i="3" s="1"/>
  <c r="I25" i="3" s="1"/>
  <c r="J25" i="3" s="1"/>
  <c r="K25" i="3" s="1"/>
  <c r="L25" i="3" s="1"/>
  <c r="M25" i="3" s="1"/>
  <c r="N25" i="3" s="1"/>
  <c r="O25" i="3" s="1"/>
  <c r="I26" i="3" s="1"/>
  <c r="J26" i="3" s="1"/>
  <c r="K26" i="3" s="1"/>
  <c r="L26" i="3" s="1"/>
  <c r="M26" i="3" s="1"/>
  <c r="AJ5" i="1"/>
  <c r="AI8" i="1"/>
  <c r="N26" i="3" l="1"/>
  <c r="AK5" i="1"/>
  <c r="AJ8" i="1"/>
  <c r="O26" i="3" l="1"/>
  <c r="AK8" i="1"/>
  <c r="AL5" i="1"/>
  <c r="I27" i="3" l="1"/>
  <c r="J27" i="3" s="1"/>
  <c r="K27" i="3" s="1"/>
  <c r="L27" i="3" s="1"/>
  <c r="A31" i="3"/>
  <c r="B31" i="3" s="1"/>
  <c r="C31" i="3" s="1"/>
  <c r="D31" i="3" s="1"/>
  <c r="E31" i="3" s="1"/>
  <c r="F31" i="3" s="1"/>
  <c r="G31" i="3" s="1"/>
  <c r="A32" i="3" s="1"/>
  <c r="B32" i="3" s="1"/>
  <c r="C32" i="3" s="1"/>
  <c r="D32" i="3" s="1"/>
  <c r="E32" i="3" s="1"/>
  <c r="F32" i="3" s="1"/>
  <c r="G32" i="3" s="1"/>
  <c r="A33" i="3" s="1"/>
  <c r="B33" i="3" s="1"/>
  <c r="C33" i="3" s="1"/>
  <c r="D33" i="3" s="1"/>
  <c r="E33" i="3" s="1"/>
  <c r="F33" i="3" s="1"/>
  <c r="G33" i="3" s="1"/>
  <c r="A34" i="3" s="1"/>
  <c r="B34" i="3" s="1"/>
  <c r="C34" i="3" s="1"/>
  <c r="D34" i="3" s="1"/>
  <c r="E34" i="3" s="1"/>
  <c r="F34" i="3" s="1"/>
  <c r="G34" i="3" s="1"/>
  <c r="A35" i="3" s="1"/>
  <c r="AM5" i="1"/>
  <c r="AL6" i="1"/>
  <c r="AL7" i="1"/>
  <c r="AL8" i="1"/>
  <c r="B35" i="3" l="1"/>
  <c r="AN5" i="1"/>
  <c r="AM8" i="1"/>
  <c r="C35" i="3" l="1"/>
  <c r="AO5" i="1"/>
  <c r="AN8" i="1"/>
  <c r="D35" i="3" l="1"/>
  <c r="AP5" i="1"/>
  <c r="AO8" i="1"/>
  <c r="E35" i="3" l="1"/>
  <c r="AQ5" i="1"/>
  <c r="AP8" i="1"/>
  <c r="F35" i="3" l="1"/>
  <c r="AQ8" i="1"/>
  <c r="AR5" i="1"/>
  <c r="G35" i="3" l="1"/>
  <c r="AS5" i="1"/>
  <c r="AR8" i="1"/>
  <c r="I31" i="3" l="1"/>
  <c r="A36" i="3"/>
  <c r="AS7" i="1"/>
  <c r="AT5" i="1"/>
  <c r="AS8" i="1"/>
  <c r="AS6" i="1"/>
  <c r="B36" i="3" l="1"/>
  <c r="J31" i="3"/>
  <c r="AU5" i="1"/>
  <c r="AT8" i="1"/>
  <c r="C36" i="3" l="1"/>
  <c r="K31" i="3"/>
  <c r="AV5" i="1"/>
  <c r="AU8" i="1"/>
  <c r="D36" i="3" l="1"/>
  <c r="M31" i="3" s="1"/>
  <c r="N31" i="3" s="1"/>
  <c r="O31" i="3" s="1"/>
  <c r="I32" i="3" s="1"/>
  <c r="J32" i="3" s="1"/>
  <c r="K32" i="3" s="1"/>
  <c r="L32" i="3" s="1"/>
  <c r="M32" i="3" s="1"/>
  <c r="N32" i="3" s="1"/>
  <c r="O32" i="3" s="1"/>
  <c r="I33" i="3" s="1"/>
  <c r="J33" i="3" s="1"/>
  <c r="K33" i="3" s="1"/>
  <c r="L33" i="3" s="1"/>
  <c r="M33" i="3" s="1"/>
  <c r="N33" i="3" s="1"/>
  <c r="O33" i="3" s="1"/>
  <c r="I34" i="3" s="1"/>
  <c r="J34" i="3" s="1"/>
  <c r="K34" i="3" s="1"/>
  <c r="L34" i="3" s="1"/>
  <c r="M34" i="3" s="1"/>
  <c r="N34" i="3" s="1"/>
  <c r="O34" i="3" s="1"/>
  <c r="I35" i="3" s="1"/>
  <c r="L31" i="3"/>
  <c r="AW5" i="1"/>
  <c r="AV8" i="1"/>
  <c r="J35" i="3" l="1"/>
  <c r="AX5" i="1"/>
  <c r="AW8" i="1"/>
  <c r="K35" i="3" l="1"/>
  <c r="AY5" i="1"/>
  <c r="AX8" i="1"/>
  <c r="L35" i="3" l="1"/>
  <c r="AZ5" i="1"/>
  <c r="AY8" i="1"/>
  <c r="M35" i="3" l="1"/>
  <c r="BA5" i="1"/>
  <c r="AZ8" i="1"/>
  <c r="AZ6" i="1"/>
  <c r="AZ7" i="1"/>
  <c r="N35" i="3" l="1"/>
  <c r="BA8" i="1"/>
  <c r="BB5" i="1"/>
  <c r="O35" i="3" l="1"/>
  <c r="BC5" i="1"/>
  <c r="BB8" i="1"/>
  <c r="I36" i="3" l="1"/>
  <c r="J36" i="3" s="1"/>
  <c r="K36" i="3" s="1"/>
  <c r="L36" i="3" s="1"/>
  <c r="A40" i="3"/>
  <c r="BD5" i="1"/>
  <c r="BC8" i="1"/>
  <c r="B40" i="3" l="1"/>
  <c r="C40" i="3" s="1"/>
  <c r="D40" i="3" s="1"/>
  <c r="E40" i="3" s="1"/>
  <c r="F40" i="3" s="1"/>
  <c r="G40" i="3" s="1"/>
  <c r="A41" i="3" s="1"/>
  <c r="B41" i="3" s="1"/>
  <c r="C41" i="3" s="1"/>
  <c r="D41" i="3" s="1"/>
  <c r="E41" i="3" s="1"/>
  <c r="F41" i="3" s="1"/>
  <c r="G41" i="3" s="1"/>
  <c r="A42" i="3" s="1"/>
  <c r="B42" i="3" s="1"/>
  <c r="C42" i="3" s="1"/>
  <c r="D42" i="3" s="1"/>
  <c r="E42" i="3" s="1"/>
  <c r="F42" i="3" s="1"/>
  <c r="G42" i="3" s="1"/>
  <c r="A43" i="3" s="1"/>
  <c r="B43" i="3" s="1"/>
  <c r="C43" i="3" s="1"/>
  <c r="D43" i="3" s="1"/>
  <c r="E43" i="3" s="1"/>
  <c r="F43" i="3" s="1"/>
  <c r="G43" i="3" s="1"/>
  <c r="A44" i="3" s="1"/>
  <c r="B44" i="3" s="1"/>
  <c r="BE5" i="1"/>
  <c r="BD8" i="1"/>
  <c r="C44" i="3" l="1"/>
  <c r="BF5" i="1"/>
  <c r="BE8" i="1"/>
  <c r="D44" i="3" l="1"/>
  <c r="BG5" i="1"/>
  <c r="BF8" i="1"/>
  <c r="E44" i="3" l="1"/>
  <c r="BG6" i="1"/>
  <c r="BG7" i="1"/>
  <c r="BG8" i="1"/>
  <c r="BH5" i="1"/>
  <c r="F44" i="3" l="1"/>
  <c r="BI5" i="1"/>
  <c r="BH8" i="1"/>
  <c r="G44" i="3" l="1"/>
  <c r="BJ5" i="1"/>
  <c r="BI8" i="1"/>
  <c r="I40" i="3" l="1"/>
  <c r="A45" i="3"/>
  <c r="BK5" i="1"/>
  <c r="BJ8" i="1"/>
  <c r="B45" i="3" l="1"/>
  <c r="J40" i="3"/>
  <c r="BL5" i="1"/>
  <c r="BK8" i="1"/>
  <c r="C45" i="3" l="1"/>
  <c r="K40" i="3"/>
  <c r="BM5" i="1"/>
  <c r="BL8" i="1"/>
  <c r="D45" i="3" l="1"/>
  <c r="L40" i="3"/>
  <c r="BN5" i="1"/>
  <c r="BM8" i="1"/>
  <c r="E45" i="3" l="1"/>
  <c r="M40" i="3"/>
  <c r="F45" i="3" l="1"/>
  <c r="G45" i="3" s="1"/>
  <c r="N40" i="3"/>
  <c r="O40" i="3" s="1"/>
  <c r="I41" i="3" s="1"/>
  <c r="J41" i="3" s="1"/>
  <c r="K41" i="3" s="1"/>
  <c r="L41" i="3" s="1"/>
  <c r="M41" i="3" s="1"/>
  <c r="N41" i="3" s="1"/>
  <c r="O41" i="3" s="1"/>
  <c r="I42" i="3" s="1"/>
  <c r="J42" i="3" s="1"/>
  <c r="K42" i="3" s="1"/>
  <c r="L42" i="3" s="1"/>
  <c r="M42" i="3" s="1"/>
  <c r="N42" i="3" s="1"/>
  <c r="O42" i="3" s="1"/>
  <c r="I43" i="3" s="1"/>
  <c r="J43" i="3" s="1"/>
  <c r="K43" i="3" s="1"/>
  <c r="L43" i="3" s="1"/>
  <c r="M43" i="3" s="1"/>
  <c r="N43" i="3" s="1"/>
  <c r="O43" i="3" s="1"/>
  <c r="I44" i="3" s="1"/>
  <c r="J44" i="3" l="1"/>
  <c r="K44" i="3" l="1"/>
  <c r="L44" i="3" l="1"/>
  <c r="M44" i="3" l="1"/>
  <c r="N44" i="3" l="1"/>
  <c r="O44" i="3" l="1"/>
  <c r="I45" i="3" l="1"/>
  <c r="J45" i="3" s="1"/>
  <c r="K45" i="3" s="1"/>
  <c r="L45" i="3" s="1"/>
  <c r="M45" i="3" s="1"/>
  <c r="N45" i="3" s="1"/>
  <c r="O45" i="3" s="1"/>
  <c r="A49" i="3" s="1"/>
  <c r="B49" i="3" s="1"/>
  <c r="C49" i="3" s="1"/>
  <c r="D49" i="3" s="1"/>
  <c r="E49" i="3" s="1"/>
  <c r="F49" i="3" s="1"/>
  <c r="G49" i="3" s="1"/>
  <c r="A50" i="3" s="1"/>
  <c r="B50" i="3" s="1"/>
  <c r="C50" i="3" s="1"/>
  <c r="D50" i="3" s="1"/>
  <c r="E50" i="3" s="1"/>
  <c r="F50" i="3" s="1"/>
  <c r="G50" i="3" s="1"/>
  <c r="A51" i="3" s="1"/>
  <c r="B51" i="3" s="1"/>
  <c r="C51" i="3" s="1"/>
  <c r="D51" i="3" s="1"/>
  <c r="E51" i="3" s="1"/>
  <c r="F51" i="3" s="1"/>
  <c r="G51" i="3" s="1"/>
  <c r="A52" i="3" s="1"/>
  <c r="B52" i="3" s="1"/>
  <c r="C52" i="3" s="1"/>
  <c r="D52" i="3" s="1"/>
  <c r="E52" i="3" s="1"/>
  <c r="F52" i="3" s="1"/>
  <c r="G52" i="3" s="1"/>
  <c r="A53" i="3" s="1"/>
  <c r="B53" i="3" s="1"/>
  <c r="C53" i="3" l="1"/>
  <c r="D53" i="3" l="1"/>
  <c r="E53" i="3" l="1"/>
  <c r="F53" i="3" l="1"/>
  <c r="G53" i="3" l="1"/>
  <c r="A54" i="3" l="1"/>
  <c r="I49" i="3"/>
  <c r="B54" i="3" l="1"/>
  <c r="J49" i="3"/>
  <c r="C54" i="3" l="1"/>
  <c r="K49" i="3"/>
  <c r="D54" i="3" l="1"/>
  <c r="L49" i="3"/>
  <c r="M49" i="3" s="1"/>
  <c r="N49" i="3" s="1"/>
  <c r="O49" i="3" s="1"/>
  <c r="I50" i="3" s="1"/>
  <c r="J50" i="3" s="1"/>
  <c r="K50" i="3" s="1"/>
  <c r="L50" i="3" s="1"/>
  <c r="M50" i="3" s="1"/>
  <c r="N50" i="3" s="1"/>
  <c r="O50" i="3" s="1"/>
  <c r="I51" i="3" s="1"/>
  <c r="J51" i="3" s="1"/>
  <c r="K51" i="3" s="1"/>
  <c r="L51" i="3" s="1"/>
  <c r="M51" i="3" s="1"/>
  <c r="N51" i="3" s="1"/>
  <c r="O51" i="3" s="1"/>
  <c r="I52" i="3" s="1"/>
  <c r="J52" i="3" s="1"/>
  <c r="K52" i="3" s="1"/>
  <c r="L52" i="3" s="1"/>
  <c r="M52" i="3" s="1"/>
  <c r="N52" i="3" s="1"/>
  <c r="O52" i="3" s="1"/>
  <c r="I53" i="3" s="1"/>
  <c r="J53" i="3" s="1"/>
  <c r="K53" i="3" s="1"/>
  <c r="L53" i="3" s="1"/>
  <c r="M53" i="3" s="1"/>
  <c r="N53" i="3" l="1"/>
  <c r="O53" i="3" l="1"/>
  <c r="A58" i="3" l="1"/>
  <c r="I54" i="3"/>
  <c r="J54" i="3" s="1"/>
  <c r="K54" i="3" s="1"/>
  <c r="B58" i="3" l="1"/>
  <c r="C58" i="3" s="1"/>
  <c r="D58" i="3" s="1"/>
  <c r="E58" i="3" s="1"/>
  <c r="F58" i="3" s="1"/>
  <c r="G58" i="3" s="1"/>
  <c r="A59" i="3" s="1"/>
  <c r="B59" i="3" s="1"/>
  <c r="C59" i="3" s="1"/>
  <c r="D59" i="3" s="1"/>
  <c r="E59" i="3" s="1"/>
  <c r="F59" i="3" s="1"/>
  <c r="G59" i="3" s="1"/>
  <c r="A60" i="3" s="1"/>
  <c r="B60" i="3" s="1"/>
  <c r="C60" i="3" s="1"/>
  <c r="D60" i="3" s="1"/>
  <c r="E60" i="3" s="1"/>
  <c r="F60" i="3" s="1"/>
  <c r="G60" i="3" s="1"/>
  <c r="A61" i="3" s="1"/>
  <c r="B61" i="3" s="1"/>
  <c r="C61" i="3" s="1"/>
  <c r="D61" i="3" s="1"/>
  <c r="E61" i="3" s="1"/>
  <c r="F61" i="3" s="1"/>
  <c r="G61" i="3" s="1"/>
  <c r="A62" i="3" s="1"/>
  <c r="B62" i="3" l="1"/>
  <c r="C62" i="3" l="1"/>
  <c r="D62" i="3" l="1"/>
  <c r="E62" i="3" l="1"/>
  <c r="F62" i="3" l="1"/>
  <c r="G62" i="3" l="1"/>
  <c r="A63" i="3" l="1"/>
  <c r="I58" i="3"/>
  <c r="B63" i="3" l="1"/>
  <c r="J58" i="3"/>
  <c r="C63" i="3" l="1"/>
  <c r="K58" i="3"/>
  <c r="D63" i="3" l="1"/>
  <c r="L58" i="3"/>
  <c r="M58" i="3" l="1"/>
  <c r="N58" i="3" s="1"/>
  <c r="O58" i="3" s="1"/>
  <c r="I59" i="3" s="1"/>
  <c r="J59" i="3" s="1"/>
  <c r="K59" i="3" s="1"/>
  <c r="L59" i="3" s="1"/>
  <c r="M59" i="3" s="1"/>
  <c r="N59" i="3" s="1"/>
  <c r="O59" i="3" s="1"/>
  <c r="I60" i="3" s="1"/>
  <c r="J60" i="3" s="1"/>
  <c r="K60" i="3" s="1"/>
  <c r="L60" i="3" s="1"/>
  <c r="M60" i="3" s="1"/>
  <c r="N60" i="3" s="1"/>
  <c r="O60" i="3" s="1"/>
  <c r="I61" i="3" s="1"/>
  <c r="J61" i="3" s="1"/>
  <c r="K61" i="3" s="1"/>
  <c r="L61" i="3" s="1"/>
  <c r="M61" i="3" s="1"/>
  <c r="N61" i="3" s="1"/>
  <c r="O61" i="3" s="1"/>
  <c r="I62" i="3" s="1"/>
  <c r="J62" i="3" s="1"/>
  <c r="K62" i="3" s="1"/>
  <c r="L62" i="3" s="1"/>
  <c r="M62" i="3" s="1"/>
  <c r="N62" i="3" s="1"/>
  <c r="O62" i="3" s="1"/>
  <c r="I63" i="3" s="1"/>
  <c r="J63" i="3" s="1"/>
  <c r="K63" i="3" s="1"/>
  <c r="L63" i="3" s="1"/>
</calcChain>
</file>

<file path=xl/sharedStrings.xml><?xml version="1.0" encoding="utf-8"?>
<sst xmlns="http://schemas.openxmlformats.org/spreadsheetml/2006/main" count="438" uniqueCount="262">
  <si>
    <t>Líder do Projeto</t>
  </si>
  <si>
    <t>Data de Início</t>
  </si>
  <si>
    <t>Iniciar na semana</t>
  </si>
  <si>
    <t>EAP</t>
  </si>
  <si>
    <t>Tarefa</t>
  </si>
  <si>
    <t>Predecessor</t>
  </si>
  <si>
    <t>Início</t>
  </si>
  <si>
    <t>Final</t>
  </si>
  <si>
    <t>%
Concluído</t>
  </si>
  <si>
    <t>Dias de Trabalho</t>
  </si>
  <si>
    <t>Nome</t>
  </si>
  <si>
    <t>Projeto Exemplo - 1ª fase</t>
  </si>
  <si>
    <t>Criar o diagrama do banco de dados postgresl</t>
  </si>
  <si>
    <t>Duração em Horas</t>
  </si>
  <si>
    <t>Reunião do IST Automação</t>
  </si>
  <si>
    <t>Airisandra</t>
  </si>
  <si>
    <t>Análise das alterações do diagrama do banco de dados postgres:
  - Verificar a inclusão da tabela perfil e empresa
  - Verificar a inclusão dos campos perfil_id nas tabelas principais
  - Verificar quais tabelas seram comuns a todos os perfis
  - Verificar a inclusão do campo user_id e email da tabela cliente</t>
  </si>
  <si>
    <t>Horas Gastas</t>
  </si>
  <si>
    <t>Banco de Dados</t>
  </si>
  <si>
    <t>Ánalise</t>
  </si>
  <si>
    <t>Vinicius</t>
  </si>
  <si>
    <t>Moisés</t>
  </si>
  <si>
    <t>Técnico</t>
  </si>
  <si>
    <t>Equipe</t>
  </si>
  <si>
    <t>Criar scripts de verificações tabelas comuns</t>
  </si>
  <si>
    <t>Criar scripts de  inserts das tabelas comuns</t>
  </si>
  <si>
    <t xml:space="preserve">Feriados Nacionais
01 de Janeiro - Ano Bom - Lei nº 662, de 06.04.49 
21 de Abril - Tiradentes - Lei nº 662, de 06.04.49
01 de Maio - Dia do Trabalho - Lei nº 662, de 06.04.49
07 de Setembro - Independência - Lei nº 662, de 06.04.49
12 de Outubro - N. S. Aparecida - Lei nº 6802, de 30.06.80
1º e último domingo - Eleições - Lei nº 4737, de 15.07.65,
de outubro art. 380"      
02 de Novembro - Finados - Lei nº 662, de 06.04.49
15 de Novembro - Proclamação da República - Lei nº 662, de 06.04.49
20 de Novembro - Consciência Negra - feriado em aprox 1000 municipios 
25 de Dezembro - Natal - Lei nº 662, de 06.04.49
</t>
  </si>
  <si>
    <t>Folhinha A4 - Brasil</t>
  </si>
  <si>
    <t xml:space="preserve"> Calendários entre 1901 e 2099</t>
  </si>
  <si>
    <t>Folhinha A4 permite a criação de calendários entre 1901 e 2099 mediante a digitação do ano desejado no campo amarelo. Os feriados nacionais aparecem em destaque. A impressão foi ajustada para uma página A4.</t>
  </si>
  <si>
    <t>Digite o ano, entre 1901 e 2099.</t>
  </si>
  <si>
    <t>www.folhinha.net.br</t>
  </si>
  <si>
    <t>Janeiro</t>
  </si>
  <si>
    <t>Fevereiro</t>
  </si>
  <si>
    <t>Dom</t>
  </si>
  <si>
    <t>Seg</t>
  </si>
  <si>
    <t>Ter</t>
  </si>
  <si>
    <t>Qua</t>
  </si>
  <si>
    <t>Qui</t>
  </si>
  <si>
    <t>Sex</t>
  </si>
  <si>
    <t>Sab</t>
  </si>
  <si>
    <t xml:space="preserve"> Confrat. Universal</t>
  </si>
  <si>
    <t>Março</t>
  </si>
  <si>
    <t>Abril</t>
  </si>
  <si>
    <t xml:space="preserve"> Tiradentes</t>
  </si>
  <si>
    <t>Maio</t>
  </si>
  <si>
    <t>Junho</t>
  </si>
  <si>
    <t xml:space="preserve"> Dia do Trabalho</t>
  </si>
  <si>
    <t>Julho</t>
  </si>
  <si>
    <t>Agosto</t>
  </si>
  <si>
    <t>Setembro</t>
  </si>
  <si>
    <t>Outubro</t>
  </si>
  <si>
    <t xml:space="preserve"> Independência do Brasil</t>
  </si>
  <si>
    <t xml:space="preserve"> Nossa Sra. Aparecida</t>
  </si>
  <si>
    <t>Novembro</t>
  </si>
  <si>
    <t>Dezembro</t>
  </si>
  <si>
    <t xml:space="preserve"> Finados</t>
  </si>
  <si>
    <t xml:space="preserve"> Natal</t>
  </si>
  <si>
    <t xml:space="preserve"> Proclam. da República</t>
  </si>
  <si>
    <t>Consc. Negra</t>
  </si>
  <si>
    <t>fev</t>
  </si>
  <si>
    <t>mar</t>
  </si>
  <si>
    <t>abr</t>
  </si>
  <si>
    <t>maio</t>
  </si>
  <si>
    <t>jun</t>
  </si>
  <si>
    <t>a</t>
  </si>
  <si>
    <t>Dom. Carnaval</t>
  </si>
  <si>
    <t>b</t>
  </si>
  <si>
    <t>Terça Carnaval</t>
  </si>
  <si>
    <t>c</t>
  </si>
  <si>
    <t>Quarta Cinzas</t>
  </si>
  <si>
    <t>d</t>
  </si>
  <si>
    <t>Sexta da Paixão</t>
  </si>
  <si>
    <t>e</t>
  </si>
  <si>
    <t>Dom. Páscoa</t>
  </si>
  <si>
    <t>M</t>
  </si>
  <si>
    <t>Corpus Christi</t>
  </si>
  <si>
    <t>N</t>
  </si>
  <si>
    <t>Para inserir os campos rosas nas datas móveis</t>
  </si>
  <si>
    <t>P</t>
  </si>
  <si>
    <t>Dia sem final ano ant.</t>
  </si>
  <si>
    <t>Nossa Senhora Auxiliadora</t>
  </si>
  <si>
    <t>Aniversário de Goiânia</t>
  </si>
  <si>
    <t>Criar os sub diagramas do banco de dados postgres</t>
  </si>
  <si>
    <t xml:space="preserve">Criar tabela perfil e empresa no banco de dados postgres </t>
  </si>
  <si>
    <t xml:space="preserve">Criar a inclusão dos campos perfil_id nas tabelas principais no banco de dados postgres </t>
  </si>
  <si>
    <t xml:space="preserve">Criar a inclusão do campo user_id e email da tabela cliente no banco de dados postgres </t>
  </si>
  <si>
    <t xml:space="preserve">Criar campos de status nas tabelas, para exclusão lógica no banco de dados postgres </t>
  </si>
  <si>
    <t xml:space="preserve">Criação das tabelas de log no banco de dados postgres </t>
  </si>
  <si>
    <t xml:space="preserve">Tratamento dos dados da tabelas comuns e principais no banco de dados postgres </t>
  </si>
  <si>
    <t>Criar do diagrama do banco de dados postgres</t>
  </si>
  <si>
    <t xml:space="preserve">Retirar o "ON DELTE CASCADE" das tabelas no banco de dados postgres </t>
  </si>
  <si>
    <t>Menu</t>
  </si>
  <si>
    <t>Auxiliar</t>
  </si>
  <si>
    <t>Função</t>
  </si>
  <si>
    <t>Tipos de Negócio</t>
  </si>
  <si>
    <t>Cidade</t>
  </si>
  <si>
    <t>Submenu</t>
  </si>
  <si>
    <t>Bairro</t>
  </si>
  <si>
    <t>Tipo de Endereço</t>
  </si>
  <si>
    <t>Tipo de Telefone</t>
  </si>
  <si>
    <t>Tipos de Documento</t>
  </si>
  <si>
    <t>Unidades Federativas</t>
  </si>
  <si>
    <t>Financeiro</t>
  </si>
  <si>
    <t>Lista</t>
  </si>
  <si>
    <t>Busca</t>
  </si>
  <si>
    <t>Perfil</t>
  </si>
  <si>
    <t>OS Homologadas</t>
  </si>
  <si>
    <t>Institucional</t>
  </si>
  <si>
    <t>Filial</t>
  </si>
  <si>
    <t>Colaborador</t>
  </si>
  <si>
    <t>Fornecedor</t>
  </si>
  <si>
    <t>Sim</t>
  </si>
  <si>
    <t>Cliente</t>
  </si>
  <si>
    <t>Equipamentos</t>
  </si>
  <si>
    <t>Equipamentos Clientes</t>
  </si>
  <si>
    <t>Responsáveis Clientes</t>
  </si>
  <si>
    <t>Usuários de Clientes</t>
  </si>
  <si>
    <t>Almoxerifado</t>
  </si>
  <si>
    <t>Estoque</t>
  </si>
  <si>
    <t>Produtos</t>
  </si>
  <si>
    <t>Ferramentas</t>
  </si>
  <si>
    <t>Entrada Produto</t>
  </si>
  <si>
    <t>Entrada Produto sem Nota</t>
  </si>
  <si>
    <t>Requisição de Produto</t>
  </si>
  <si>
    <t>Compras</t>
  </si>
  <si>
    <t>Orçamento</t>
  </si>
  <si>
    <t>Ordem de Compra</t>
  </si>
  <si>
    <t>Ordem de Serviço</t>
  </si>
  <si>
    <t>Retorno de OS</t>
  </si>
  <si>
    <t>Fotos</t>
  </si>
  <si>
    <t>PMOC</t>
  </si>
  <si>
    <t>Relatório de Procedimentos</t>
  </si>
  <si>
    <t>Normas Técnicas</t>
  </si>
  <si>
    <t>Ficha Técnica Produto</t>
  </si>
  <si>
    <t>Usuários</t>
  </si>
  <si>
    <t>Grupo</t>
  </si>
  <si>
    <t>Contato</t>
  </si>
  <si>
    <t>produto_estoque</t>
  </si>
  <si>
    <t>ferramenta_almoxarifado</t>
  </si>
  <si>
    <t>produto_almoxarifado</t>
  </si>
  <si>
    <t>filial_empresa</t>
  </si>
  <si>
    <t>ficha_tecnica_produto</t>
  </si>
  <si>
    <t>Documento</t>
  </si>
  <si>
    <t>requisicao_produto</t>
  </si>
  <si>
    <t>ordem_servico</t>
  </si>
  <si>
    <t>orcamento_produto</t>
  </si>
  <si>
    <t>ordem_compra_produto</t>
  </si>
  <si>
    <t>fotos_os</t>
  </si>
  <si>
    <t>norma</t>
  </si>
  <si>
    <t>entrada_produto (xml)</t>
  </si>
  <si>
    <t>equipamento_cliente</t>
  </si>
  <si>
    <t>cliente_equipamento</t>
  </si>
  <si>
    <t>responsavel_cliente</t>
  </si>
  <si>
    <t>usuario_cliente</t>
  </si>
  <si>
    <t>relatorio_execucao_de_procedimento_equipamento</t>
  </si>
  <si>
    <t>colaborador</t>
  </si>
  <si>
    <t>fornecedor</t>
  </si>
  <si>
    <t>cliente</t>
  </si>
  <si>
    <t>Tabela</t>
  </si>
  <si>
    <t>Log</t>
  </si>
  <si>
    <t>Atualiação da versão do php 5 para a 7 no windows, dos pacotes e sistema.</t>
  </si>
  <si>
    <t>Testes no sistema após a Atualiação da versão do php 5 para a 7.</t>
  </si>
  <si>
    <t>Estudo de criação de um servidor web linux CentOS.</t>
  </si>
  <si>
    <t>Sistema</t>
  </si>
  <si>
    <t xml:space="preserve"> Criação do projeto no git(3).</t>
  </si>
  <si>
    <t>Exclusão</t>
  </si>
  <si>
    <t>Não implementado</t>
  </si>
  <si>
    <t>Não tem Ação</t>
  </si>
  <si>
    <t>Fisico</t>
  </si>
  <si>
    <t>Mídia</t>
  </si>
  <si>
    <t>Galeria</t>
  </si>
  <si>
    <t>Galeria de mídia</t>
  </si>
  <si>
    <t>Classificação</t>
  </si>
  <si>
    <t>Categorias</t>
  </si>
  <si>
    <t>Tags</t>
  </si>
  <si>
    <t>Acervos</t>
  </si>
  <si>
    <t>label_contexts</t>
  </si>
  <si>
    <t>manutencao@flavis.com.br</t>
  </si>
  <si>
    <t>manutencao.go@flavis.com.b</t>
  </si>
  <si>
    <t>agendamento@flavis.com.br</t>
  </si>
  <si>
    <r>
      <t xml:space="preserve">database_host' </t>
    </r>
    <r>
      <rPr>
        <sz val="10"/>
        <color rgb="FFA9B7C6"/>
        <rFont val="Courier New"/>
        <family val="3"/>
      </rPr>
      <t xml:space="preserve">=&gt; </t>
    </r>
    <r>
      <rPr>
        <sz val="10"/>
        <color rgb="FF6A8759"/>
        <rFont val="Courier New"/>
        <family val="3"/>
      </rPr>
      <t>'localhost'</t>
    </r>
    <r>
      <rPr>
        <sz val="10"/>
        <color rgb="FFCC7832"/>
        <rFont val="Courier New"/>
        <family val="3"/>
      </rPr>
      <t>,</t>
    </r>
  </si>
  <si>
    <r>
      <t xml:space="preserve">database_port' </t>
    </r>
    <r>
      <rPr>
        <sz val="10"/>
        <color rgb="FFA9B7C6"/>
        <rFont val="Courier New"/>
        <family val="3"/>
      </rPr>
      <t xml:space="preserve">=&gt; </t>
    </r>
    <r>
      <rPr>
        <sz val="10"/>
        <color rgb="FF6897BB"/>
        <rFont val="Courier New"/>
        <family val="3"/>
      </rPr>
      <t>5432</t>
    </r>
    <r>
      <rPr>
        <sz val="10"/>
        <color rgb="FFCC7832"/>
        <rFont val="Courier New"/>
        <family val="3"/>
      </rPr>
      <t>,</t>
    </r>
  </si>
  <si>
    <r>
      <t xml:space="preserve">database_name' </t>
    </r>
    <r>
      <rPr>
        <sz val="10"/>
        <color rgb="FFA9B7C6"/>
        <rFont val="Courier New"/>
        <family val="3"/>
      </rPr>
      <t xml:space="preserve">=&gt; </t>
    </r>
    <r>
      <rPr>
        <sz val="10"/>
        <color rgb="FF6A8759"/>
        <rFont val="Courier New"/>
        <family val="3"/>
      </rPr>
      <t>'flavis_prod'</t>
    </r>
    <r>
      <rPr>
        <sz val="10"/>
        <color rgb="FFCC7832"/>
        <rFont val="Courier New"/>
        <family val="3"/>
      </rPr>
      <t>,</t>
    </r>
  </si>
  <si>
    <r>
      <t xml:space="preserve">database_user' </t>
    </r>
    <r>
      <rPr>
        <sz val="10"/>
        <color rgb="FFA9B7C6"/>
        <rFont val="Courier New"/>
        <family val="3"/>
      </rPr>
      <t xml:space="preserve">=&gt; </t>
    </r>
    <r>
      <rPr>
        <sz val="10"/>
        <color rgb="FF6A8759"/>
        <rFont val="Courier New"/>
        <family val="3"/>
      </rPr>
      <t>'flavis_usr'</t>
    </r>
    <r>
      <rPr>
        <sz val="10"/>
        <color rgb="FFCC7832"/>
        <rFont val="Courier New"/>
        <family val="3"/>
      </rPr>
      <t>,</t>
    </r>
  </si>
  <si>
    <r>
      <t xml:space="preserve">database_password' </t>
    </r>
    <r>
      <rPr>
        <sz val="10"/>
        <color rgb="FFA9B7C6"/>
        <rFont val="Courier New"/>
        <family val="3"/>
      </rPr>
      <t xml:space="preserve">=&gt; </t>
    </r>
    <r>
      <rPr>
        <sz val="10"/>
        <color rgb="FF6A8759"/>
        <rFont val="Courier New"/>
        <family val="3"/>
      </rPr>
      <t>'Tp83$mh4'</t>
    </r>
    <r>
      <rPr>
        <sz val="10"/>
        <color rgb="FFCC7832"/>
        <rFont val="Courier New"/>
        <family val="3"/>
      </rPr>
      <t>,</t>
    </r>
  </si>
  <si>
    <r>
      <t xml:space="preserve">mailer_transport' </t>
    </r>
    <r>
      <rPr>
        <sz val="10"/>
        <color rgb="FFA9B7C6"/>
        <rFont val="Courier New"/>
        <family val="3"/>
      </rPr>
      <t xml:space="preserve">=&gt; </t>
    </r>
    <r>
      <rPr>
        <sz val="10"/>
        <color rgb="FF6A8759"/>
        <rFont val="Courier New"/>
        <family val="3"/>
      </rPr>
      <t>'smtp'</t>
    </r>
    <r>
      <rPr>
        <sz val="10"/>
        <color rgb="FFCC7832"/>
        <rFont val="Courier New"/>
        <family val="3"/>
      </rPr>
      <t>,</t>
    </r>
  </si>
  <si>
    <r>
      <t xml:space="preserve">mailer_host' </t>
    </r>
    <r>
      <rPr>
        <sz val="10"/>
        <color rgb="FFA9B7C6"/>
        <rFont val="Courier New"/>
        <family val="3"/>
      </rPr>
      <t xml:space="preserve">=&gt; </t>
    </r>
    <r>
      <rPr>
        <sz val="10"/>
        <color rgb="FF6A8759"/>
        <rFont val="Courier New"/>
        <family val="3"/>
      </rPr>
      <t>'smtp.zoho.com'</t>
    </r>
    <r>
      <rPr>
        <sz val="10"/>
        <color rgb="FFCC7832"/>
        <rFont val="Courier New"/>
        <family val="3"/>
      </rPr>
      <t>,</t>
    </r>
  </si>
  <si>
    <r>
      <t xml:space="preserve">mailer_user' </t>
    </r>
    <r>
      <rPr>
        <sz val="10"/>
        <color rgb="FFA9B7C6"/>
        <rFont val="Courier New"/>
        <family val="3"/>
      </rPr>
      <t xml:space="preserve">=&gt; </t>
    </r>
    <r>
      <rPr>
        <sz val="10"/>
        <color rgb="FF6A8759"/>
        <rFont val="Courier New"/>
        <family val="3"/>
      </rPr>
      <t>'agendamento@flavis.com.br'</t>
    </r>
    <r>
      <rPr>
        <sz val="10"/>
        <color rgb="FFCC7832"/>
        <rFont val="Courier New"/>
        <family val="3"/>
      </rPr>
      <t>,</t>
    </r>
  </si>
  <si>
    <r>
      <t xml:space="preserve">database_driver' </t>
    </r>
    <r>
      <rPr>
        <sz val="10"/>
        <color rgb="FFA9B7C6"/>
        <rFont val="Courier New"/>
        <family val="3"/>
      </rPr>
      <t xml:space="preserve">=&gt; </t>
    </r>
    <r>
      <rPr>
        <sz val="10"/>
        <color rgb="FF6A8759"/>
        <rFont val="Courier New"/>
        <family val="3"/>
      </rPr>
      <t/>
    </r>
  </si>
  <si>
    <t>flavis_prod</t>
  </si>
  <si>
    <t>pdo_pgsql</t>
  </si>
  <si>
    <t>flavis_usr</t>
  </si>
  <si>
    <t>Tp83$mh4</t>
  </si>
  <si>
    <t>smtp.zoho.com</t>
  </si>
  <si>
    <t>smtp</t>
  </si>
  <si>
    <r>
      <t xml:space="preserve">mailer_password' </t>
    </r>
    <r>
      <rPr>
        <sz val="10"/>
        <color rgb="FFA9B7C6"/>
        <rFont val="Courier New"/>
        <family val="3"/>
      </rPr>
      <t xml:space="preserve">=&gt; </t>
    </r>
    <r>
      <rPr>
        <sz val="10"/>
        <color rgb="FF6A8759"/>
        <rFont val="Courier New"/>
        <family val="3"/>
      </rPr>
      <t>'agflavis2017'</t>
    </r>
    <r>
      <rPr>
        <sz val="10"/>
        <color rgb="FFCC7832"/>
        <rFont val="Courier New"/>
        <family val="3"/>
      </rPr>
      <t>,</t>
    </r>
  </si>
  <si>
    <t>agflavis2017</t>
  </si>
  <si>
    <t>flavis.com.br</t>
  </si>
  <si>
    <t>port: 587</t>
  </si>
  <si>
    <t>https://logics.com.br</t>
  </si>
  <si>
    <t xml:space="preserve">2606-2706-0107-0207-Atualização do php para versão mais nova (3h+2h+8h+8h). </t>
  </si>
  <si>
    <t xml:space="preserve">0707-Correções no projeto e nos pacotes após a Atualiação da versão do php 5 para a 7 (5h). </t>
  </si>
  <si>
    <t>Servidor</t>
  </si>
  <si>
    <t>Alteração das pastas do projeto no Git (3h), 
Criando ambiente para abrir e tentando abrir o projeto do aplicativo (2h).</t>
  </si>
  <si>
    <t xml:space="preserve">2606.Atualizando o projeto do git com o original (5h). 
2806.Atualização do git (1h). 
0407.Atualização do git (2h). </t>
  </si>
  <si>
    <t xml:space="preserve">0307-Instalação do CentOS 7 (2h). </t>
  </si>
  <si>
    <t xml:space="preserve">0307-Configuração rede e interface gráfica (1,5h). </t>
  </si>
  <si>
    <t>0307-04/07-Instalar o servidor web apache e o PHP 7(4,5h+2h).</t>
  </si>
  <si>
    <t xml:space="preserve">0507-Ajuste nos layout das telas (2h). </t>
  </si>
  <si>
    <t>0807-Criação de script para alterar indices unicos (2h).</t>
  </si>
  <si>
    <t xml:space="preserve">0407-0907-Instalar o postgres no CentOS(2h+4h). </t>
  </si>
  <si>
    <t>0507-0807-0907-Ajuste nas gravações dos campos data de exclusão, para não excluir mais fisicamente. (2h+6h+4h)</t>
  </si>
  <si>
    <t>1007-Criando script e o banco de demonstração (4h)</t>
  </si>
  <si>
    <t>1007-1107-1207-1507-Alterando o sistema para ser multitenancy.</t>
  </si>
  <si>
    <t>Data de Término</t>
  </si>
  <si>
    <t>email_agendamento em perfil</t>
  </si>
  <si>
    <t>equipamento_cliente
marca_equipamento
modelo_equipamento</t>
  </si>
  <si>
    <t>documento</t>
  </si>
  <si>
    <t>foto_os</t>
  </si>
  <si>
    <t>contato</t>
  </si>
  <si>
    <t>entrada_produto</t>
  </si>
  <si>
    <t>agendamento_ordem_servico</t>
  </si>
  <si>
    <t>cliente_documento</t>
  </si>
  <si>
    <t>cliente_endereco</t>
  </si>
  <si>
    <t>cliente_telefone</t>
  </si>
  <si>
    <t>colaborador_documento</t>
  </si>
  <si>
    <t>colaborador_endereco</t>
  </si>
  <si>
    <t>colaborador_filial_empresa</t>
  </si>
  <si>
    <t>endereco</t>
  </si>
  <si>
    <t>Endereco</t>
  </si>
  <si>
    <t>colaborador_telefone</t>
  </si>
  <si>
    <t>fos_user_group</t>
  </si>
  <si>
    <t>fos_user_user</t>
  </si>
  <si>
    <t>foto_execucao_os</t>
  </si>
  <si>
    <t>fos_user_user_group</t>
  </si>
  <si>
    <t>telefone</t>
  </si>
  <si>
    <t>Telefone</t>
  </si>
  <si>
    <t>https://prod.flavis.com.br/login</t>
  </si>
  <si>
    <t>https://prod.flavis.com.br/dashboard</t>
  </si>
  <si>
    <t>https://prod.flavis.com.br/app/funcao/list</t>
  </si>
  <si>
    <t>https://prod.flavis.com.br/app/funcao/1/edit</t>
  </si>
  <si>
    <t>https://prod.flavis.com.br/app/funcao/1/show</t>
  </si>
  <si>
    <t>https://prod.flavis.com.br/app/funcao/create</t>
  </si>
  <si>
    <t>https://prod.flavis.com.br/app/funcao/list?filter%5Bid%5D%5Btype%5D=&amp;filter%5Bid%5D%5Bvalue%5D=&amp;filter%5Bnome%5D%5Btype%5D=&amp;filter%5Bnome%5D%5Bvalue%5D=Diretor&amp;filter%5Bdescricao%5D%5Btype%5D=&amp;filter%5Bdescricao%5D%5Bvalue%5D=&amp;filter%5BcreatedAt%5D%5Btype%5D=&amp;filter%5BcreatedAt%5D%5Bvalue%5D=&amp;filter%5BupdatedAt%5D%5Btype%5D=&amp;filter%5BupdatedAt%5D%5Bvalue%5D=&amp;filter%5BdeletedAt%5D%5Btype%5D=&amp;filter%5BdeletedAt%5D%5Bvalue%5D=&amp;filter%5B_page%5D=1&amp;filter%5B_sort_by%5D=id&amp;filter%5B_sort_order%5D=ASC&amp;filter%5B_per_page%5D=32</t>
  </si>
  <si>
    <t>Filtro</t>
  </si>
  <si>
    <t>Novo</t>
  </si>
  <si>
    <t>Edita</t>
  </si>
  <si>
    <t>https://prod.flavis.com.br/app/funcao/list?filters=reset</t>
  </si>
  <si>
    <t>Exibi</t>
  </si>
  <si>
    <t>http://localhost:8080/flavis/projeto-php/web/app.php/profile/</t>
  </si>
  <si>
    <t>Da erro</t>
  </si>
  <si>
    <t>http://localhost:8080/flavis/projeto-php/web/app.php/register/</t>
  </si>
  <si>
    <t xml:space="preserve">        $request = Request::create( url: '/en/login');</t>
  </si>
  <si>
    <t>multitenant</t>
  </si>
  <si>
    <t>https://prod.flavis.com.br</t>
  </si>
  <si>
    <t>sti@sistemafieg.org.br</t>
  </si>
  <si>
    <t>http://prodflavis.logics.com.br</t>
  </si>
  <si>
    <t>Estudo dos framework usados no projeto.</t>
  </si>
  <si>
    <t>C:\Apache2.4\htdocs\flavis\projeto-php\src\AppBundle\Resources\public\img</t>
  </si>
  <si>
    <t>C:\Apache2.4\htdocs\flavis\projeto-php\web\bundles\app\img</t>
  </si>
  <si>
    <t>logo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</si>
</sst>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m\ /\ d\ /\ yy"/>
    <numFmt numFmtId="165" formatCode="ddd\ m/dd/yy"/>
    <numFmt numFmtId="166" formatCode="ddd\ dd/mm/yy"/>
    <numFmt numFmtId="167" formatCode="dd/m/yyyy"/>
    <numFmt numFmtId="168" formatCode="d\-mmm"/>
    <numFmt numFmtId="169" formatCode="_(* #,##0.00_);_(* \(#,##0.00\);_(* &quot;-&quot;??_);_(@_)"/>
    <numFmt numFmtId="170" formatCode="mmmm\ \ yyyy"/>
    <numFmt numFmtId="171" formatCode="d\ \ mmmm\,\ yyyy"/>
    <numFmt numFmtId="172" formatCode="d\ \ mmm"/>
    <numFmt numFmtId="173" formatCode="d\ \ mmmm"/>
    <numFmt numFmtId="174" formatCode="dddd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4" tint="-0.499984740745262"/>
      <name val="Arial"/>
      <family val="2"/>
    </font>
    <font>
      <i/>
      <sz val="8"/>
      <color theme="0" tint="-0.249977111117893"/>
      <name val="Arial"/>
      <family val="2"/>
    </font>
    <font>
      <sz val="10"/>
      <name val="Arial"/>
      <family val="2"/>
    </font>
    <font>
      <sz val="9"/>
      <name val="Arial"/>
      <family val="2"/>
    </font>
    <font>
      <u/>
      <sz val="10"/>
      <color indexed="12"/>
      <name val="Arial"/>
      <family val="2"/>
    </font>
    <font>
      <sz val="8"/>
      <color indexed="22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9"/>
      <color rgb="FF000000"/>
      <name val="Arial"/>
      <family val="2"/>
    </font>
    <font>
      <sz val="11"/>
      <name val="Calibri"/>
      <family val="2"/>
      <scheme val="minor"/>
    </font>
    <font>
      <b/>
      <sz val="14"/>
      <name val="Arial"/>
      <family val="2"/>
    </font>
    <font>
      <sz val="8"/>
      <name val="Arial"/>
      <family val="2"/>
    </font>
    <font>
      <sz val="26"/>
      <name val="Arial Black"/>
      <family val="2"/>
    </font>
    <font>
      <sz val="28"/>
      <name val="Arial Black"/>
      <family val="2"/>
    </font>
    <font>
      <b/>
      <sz val="13"/>
      <name val="Arial"/>
      <family val="2"/>
    </font>
    <font>
      <sz val="22"/>
      <color indexed="10"/>
      <name val="Arial Black"/>
      <family val="2"/>
    </font>
    <font>
      <sz val="11"/>
      <name val="Arial Narrow"/>
      <family val="2"/>
    </font>
    <font>
      <b/>
      <sz val="36"/>
      <name val="Arial Black"/>
      <family val="2"/>
    </font>
    <font>
      <sz val="8"/>
      <color indexed="8"/>
      <name val="Arial"/>
      <family val="2"/>
    </font>
    <font>
      <sz val="10"/>
      <color theme="3"/>
      <name val="Arial"/>
      <family val="2"/>
    </font>
    <font>
      <sz val="8"/>
      <name val="Verdana"/>
      <family val="2"/>
    </font>
    <font>
      <b/>
      <sz val="12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sz val="10"/>
      <color indexed="21"/>
      <name val="Verdana"/>
      <family val="2"/>
    </font>
    <font>
      <b/>
      <sz val="7.5"/>
      <name val="Verdana"/>
      <family val="2"/>
    </font>
    <font>
      <sz val="10"/>
      <name val="Arial Narrow"/>
      <family val="2"/>
    </font>
    <font>
      <b/>
      <sz val="10"/>
      <color indexed="8"/>
      <name val="Arial Black"/>
      <family val="2"/>
    </font>
    <font>
      <b/>
      <sz val="10"/>
      <color indexed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A9B7C6"/>
      <name val="Courier New"/>
      <family val="3"/>
    </font>
    <font>
      <sz val="10"/>
      <color rgb="FF6A8759"/>
      <name val="Courier New"/>
      <family val="3"/>
    </font>
    <font>
      <sz val="10"/>
      <color rgb="FFCC7832"/>
      <name val="Courier New"/>
      <family val="3"/>
    </font>
    <font>
      <sz val="10"/>
      <color rgb="FF6897BB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59999389629810485"/>
        <bgColor rgb="FFD6F4D9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/>
      <right/>
      <top/>
      <bottom style="thin">
        <color indexed="8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/>
    <xf numFmtId="169" fontId="4" fillId="0" borderId="0" applyFont="0" applyFill="0" applyBorder="0" applyAlignment="0" applyProtection="0"/>
  </cellStyleXfs>
  <cellXfs count="168">
    <xf numFmtId="0" fontId="0" fillId="0" borderId="0" xfId="0"/>
    <xf numFmtId="0" fontId="0" fillId="0" borderId="0" xfId="0" applyProtection="1"/>
    <xf numFmtId="0" fontId="3" fillId="0" borderId="0" xfId="0" applyFont="1" applyBorder="1" applyAlignment="1">
      <alignment vertical="center"/>
    </xf>
    <xf numFmtId="0" fontId="4" fillId="0" borderId="0" xfId="0" applyFont="1" applyFill="1" applyBorder="1" applyProtection="1"/>
    <xf numFmtId="0" fontId="0" fillId="0" borderId="0" xfId="0" applyFill="1" applyBorder="1" applyProtection="1"/>
    <xf numFmtId="0" fontId="0" fillId="0" borderId="0" xfId="0" applyNumberFormat="1" applyFill="1" applyBorder="1" applyProtection="1"/>
    <xf numFmtId="0" fontId="0" fillId="0" borderId="0" xfId="0" applyFill="1" applyAlignment="1" applyProtection="1"/>
    <xf numFmtId="0" fontId="0" fillId="0" borderId="0" xfId="0" applyFill="1" applyProtection="1"/>
    <xf numFmtId="164" fontId="7" fillId="2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Protection="1"/>
    <xf numFmtId="0" fontId="0" fillId="0" borderId="0" xfId="0" applyNumberFormat="1" applyProtection="1"/>
    <xf numFmtId="0" fontId="8" fillId="0" borderId="4" xfId="0" applyNumberFormat="1" applyFont="1" applyFill="1" applyBorder="1" applyAlignment="1" applyProtection="1"/>
    <xf numFmtId="0" fontId="9" fillId="0" borderId="4" xfId="0" applyFont="1" applyBorder="1" applyAlignment="1" applyProtection="1">
      <alignment horizontal="left"/>
    </xf>
    <xf numFmtId="0" fontId="8" fillId="0" borderId="4" xfId="0" applyFont="1" applyBorder="1" applyAlignment="1" applyProtection="1">
      <alignment horizontal="left" wrapText="1"/>
    </xf>
    <xf numFmtId="0" fontId="8" fillId="0" borderId="4" xfId="0" applyNumberFormat="1" applyFont="1" applyBorder="1" applyAlignment="1" applyProtection="1">
      <alignment horizontal="center" wrapText="1"/>
    </xf>
    <xf numFmtId="0" fontId="9" fillId="0" borderId="4" xfId="0" applyFont="1" applyBorder="1" applyAlignment="1" applyProtection="1">
      <alignment horizontal="center"/>
    </xf>
    <xf numFmtId="0" fontId="8" fillId="0" borderId="4" xfId="0" applyFont="1" applyBorder="1" applyAlignment="1" applyProtection="1">
      <alignment horizontal="center" wrapText="1"/>
    </xf>
    <xf numFmtId="0" fontId="5" fillId="0" borderId="5" xfId="0" applyNumberFormat="1" applyFont="1" applyFill="1" applyBorder="1" applyAlignment="1" applyProtection="1">
      <alignment horizontal="center" shrinkToFit="1"/>
    </xf>
    <xf numFmtId="0" fontId="4" fillId="0" borderId="0" xfId="0" applyFont="1" applyFill="1" applyBorder="1" applyAlignment="1" applyProtection="1"/>
    <xf numFmtId="0" fontId="0" fillId="0" borderId="0" xfId="0" applyFill="1" applyBorder="1" applyAlignment="1" applyProtection="1"/>
    <xf numFmtId="0" fontId="8" fillId="2" borderId="6" xfId="0" applyNumberFormat="1" applyFont="1" applyFill="1" applyBorder="1" applyAlignment="1" applyProtection="1">
      <alignment horizontal="left"/>
    </xf>
    <xf numFmtId="0" fontId="8" fillId="2" borderId="6" xfId="0" applyFont="1" applyFill="1" applyBorder="1" applyAlignment="1" applyProtection="1">
      <alignment wrapText="1"/>
      <protection locked="0"/>
    </xf>
    <xf numFmtId="0" fontId="5" fillId="2" borderId="6" xfId="0" applyFont="1" applyFill="1" applyBorder="1" applyProtection="1">
      <protection locked="0"/>
    </xf>
    <xf numFmtId="0" fontId="5" fillId="0" borderId="6" xfId="0" applyNumberFormat="1" applyFont="1" applyFill="1" applyBorder="1" applyAlignment="1" applyProtection="1">
      <alignment horizontal="center"/>
    </xf>
    <xf numFmtId="165" fontId="5" fillId="0" borderId="6" xfId="0" applyNumberFormat="1" applyFont="1" applyFill="1" applyBorder="1" applyAlignment="1" applyProtection="1">
      <alignment horizontal="right"/>
    </xf>
    <xf numFmtId="9" fontId="5" fillId="0" borderId="6" xfId="1" applyFont="1" applyFill="1" applyBorder="1" applyAlignment="1" applyProtection="1">
      <alignment horizontal="center"/>
      <protection locked="0"/>
    </xf>
    <xf numFmtId="1" fontId="5" fillId="0" borderId="6" xfId="0" applyNumberFormat="1" applyFont="1" applyFill="1" applyBorder="1" applyAlignment="1" applyProtection="1">
      <alignment horizontal="center"/>
      <protection locked="0"/>
    </xf>
    <xf numFmtId="0" fontId="5" fillId="0" borderId="6" xfId="0" applyFont="1" applyFill="1" applyBorder="1" applyAlignment="1" applyProtection="1">
      <alignment horizontal="center" vertical="center"/>
    </xf>
    <xf numFmtId="0" fontId="4" fillId="2" borderId="6" xfId="0" applyFont="1" applyFill="1" applyBorder="1" applyProtection="1"/>
    <xf numFmtId="0" fontId="5" fillId="2" borderId="6" xfId="0" applyFont="1" applyFill="1" applyBorder="1" applyProtection="1"/>
    <xf numFmtId="0" fontId="5" fillId="0" borderId="6" xfId="0" applyNumberFormat="1" applyFont="1" applyFill="1" applyBorder="1" applyAlignment="1" applyProtection="1">
      <alignment horizontal="left"/>
    </xf>
    <xf numFmtId="0" fontId="5" fillId="0" borderId="6" xfId="0" applyFont="1" applyFill="1" applyBorder="1" applyAlignment="1" applyProtection="1">
      <alignment wrapText="1"/>
      <protection locked="0"/>
    </xf>
    <xf numFmtId="0" fontId="5" fillId="0" borderId="6" xfId="0" applyFont="1" applyFill="1" applyBorder="1" applyProtection="1">
      <protection locked="0"/>
    </xf>
    <xf numFmtId="166" fontId="10" fillId="0" borderId="7" xfId="0" applyNumberFormat="1" applyFont="1" applyBorder="1" applyAlignment="1">
      <alignment horizontal="right"/>
    </xf>
    <xf numFmtId="0" fontId="4" fillId="0" borderId="6" xfId="0" applyFont="1" applyBorder="1" applyProtection="1"/>
    <xf numFmtId="0" fontId="5" fillId="0" borderId="6" xfId="0" applyFont="1" applyBorder="1" applyProtection="1"/>
    <xf numFmtId="166" fontId="10" fillId="0" borderId="6" xfId="0" applyNumberFormat="1" applyFont="1" applyBorder="1" applyAlignment="1">
      <alignment horizontal="right"/>
    </xf>
    <xf numFmtId="1" fontId="10" fillId="0" borderId="6" xfId="0" applyNumberFormat="1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166" fontId="10" fillId="3" borderId="6" xfId="0" applyNumberFormat="1" applyFont="1" applyFill="1" applyBorder="1" applyAlignment="1">
      <alignment horizontal="right"/>
    </xf>
    <xf numFmtId="9" fontId="10" fillId="4" borderId="6" xfId="1" applyFont="1" applyFill="1" applyBorder="1" applyAlignment="1">
      <alignment horizontal="center"/>
    </xf>
    <xf numFmtId="0" fontId="0" fillId="0" borderId="2" xfId="0" applyNumberFormat="1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0" fontId="12" fillId="5" borderId="0" xfId="3" applyFont="1" applyFill="1" applyProtection="1">
      <protection hidden="1"/>
    </xf>
    <xf numFmtId="0" fontId="4" fillId="5" borderId="0" xfId="3" applyFill="1" applyProtection="1">
      <protection hidden="1"/>
    </xf>
    <xf numFmtId="168" fontId="4" fillId="5" borderId="0" xfId="3" applyNumberFormat="1" applyFill="1" applyAlignment="1" applyProtection="1">
      <alignment horizontal="center"/>
      <protection hidden="1"/>
    </xf>
    <xf numFmtId="0" fontId="4" fillId="6" borderId="0" xfId="3" applyFill="1" applyProtection="1">
      <protection hidden="1"/>
    </xf>
    <xf numFmtId="0" fontId="4" fillId="0" borderId="0" xfId="3" applyFill="1" applyProtection="1">
      <protection hidden="1"/>
    </xf>
    <xf numFmtId="0" fontId="4" fillId="0" borderId="0" xfId="3"/>
    <xf numFmtId="0" fontId="9" fillId="0" borderId="0" xfId="3" applyFont="1" applyFill="1" applyProtection="1">
      <protection hidden="1"/>
    </xf>
    <xf numFmtId="0" fontId="4" fillId="0" borderId="0" xfId="3" applyFill="1"/>
    <xf numFmtId="0" fontId="14" fillId="5" borderId="0" xfId="3" applyFont="1" applyFill="1" applyAlignment="1" applyProtection="1">
      <alignment horizontal="left" vertical="center"/>
      <protection hidden="1"/>
    </xf>
    <xf numFmtId="0" fontId="15" fillId="5" borderId="0" xfId="3" applyFont="1" applyFill="1" applyAlignment="1" applyProtection="1">
      <alignment horizontal="left" vertical="center"/>
      <protection hidden="1"/>
    </xf>
    <xf numFmtId="0" fontId="16" fillId="5" borderId="0" xfId="3" applyFont="1" applyFill="1" applyProtection="1">
      <protection hidden="1"/>
    </xf>
    <xf numFmtId="0" fontId="4" fillId="6" borderId="0" xfId="3" applyFill="1" applyAlignment="1" applyProtection="1">
      <alignment horizontal="left" vertical="top"/>
      <protection hidden="1"/>
    </xf>
    <xf numFmtId="0" fontId="18" fillId="6" borderId="0" xfId="4" applyNumberFormat="1" applyFont="1" applyFill="1" applyBorder="1" applyAlignment="1" applyProtection="1">
      <alignment horizontal="center" wrapText="1"/>
      <protection hidden="1"/>
    </xf>
    <xf numFmtId="0" fontId="20" fillId="6" borderId="0" xfId="3" applyFont="1" applyFill="1" applyProtection="1">
      <protection hidden="1"/>
    </xf>
    <xf numFmtId="14" fontId="22" fillId="6" borderId="0" xfId="3" applyNumberFormat="1" applyFont="1" applyFill="1" applyProtection="1">
      <protection hidden="1"/>
    </xf>
    <xf numFmtId="170" fontId="24" fillId="6" borderId="0" xfId="3" applyNumberFormat="1" applyFont="1" applyFill="1" applyBorder="1" applyAlignment="1" applyProtection="1">
      <alignment horizontal="center" vertical="center" wrapText="1"/>
      <protection hidden="1"/>
    </xf>
    <xf numFmtId="0" fontId="8" fillId="7" borderId="0" xfId="3" applyFont="1" applyFill="1" applyBorder="1" applyAlignment="1" applyProtection="1">
      <alignment horizontal="center" vertical="center" wrapText="1"/>
      <protection hidden="1"/>
    </xf>
    <xf numFmtId="0" fontId="8" fillId="6" borderId="0" xfId="3" applyFont="1" applyFill="1" applyBorder="1" applyAlignment="1" applyProtection="1">
      <alignment horizontal="center" vertical="center" wrapText="1"/>
      <protection hidden="1"/>
    </xf>
    <xf numFmtId="0" fontId="5" fillId="6" borderId="0" xfId="3" applyFont="1" applyFill="1" applyBorder="1" applyAlignment="1" applyProtection="1">
      <alignment horizontal="center" vertical="center" wrapText="1"/>
      <protection hidden="1"/>
    </xf>
    <xf numFmtId="0" fontId="4" fillId="7" borderId="0" xfId="3" applyFont="1" applyFill="1" applyBorder="1" applyAlignment="1" applyProtection="1">
      <alignment horizontal="center" vertical="center" wrapText="1"/>
      <protection hidden="1"/>
    </xf>
    <xf numFmtId="0" fontId="4" fillId="6" borderId="0" xfId="3" applyFont="1" applyFill="1" applyBorder="1" applyAlignment="1" applyProtection="1">
      <alignment horizontal="center" vertical="center" wrapText="1"/>
      <protection hidden="1"/>
    </xf>
    <xf numFmtId="0" fontId="4" fillId="6" borderId="0" xfId="3" applyFont="1" applyFill="1" applyBorder="1" applyAlignment="1" applyProtection="1">
      <alignment horizontal="center" vertical="center"/>
      <protection hidden="1"/>
    </xf>
    <xf numFmtId="2" fontId="4" fillId="0" borderId="0" xfId="3" applyNumberFormat="1" applyFill="1" applyProtection="1">
      <protection hidden="1"/>
    </xf>
    <xf numFmtId="171" fontId="4" fillId="6" borderId="0" xfId="3" applyNumberFormat="1" applyFill="1" applyProtection="1">
      <protection hidden="1"/>
    </xf>
    <xf numFmtId="0" fontId="25" fillId="6" borderId="0" xfId="3" applyFont="1" applyFill="1" applyBorder="1" applyAlignment="1" applyProtection="1">
      <alignment horizontal="right"/>
      <protection hidden="1"/>
    </xf>
    <xf numFmtId="0" fontId="25" fillId="6" borderId="0" xfId="3" applyFont="1" applyFill="1" applyBorder="1" applyAlignment="1" applyProtection="1">
      <alignment horizontal="left"/>
      <protection hidden="1"/>
    </xf>
    <xf numFmtId="0" fontId="25" fillId="6" borderId="0" xfId="3" applyFont="1" applyFill="1" applyBorder="1" applyAlignment="1" applyProtection="1">
      <alignment horizontal="center" wrapText="1"/>
      <protection hidden="1"/>
    </xf>
    <xf numFmtId="0" fontId="26" fillId="6" borderId="0" xfId="3" applyFont="1" applyFill="1" applyBorder="1" applyAlignment="1" applyProtection="1">
      <alignment horizontal="center" vertical="center" wrapText="1"/>
      <protection hidden="1"/>
    </xf>
    <xf numFmtId="0" fontId="25" fillId="6" borderId="0" xfId="3" applyFont="1" applyFill="1" applyBorder="1" applyAlignment="1" applyProtection="1">
      <alignment horizontal="center" vertical="center"/>
      <protection hidden="1"/>
    </xf>
    <xf numFmtId="0" fontId="13" fillId="6" borderId="0" xfId="3" applyFont="1" applyFill="1" applyBorder="1" applyAlignment="1" applyProtection="1">
      <alignment horizontal="center" vertical="center" wrapText="1"/>
      <protection hidden="1"/>
    </xf>
    <xf numFmtId="0" fontId="25" fillId="6" borderId="0" xfId="3" applyFont="1" applyFill="1" applyAlignment="1">
      <alignment horizontal="right"/>
    </xf>
    <xf numFmtId="0" fontId="25" fillId="6" borderId="0" xfId="3" applyFont="1" applyFill="1" applyAlignment="1">
      <alignment horizontal="left"/>
    </xf>
    <xf numFmtId="0" fontId="13" fillId="6" borderId="0" xfId="3" applyFont="1" applyFill="1" applyProtection="1">
      <protection hidden="1"/>
    </xf>
    <xf numFmtId="0" fontId="13" fillId="0" borderId="0" xfId="3" applyFont="1" applyFill="1" applyProtection="1">
      <protection hidden="1"/>
    </xf>
    <xf numFmtId="0" fontId="13" fillId="0" borderId="0" xfId="3" applyFont="1"/>
    <xf numFmtId="2" fontId="13" fillId="0" borderId="0" xfId="3" applyNumberFormat="1" applyFont="1" applyFill="1" applyProtection="1">
      <protection hidden="1"/>
    </xf>
    <xf numFmtId="0" fontId="13" fillId="0" borderId="0" xfId="3" applyFont="1" applyFill="1"/>
    <xf numFmtId="14" fontId="13" fillId="0" borderId="0" xfId="3" applyNumberFormat="1" applyFont="1" applyFill="1" applyProtection="1">
      <protection hidden="1"/>
    </xf>
    <xf numFmtId="14" fontId="22" fillId="0" borderId="0" xfId="3" applyNumberFormat="1" applyFont="1" applyFill="1" applyProtection="1">
      <protection hidden="1"/>
    </xf>
    <xf numFmtId="0" fontId="5" fillId="0" borderId="0" xfId="3" applyFont="1" applyFill="1" applyProtection="1">
      <protection hidden="1"/>
    </xf>
    <xf numFmtId="0" fontId="8" fillId="0" borderId="0" xfId="3" applyFont="1" applyFill="1" applyProtection="1">
      <protection hidden="1"/>
    </xf>
    <xf numFmtId="0" fontId="5" fillId="0" borderId="0" xfId="3" applyFont="1" applyFill="1" applyAlignment="1" applyProtection="1">
      <alignment horizontal="center"/>
      <protection hidden="1"/>
    </xf>
    <xf numFmtId="0" fontId="5" fillId="0" borderId="0" xfId="3" applyFont="1" applyFill="1" applyAlignment="1" applyProtection="1">
      <alignment horizontal="right"/>
      <protection hidden="1"/>
    </xf>
    <xf numFmtId="0" fontId="25" fillId="6" borderId="0" xfId="3" applyFont="1" applyFill="1" applyBorder="1" applyAlignment="1" applyProtection="1">
      <alignment horizontal="center" vertical="center" wrapText="1"/>
      <protection hidden="1"/>
    </xf>
    <xf numFmtId="0" fontId="25" fillId="6" borderId="0" xfId="3" applyFont="1" applyFill="1" applyBorder="1" applyAlignment="1" applyProtection="1">
      <alignment horizontal="right" vertical="center"/>
      <protection hidden="1"/>
    </xf>
    <xf numFmtId="0" fontId="25" fillId="6" borderId="0" xfId="3" applyFont="1" applyFill="1" applyBorder="1" applyAlignment="1" applyProtection="1">
      <alignment horizontal="left" vertical="center"/>
      <protection hidden="1"/>
    </xf>
    <xf numFmtId="171" fontId="4" fillId="0" borderId="0" xfId="3" applyNumberFormat="1" applyFill="1" applyProtection="1">
      <protection hidden="1"/>
    </xf>
    <xf numFmtId="0" fontId="5" fillId="6" borderId="0" xfId="3" applyFont="1" applyFill="1" applyBorder="1" applyAlignment="1" applyProtection="1">
      <alignment horizontal="center" vertical="center"/>
      <protection hidden="1"/>
    </xf>
    <xf numFmtId="0" fontId="18" fillId="6" borderId="0" xfId="3" applyFont="1" applyFill="1" applyBorder="1" applyAlignment="1" applyProtection="1">
      <alignment horizontal="center" wrapText="1"/>
      <protection hidden="1"/>
    </xf>
    <xf numFmtId="14" fontId="4" fillId="6" borderId="0" xfId="3" applyNumberFormat="1" applyFill="1" applyProtection="1">
      <protection hidden="1"/>
    </xf>
    <xf numFmtId="0" fontId="25" fillId="6" borderId="0" xfId="3" applyFont="1" applyFill="1" applyBorder="1" applyAlignment="1" applyProtection="1">
      <protection hidden="1"/>
    </xf>
    <xf numFmtId="0" fontId="25" fillId="6" borderId="0" xfId="3" applyFont="1" applyFill="1" applyBorder="1" applyAlignment="1" applyProtection="1">
      <alignment vertical="center"/>
      <protection hidden="1"/>
    </xf>
    <xf numFmtId="0" fontId="25" fillId="6" borderId="0" xfId="3" applyFont="1" applyFill="1" applyAlignment="1">
      <alignment horizontal="right" vertical="center"/>
    </xf>
    <xf numFmtId="0" fontId="25" fillId="6" borderId="0" xfId="3" applyFont="1" applyFill="1" applyAlignment="1">
      <alignment horizontal="left" vertical="center"/>
    </xf>
    <xf numFmtId="0" fontId="4" fillId="7" borderId="0" xfId="3" applyFont="1" applyFill="1" applyBorder="1" applyAlignment="1" applyProtection="1">
      <alignment horizontal="center" vertical="center"/>
      <protection hidden="1"/>
    </xf>
    <xf numFmtId="170" fontId="9" fillId="6" borderId="0" xfId="3" applyNumberFormat="1" applyFont="1" applyFill="1" applyBorder="1" applyAlignment="1" applyProtection="1">
      <alignment horizontal="center" vertical="center" wrapText="1"/>
      <protection hidden="1"/>
    </xf>
    <xf numFmtId="0" fontId="5" fillId="6" borderId="0" xfId="3" applyFont="1" applyFill="1" applyProtection="1">
      <protection hidden="1"/>
    </xf>
    <xf numFmtId="0" fontId="5" fillId="0" borderId="0" xfId="3" applyFont="1" applyFill="1"/>
    <xf numFmtId="0" fontId="5" fillId="0" borderId="0" xfId="3" applyFont="1"/>
    <xf numFmtId="0" fontId="4" fillId="6" borderId="0" xfId="3" applyFont="1" applyFill="1" applyAlignment="1" applyProtection="1">
      <alignment horizontal="center" vertical="center"/>
      <protection hidden="1"/>
    </xf>
    <xf numFmtId="0" fontId="25" fillId="6" borderId="0" xfId="3" applyFont="1" applyFill="1"/>
    <xf numFmtId="0" fontId="5" fillId="6" borderId="0" xfId="3" applyFont="1" applyFill="1" applyAlignment="1" applyProtection="1">
      <alignment horizontal="center" vertical="center"/>
      <protection hidden="1"/>
    </xf>
    <xf numFmtId="0" fontId="25" fillId="6" borderId="0" xfId="3" applyFont="1" applyFill="1" applyAlignment="1" applyProtection="1">
      <alignment horizontal="center" vertical="center"/>
      <protection hidden="1"/>
    </xf>
    <xf numFmtId="0" fontId="27" fillId="6" borderId="0" xfId="3" applyFont="1" applyFill="1" applyProtection="1">
      <protection hidden="1"/>
    </xf>
    <xf numFmtId="14" fontId="13" fillId="6" borderId="0" xfId="3" applyNumberFormat="1" applyFont="1" applyFill="1" applyProtection="1">
      <protection hidden="1"/>
    </xf>
    <xf numFmtId="0" fontId="28" fillId="6" borderId="0" xfId="3" applyFont="1" applyFill="1" applyAlignment="1" applyProtection="1">
      <alignment horizontal="left"/>
      <protection hidden="1"/>
    </xf>
    <xf numFmtId="0" fontId="4" fillId="6" borderId="0" xfId="3" applyFill="1" applyBorder="1" applyProtection="1">
      <protection hidden="1"/>
    </xf>
    <xf numFmtId="0" fontId="4" fillId="6" borderId="0" xfId="3" applyFill="1" applyAlignment="1" applyProtection="1">
      <alignment horizontal="left"/>
      <protection hidden="1"/>
    </xf>
    <xf numFmtId="0" fontId="29" fillId="6" borderId="0" xfId="3" applyFont="1" applyFill="1" applyAlignment="1" applyProtection="1">
      <alignment horizontal="left"/>
      <protection hidden="1"/>
    </xf>
    <xf numFmtId="0" fontId="4" fillId="6" borderId="0" xfId="3" applyFill="1"/>
    <xf numFmtId="0" fontId="4" fillId="0" borderId="0" xfId="3" applyNumberFormat="1" applyFill="1" applyProtection="1">
      <protection hidden="1"/>
    </xf>
    <xf numFmtId="0" fontId="0" fillId="0" borderId="0" xfId="4" applyNumberFormat="1" applyFont="1" applyFill="1" applyProtection="1">
      <protection hidden="1"/>
    </xf>
    <xf numFmtId="0" fontId="4" fillId="0" borderId="0" xfId="3" applyFont="1" applyFill="1" applyProtection="1">
      <protection hidden="1"/>
    </xf>
    <xf numFmtId="174" fontId="4" fillId="0" borderId="0" xfId="3" applyNumberFormat="1" applyFill="1" applyProtection="1">
      <protection hidden="1"/>
    </xf>
    <xf numFmtId="0" fontId="4" fillId="0" borderId="0" xfId="3" applyFill="1" applyBorder="1" applyProtection="1">
      <protection hidden="1"/>
    </xf>
    <xf numFmtId="0" fontId="30" fillId="0" borderId="0" xfId="3" applyFont="1" applyFill="1" applyBorder="1" applyAlignment="1" applyProtection="1">
      <alignment horizontal="center" wrapText="1"/>
      <protection hidden="1"/>
    </xf>
    <xf numFmtId="0" fontId="31" fillId="0" borderId="0" xfId="4" applyNumberFormat="1" applyFont="1" applyFill="1" applyBorder="1" applyAlignment="1" applyProtection="1">
      <alignment horizontal="center" wrapText="1"/>
      <protection hidden="1"/>
    </xf>
    <xf numFmtId="0" fontId="27" fillId="0" borderId="0" xfId="3" applyFont="1" applyFill="1" applyProtection="1">
      <protection hidden="1"/>
    </xf>
    <xf numFmtId="0" fontId="27" fillId="0" borderId="0" xfId="3" applyFont="1" applyFill="1" applyAlignment="1" applyProtection="1">
      <alignment horizontal="center"/>
      <protection hidden="1"/>
    </xf>
    <xf numFmtId="0" fontId="9" fillId="0" borderId="0" xfId="3" applyFont="1" applyFill="1" applyAlignment="1" applyProtection="1">
      <alignment horizontal="center"/>
      <protection hidden="1"/>
    </xf>
    <xf numFmtId="0" fontId="32" fillId="0" borderId="0" xfId="3" applyFont="1" applyFill="1" applyAlignment="1" applyProtection="1">
      <alignment horizontal="center"/>
      <protection hidden="1"/>
    </xf>
    <xf numFmtId="0" fontId="32" fillId="0" borderId="0" xfId="3" applyFont="1" applyFill="1" applyProtection="1">
      <protection hidden="1"/>
    </xf>
    <xf numFmtId="0" fontId="13" fillId="0" borderId="0" xfId="3" applyFont="1" applyFill="1" applyAlignment="1" applyProtection="1">
      <alignment horizontal="center"/>
      <protection hidden="1"/>
    </xf>
    <xf numFmtId="0" fontId="13" fillId="0" borderId="0" xfId="3" applyFont="1" applyFill="1" applyAlignment="1" applyProtection="1">
      <alignment horizontal="right"/>
      <protection hidden="1"/>
    </xf>
    <xf numFmtId="0" fontId="0" fillId="0" borderId="0" xfId="0" applyFont="1"/>
    <xf numFmtId="0" fontId="5" fillId="8" borderId="6" xfId="0" applyFont="1" applyFill="1" applyBorder="1" applyAlignment="1" applyProtection="1">
      <alignment wrapText="1"/>
      <protection locked="0"/>
    </xf>
    <xf numFmtId="0" fontId="5" fillId="8" borderId="6" xfId="0" applyFont="1" applyFill="1" applyBorder="1" applyProtection="1">
      <protection locked="0"/>
    </xf>
    <xf numFmtId="0" fontId="33" fillId="0" borderId="0" xfId="0" applyFont="1"/>
    <xf numFmtId="0" fontId="8" fillId="0" borderId="6" xfId="0" applyNumberFormat="1" applyFont="1" applyFill="1" applyBorder="1" applyAlignment="1" applyProtection="1">
      <alignment horizontal="left"/>
    </xf>
    <xf numFmtId="0" fontId="8" fillId="0" borderId="6" xfId="0" applyFont="1" applyFill="1" applyBorder="1" applyAlignment="1" applyProtection="1">
      <alignment wrapText="1"/>
      <protection locked="0"/>
    </xf>
    <xf numFmtId="0" fontId="35" fillId="0" borderId="0" xfId="0" applyFont="1" applyAlignment="1">
      <alignment vertical="center"/>
    </xf>
    <xf numFmtId="0" fontId="35" fillId="0" borderId="0" xfId="0" applyFont="1" applyFill="1" applyAlignment="1">
      <alignment vertical="center"/>
    </xf>
    <xf numFmtId="0" fontId="0" fillId="0" borderId="0" xfId="0" quotePrefix="1"/>
    <xf numFmtId="2" fontId="0" fillId="0" borderId="0" xfId="0" applyNumberFormat="1" applyFont="1" applyBorder="1" applyAlignment="1" applyProtection="1">
      <alignment horizontal="center"/>
    </xf>
    <xf numFmtId="2" fontId="8" fillId="0" borderId="4" xfId="0" applyNumberFormat="1" applyFont="1" applyBorder="1" applyAlignment="1" applyProtection="1">
      <alignment horizontal="center" wrapText="1"/>
    </xf>
    <xf numFmtId="2" fontId="10" fillId="0" borderId="6" xfId="0" applyNumberFormat="1" applyFont="1" applyFill="1" applyBorder="1" applyAlignment="1">
      <alignment horizontal="center"/>
    </xf>
    <xf numFmtId="2" fontId="11" fillId="0" borderId="0" xfId="0" applyNumberFormat="1" applyFont="1" applyFill="1" applyBorder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center"/>
    </xf>
    <xf numFmtId="2" fontId="5" fillId="0" borderId="6" xfId="0" applyNumberFormat="1" applyFont="1" applyFill="1" applyBorder="1" applyAlignment="1" applyProtection="1">
      <alignment horizontal="center"/>
    </xf>
    <xf numFmtId="2" fontId="10" fillId="0" borderId="6" xfId="0" applyNumberFormat="1" applyFont="1" applyBorder="1" applyAlignment="1">
      <alignment horizontal="center"/>
    </xf>
    <xf numFmtId="14" fontId="0" fillId="0" borderId="0" xfId="0" applyNumberFormat="1" applyFill="1" applyBorder="1" applyAlignment="1" applyProtection="1">
      <alignment horizontal="left"/>
    </xf>
    <xf numFmtId="1" fontId="0" fillId="0" borderId="0" xfId="0" applyNumberFormat="1" applyAlignment="1" applyProtection="1">
      <alignment horizontal="center"/>
    </xf>
    <xf numFmtId="0" fontId="0" fillId="0" borderId="0" xfId="0" applyAlignment="1">
      <alignment horizontal="left"/>
    </xf>
    <xf numFmtId="0" fontId="6" fillId="0" borderId="0" xfId="2" applyAlignment="1" applyProtection="1">
      <alignment vertical="center"/>
    </xf>
    <xf numFmtId="0" fontId="0" fillId="0" borderId="0" xfId="0" applyAlignment="1"/>
    <xf numFmtId="0" fontId="6" fillId="0" borderId="0" xfId="2" applyAlignment="1" applyProtection="1"/>
    <xf numFmtId="0" fontId="13" fillId="6" borderId="0" xfId="3" applyFont="1" applyFill="1" applyAlignment="1" applyProtection="1">
      <alignment horizontal="left" vertical="top" wrapText="1"/>
      <protection hidden="1"/>
    </xf>
    <xf numFmtId="0" fontId="5" fillId="6" borderId="0" xfId="3" applyFont="1" applyFill="1" applyAlignment="1" applyProtection="1">
      <alignment horizontal="left" vertical="top" wrapText="1"/>
      <protection hidden="1"/>
    </xf>
    <xf numFmtId="0" fontId="9" fillId="6" borderId="0" xfId="3" applyFont="1" applyFill="1" applyAlignment="1" applyProtection="1">
      <alignment horizontal="left" vertical="center" wrapText="1"/>
      <protection hidden="1"/>
    </xf>
    <xf numFmtId="0" fontId="17" fillId="7" borderId="0" xfId="3" applyFont="1" applyFill="1" applyBorder="1" applyAlignment="1" applyProtection="1">
      <alignment horizontal="center" vertical="center"/>
      <protection locked="0"/>
    </xf>
    <xf numFmtId="0" fontId="19" fillId="6" borderId="0" xfId="3" applyFont="1" applyFill="1" applyAlignment="1" applyProtection="1">
      <alignment horizontal="center"/>
      <protection hidden="1"/>
    </xf>
    <xf numFmtId="0" fontId="21" fillId="0" borderId="0" xfId="2" applyFont="1" applyBorder="1" applyAlignment="1" applyProtection="1">
      <alignment horizontal="right"/>
    </xf>
    <xf numFmtId="170" fontId="23" fillId="0" borderId="8" xfId="3" applyNumberFormat="1" applyFont="1" applyBorder="1" applyAlignment="1" applyProtection="1">
      <alignment horizontal="center" vertical="center" wrapText="1"/>
      <protection hidden="1"/>
    </xf>
    <xf numFmtId="170" fontId="23" fillId="0" borderId="0" xfId="3" applyNumberFormat="1" applyFont="1" applyBorder="1" applyAlignment="1" applyProtection="1">
      <alignment horizontal="center" vertical="center" wrapText="1"/>
      <protection hidden="1"/>
    </xf>
    <xf numFmtId="171" fontId="9" fillId="0" borderId="0" xfId="3" applyNumberFormat="1" applyFont="1" applyFill="1" applyAlignment="1" applyProtection="1">
      <alignment horizontal="center"/>
      <protection hidden="1"/>
    </xf>
    <xf numFmtId="0" fontId="23" fillId="0" borderId="0" xfId="3" applyFont="1" applyFill="1" applyAlignment="1" applyProtection="1">
      <alignment horizontal="center"/>
      <protection hidden="1"/>
    </xf>
    <xf numFmtId="172" fontId="5" fillId="0" borderId="0" xfId="3" applyNumberFormat="1" applyFont="1" applyFill="1" applyAlignment="1" applyProtection="1">
      <alignment horizontal="left"/>
      <protection hidden="1"/>
    </xf>
    <xf numFmtId="173" fontId="8" fillId="0" borderId="0" xfId="3" applyNumberFormat="1" applyFont="1" applyFill="1" applyAlignment="1" applyProtection="1">
      <alignment horizontal="left"/>
      <protection hidden="1"/>
    </xf>
    <xf numFmtId="0" fontId="5" fillId="0" borderId="3" xfId="0" applyNumberFormat="1" applyFont="1" applyFill="1" applyBorder="1" applyAlignment="1" applyProtection="1">
      <alignment horizontal="left" vertical="center"/>
    </xf>
    <xf numFmtId="0" fontId="6" fillId="0" borderId="0" xfId="2" applyAlignment="1" applyProtection="1">
      <alignment horizontal="left"/>
    </xf>
    <xf numFmtId="0" fontId="0" fillId="0" borderId="0" xfId="0" applyFill="1" applyAlignment="1" applyProtection="1">
      <alignment horizontal="right" indent="1"/>
    </xf>
    <xf numFmtId="0" fontId="11" fillId="0" borderId="1" xfId="0" applyFont="1" applyFill="1" applyBorder="1" applyAlignment="1" applyProtection="1">
      <alignment horizontal="left"/>
      <protection locked="0"/>
    </xf>
    <xf numFmtId="167" fontId="11" fillId="0" borderId="2" xfId="0" applyNumberFormat="1" applyFont="1" applyFill="1" applyBorder="1" applyAlignment="1" applyProtection="1">
      <alignment horizontal="left"/>
      <protection locked="0"/>
    </xf>
    <xf numFmtId="14" fontId="5" fillId="0" borderId="3" xfId="0" applyNumberFormat="1" applyFont="1" applyFill="1" applyBorder="1" applyAlignment="1" applyProtection="1">
      <alignment horizontal="left" vertical="center"/>
    </xf>
    <xf numFmtId="0" fontId="2" fillId="2" borderId="0" xfId="0" applyNumberFormat="1" applyFont="1" applyFill="1" applyBorder="1" applyAlignment="1" applyProtection="1">
      <alignment horizontal="center" vertical="center"/>
    </xf>
  </cellXfs>
  <cellStyles count="5">
    <cellStyle name="Hiperlink" xfId="2" builtinId="8"/>
    <cellStyle name="Normal" xfId="0" builtinId="0"/>
    <cellStyle name="Normal 2" xfId="3"/>
    <cellStyle name="Porcentagem" xfId="1" builtinId="5"/>
    <cellStyle name="Vírgula 2" xfId="4"/>
  </cellStyles>
  <dxfs count="60"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ill>
        <patternFill>
          <bgColor theme="9" tint="0.59996337778862885"/>
        </patternFill>
      </fill>
    </dxf>
    <dxf>
      <font>
        <condense val="0"/>
        <extend val="0"/>
        <color indexed="8"/>
      </font>
      <fill>
        <patternFill>
          <bgColor indexed="45"/>
        </patternFill>
      </fill>
    </dxf>
    <dxf>
      <font>
        <condense val="0"/>
        <extend val="0"/>
        <color indexed="43"/>
      </font>
    </dxf>
    <dxf>
      <font>
        <b val="0"/>
        <i val="0"/>
        <condense val="0"/>
        <extend val="0"/>
        <color indexed="8"/>
      </font>
      <fill>
        <patternFill>
          <bgColor indexed="45"/>
        </patternFill>
      </fill>
    </dxf>
    <dxf>
      <font>
        <condense val="0"/>
        <extend val="0"/>
        <color indexed="8"/>
      </font>
      <fill>
        <patternFill>
          <bgColor indexed="45"/>
        </patternFill>
      </fill>
    </dxf>
    <dxf>
      <font>
        <condense val="0"/>
        <extend val="0"/>
        <color indexed="43"/>
      </font>
    </dxf>
    <dxf>
      <font>
        <condense val="0"/>
        <extend val="0"/>
        <color indexed="8"/>
      </font>
      <fill>
        <patternFill>
          <bgColor indexed="45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8"/>
      </font>
      <fill>
        <patternFill>
          <bgColor indexed="45"/>
        </patternFill>
      </fill>
    </dxf>
    <dxf>
      <font>
        <condense val="0"/>
        <extend val="0"/>
        <color indexed="43"/>
      </font>
    </dxf>
    <dxf>
      <font>
        <condense val="0"/>
        <extend val="0"/>
        <color indexed="8"/>
      </font>
      <fill>
        <patternFill>
          <bgColor indexed="45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8"/>
      </font>
      <fill>
        <patternFill>
          <bgColor indexed="45"/>
        </patternFill>
      </fill>
    </dxf>
    <dxf>
      <font>
        <condense val="0"/>
        <extend val="0"/>
        <color indexed="8"/>
      </font>
      <fill>
        <patternFill>
          <bgColor indexed="45"/>
        </patternFill>
      </fill>
    </dxf>
    <dxf>
      <font>
        <condense val="0"/>
        <extend val="0"/>
        <color indexed="8"/>
      </font>
      <fill>
        <patternFill>
          <bgColor indexed="45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8"/>
      </font>
      <fill>
        <patternFill>
          <bgColor indexed="45"/>
        </patternFill>
      </fill>
    </dxf>
    <dxf>
      <font>
        <condense val="0"/>
        <extend val="0"/>
        <color indexed="8"/>
      </font>
      <fill>
        <patternFill>
          <bgColor indexed="45"/>
        </patternFill>
      </fill>
    </dxf>
    <dxf>
      <font>
        <condense val="0"/>
        <extend val="0"/>
        <color indexed="8"/>
      </font>
      <fill>
        <patternFill>
          <bgColor indexed="45"/>
        </patternFill>
      </fill>
    </dxf>
    <dxf>
      <font>
        <condense val="0"/>
        <extend val="0"/>
        <color indexed="43"/>
      </font>
    </dxf>
    <dxf>
      <font>
        <condense val="0"/>
        <extend val="0"/>
        <color indexed="8"/>
      </font>
      <fill>
        <patternFill>
          <bgColor indexed="45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8"/>
      </font>
      <fill>
        <patternFill>
          <bgColor indexed="45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8"/>
      </font>
      <fill>
        <patternFill>
          <bgColor indexed="45"/>
        </patternFill>
      </fill>
    </dxf>
    <dxf>
      <font>
        <condense val="0"/>
        <extend val="0"/>
        <color indexed="43"/>
      </font>
    </dxf>
    <dxf>
      <font>
        <condense val="0"/>
        <extend val="0"/>
        <color indexed="8"/>
      </font>
      <fill>
        <patternFill>
          <bgColor indexed="45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8"/>
      </font>
      <fill>
        <patternFill>
          <bgColor indexed="45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8"/>
      </font>
      <fill>
        <patternFill>
          <bgColor indexed="45"/>
        </patternFill>
      </fill>
    </dxf>
    <dxf>
      <font>
        <condense val="0"/>
        <extend val="0"/>
        <color indexed="8"/>
      </font>
      <fill>
        <patternFill>
          <bgColor indexed="45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8"/>
      </font>
      <fill>
        <patternFill>
          <bgColor indexed="45"/>
        </patternFill>
      </fill>
    </dxf>
    <dxf>
      <font>
        <condense val="0"/>
        <extend val="0"/>
        <color indexed="8"/>
      </font>
      <fill>
        <patternFill>
          <bgColor indexed="45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8"/>
      </font>
      <fill>
        <patternFill>
          <bgColor indexed="45"/>
        </patternFill>
      </fill>
    </dxf>
    <dxf>
      <font>
        <condense val="0"/>
        <extend val="0"/>
        <color indexed="8"/>
      </font>
      <fill>
        <patternFill>
          <bgColor indexed="45"/>
        </patternFill>
      </fill>
    </dxf>
    <dxf>
      <font>
        <condense val="0"/>
        <extend val="0"/>
        <color indexed="8"/>
      </font>
      <fill>
        <patternFill>
          <bgColor indexed="45"/>
        </patternFill>
      </fill>
    </dxf>
    <dxf>
      <font>
        <condense val="0"/>
        <extend val="0"/>
        <color indexed="8"/>
      </font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43"/>
      </font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ont>
        <condense val="0"/>
        <extend val="0"/>
        <color indexed="43"/>
      </font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43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11</xdr:col>
      <xdr:colOff>18667</xdr:colOff>
      <xdr:row>18</xdr:row>
      <xdr:rowOff>75786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67525" y="190500"/>
          <a:ext cx="3066667" cy="33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295010</xdr:colOff>
      <xdr:row>6</xdr:row>
      <xdr:rowOff>133190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123810" cy="12761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295010</xdr:colOff>
      <xdr:row>10</xdr:row>
      <xdr:rowOff>190238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123810" cy="20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295010</xdr:colOff>
      <xdr:row>11</xdr:row>
      <xdr:rowOff>123548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123810" cy="221904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7</xdr:col>
      <xdr:colOff>342629</xdr:colOff>
      <xdr:row>12</xdr:row>
      <xdr:rowOff>114000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38400" y="0"/>
          <a:ext cx="2171429" cy="24000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11</xdr:col>
      <xdr:colOff>342629</xdr:colOff>
      <xdr:row>15</xdr:row>
      <xdr:rowOff>104405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76800" y="0"/>
          <a:ext cx="2171429" cy="2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olhinha.net.b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:8080/flavis/projeto-php/web/app.php/register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prod.flavis.com.br/login" TargetMode="External"/><Relationship Id="rId1" Type="http://schemas.openxmlformats.org/officeDocument/2006/relationships/hyperlink" Target="mailto:agendamento@flavis.com.br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s://prod.flavis.com.br/" TargetMode="External"/><Relationship Id="rId4" Type="http://schemas.openxmlformats.org/officeDocument/2006/relationships/hyperlink" Target="mailto:manutencao@flavis.com.br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D108"/>
  <sheetViews>
    <sheetView topLeftCell="A31" workbookViewId="0">
      <selection activeCell="B8" sqref="B8"/>
    </sheetView>
  </sheetViews>
  <sheetFormatPr defaultRowHeight="12.75" x14ac:dyDescent="0.2"/>
  <cols>
    <col min="1" max="15" width="6.7109375" style="48" customWidth="1"/>
    <col min="16" max="16" width="10" style="48" customWidth="1"/>
    <col min="17" max="17" width="9.140625" style="48"/>
    <col min="18" max="18" width="10.42578125" style="48" bestFit="1" customWidth="1"/>
    <col min="19" max="19" width="9.5703125" style="48" customWidth="1"/>
    <col min="20" max="20" width="7" style="48" customWidth="1"/>
    <col min="21" max="21" width="14" style="48" customWidth="1"/>
    <col min="22" max="44" width="9.140625" style="48"/>
    <col min="45" max="50" width="0" style="48" hidden="1" customWidth="1"/>
    <col min="51" max="66" width="9.140625" style="48" hidden="1" customWidth="1"/>
    <col min="67" max="67" width="19.28515625" style="48" hidden="1" customWidth="1"/>
    <col min="68" max="68" width="18.5703125" style="48" hidden="1" customWidth="1"/>
    <col min="69" max="70" width="9.140625" style="48" hidden="1" customWidth="1"/>
    <col min="71" max="256" width="9.140625" style="48"/>
    <col min="257" max="271" width="6.7109375" style="48" customWidth="1"/>
    <col min="272" max="272" width="10" style="48" customWidth="1"/>
    <col min="273" max="273" width="9.140625" style="48"/>
    <col min="274" max="274" width="10.42578125" style="48" bestFit="1" customWidth="1"/>
    <col min="275" max="275" width="9.5703125" style="48" customWidth="1"/>
    <col min="276" max="276" width="7" style="48" customWidth="1"/>
    <col min="277" max="277" width="14" style="48" customWidth="1"/>
    <col min="278" max="300" width="9.140625" style="48"/>
    <col min="301" max="326" width="0" style="48" hidden="1" customWidth="1"/>
    <col min="327" max="512" width="9.140625" style="48"/>
    <col min="513" max="527" width="6.7109375" style="48" customWidth="1"/>
    <col min="528" max="528" width="10" style="48" customWidth="1"/>
    <col min="529" max="529" width="9.140625" style="48"/>
    <col min="530" max="530" width="10.42578125" style="48" bestFit="1" customWidth="1"/>
    <col min="531" max="531" width="9.5703125" style="48" customWidth="1"/>
    <col min="532" max="532" width="7" style="48" customWidth="1"/>
    <col min="533" max="533" width="14" style="48" customWidth="1"/>
    <col min="534" max="556" width="9.140625" style="48"/>
    <col min="557" max="582" width="0" style="48" hidden="1" customWidth="1"/>
    <col min="583" max="768" width="9.140625" style="48"/>
    <col min="769" max="783" width="6.7109375" style="48" customWidth="1"/>
    <col min="784" max="784" width="10" style="48" customWidth="1"/>
    <col min="785" max="785" width="9.140625" style="48"/>
    <col min="786" max="786" width="10.42578125" style="48" bestFit="1" customWidth="1"/>
    <col min="787" max="787" width="9.5703125" style="48" customWidth="1"/>
    <col min="788" max="788" width="7" style="48" customWidth="1"/>
    <col min="789" max="789" width="14" style="48" customWidth="1"/>
    <col min="790" max="812" width="9.140625" style="48"/>
    <col min="813" max="838" width="0" style="48" hidden="1" customWidth="1"/>
    <col min="839" max="1024" width="9.140625" style="48"/>
    <col min="1025" max="1039" width="6.7109375" style="48" customWidth="1"/>
    <col min="1040" max="1040" width="10" style="48" customWidth="1"/>
    <col min="1041" max="1041" width="9.140625" style="48"/>
    <col min="1042" max="1042" width="10.42578125" style="48" bestFit="1" customWidth="1"/>
    <col min="1043" max="1043" width="9.5703125" style="48" customWidth="1"/>
    <col min="1044" max="1044" width="7" style="48" customWidth="1"/>
    <col min="1045" max="1045" width="14" style="48" customWidth="1"/>
    <col min="1046" max="1068" width="9.140625" style="48"/>
    <col min="1069" max="1094" width="0" style="48" hidden="1" customWidth="1"/>
    <col min="1095" max="1280" width="9.140625" style="48"/>
    <col min="1281" max="1295" width="6.7109375" style="48" customWidth="1"/>
    <col min="1296" max="1296" width="10" style="48" customWidth="1"/>
    <col min="1297" max="1297" width="9.140625" style="48"/>
    <col min="1298" max="1298" width="10.42578125" style="48" bestFit="1" customWidth="1"/>
    <col min="1299" max="1299" width="9.5703125" style="48" customWidth="1"/>
    <col min="1300" max="1300" width="7" style="48" customWidth="1"/>
    <col min="1301" max="1301" width="14" style="48" customWidth="1"/>
    <col min="1302" max="1324" width="9.140625" style="48"/>
    <col min="1325" max="1350" width="0" style="48" hidden="1" customWidth="1"/>
    <col min="1351" max="1536" width="9.140625" style="48"/>
    <col min="1537" max="1551" width="6.7109375" style="48" customWidth="1"/>
    <col min="1552" max="1552" width="10" style="48" customWidth="1"/>
    <col min="1553" max="1553" width="9.140625" style="48"/>
    <col min="1554" max="1554" width="10.42578125" style="48" bestFit="1" customWidth="1"/>
    <col min="1555" max="1555" width="9.5703125" style="48" customWidth="1"/>
    <col min="1556" max="1556" width="7" style="48" customWidth="1"/>
    <col min="1557" max="1557" width="14" style="48" customWidth="1"/>
    <col min="1558" max="1580" width="9.140625" style="48"/>
    <col min="1581" max="1606" width="0" style="48" hidden="1" customWidth="1"/>
    <col min="1607" max="1792" width="9.140625" style="48"/>
    <col min="1793" max="1807" width="6.7109375" style="48" customWidth="1"/>
    <col min="1808" max="1808" width="10" style="48" customWidth="1"/>
    <col min="1809" max="1809" width="9.140625" style="48"/>
    <col min="1810" max="1810" width="10.42578125" style="48" bestFit="1" customWidth="1"/>
    <col min="1811" max="1811" width="9.5703125" style="48" customWidth="1"/>
    <col min="1812" max="1812" width="7" style="48" customWidth="1"/>
    <col min="1813" max="1813" width="14" style="48" customWidth="1"/>
    <col min="1814" max="1836" width="9.140625" style="48"/>
    <col min="1837" max="1862" width="0" style="48" hidden="1" customWidth="1"/>
    <col min="1863" max="2048" width="9.140625" style="48"/>
    <col min="2049" max="2063" width="6.7109375" style="48" customWidth="1"/>
    <col min="2064" max="2064" width="10" style="48" customWidth="1"/>
    <col min="2065" max="2065" width="9.140625" style="48"/>
    <col min="2066" max="2066" width="10.42578125" style="48" bestFit="1" customWidth="1"/>
    <col min="2067" max="2067" width="9.5703125" style="48" customWidth="1"/>
    <col min="2068" max="2068" width="7" style="48" customWidth="1"/>
    <col min="2069" max="2069" width="14" style="48" customWidth="1"/>
    <col min="2070" max="2092" width="9.140625" style="48"/>
    <col min="2093" max="2118" width="0" style="48" hidden="1" customWidth="1"/>
    <col min="2119" max="2304" width="9.140625" style="48"/>
    <col min="2305" max="2319" width="6.7109375" style="48" customWidth="1"/>
    <col min="2320" max="2320" width="10" style="48" customWidth="1"/>
    <col min="2321" max="2321" width="9.140625" style="48"/>
    <col min="2322" max="2322" width="10.42578125" style="48" bestFit="1" customWidth="1"/>
    <col min="2323" max="2323" width="9.5703125" style="48" customWidth="1"/>
    <col min="2324" max="2324" width="7" style="48" customWidth="1"/>
    <col min="2325" max="2325" width="14" style="48" customWidth="1"/>
    <col min="2326" max="2348" width="9.140625" style="48"/>
    <col min="2349" max="2374" width="0" style="48" hidden="1" customWidth="1"/>
    <col min="2375" max="2560" width="9.140625" style="48"/>
    <col min="2561" max="2575" width="6.7109375" style="48" customWidth="1"/>
    <col min="2576" max="2576" width="10" style="48" customWidth="1"/>
    <col min="2577" max="2577" width="9.140625" style="48"/>
    <col min="2578" max="2578" width="10.42578125" style="48" bestFit="1" customWidth="1"/>
    <col min="2579" max="2579" width="9.5703125" style="48" customWidth="1"/>
    <col min="2580" max="2580" width="7" style="48" customWidth="1"/>
    <col min="2581" max="2581" width="14" style="48" customWidth="1"/>
    <col min="2582" max="2604" width="9.140625" style="48"/>
    <col min="2605" max="2630" width="0" style="48" hidden="1" customWidth="1"/>
    <col min="2631" max="2816" width="9.140625" style="48"/>
    <col min="2817" max="2831" width="6.7109375" style="48" customWidth="1"/>
    <col min="2832" max="2832" width="10" style="48" customWidth="1"/>
    <col min="2833" max="2833" width="9.140625" style="48"/>
    <col min="2834" max="2834" width="10.42578125" style="48" bestFit="1" customWidth="1"/>
    <col min="2835" max="2835" width="9.5703125" style="48" customWidth="1"/>
    <col min="2836" max="2836" width="7" style="48" customWidth="1"/>
    <col min="2837" max="2837" width="14" style="48" customWidth="1"/>
    <col min="2838" max="2860" width="9.140625" style="48"/>
    <col min="2861" max="2886" width="0" style="48" hidden="1" customWidth="1"/>
    <col min="2887" max="3072" width="9.140625" style="48"/>
    <col min="3073" max="3087" width="6.7109375" style="48" customWidth="1"/>
    <col min="3088" max="3088" width="10" style="48" customWidth="1"/>
    <col min="3089" max="3089" width="9.140625" style="48"/>
    <col min="3090" max="3090" width="10.42578125" style="48" bestFit="1" customWidth="1"/>
    <col min="3091" max="3091" width="9.5703125" style="48" customWidth="1"/>
    <col min="3092" max="3092" width="7" style="48" customWidth="1"/>
    <col min="3093" max="3093" width="14" style="48" customWidth="1"/>
    <col min="3094" max="3116" width="9.140625" style="48"/>
    <col min="3117" max="3142" width="0" style="48" hidden="1" customWidth="1"/>
    <col min="3143" max="3328" width="9.140625" style="48"/>
    <col min="3329" max="3343" width="6.7109375" style="48" customWidth="1"/>
    <col min="3344" max="3344" width="10" style="48" customWidth="1"/>
    <col min="3345" max="3345" width="9.140625" style="48"/>
    <col min="3346" max="3346" width="10.42578125" style="48" bestFit="1" customWidth="1"/>
    <col min="3347" max="3347" width="9.5703125" style="48" customWidth="1"/>
    <col min="3348" max="3348" width="7" style="48" customWidth="1"/>
    <col min="3349" max="3349" width="14" style="48" customWidth="1"/>
    <col min="3350" max="3372" width="9.140625" style="48"/>
    <col min="3373" max="3398" width="0" style="48" hidden="1" customWidth="1"/>
    <col min="3399" max="3584" width="9.140625" style="48"/>
    <col min="3585" max="3599" width="6.7109375" style="48" customWidth="1"/>
    <col min="3600" max="3600" width="10" style="48" customWidth="1"/>
    <col min="3601" max="3601" width="9.140625" style="48"/>
    <col min="3602" max="3602" width="10.42578125" style="48" bestFit="1" customWidth="1"/>
    <col min="3603" max="3603" width="9.5703125" style="48" customWidth="1"/>
    <col min="3604" max="3604" width="7" style="48" customWidth="1"/>
    <col min="3605" max="3605" width="14" style="48" customWidth="1"/>
    <col min="3606" max="3628" width="9.140625" style="48"/>
    <col min="3629" max="3654" width="0" style="48" hidden="1" customWidth="1"/>
    <col min="3655" max="3840" width="9.140625" style="48"/>
    <col min="3841" max="3855" width="6.7109375" style="48" customWidth="1"/>
    <col min="3856" max="3856" width="10" style="48" customWidth="1"/>
    <col min="3857" max="3857" width="9.140625" style="48"/>
    <col min="3858" max="3858" width="10.42578125" style="48" bestFit="1" customWidth="1"/>
    <col min="3859" max="3859" width="9.5703125" style="48" customWidth="1"/>
    <col min="3860" max="3860" width="7" style="48" customWidth="1"/>
    <col min="3861" max="3861" width="14" style="48" customWidth="1"/>
    <col min="3862" max="3884" width="9.140625" style="48"/>
    <col min="3885" max="3910" width="0" style="48" hidden="1" customWidth="1"/>
    <col min="3911" max="4096" width="9.140625" style="48"/>
    <col min="4097" max="4111" width="6.7109375" style="48" customWidth="1"/>
    <col min="4112" max="4112" width="10" style="48" customWidth="1"/>
    <col min="4113" max="4113" width="9.140625" style="48"/>
    <col min="4114" max="4114" width="10.42578125" style="48" bestFit="1" customWidth="1"/>
    <col min="4115" max="4115" width="9.5703125" style="48" customWidth="1"/>
    <col min="4116" max="4116" width="7" style="48" customWidth="1"/>
    <col min="4117" max="4117" width="14" style="48" customWidth="1"/>
    <col min="4118" max="4140" width="9.140625" style="48"/>
    <col min="4141" max="4166" width="0" style="48" hidden="1" customWidth="1"/>
    <col min="4167" max="4352" width="9.140625" style="48"/>
    <col min="4353" max="4367" width="6.7109375" style="48" customWidth="1"/>
    <col min="4368" max="4368" width="10" style="48" customWidth="1"/>
    <col min="4369" max="4369" width="9.140625" style="48"/>
    <col min="4370" max="4370" width="10.42578125" style="48" bestFit="1" customWidth="1"/>
    <col min="4371" max="4371" width="9.5703125" style="48" customWidth="1"/>
    <col min="4372" max="4372" width="7" style="48" customWidth="1"/>
    <col min="4373" max="4373" width="14" style="48" customWidth="1"/>
    <col min="4374" max="4396" width="9.140625" style="48"/>
    <col min="4397" max="4422" width="0" style="48" hidden="1" customWidth="1"/>
    <col min="4423" max="4608" width="9.140625" style="48"/>
    <col min="4609" max="4623" width="6.7109375" style="48" customWidth="1"/>
    <col min="4624" max="4624" width="10" style="48" customWidth="1"/>
    <col min="4625" max="4625" width="9.140625" style="48"/>
    <col min="4626" max="4626" width="10.42578125" style="48" bestFit="1" customWidth="1"/>
    <col min="4627" max="4627" width="9.5703125" style="48" customWidth="1"/>
    <col min="4628" max="4628" width="7" style="48" customWidth="1"/>
    <col min="4629" max="4629" width="14" style="48" customWidth="1"/>
    <col min="4630" max="4652" width="9.140625" style="48"/>
    <col min="4653" max="4678" width="0" style="48" hidden="1" customWidth="1"/>
    <col min="4679" max="4864" width="9.140625" style="48"/>
    <col min="4865" max="4879" width="6.7109375" style="48" customWidth="1"/>
    <col min="4880" max="4880" width="10" style="48" customWidth="1"/>
    <col min="4881" max="4881" width="9.140625" style="48"/>
    <col min="4882" max="4882" width="10.42578125" style="48" bestFit="1" customWidth="1"/>
    <col min="4883" max="4883" width="9.5703125" style="48" customWidth="1"/>
    <col min="4884" max="4884" width="7" style="48" customWidth="1"/>
    <col min="4885" max="4885" width="14" style="48" customWidth="1"/>
    <col min="4886" max="4908" width="9.140625" style="48"/>
    <col min="4909" max="4934" width="0" style="48" hidden="1" customWidth="1"/>
    <col min="4935" max="5120" width="9.140625" style="48"/>
    <col min="5121" max="5135" width="6.7109375" style="48" customWidth="1"/>
    <col min="5136" max="5136" width="10" style="48" customWidth="1"/>
    <col min="5137" max="5137" width="9.140625" style="48"/>
    <col min="5138" max="5138" width="10.42578125" style="48" bestFit="1" customWidth="1"/>
    <col min="5139" max="5139" width="9.5703125" style="48" customWidth="1"/>
    <col min="5140" max="5140" width="7" style="48" customWidth="1"/>
    <col min="5141" max="5141" width="14" style="48" customWidth="1"/>
    <col min="5142" max="5164" width="9.140625" style="48"/>
    <col min="5165" max="5190" width="0" style="48" hidden="1" customWidth="1"/>
    <col min="5191" max="5376" width="9.140625" style="48"/>
    <col min="5377" max="5391" width="6.7109375" style="48" customWidth="1"/>
    <col min="5392" max="5392" width="10" style="48" customWidth="1"/>
    <col min="5393" max="5393" width="9.140625" style="48"/>
    <col min="5394" max="5394" width="10.42578125" style="48" bestFit="1" customWidth="1"/>
    <col min="5395" max="5395" width="9.5703125" style="48" customWidth="1"/>
    <col min="5396" max="5396" width="7" style="48" customWidth="1"/>
    <col min="5397" max="5397" width="14" style="48" customWidth="1"/>
    <col min="5398" max="5420" width="9.140625" style="48"/>
    <col min="5421" max="5446" width="0" style="48" hidden="1" customWidth="1"/>
    <col min="5447" max="5632" width="9.140625" style="48"/>
    <col min="5633" max="5647" width="6.7109375" style="48" customWidth="1"/>
    <col min="5648" max="5648" width="10" style="48" customWidth="1"/>
    <col min="5649" max="5649" width="9.140625" style="48"/>
    <col min="5650" max="5650" width="10.42578125" style="48" bestFit="1" customWidth="1"/>
    <col min="5651" max="5651" width="9.5703125" style="48" customWidth="1"/>
    <col min="5652" max="5652" width="7" style="48" customWidth="1"/>
    <col min="5653" max="5653" width="14" style="48" customWidth="1"/>
    <col min="5654" max="5676" width="9.140625" style="48"/>
    <col min="5677" max="5702" width="0" style="48" hidden="1" customWidth="1"/>
    <col min="5703" max="5888" width="9.140625" style="48"/>
    <col min="5889" max="5903" width="6.7109375" style="48" customWidth="1"/>
    <col min="5904" max="5904" width="10" style="48" customWidth="1"/>
    <col min="5905" max="5905" width="9.140625" style="48"/>
    <col min="5906" max="5906" width="10.42578125" style="48" bestFit="1" customWidth="1"/>
    <col min="5907" max="5907" width="9.5703125" style="48" customWidth="1"/>
    <col min="5908" max="5908" width="7" style="48" customWidth="1"/>
    <col min="5909" max="5909" width="14" style="48" customWidth="1"/>
    <col min="5910" max="5932" width="9.140625" style="48"/>
    <col min="5933" max="5958" width="0" style="48" hidden="1" customWidth="1"/>
    <col min="5959" max="6144" width="9.140625" style="48"/>
    <col min="6145" max="6159" width="6.7109375" style="48" customWidth="1"/>
    <col min="6160" max="6160" width="10" style="48" customWidth="1"/>
    <col min="6161" max="6161" width="9.140625" style="48"/>
    <col min="6162" max="6162" width="10.42578125" style="48" bestFit="1" customWidth="1"/>
    <col min="6163" max="6163" width="9.5703125" style="48" customWidth="1"/>
    <col min="6164" max="6164" width="7" style="48" customWidth="1"/>
    <col min="6165" max="6165" width="14" style="48" customWidth="1"/>
    <col min="6166" max="6188" width="9.140625" style="48"/>
    <col min="6189" max="6214" width="0" style="48" hidden="1" customWidth="1"/>
    <col min="6215" max="6400" width="9.140625" style="48"/>
    <col min="6401" max="6415" width="6.7109375" style="48" customWidth="1"/>
    <col min="6416" max="6416" width="10" style="48" customWidth="1"/>
    <col min="6417" max="6417" width="9.140625" style="48"/>
    <col min="6418" max="6418" width="10.42578125" style="48" bestFit="1" customWidth="1"/>
    <col min="6419" max="6419" width="9.5703125" style="48" customWidth="1"/>
    <col min="6420" max="6420" width="7" style="48" customWidth="1"/>
    <col min="6421" max="6421" width="14" style="48" customWidth="1"/>
    <col min="6422" max="6444" width="9.140625" style="48"/>
    <col min="6445" max="6470" width="0" style="48" hidden="1" customWidth="1"/>
    <col min="6471" max="6656" width="9.140625" style="48"/>
    <col min="6657" max="6671" width="6.7109375" style="48" customWidth="1"/>
    <col min="6672" max="6672" width="10" style="48" customWidth="1"/>
    <col min="6673" max="6673" width="9.140625" style="48"/>
    <col min="6674" max="6674" width="10.42578125" style="48" bestFit="1" customWidth="1"/>
    <col min="6675" max="6675" width="9.5703125" style="48" customWidth="1"/>
    <col min="6676" max="6676" width="7" style="48" customWidth="1"/>
    <col min="6677" max="6677" width="14" style="48" customWidth="1"/>
    <col min="6678" max="6700" width="9.140625" style="48"/>
    <col min="6701" max="6726" width="0" style="48" hidden="1" customWidth="1"/>
    <col min="6727" max="6912" width="9.140625" style="48"/>
    <col min="6913" max="6927" width="6.7109375" style="48" customWidth="1"/>
    <col min="6928" max="6928" width="10" style="48" customWidth="1"/>
    <col min="6929" max="6929" width="9.140625" style="48"/>
    <col min="6930" max="6930" width="10.42578125" style="48" bestFit="1" customWidth="1"/>
    <col min="6931" max="6931" width="9.5703125" style="48" customWidth="1"/>
    <col min="6932" max="6932" width="7" style="48" customWidth="1"/>
    <col min="6933" max="6933" width="14" style="48" customWidth="1"/>
    <col min="6934" max="6956" width="9.140625" style="48"/>
    <col min="6957" max="6982" width="0" style="48" hidden="1" customWidth="1"/>
    <col min="6983" max="7168" width="9.140625" style="48"/>
    <col min="7169" max="7183" width="6.7109375" style="48" customWidth="1"/>
    <col min="7184" max="7184" width="10" style="48" customWidth="1"/>
    <col min="7185" max="7185" width="9.140625" style="48"/>
    <col min="7186" max="7186" width="10.42578125" style="48" bestFit="1" customWidth="1"/>
    <col min="7187" max="7187" width="9.5703125" style="48" customWidth="1"/>
    <col min="7188" max="7188" width="7" style="48" customWidth="1"/>
    <col min="7189" max="7189" width="14" style="48" customWidth="1"/>
    <col min="7190" max="7212" width="9.140625" style="48"/>
    <col min="7213" max="7238" width="0" style="48" hidden="1" customWidth="1"/>
    <col min="7239" max="7424" width="9.140625" style="48"/>
    <col min="7425" max="7439" width="6.7109375" style="48" customWidth="1"/>
    <col min="7440" max="7440" width="10" style="48" customWidth="1"/>
    <col min="7441" max="7441" width="9.140625" style="48"/>
    <col min="7442" max="7442" width="10.42578125" style="48" bestFit="1" customWidth="1"/>
    <col min="7443" max="7443" width="9.5703125" style="48" customWidth="1"/>
    <col min="7444" max="7444" width="7" style="48" customWidth="1"/>
    <col min="7445" max="7445" width="14" style="48" customWidth="1"/>
    <col min="7446" max="7468" width="9.140625" style="48"/>
    <col min="7469" max="7494" width="0" style="48" hidden="1" customWidth="1"/>
    <col min="7495" max="7680" width="9.140625" style="48"/>
    <col min="7681" max="7695" width="6.7109375" style="48" customWidth="1"/>
    <col min="7696" max="7696" width="10" style="48" customWidth="1"/>
    <col min="7697" max="7697" width="9.140625" style="48"/>
    <col min="7698" max="7698" width="10.42578125" style="48" bestFit="1" customWidth="1"/>
    <col min="7699" max="7699" width="9.5703125" style="48" customWidth="1"/>
    <col min="7700" max="7700" width="7" style="48" customWidth="1"/>
    <col min="7701" max="7701" width="14" style="48" customWidth="1"/>
    <col min="7702" max="7724" width="9.140625" style="48"/>
    <col min="7725" max="7750" width="0" style="48" hidden="1" customWidth="1"/>
    <col min="7751" max="7936" width="9.140625" style="48"/>
    <col min="7937" max="7951" width="6.7109375" style="48" customWidth="1"/>
    <col min="7952" max="7952" width="10" style="48" customWidth="1"/>
    <col min="7953" max="7953" width="9.140625" style="48"/>
    <col min="7954" max="7954" width="10.42578125" style="48" bestFit="1" customWidth="1"/>
    <col min="7955" max="7955" width="9.5703125" style="48" customWidth="1"/>
    <col min="7956" max="7956" width="7" style="48" customWidth="1"/>
    <col min="7957" max="7957" width="14" style="48" customWidth="1"/>
    <col min="7958" max="7980" width="9.140625" style="48"/>
    <col min="7981" max="8006" width="0" style="48" hidden="1" customWidth="1"/>
    <col min="8007" max="8192" width="9.140625" style="48"/>
    <col min="8193" max="8207" width="6.7109375" style="48" customWidth="1"/>
    <col min="8208" max="8208" width="10" style="48" customWidth="1"/>
    <col min="8209" max="8209" width="9.140625" style="48"/>
    <col min="8210" max="8210" width="10.42578125" style="48" bestFit="1" customWidth="1"/>
    <col min="8211" max="8211" width="9.5703125" style="48" customWidth="1"/>
    <col min="8212" max="8212" width="7" style="48" customWidth="1"/>
    <col min="8213" max="8213" width="14" style="48" customWidth="1"/>
    <col min="8214" max="8236" width="9.140625" style="48"/>
    <col min="8237" max="8262" width="0" style="48" hidden="1" customWidth="1"/>
    <col min="8263" max="8448" width="9.140625" style="48"/>
    <col min="8449" max="8463" width="6.7109375" style="48" customWidth="1"/>
    <col min="8464" max="8464" width="10" style="48" customWidth="1"/>
    <col min="8465" max="8465" width="9.140625" style="48"/>
    <col min="8466" max="8466" width="10.42578125" style="48" bestFit="1" customWidth="1"/>
    <col min="8467" max="8467" width="9.5703125" style="48" customWidth="1"/>
    <col min="8468" max="8468" width="7" style="48" customWidth="1"/>
    <col min="8469" max="8469" width="14" style="48" customWidth="1"/>
    <col min="8470" max="8492" width="9.140625" style="48"/>
    <col min="8493" max="8518" width="0" style="48" hidden="1" customWidth="1"/>
    <col min="8519" max="8704" width="9.140625" style="48"/>
    <col min="8705" max="8719" width="6.7109375" style="48" customWidth="1"/>
    <col min="8720" max="8720" width="10" style="48" customWidth="1"/>
    <col min="8721" max="8721" width="9.140625" style="48"/>
    <col min="8722" max="8722" width="10.42578125" style="48" bestFit="1" customWidth="1"/>
    <col min="8723" max="8723" width="9.5703125" style="48" customWidth="1"/>
    <col min="8724" max="8724" width="7" style="48" customWidth="1"/>
    <col min="8725" max="8725" width="14" style="48" customWidth="1"/>
    <col min="8726" max="8748" width="9.140625" style="48"/>
    <col min="8749" max="8774" width="0" style="48" hidden="1" customWidth="1"/>
    <col min="8775" max="8960" width="9.140625" style="48"/>
    <col min="8961" max="8975" width="6.7109375" style="48" customWidth="1"/>
    <col min="8976" max="8976" width="10" style="48" customWidth="1"/>
    <col min="8977" max="8977" width="9.140625" style="48"/>
    <col min="8978" max="8978" width="10.42578125" style="48" bestFit="1" customWidth="1"/>
    <col min="8979" max="8979" width="9.5703125" style="48" customWidth="1"/>
    <col min="8980" max="8980" width="7" style="48" customWidth="1"/>
    <col min="8981" max="8981" width="14" style="48" customWidth="1"/>
    <col min="8982" max="9004" width="9.140625" style="48"/>
    <col min="9005" max="9030" width="0" style="48" hidden="1" customWidth="1"/>
    <col min="9031" max="9216" width="9.140625" style="48"/>
    <col min="9217" max="9231" width="6.7109375" style="48" customWidth="1"/>
    <col min="9232" max="9232" width="10" style="48" customWidth="1"/>
    <col min="9233" max="9233" width="9.140625" style="48"/>
    <col min="9234" max="9234" width="10.42578125" style="48" bestFit="1" customWidth="1"/>
    <col min="9235" max="9235" width="9.5703125" style="48" customWidth="1"/>
    <col min="9236" max="9236" width="7" style="48" customWidth="1"/>
    <col min="9237" max="9237" width="14" style="48" customWidth="1"/>
    <col min="9238" max="9260" width="9.140625" style="48"/>
    <col min="9261" max="9286" width="0" style="48" hidden="1" customWidth="1"/>
    <col min="9287" max="9472" width="9.140625" style="48"/>
    <col min="9473" max="9487" width="6.7109375" style="48" customWidth="1"/>
    <col min="9488" max="9488" width="10" style="48" customWidth="1"/>
    <col min="9489" max="9489" width="9.140625" style="48"/>
    <col min="9490" max="9490" width="10.42578125" style="48" bestFit="1" customWidth="1"/>
    <col min="9491" max="9491" width="9.5703125" style="48" customWidth="1"/>
    <col min="9492" max="9492" width="7" style="48" customWidth="1"/>
    <col min="9493" max="9493" width="14" style="48" customWidth="1"/>
    <col min="9494" max="9516" width="9.140625" style="48"/>
    <col min="9517" max="9542" width="0" style="48" hidden="1" customWidth="1"/>
    <col min="9543" max="9728" width="9.140625" style="48"/>
    <col min="9729" max="9743" width="6.7109375" style="48" customWidth="1"/>
    <col min="9744" max="9744" width="10" style="48" customWidth="1"/>
    <col min="9745" max="9745" width="9.140625" style="48"/>
    <col min="9746" max="9746" width="10.42578125" style="48" bestFit="1" customWidth="1"/>
    <col min="9747" max="9747" width="9.5703125" style="48" customWidth="1"/>
    <col min="9748" max="9748" width="7" style="48" customWidth="1"/>
    <col min="9749" max="9749" width="14" style="48" customWidth="1"/>
    <col min="9750" max="9772" width="9.140625" style="48"/>
    <col min="9773" max="9798" width="0" style="48" hidden="1" customWidth="1"/>
    <col min="9799" max="9984" width="9.140625" style="48"/>
    <col min="9985" max="9999" width="6.7109375" style="48" customWidth="1"/>
    <col min="10000" max="10000" width="10" style="48" customWidth="1"/>
    <col min="10001" max="10001" width="9.140625" style="48"/>
    <col min="10002" max="10002" width="10.42578125" style="48" bestFit="1" customWidth="1"/>
    <col min="10003" max="10003" width="9.5703125" style="48" customWidth="1"/>
    <col min="10004" max="10004" width="7" style="48" customWidth="1"/>
    <col min="10005" max="10005" width="14" style="48" customWidth="1"/>
    <col min="10006" max="10028" width="9.140625" style="48"/>
    <col min="10029" max="10054" width="0" style="48" hidden="1" customWidth="1"/>
    <col min="10055" max="10240" width="9.140625" style="48"/>
    <col min="10241" max="10255" width="6.7109375" style="48" customWidth="1"/>
    <col min="10256" max="10256" width="10" style="48" customWidth="1"/>
    <col min="10257" max="10257" width="9.140625" style="48"/>
    <col min="10258" max="10258" width="10.42578125" style="48" bestFit="1" customWidth="1"/>
    <col min="10259" max="10259" width="9.5703125" style="48" customWidth="1"/>
    <col min="10260" max="10260" width="7" style="48" customWidth="1"/>
    <col min="10261" max="10261" width="14" style="48" customWidth="1"/>
    <col min="10262" max="10284" width="9.140625" style="48"/>
    <col min="10285" max="10310" width="0" style="48" hidden="1" customWidth="1"/>
    <col min="10311" max="10496" width="9.140625" style="48"/>
    <col min="10497" max="10511" width="6.7109375" style="48" customWidth="1"/>
    <col min="10512" max="10512" width="10" style="48" customWidth="1"/>
    <col min="10513" max="10513" width="9.140625" style="48"/>
    <col min="10514" max="10514" width="10.42578125" style="48" bestFit="1" customWidth="1"/>
    <col min="10515" max="10515" width="9.5703125" style="48" customWidth="1"/>
    <col min="10516" max="10516" width="7" style="48" customWidth="1"/>
    <col min="10517" max="10517" width="14" style="48" customWidth="1"/>
    <col min="10518" max="10540" width="9.140625" style="48"/>
    <col min="10541" max="10566" width="0" style="48" hidden="1" customWidth="1"/>
    <col min="10567" max="10752" width="9.140625" style="48"/>
    <col min="10753" max="10767" width="6.7109375" style="48" customWidth="1"/>
    <col min="10768" max="10768" width="10" style="48" customWidth="1"/>
    <col min="10769" max="10769" width="9.140625" style="48"/>
    <col min="10770" max="10770" width="10.42578125" style="48" bestFit="1" customWidth="1"/>
    <col min="10771" max="10771" width="9.5703125" style="48" customWidth="1"/>
    <col min="10772" max="10772" width="7" style="48" customWidth="1"/>
    <col min="10773" max="10773" width="14" style="48" customWidth="1"/>
    <col min="10774" max="10796" width="9.140625" style="48"/>
    <col min="10797" max="10822" width="0" style="48" hidden="1" customWidth="1"/>
    <col min="10823" max="11008" width="9.140625" style="48"/>
    <col min="11009" max="11023" width="6.7109375" style="48" customWidth="1"/>
    <col min="11024" max="11024" width="10" style="48" customWidth="1"/>
    <col min="11025" max="11025" width="9.140625" style="48"/>
    <col min="11026" max="11026" width="10.42578125" style="48" bestFit="1" customWidth="1"/>
    <col min="11027" max="11027" width="9.5703125" style="48" customWidth="1"/>
    <col min="11028" max="11028" width="7" style="48" customWidth="1"/>
    <col min="11029" max="11029" width="14" style="48" customWidth="1"/>
    <col min="11030" max="11052" width="9.140625" style="48"/>
    <col min="11053" max="11078" width="0" style="48" hidden="1" customWidth="1"/>
    <col min="11079" max="11264" width="9.140625" style="48"/>
    <col min="11265" max="11279" width="6.7109375" style="48" customWidth="1"/>
    <col min="11280" max="11280" width="10" style="48" customWidth="1"/>
    <col min="11281" max="11281" width="9.140625" style="48"/>
    <col min="11282" max="11282" width="10.42578125" style="48" bestFit="1" customWidth="1"/>
    <col min="11283" max="11283" width="9.5703125" style="48" customWidth="1"/>
    <col min="11284" max="11284" width="7" style="48" customWidth="1"/>
    <col min="11285" max="11285" width="14" style="48" customWidth="1"/>
    <col min="11286" max="11308" width="9.140625" style="48"/>
    <col min="11309" max="11334" width="0" style="48" hidden="1" customWidth="1"/>
    <col min="11335" max="11520" width="9.140625" style="48"/>
    <col min="11521" max="11535" width="6.7109375" style="48" customWidth="1"/>
    <col min="11536" max="11536" width="10" style="48" customWidth="1"/>
    <col min="11537" max="11537" width="9.140625" style="48"/>
    <col min="11538" max="11538" width="10.42578125" style="48" bestFit="1" customWidth="1"/>
    <col min="11539" max="11539" width="9.5703125" style="48" customWidth="1"/>
    <col min="11540" max="11540" width="7" style="48" customWidth="1"/>
    <col min="11541" max="11541" width="14" style="48" customWidth="1"/>
    <col min="11542" max="11564" width="9.140625" style="48"/>
    <col min="11565" max="11590" width="0" style="48" hidden="1" customWidth="1"/>
    <col min="11591" max="11776" width="9.140625" style="48"/>
    <col min="11777" max="11791" width="6.7109375" style="48" customWidth="1"/>
    <col min="11792" max="11792" width="10" style="48" customWidth="1"/>
    <col min="11793" max="11793" width="9.140625" style="48"/>
    <col min="11794" max="11794" width="10.42578125" style="48" bestFit="1" customWidth="1"/>
    <col min="11795" max="11795" width="9.5703125" style="48" customWidth="1"/>
    <col min="11796" max="11796" width="7" style="48" customWidth="1"/>
    <col min="11797" max="11797" width="14" style="48" customWidth="1"/>
    <col min="11798" max="11820" width="9.140625" style="48"/>
    <col min="11821" max="11846" width="0" style="48" hidden="1" customWidth="1"/>
    <col min="11847" max="12032" width="9.140625" style="48"/>
    <col min="12033" max="12047" width="6.7109375" style="48" customWidth="1"/>
    <col min="12048" max="12048" width="10" style="48" customWidth="1"/>
    <col min="12049" max="12049" width="9.140625" style="48"/>
    <col min="12050" max="12050" width="10.42578125" style="48" bestFit="1" customWidth="1"/>
    <col min="12051" max="12051" width="9.5703125" style="48" customWidth="1"/>
    <col min="12052" max="12052" width="7" style="48" customWidth="1"/>
    <col min="12053" max="12053" width="14" style="48" customWidth="1"/>
    <col min="12054" max="12076" width="9.140625" style="48"/>
    <col min="12077" max="12102" width="0" style="48" hidden="1" customWidth="1"/>
    <col min="12103" max="12288" width="9.140625" style="48"/>
    <col min="12289" max="12303" width="6.7109375" style="48" customWidth="1"/>
    <col min="12304" max="12304" width="10" style="48" customWidth="1"/>
    <col min="12305" max="12305" width="9.140625" style="48"/>
    <col min="12306" max="12306" width="10.42578125" style="48" bestFit="1" customWidth="1"/>
    <col min="12307" max="12307" width="9.5703125" style="48" customWidth="1"/>
    <col min="12308" max="12308" width="7" style="48" customWidth="1"/>
    <col min="12309" max="12309" width="14" style="48" customWidth="1"/>
    <col min="12310" max="12332" width="9.140625" style="48"/>
    <col min="12333" max="12358" width="0" style="48" hidden="1" customWidth="1"/>
    <col min="12359" max="12544" width="9.140625" style="48"/>
    <col min="12545" max="12559" width="6.7109375" style="48" customWidth="1"/>
    <col min="12560" max="12560" width="10" style="48" customWidth="1"/>
    <col min="12561" max="12561" width="9.140625" style="48"/>
    <col min="12562" max="12562" width="10.42578125" style="48" bestFit="1" customWidth="1"/>
    <col min="12563" max="12563" width="9.5703125" style="48" customWidth="1"/>
    <col min="12564" max="12564" width="7" style="48" customWidth="1"/>
    <col min="12565" max="12565" width="14" style="48" customWidth="1"/>
    <col min="12566" max="12588" width="9.140625" style="48"/>
    <col min="12589" max="12614" width="0" style="48" hidden="1" customWidth="1"/>
    <col min="12615" max="12800" width="9.140625" style="48"/>
    <col min="12801" max="12815" width="6.7109375" style="48" customWidth="1"/>
    <col min="12816" max="12816" width="10" style="48" customWidth="1"/>
    <col min="12817" max="12817" width="9.140625" style="48"/>
    <col min="12818" max="12818" width="10.42578125" style="48" bestFit="1" customWidth="1"/>
    <col min="12819" max="12819" width="9.5703125" style="48" customWidth="1"/>
    <col min="12820" max="12820" width="7" style="48" customWidth="1"/>
    <col min="12821" max="12821" width="14" style="48" customWidth="1"/>
    <col min="12822" max="12844" width="9.140625" style="48"/>
    <col min="12845" max="12870" width="0" style="48" hidden="1" customWidth="1"/>
    <col min="12871" max="13056" width="9.140625" style="48"/>
    <col min="13057" max="13071" width="6.7109375" style="48" customWidth="1"/>
    <col min="13072" max="13072" width="10" style="48" customWidth="1"/>
    <col min="13073" max="13073" width="9.140625" style="48"/>
    <col min="13074" max="13074" width="10.42578125" style="48" bestFit="1" customWidth="1"/>
    <col min="13075" max="13075" width="9.5703125" style="48" customWidth="1"/>
    <col min="13076" max="13076" width="7" style="48" customWidth="1"/>
    <col min="13077" max="13077" width="14" style="48" customWidth="1"/>
    <col min="13078" max="13100" width="9.140625" style="48"/>
    <col min="13101" max="13126" width="0" style="48" hidden="1" customWidth="1"/>
    <col min="13127" max="13312" width="9.140625" style="48"/>
    <col min="13313" max="13327" width="6.7109375" style="48" customWidth="1"/>
    <col min="13328" max="13328" width="10" style="48" customWidth="1"/>
    <col min="13329" max="13329" width="9.140625" style="48"/>
    <col min="13330" max="13330" width="10.42578125" style="48" bestFit="1" customWidth="1"/>
    <col min="13331" max="13331" width="9.5703125" style="48" customWidth="1"/>
    <col min="13332" max="13332" width="7" style="48" customWidth="1"/>
    <col min="13333" max="13333" width="14" style="48" customWidth="1"/>
    <col min="13334" max="13356" width="9.140625" style="48"/>
    <col min="13357" max="13382" width="0" style="48" hidden="1" customWidth="1"/>
    <col min="13383" max="13568" width="9.140625" style="48"/>
    <col min="13569" max="13583" width="6.7109375" style="48" customWidth="1"/>
    <col min="13584" max="13584" width="10" style="48" customWidth="1"/>
    <col min="13585" max="13585" width="9.140625" style="48"/>
    <col min="13586" max="13586" width="10.42578125" style="48" bestFit="1" customWidth="1"/>
    <col min="13587" max="13587" width="9.5703125" style="48" customWidth="1"/>
    <col min="13588" max="13588" width="7" style="48" customWidth="1"/>
    <col min="13589" max="13589" width="14" style="48" customWidth="1"/>
    <col min="13590" max="13612" width="9.140625" style="48"/>
    <col min="13613" max="13638" width="0" style="48" hidden="1" customWidth="1"/>
    <col min="13639" max="13824" width="9.140625" style="48"/>
    <col min="13825" max="13839" width="6.7109375" style="48" customWidth="1"/>
    <col min="13840" max="13840" width="10" style="48" customWidth="1"/>
    <col min="13841" max="13841" width="9.140625" style="48"/>
    <col min="13842" max="13842" width="10.42578125" style="48" bestFit="1" customWidth="1"/>
    <col min="13843" max="13843" width="9.5703125" style="48" customWidth="1"/>
    <col min="13844" max="13844" width="7" style="48" customWidth="1"/>
    <col min="13845" max="13845" width="14" style="48" customWidth="1"/>
    <col min="13846" max="13868" width="9.140625" style="48"/>
    <col min="13869" max="13894" width="0" style="48" hidden="1" customWidth="1"/>
    <col min="13895" max="14080" width="9.140625" style="48"/>
    <col min="14081" max="14095" width="6.7109375" style="48" customWidth="1"/>
    <col min="14096" max="14096" width="10" style="48" customWidth="1"/>
    <col min="14097" max="14097" width="9.140625" style="48"/>
    <col min="14098" max="14098" width="10.42578125" style="48" bestFit="1" customWidth="1"/>
    <col min="14099" max="14099" width="9.5703125" style="48" customWidth="1"/>
    <col min="14100" max="14100" width="7" style="48" customWidth="1"/>
    <col min="14101" max="14101" width="14" style="48" customWidth="1"/>
    <col min="14102" max="14124" width="9.140625" style="48"/>
    <col min="14125" max="14150" width="0" style="48" hidden="1" customWidth="1"/>
    <col min="14151" max="14336" width="9.140625" style="48"/>
    <col min="14337" max="14351" width="6.7109375" style="48" customWidth="1"/>
    <col min="14352" max="14352" width="10" style="48" customWidth="1"/>
    <col min="14353" max="14353" width="9.140625" style="48"/>
    <col min="14354" max="14354" width="10.42578125" style="48" bestFit="1" customWidth="1"/>
    <col min="14355" max="14355" width="9.5703125" style="48" customWidth="1"/>
    <col min="14356" max="14356" width="7" style="48" customWidth="1"/>
    <col min="14357" max="14357" width="14" style="48" customWidth="1"/>
    <col min="14358" max="14380" width="9.140625" style="48"/>
    <col min="14381" max="14406" width="0" style="48" hidden="1" customWidth="1"/>
    <col min="14407" max="14592" width="9.140625" style="48"/>
    <col min="14593" max="14607" width="6.7109375" style="48" customWidth="1"/>
    <col min="14608" max="14608" width="10" style="48" customWidth="1"/>
    <col min="14609" max="14609" width="9.140625" style="48"/>
    <col min="14610" max="14610" width="10.42578125" style="48" bestFit="1" customWidth="1"/>
    <col min="14611" max="14611" width="9.5703125" style="48" customWidth="1"/>
    <col min="14612" max="14612" width="7" style="48" customWidth="1"/>
    <col min="14613" max="14613" width="14" style="48" customWidth="1"/>
    <col min="14614" max="14636" width="9.140625" style="48"/>
    <col min="14637" max="14662" width="0" style="48" hidden="1" customWidth="1"/>
    <col min="14663" max="14848" width="9.140625" style="48"/>
    <col min="14849" max="14863" width="6.7109375" style="48" customWidth="1"/>
    <col min="14864" max="14864" width="10" style="48" customWidth="1"/>
    <col min="14865" max="14865" width="9.140625" style="48"/>
    <col min="14866" max="14866" width="10.42578125" style="48" bestFit="1" customWidth="1"/>
    <col min="14867" max="14867" width="9.5703125" style="48" customWidth="1"/>
    <col min="14868" max="14868" width="7" style="48" customWidth="1"/>
    <col min="14869" max="14869" width="14" style="48" customWidth="1"/>
    <col min="14870" max="14892" width="9.140625" style="48"/>
    <col min="14893" max="14918" width="0" style="48" hidden="1" customWidth="1"/>
    <col min="14919" max="15104" width="9.140625" style="48"/>
    <col min="15105" max="15119" width="6.7109375" style="48" customWidth="1"/>
    <col min="15120" max="15120" width="10" style="48" customWidth="1"/>
    <col min="15121" max="15121" width="9.140625" style="48"/>
    <col min="15122" max="15122" width="10.42578125" style="48" bestFit="1" customWidth="1"/>
    <col min="15123" max="15123" width="9.5703125" style="48" customWidth="1"/>
    <col min="15124" max="15124" width="7" style="48" customWidth="1"/>
    <col min="15125" max="15125" width="14" style="48" customWidth="1"/>
    <col min="15126" max="15148" width="9.140625" style="48"/>
    <col min="15149" max="15174" width="0" style="48" hidden="1" customWidth="1"/>
    <col min="15175" max="15360" width="9.140625" style="48"/>
    <col min="15361" max="15375" width="6.7109375" style="48" customWidth="1"/>
    <col min="15376" max="15376" width="10" style="48" customWidth="1"/>
    <col min="15377" max="15377" width="9.140625" style="48"/>
    <col min="15378" max="15378" width="10.42578125" style="48" bestFit="1" customWidth="1"/>
    <col min="15379" max="15379" width="9.5703125" style="48" customWidth="1"/>
    <col min="15380" max="15380" width="7" style="48" customWidth="1"/>
    <col min="15381" max="15381" width="14" style="48" customWidth="1"/>
    <col min="15382" max="15404" width="9.140625" style="48"/>
    <col min="15405" max="15430" width="0" style="48" hidden="1" customWidth="1"/>
    <col min="15431" max="15616" width="9.140625" style="48"/>
    <col min="15617" max="15631" width="6.7109375" style="48" customWidth="1"/>
    <col min="15632" max="15632" width="10" style="48" customWidth="1"/>
    <col min="15633" max="15633" width="9.140625" style="48"/>
    <col min="15634" max="15634" width="10.42578125" style="48" bestFit="1" customWidth="1"/>
    <col min="15635" max="15635" width="9.5703125" style="48" customWidth="1"/>
    <col min="15636" max="15636" width="7" style="48" customWidth="1"/>
    <col min="15637" max="15637" width="14" style="48" customWidth="1"/>
    <col min="15638" max="15660" width="9.140625" style="48"/>
    <col min="15661" max="15686" width="0" style="48" hidden="1" customWidth="1"/>
    <col min="15687" max="15872" width="9.140625" style="48"/>
    <col min="15873" max="15887" width="6.7109375" style="48" customWidth="1"/>
    <col min="15888" max="15888" width="10" style="48" customWidth="1"/>
    <col min="15889" max="15889" width="9.140625" style="48"/>
    <col min="15890" max="15890" width="10.42578125" style="48" bestFit="1" customWidth="1"/>
    <col min="15891" max="15891" width="9.5703125" style="48" customWidth="1"/>
    <col min="15892" max="15892" width="7" style="48" customWidth="1"/>
    <col min="15893" max="15893" width="14" style="48" customWidth="1"/>
    <col min="15894" max="15916" width="9.140625" style="48"/>
    <col min="15917" max="15942" width="0" style="48" hidden="1" customWidth="1"/>
    <col min="15943" max="16128" width="9.140625" style="48"/>
    <col min="16129" max="16143" width="6.7109375" style="48" customWidth="1"/>
    <col min="16144" max="16144" width="10" style="48" customWidth="1"/>
    <col min="16145" max="16145" width="9.140625" style="48"/>
    <col min="16146" max="16146" width="10.42578125" style="48" bestFit="1" customWidth="1"/>
    <col min="16147" max="16147" width="9.5703125" style="48" customWidth="1"/>
    <col min="16148" max="16148" width="7" style="48" customWidth="1"/>
    <col min="16149" max="16149" width="14" style="48" customWidth="1"/>
    <col min="16150" max="16172" width="9.140625" style="48"/>
    <col min="16173" max="16198" width="0" style="48" hidden="1" customWidth="1"/>
    <col min="16199" max="16384" width="9.140625" style="48"/>
  </cols>
  <sheetData>
    <row r="1" spans="1:108" ht="18" x14ac:dyDescent="0.25">
      <c r="A1" s="43"/>
      <c r="B1" s="43"/>
      <c r="C1" s="43"/>
      <c r="D1" s="43"/>
      <c r="E1" s="44"/>
      <c r="F1" s="44"/>
      <c r="G1" s="44"/>
      <c r="H1" s="44"/>
      <c r="I1" s="44"/>
      <c r="J1" s="44"/>
      <c r="K1" s="44"/>
      <c r="L1" s="45"/>
      <c r="M1" s="44"/>
      <c r="N1" s="44"/>
      <c r="O1" s="44"/>
      <c r="P1" s="149" t="s">
        <v>26</v>
      </c>
      <c r="Q1" s="149"/>
      <c r="R1" s="149"/>
      <c r="S1" s="149"/>
      <c r="T1" s="149"/>
      <c r="U1" s="46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BT1" s="49"/>
      <c r="BU1" s="49"/>
      <c r="BV1" s="49"/>
      <c r="BW1" s="50"/>
      <c r="BX1" s="50"/>
      <c r="BY1" s="50"/>
      <c r="BZ1" s="50"/>
      <c r="CA1" s="50"/>
      <c r="CB1" s="50"/>
      <c r="CC1" s="50"/>
      <c r="CD1" s="50"/>
      <c r="CE1" s="50"/>
      <c r="CF1" s="50"/>
      <c r="CG1" s="50"/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</row>
    <row r="2" spans="1:108" ht="42.75" x14ac:dyDescent="0.25">
      <c r="A2" s="43"/>
      <c r="B2" s="51" t="s">
        <v>27</v>
      </c>
      <c r="C2" s="52"/>
      <c r="D2" s="52"/>
      <c r="E2" s="44"/>
      <c r="F2" s="44"/>
      <c r="G2" s="44"/>
      <c r="H2" s="44"/>
      <c r="I2" s="44"/>
      <c r="J2" s="44"/>
      <c r="K2" s="44"/>
      <c r="L2" s="45"/>
      <c r="M2" s="44"/>
      <c r="N2" s="44"/>
      <c r="O2" s="44"/>
      <c r="P2" s="149"/>
      <c r="Q2" s="149"/>
      <c r="R2" s="149"/>
      <c r="S2" s="149"/>
      <c r="T2" s="149"/>
      <c r="U2" s="46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BT2" s="49"/>
      <c r="BU2" s="49"/>
      <c r="BV2" s="49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</row>
    <row r="3" spans="1:108" ht="18" x14ac:dyDescent="0.25">
      <c r="A3" s="43"/>
      <c r="B3" s="53" t="s">
        <v>28</v>
      </c>
      <c r="C3" s="43"/>
      <c r="D3" s="43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149"/>
      <c r="Q3" s="149"/>
      <c r="R3" s="149"/>
      <c r="S3" s="149"/>
      <c r="T3" s="149"/>
      <c r="U3" s="46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BT3" s="49"/>
      <c r="BU3" s="49"/>
      <c r="BV3" s="49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</row>
    <row r="4" spans="1:108" ht="33.75" customHeight="1" x14ac:dyDescent="0.2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150" t="s">
        <v>29</v>
      </c>
      <c r="M4" s="150"/>
      <c r="N4" s="150"/>
      <c r="O4" s="150"/>
      <c r="P4" s="149"/>
      <c r="Q4" s="149"/>
      <c r="R4" s="149"/>
      <c r="S4" s="149"/>
      <c r="T4" s="149"/>
      <c r="U4" s="46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BT4" s="49"/>
      <c r="BU4" s="49"/>
      <c r="BV4" s="49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</row>
    <row r="5" spans="1:108" ht="45" customHeight="1" x14ac:dyDescent="0.2">
      <c r="A5" s="46"/>
      <c r="B5" s="46"/>
      <c r="C5" s="46"/>
      <c r="D5" s="46"/>
      <c r="E5" s="151" t="s">
        <v>30</v>
      </c>
      <c r="F5" s="151"/>
      <c r="G5" s="152">
        <v>2019</v>
      </c>
      <c r="H5" s="152"/>
      <c r="I5" s="46"/>
      <c r="J5" s="54"/>
      <c r="K5" s="46"/>
      <c r="L5" s="150"/>
      <c r="M5" s="150"/>
      <c r="N5" s="150"/>
      <c r="O5" s="150"/>
      <c r="P5" s="149"/>
      <c r="Q5" s="149"/>
      <c r="R5" s="149"/>
      <c r="S5" s="149"/>
      <c r="T5" s="149"/>
      <c r="U5" s="46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BT5" s="49"/>
      <c r="BU5" s="49"/>
      <c r="BV5" s="49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</row>
    <row r="6" spans="1:108" ht="16.5" customHeight="1" x14ac:dyDescent="0.2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150"/>
      <c r="M6" s="150"/>
      <c r="N6" s="150"/>
      <c r="O6" s="150"/>
      <c r="P6" s="149"/>
      <c r="Q6" s="149"/>
      <c r="R6" s="149"/>
      <c r="S6" s="149"/>
      <c r="T6" s="149"/>
      <c r="U6" s="46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BT6" s="49"/>
      <c r="BU6" s="49"/>
      <c r="BV6" s="49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</row>
    <row r="7" spans="1:108" x14ac:dyDescent="0.2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150"/>
      <c r="M7" s="150"/>
      <c r="N7" s="150"/>
      <c r="O7" s="150"/>
      <c r="P7" s="149"/>
      <c r="Q7" s="149"/>
      <c r="R7" s="149"/>
      <c r="S7" s="149"/>
      <c r="T7" s="149"/>
      <c r="U7" s="46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BT7" s="49"/>
      <c r="BU7" s="49"/>
      <c r="BV7" s="49"/>
      <c r="BW7" s="50"/>
      <c r="BX7" s="50"/>
      <c r="BY7" s="50"/>
      <c r="BZ7" s="50"/>
      <c r="CA7" s="50"/>
      <c r="CB7" s="50"/>
      <c r="CC7" s="50"/>
      <c r="CD7" s="50"/>
      <c r="CE7" s="50"/>
      <c r="CF7" s="50"/>
      <c r="CG7" s="50"/>
      <c r="CH7" s="50"/>
      <c r="CI7" s="50"/>
      <c r="CJ7" s="50"/>
      <c r="CK7" s="50"/>
      <c r="CL7" s="50"/>
      <c r="CM7" s="50"/>
      <c r="CN7" s="50"/>
      <c r="CO7" s="50"/>
      <c r="CP7" s="50"/>
      <c r="CQ7" s="50"/>
      <c r="CR7" s="50"/>
      <c r="CS7" s="50"/>
      <c r="CT7" s="50"/>
      <c r="CU7" s="50"/>
      <c r="CV7" s="50"/>
      <c r="CW7" s="50"/>
      <c r="CX7" s="50"/>
      <c r="CY7" s="50"/>
      <c r="CZ7" s="50"/>
      <c r="DA7" s="50"/>
      <c r="DB7" s="50"/>
      <c r="DC7" s="50"/>
      <c r="DD7" s="50"/>
    </row>
    <row r="8" spans="1:108" ht="18" customHeight="1" x14ac:dyDescent="0.2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150"/>
      <c r="M8" s="150"/>
      <c r="N8" s="150"/>
      <c r="O8" s="150"/>
      <c r="P8" s="149"/>
      <c r="Q8" s="149"/>
      <c r="R8" s="149"/>
      <c r="S8" s="149"/>
      <c r="T8" s="149"/>
      <c r="U8" s="46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BT8" s="49"/>
      <c r="BU8" s="49"/>
      <c r="BV8" s="49"/>
      <c r="BW8" s="50"/>
      <c r="BX8" s="50"/>
      <c r="BY8" s="50"/>
      <c r="BZ8" s="50"/>
      <c r="CA8" s="50"/>
      <c r="CB8" s="50"/>
      <c r="CC8" s="50"/>
      <c r="CD8" s="50"/>
      <c r="CE8" s="50"/>
      <c r="CF8" s="50"/>
      <c r="CG8" s="50"/>
      <c r="CH8" s="50"/>
      <c r="CI8" s="50"/>
      <c r="CJ8" s="50"/>
      <c r="CK8" s="50"/>
      <c r="CL8" s="50"/>
      <c r="CM8" s="50"/>
      <c r="CN8" s="50"/>
      <c r="CO8" s="50"/>
      <c r="CP8" s="50"/>
      <c r="CQ8" s="50"/>
      <c r="CR8" s="50"/>
      <c r="CS8" s="50"/>
      <c r="CT8" s="50"/>
      <c r="CU8" s="50"/>
      <c r="CV8" s="50"/>
      <c r="CW8" s="50"/>
      <c r="CX8" s="50"/>
      <c r="CY8" s="50"/>
      <c r="CZ8" s="50"/>
      <c r="DA8" s="50"/>
      <c r="DB8" s="50"/>
      <c r="DC8" s="50"/>
      <c r="DD8" s="50"/>
    </row>
    <row r="9" spans="1:108" ht="32.25" customHeight="1" x14ac:dyDescent="0.3">
      <c r="A9" s="55"/>
      <c r="B9" s="55"/>
      <c r="C9" s="55"/>
      <c r="D9" s="55"/>
      <c r="E9" s="55"/>
      <c r="F9" s="153">
        <f>IF(G5&gt;2099,"out",IF(G5&lt;1901,"out",G5))</f>
        <v>2019</v>
      </c>
      <c r="G9" s="153"/>
      <c r="H9" s="153"/>
      <c r="I9" s="153"/>
      <c r="J9" s="153"/>
      <c r="K9" s="46"/>
      <c r="L9" s="46"/>
      <c r="M9" s="56"/>
      <c r="N9" s="56"/>
      <c r="O9" s="56"/>
      <c r="P9" s="149"/>
      <c r="Q9" s="149"/>
      <c r="R9" s="149"/>
      <c r="S9" s="149"/>
      <c r="T9" s="149"/>
      <c r="U9" s="46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BT9" s="49"/>
      <c r="BU9" s="49"/>
      <c r="BV9" s="49"/>
      <c r="BW9" s="50"/>
      <c r="BX9" s="50"/>
      <c r="BY9" s="50"/>
      <c r="BZ9" s="50"/>
      <c r="CA9" s="50"/>
      <c r="CB9" s="50"/>
      <c r="CC9" s="50"/>
      <c r="CD9" s="50"/>
      <c r="CE9" s="50"/>
      <c r="CF9" s="50"/>
      <c r="CG9" s="50"/>
      <c r="CH9" s="50"/>
      <c r="CI9" s="50"/>
      <c r="CJ9" s="50"/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  <c r="DA9" s="50"/>
      <c r="DB9" s="50"/>
      <c r="DC9" s="50"/>
      <c r="DD9" s="50"/>
    </row>
    <row r="10" spans="1:108" ht="12.95" customHeight="1" x14ac:dyDescent="0.3">
      <c r="A10" s="55"/>
      <c r="B10" s="55"/>
      <c r="C10" s="55"/>
      <c r="D10" s="55"/>
      <c r="E10" s="55"/>
      <c r="F10" s="153"/>
      <c r="G10" s="153"/>
      <c r="H10" s="153"/>
      <c r="I10" s="153"/>
      <c r="J10" s="153"/>
      <c r="K10" s="46"/>
      <c r="L10" s="46"/>
      <c r="M10" s="154" t="s">
        <v>31</v>
      </c>
      <c r="N10" s="154"/>
      <c r="O10" s="154"/>
      <c r="P10" s="46"/>
      <c r="Q10" s="46"/>
      <c r="R10" s="57"/>
      <c r="S10" s="46"/>
      <c r="T10" s="46"/>
      <c r="U10" s="46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BT10" s="49"/>
      <c r="BU10" s="49"/>
      <c r="BV10" s="49"/>
      <c r="BW10" s="50"/>
      <c r="BX10" s="50"/>
      <c r="BY10" s="50"/>
      <c r="BZ10" s="50"/>
      <c r="CA10" s="50"/>
      <c r="CB10" s="50"/>
      <c r="CC10" s="50"/>
      <c r="CD10" s="50"/>
      <c r="CE10" s="50"/>
      <c r="CF10" s="50"/>
      <c r="CG10" s="50"/>
      <c r="CH10" s="50"/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</row>
    <row r="11" spans="1:108" ht="20.100000000000001" customHeight="1" x14ac:dyDescent="0.2">
      <c r="A11" s="155" t="s">
        <v>32</v>
      </c>
      <c r="B11" s="155"/>
      <c r="C11" s="155"/>
      <c r="D11" s="155"/>
      <c r="E11" s="155"/>
      <c r="F11" s="155"/>
      <c r="G11" s="155"/>
      <c r="H11" s="58"/>
      <c r="I11" s="156" t="s">
        <v>33</v>
      </c>
      <c r="J11" s="156"/>
      <c r="K11" s="156"/>
      <c r="L11" s="156"/>
      <c r="M11" s="156"/>
      <c r="N11" s="156"/>
      <c r="O11" s="156"/>
      <c r="P11" s="46"/>
      <c r="Q11" s="46"/>
      <c r="R11" s="57"/>
      <c r="S11" s="46"/>
      <c r="T11" s="46"/>
      <c r="U11" s="46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BT11" s="49"/>
      <c r="BU11" s="49"/>
      <c r="BV11" s="49"/>
      <c r="BW11" s="50"/>
      <c r="BX11" s="50"/>
      <c r="BY11" s="50"/>
      <c r="BZ11" s="50"/>
      <c r="CA11" s="50"/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</row>
    <row r="12" spans="1:108" ht="15" customHeight="1" x14ac:dyDescent="0.2">
      <c r="A12" s="59" t="s">
        <v>34</v>
      </c>
      <c r="B12" s="60" t="s">
        <v>35</v>
      </c>
      <c r="C12" s="60" t="s">
        <v>36</v>
      </c>
      <c r="D12" s="60" t="s">
        <v>37</v>
      </c>
      <c r="E12" s="60" t="s">
        <v>38</v>
      </c>
      <c r="F12" s="60" t="s">
        <v>39</v>
      </c>
      <c r="G12" s="60" t="s">
        <v>40</v>
      </c>
      <c r="H12" s="61"/>
      <c r="I12" s="59" t="s">
        <v>34</v>
      </c>
      <c r="J12" s="60" t="s">
        <v>35</v>
      </c>
      <c r="K12" s="60" t="s">
        <v>36</v>
      </c>
      <c r="L12" s="60" t="s">
        <v>37</v>
      </c>
      <c r="M12" s="60" t="s">
        <v>38</v>
      </c>
      <c r="N12" s="60" t="s">
        <v>39</v>
      </c>
      <c r="O12" s="60" t="s">
        <v>40</v>
      </c>
      <c r="P12" s="46"/>
      <c r="Q12" s="46"/>
      <c r="R12" s="57"/>
      <c r="S12" s="46"/>
      <c r="T12" s="46"/>
      <c r="U12" s="46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BT12" s="49"/>
      <c r="BU12" s="49"/>
      <c r="BV12" s="49"/>
      <c r="BW12" s="50"/>
      <c r="BX12" s="50"/>
      <c r="BY12" s="50"/>
      <c r="BZ12" s="50"/>
      <c r="CA12" s="50"/>
      <c r="CB12" s="50"/>
      <c r="CC12" s="50"/>
      <c r="CD12" s="50"/>
      <c r="CE12" s="50"/>
      <c r="CF12" s="50"/>
      <c r="CG12" s="50"/>
      <c r="CH12" s="50"/>
      <c r="CI12" s="50"/>
      <c r="CJ12" s="50"/>
      <c r="CK12" s="50"/>
      <c r="CL12" s="50"/>
      <c r="CM12" s="50"/>
      <c r="CN12" s="50"/>
      <c r="CO12" s="50"/>
      <c r="CP12" s="50"/>
      <c r="CQ12" s="50"/>
      <c r="CR12" s="50"/>
      <c r="CS12" s="50"/>
      <c r="CT12" s="50"/>
      <c r="CU12" s="50"/>
      <c r="CV12" s="50"/>
      <c r="CW12" s="50"/>
      <c r="CX12" s="50"/>
      <c r="CY12" s="50"/>
      <c r="CZ12" s="50"/>
      <c r="DA12" s="50"/>
      <c r="DB12" s="50"/>
      <c r="DC12" s="50"/>
      <c r="DD12" s="50"/>
    </row>
    <row r="13" spans="1:108" ht="15" customHeight="1" x14ac:dyDescent="0.2">
      <c r="A13" s="62">
        <f>IF(BQ97="sábado",1,0)</f>
        <v>0</v>
      </c>
      <c r="B13" s="63">
        <f>IF(BQ97="domingo",1,IF(A13&lt;&gt;0,A13+1,0))</f>
        <v>0</v>
      </c>
      <c r="C13" s="63">
        <f>IF(BQ97="segunda-feira",1,IF(B13&lt;&gt;0,B13+1,0))</f>
        <v>1</v>
      </c>
      <c r="D13" s="63">
        <f>IF(BQ97="terça-feira",1,IF(C13&lt;&gt;0,C13+1,0))</f>
        <v>2</v>
      </c>
      <c r="E13" s="63">
        <f>IF(BQ97="quarta-feira",1,IF(D13&lt;&gt;0,D13+1,0))</f>
        <v>3</v>
      </c>
      <c r="F13" s="63">
        <f>IF(BQ97="quinta-feira",1,IF(E13&lt;&gt;0,E13+1,0))</f>
        <v>4</v>
      </c>
      <c r="G13" s="63">
        <f>IF(BQ97="sexta-feira",1,IF(F13&lt;&gt;0,F13+1,0))</f>
        <v>5</v>
      </c>
      <c r="H13" s="63"/>
      <c r="I13" s="62">
        <f>IF(G17=31,1,0)</f>
        <v>0</v>
      </c>
      <c r="J13" s="63">
        <f>IF(A17=31,1,IF(A18=31,1,IF(I13&gt;=1,I13+1,0)))</f>
        <v>0</v>
      </c>
      <c r="K13" s="63">
        <f>IF(B17=31,1,IF(B18=31,1,IF(J13&gt;=1,J13+1,0)))</f>
        <v>0</v>
      </c>
      <c r="L13" s="63">
        <f>IF(C17=31,1,IF(K13&gt;=1,K13+1,0))</f>
        <v>0</v>
      </c>
      <c r="M13" s="63">
        <f>IF(D17=31,1,IF(L13&gt;=1,L13+1,0))</f>
        <v>0</v>
      </c>
      <c r="N13" s="63">
        <f>IF(E17=31,1,IF(M13&gt;=1,M13+1,0))</f>
        <v>1</v>
      </c>
      <c r="O13" s="63">
        <f>IF(F17=31,1,IF(N13&gt;=1,N13+1,0))</f>
        <v>2</v>
      </c>
      <c r="P13" s="46"/>
      <c r="Q13" s="46"/>
      <c r="R13" s="57"/>
      <c r="S13" s="46"/>
      <c r="T13" s="46"/>
      <c r="U13" s="46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BT13" s="49"/>
      <c r="BU13" s="49"/>
      <c r="BV13" s="49"/>
      <c r="BW13" s="50"/>
      <c r="BX13" s="50"/>
      <c r="BY13" s="50"/>
      <c r="BZ13" s="50"/>
      <c r="CA13" s="50"/>
      <c r="CB13" s="50"/>
      <c r="CC13" s="50"/>
      <c r="CD13" s="50"/>
      <c r="CE13" s="50"/>
      <c r="CF13" s="50"/>
      <c r="CG13" s="50"/>
      <c r="CH13" s="50"/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0"/>
      <c r="DB13" s="50"/>
      <c r="DC13" s="50"/>
      <c r="DD13" s="50"/>
    </row>
    <row r="14" spans="1:108" ht="15" customHeight="1" x14ac:dyDescent="0.2">
      <c r="A14" s="62">
        <f>G13+1</f>
        <v>6</v>
      </c>
      <c r="B14" s="63">
        <f t="shared" ref="B14:G16" si="0">A14+1</f>
        <v>7</v>
      </c>
      <c r="C14" s="63">
        <f t="shared" si="0"/>
        <v>8</v>
      </c>
      <c r="D14" s="63">
        <f t="shared" si="0"/>
        <v>9</v>
      </c>
      <c r="E14" s="63">
        <f t="shared" si="0"/>
        <v>10</v>
      </c>
      <c r="F14" s="63">
        <f t="shared" si="0"/>
        <v>11</v>
      </c>
      <c r="G14" s="63">
        <f t="shared" si="0"/>
        <v>12</v>
      </c>
      <c r="H14" s="64"/>
      <c r="I14" s="62">
        <f>O13+1</f>
        <v>3</v>
      </c>
      <c r="J14" s="63">
        <f t="shared" ref="J14:O16" si="1">I14+1</f>
        <v>4</v>
      </c>
      <c r="K14" s="63">
        <f t="shared" si="1"/>
        <v>5</v>
      </c>
      <c r="L14" s="63">
        <f t="shared" si="1"/>
        <v>6</v>
      </c>
      <c r="M14" s="63">
        <f t="shared" si="1"/>
        <v>7</v>
      </c>
      <c r="N14" s="63">
        <f t="shared" si="1"/>
        <v>8</v>
      </c>
      <c r="O14" s="63">
        <f t="shared" si="1"/>
        <v>9</v>
      </c>
      <c r="P14" s="46"/>
      <c r="Q14" s="46"/>
      <c r="R14" s="57"/>
      <c r="S14" s="46"/>
      <c r="T14" s="46"/>
      <c r="U14" s="46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BT14" s="47"/>
      <c r="BU14" s="65"/>
      <c r="BV14" s="47"/>
      <c r="BW14" s="50"/>
      <c r="BX14" s="50"/>
      <c r="BY14" s="50"/>
      <c r="BZ14" s="50"/>
      <c r="CA14" s="50"/>
      <c r="CB14" s="50"/>
      <c r="CC14" s="50"/>
      <c r="CD14" s="50"/>
      <c r="CE14" s="50"/>
      <c r="CF14" s="50"/>
      <c r="CG14" s="50"/>
      <c r="CH14" s="50"/>
      <c r="CI14" s="50"/>
      <c r="CJ14" s="50"/>
      <c r="CK14" s="50"/>
      <c r="CL14" s="50"/>
      <c r="CM14" s="50"/>
      <c r="CN14" s="50"/>
      <c r="CO14" s="50"/>
      <c r="CP14" s="50"/>
      <c r="CQ14" s="50"/>
      <c r="CR14" s="50"/>
      <c r="CS14" s="50"/>
      <c r="CT14" s="50"/>
      <c r="CU14" s="50"/>
      <c r="CV14" s="50"/>
      <c r="CW14" s="50"/>
      <c r="CX14" s="50"/>
      <c r="CY14" s="50"/>
      <c r="CZ14" s="50"/>
      <c r="DA14" s="50"/>
      <c r="DB14" s="50"/>
      <c r="DC14" s="50"/>
      <c r="DD14" s="50"/>
    </row>
    <row r="15" spans="1:108" ht="15" customHeight="1" x14ac:dyDescent="0.2">
      <c r="A15" s="62">
        <f>G14+1</f>
        <v>13</v>
      </c>
      <c r="B15" s="63">
        <f t="shared" si="0"/>
        <v>14</v>
      </c>
      <c r="C15" s="63">
        <f t="shared" si="0"/>
        <v>15</v>
      </c>
      <c r="D15" s="63">
        <f t="shared" si="0"/>
        <v>16</v>
      </c>
      <c r="E15" s="63">
        <f t="shared" si="0"/>
        <v>17</v>
      </c>
      <c r="F15" s="63">
        <f t="shared" si="0"/>
        <v>18</v>
      </c>
      <c r="G15" s="63">
        <f t="shared" si="0"/>
        <v>19</v>
      </c>
      <c r="H15" s="63"/>
      <c r="I15" s="62">
        <f>O14+1</f>
        <v>10</v>
      </c>
      <c r="J15" s="63">
        <f t="shared" si="1"/>
        <v>11</v>
      </c>
      <c r="K15" s="63">
        <f t="shared" si="1"/>
        <v>12</v>
      </c>
      <c r="L15" s="63">
        <f t="shared" si="1"/>
        <v>13</v>
      </c>
      <c r="M15" s="63">
        <f t="shared" si="1"/>
        <v>14</v>
      </c>
      <c r="N15" s="63">
        <f t="shared" si="1"/>
        <v>15</v>
      </c>
      <c r="O15" s="63">
        <f t="shared" si="1"/>
        <v>16</v>
      </c>
      <c r="P15" s="46"/>
      <c r="Q15" s="46"/>
      <c r="R15" s="57"/>
      <c r="S15" s="46"/>
      <c r="T15" s="46"/>
      <c r="U15" s="66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BT15" s="47"/>
      <c r="BU15" s="65"/>
      <c r="BV15" s="47"/>
      <c r="BW15" s="50"/>
      <c r="BX15" s="50"/>
      <c r="BY15" s="50"/>
      <c r="BZ15" s="50"/>
      <c r="CA15" s="50"/>
      <c r="CB15" s="50"/>
      <c r="CC15" s="50"/>
      <c r="CD15" s="50"/>
      <c r="CE15" s="50"/>
      <c r="CF15" s="50"/>
      <c r="CG15" s="50"/>
      <c r="CH15" s="50"/>
      <c r="CI15" s="50"/>
      <c r="CJ15" s="50"/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0"/>
      <c r="CV15" s="50"/>
      <c r="CW15" s="50"/>
      <c r="CX15" s="50"/>
      <c r="CY15" s="50"/>
      <c r="CZ15" s="50"/>
      <c r="DA15" s="50"/>
      <c r="DB15" s="50"/>
      <c r="DC15" s="50"/>
      <c r="DD15" s="50"/>
    </row>
    <row r="16" spans="1:108" ht="15" customHeight="1" x14ac:dyDescent="0.2">
      <c r="A16" s="62">
        <f>G15+1</f>
        <v>20</v>
      </c>
      <c r="B16" s="63">
        <f t="shared" si="0"/>
        <v>21</v>
      </c>
      <c r="C16" s="63">
        <f t="shared" si="0"/>
        <v>22</v>
      </c>
      <c r="D16" s="63">
        <f t="shared" si="0"/>
        <v>23</v>
      </c>
      <c r="E16" s="63">
        <f t="shared" si="0"/>
        <v>24</v>
      </c>
      <c r="F16" s="63">
        <f t="shared" si="0"/>
        <v>25</v>
      </c>
      <c r="G16" s="63">
        <f t="shared" si="0"/>
        <v>26</v>
      </c>
      <c r="H16" s="63"/>
      <c r="I16" s="62">
        <f>O15+1</f>
        <v>17</v>
      </c>
      <c r="J16" s="63">
        <f t="shared" si="1"/>
        <v>18</v>
      </c>
      <c r="K16" s="63">
        <f t="shared" si="1"/>
        <v>19</v>
      </c>
      <c r="L16" s="63">
        <f t="shared" si="1"/>
        <v>20</v>
      </c>
      <c r="M16" s="63">
        <f t="shared" si="1"/>
        <v>21</v>
      </c>
      <c r="N16" s="63">
        <f t="shared" si="1"/>
        <v>22</v>
      </c>
      <c r="O16" s="63">
        <f t="shared" si="1"/>
        <v>23</v>
      </c>
      <c r="P16" s="46"/>
      <c r="Q16" s="46"/>
      <c r="R16" s="57"/>
      <c r="S16" s="46"/>
      <c r="T16" s="46"/>
      <c r="U16" s="46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BT16" s="47"/>
      <c r="BU16" s="65"/>
      <c r="BV16" s="47"/>
      <c r="BW16" s="50"/>
      <c r="BX16" s="50"/>
      <c r="BY16" s="50"/>
      <c r="BZ16" s="50"/>
      <c r="CA16" s="50"/>
      <c r="CB16" s="50"/>
      <c r="CC16" s="50"/>
      <c r="CD16" s="50"/>
      <c r="CE16" s="50"/>
      <c r="CF16" s="50"/>
      <c r="CG16" s="50"/>
      <c r="CH16" s="50"/>
      <c r="CI16" s="50"/>
      <c r="CJ16" s="50"/>
      <c r="CK16" s="50"/>
      <c r="CL16" s="50"/>
      <c r="CM16" s="50"/>
      <c r="CN16" s="50"/>
      <c r="CO16" s="50"/>
      <c r="CP16" s="50"/>
      <c r="CQ16" s="50"/>
      <c r="CR16" s="50"/>
      <c r="CS16" s="50"/>
      <c r="CT16" s="50"/>
      <c r="CU16" s="50"/>
      <c r="CV16" s="50"/>
      <c r="CW16" s="50"/>
      <c r="CX16" s="50"/>
      <c r="CY16" s="50"/>
      <c r="CZ16" s="50"/>
      <c r="DA16" s="50"/>
      <c r="DB16" s="50"/>
      <c r="DC16" s="50"/>
      <c r="DD16" s="50"/>
    </row>
    <row r="17" spans="1:108" ht="15" customHeight="1" x14ac:dyDescent="0.2">
      <c r="A17" s="62">
        <f>G16+1</f>
        <v>27</v>
      </c>
      <c r="B17" s="63">
        <f t="shared" ref="B17:G18" si="2">IF(A17=31,0,IF(A17&lt;31,IF(A17=0,0,A17+1),0))</f>
        <v>28</v>
      </c>
      <c r="C17" s="63">
        <f t="shared" si="2"/>
        <v>29</v>
      </c>
      <c r="D17" s="63">
        <f t="shared" si="2"/>
        <v>30</v>
      </c>
      <c r="E17" s="63">
        <f t="shared" si="2"/>
        <v>31</v>
      </c>
      <c r="F17" s="63">
        <f t="shared" si="2"/>
        <v>0</v>
      </c>
      <c r="G17" s="63">
        <f t="shared" si="2"/>
        <v>0</v>
      </c>
      <c r="H17" s="63"/>
      <c r="I17" s="62">
        <f>IF($BQ$106=O16,0,IF(O16&lt;$BQ$106,IF(O16=0,0,O16+1)))</f>
        <v>24</v>
      </c>
      <c r="J17" s="63">
        <f t="shared" ref="J17:O17" si="3">IF($BQ$106=I17,0,IF(I17&lt;$BQ$106,IF(I17=0,0,I17+1)))</f>
        <v>25</v>
      </c>
      <c r="K17" s="63">
        <f t="shared" si="3"/>
        <v>26</v>
      </c>
      <c r="L17" s="63">
        <f t="shared" si="3"/>
        <v>27</v>
      </c>
      <c r="M17" s="63">
        <f t="shared" si="3"/>
        <v>28</v>
      </c>
      <c r="N17" s="63">
        <f t="shared" si="3"/>
        <v>0</v>
      </c>
      <c r="O17" s="63">
        <f t="shared" si="3"/>
        <v>0</v>
      </c>
      <c r="P17" s="46"/>
      <c r="Q17" s="46"/>
      <c r="R17" s="57"/>
      <c r="S17" s="46"/>
      <c r="T17" s="46"/>
      <c r="U17" s="46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BT17" s="47"/>
      <c r="BU17" s="65"/>
      <c r="BV17" s="47"/>
      <c r="BW17" s="50"/>
      <c r="BX17" s="50"/>
      <c r="BY17" s="50"/>
      <c r="BZ17" s="50"/>
      <c r="CA17" s="50"/>
      <c r="CB17" s="50"/>
      <c r="CC17" s="50"/>
      <c r="CD17" s="50"/>
      <c r="CE17" s="50"/>
      <c r="CF17" s="50"/>
      <c r="CG17" s="50"/>
      <c r="CH17" s="50"/>
      <c r="CI17" s="50"/>
      <c r="CJ17" s="50"/>
      <c r="CK17" s="50"/>
      <c r="CL17" s="50"/>
      <c r="CM17" s="50"/>
      <c r="CN17" s="50"/>
      <c r="CO17" s="50"/>
      <c r="CP17" s="50"/>
      <c r="CQ17" s="50"/>
      <c r="CR17" s="50"/>
      <c r="CS17" s="50"/>
      <c r="CT17" s="50"/>
      <c r="CU17" s="50"/>
      <c r="CV17" s="50"/>
      <c r="CW17" s="50"/>
      <c r="CX17" s="50"/>
      <c r="CY17" s="50"/>
      <c r="CZ17" s="50"/>
      <c r="DA17" s="50"/>
      <c r="DB17" s="50"/>
      <c r="DC17" s="50"/>
      <c r="DD17" s="50"/>
    </row>
    <row r="18" spans="1:108" ht="15" customHeight="1" x14ac:dyDescent="0.2">
      <c r="A18" s="62">
        <f>IF(G17=31,0,IF(G17&lt;31,IF(G17=0,0,G17+1),0))</f>
        <v>0</v>
      </c>
      <c r="B18" s="63">
        <f t="shared" si="2"/>
        <v>0</v>
      </c>
      <c r="C18" s="63">
        <f t="shared" si="2"/>
        <v>0</v>
      </c>
      <c r="D18" s="63">
        <f t="shared" si="2"/>
        <v>0</v>
      </c>
      <c r="E18" s="67">
        <v>1</v>
      </c>
      <c r="F18" s="68" t="s">
        <v>41</v>
      </c>
      <c r="G18" s="69"/>
      <c r="H18" s="70"/>
      <c r="I18" s="62"/>
      <c r="J18" s="63"/>
      <c r="K18" s="63"/>
      <c r="L18" s="63"/>
      <c r="M18" s="67" t="str">
        <f>IF(AY84="","",AY84)</f>
        <v/>
      </c>
      <c r="N18" s="68" t="str">
        <f>IF(AY84="",""," Terça de Carnaval")</f>
        <v/>
      </c>
      <c r="O18" s="71"/>
      <c r="P18" s="46"/>
      <c r="Q18" s="46"/>
      <c r="R18" s="57"/>
      <c r="S18" s="46"/>
      <c r="T18" s="46"/>
      <c r="U18" s="46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BT18" s="47"/>
      <c r="BU18" s="65"/>
      <c r="BV18" s="47"/>
      <c r="BW18" s="50"/>
      <c r="BX18" s="50"/>
      <c r="BY18" s="50"/>
      <c r="BZ18" s="50"/>
      <c r="CA18" s="50"/>
      <c r="CB18" s="50"/>
      <c r="CC18" s="50"/>
      <c r="CD18" s="50"/>
      <c r="CE18" s="50"/>
      <c r="CF18" s="50"/>
      <c r="CG18" s="50"/>
      <c r="CH18" s="50"/>
      <c r="CI18" s="50"/>
      <c r="CJ18" s="50"/>
      <c r="CK18" s="50"/>
      <c r="CL18" s="50"/>
      <c r="CM18" s="50"/>
      <c r="CN18" s="50"/>
      <c r="CO18" s="50"/>
      <c r="CP18" s="50"/>
      <c r="CQ18" s="50"/>
      <c r="CR18" s="50"/>
      <c r="CS18" s="50"/>
      <c r="CT18" s="50"/>
      <c r="CU18" s="50"/>
      <c r="CV18" s="50"/>
      <c r="CW18" s="50"/>
      <c r="CX18" s="50"/>
      <c r="CY18" s="50"/>
      <c r="CZ18" s="50"/>
      <c r="DA18" s="50"/>
      <c r="DB18" s="50"/>
      <c r="DC18" s="50"/>
      <c r="DD18" s="50"/>
    </row>
    <row r="19" spans="1:108" s="77" customFormat="1" ht="11.1" customHeight="1" x14ac:dyDescent="0.2">
      <c r="A19" s="72"/>
      <c r="B19" s="72"/>
      <c r="C19" s="72"/>
      <c r="D19" s="72"/>
      <c r="E19" s="73"/>
      <c r="F19" s="74"/>
      <c r="G19" s="69"/>
      <c r="H19" s="72"/>
      <c r="I19" s="72"/>
      <c r="J19" s="72"/>
      <c r="K19" s="72"/>
      <c r="L19" s="72"/>
      <c r="M19" s="73"/>
      <c r="N19" s="74"/>
      <c r="O19" s="71"/>
      <c r="P19" s="75"/>
      <c r="Q19" s="75"/>
      <c r="R19" s="57"/>
      <c r="S19" s="75"/>
      <c r="T19" s="75"/>
      <c r="U19" s="75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BT19" s="76"/>
      <c r="BU19" s="78"/>
      <c r="BV19" s="76"/>
      <c r="BW19" s="79"/>
      <c r="BX19" s="79"/>
      <c r="BY19" s="79"/>
      <c r="BZ19" s="79"/>
      <c r="CA19" s="79"/>
      <c r="CB19" s="79"/>
      <c r="CC19" s="79"/>
      <c r="CD19" s="79"/>
      <c r="CE19" s="79"/>
      <c r="CF19" s="79"/>
      <c r="CG19" s="79"/>
      <c r="CH19" s="79"/>
      <c r="CI19" s="79"/>
      <c r="CJ19" s="79"/>
      <c r="CK19" s="79"/>
      <c r="CL19" s="79"/>
      <c r="CM19" s="79"/>
      <c r="CN19" s="79"/>
      <c r="CO19" s="79"/>
      <c r="CP19" s="79"/>
      <c r="CQ19" s="79"/>
      <c r="CR19" s="79"/>
      <c r="CS19" s="79"/>
      <c r="CT19" s="79"/>
      <c r="CU19" s="79"/>
      <c r="CV19" s="79"/>
      <c r="CW19" s="79"/>
      <c r="CX19" s="79"/>
      <c r="CY19" s="79"/>
      <c r="CZ19" s="79"/>
      <c r="DA19" s="79"/>
      <c r="DB19" s="79"/>
      <c r="DC19" s="79"/>
      <c r="DD19" s="79"/>
    </row>
    <row r="20" spans="1:108" ht="20.100000000000001" customHeight="1" x14ac:dyDescent="0.2">
      <c r="A20" s="155" t="s">
        <v>42</v>
      </c>
      <c r="B20" s="155"/>
      <c r="C20" s="155"/>
      <c r="D20" s="155"/>
      <c r="E20" s="155"/>
      <c r="F20" s="155"/>
      <c r="G20" s="155"/>
      <c r="H20" s="58"/>
      <c r="I20" s="155" t="s">
        <v>43</v>
      </c>
      <c r="J20" s="155"/>
      <c r="K20" s="155"/>
      <c r="L20" s="155"/>
      <c r="M20" s="155"/>
      <c r="N20" s="155"/>
      <c r="O20" s="155"/>
      <c r="P20" s="46"/>
      <c r="Q20" s="46"/>
      <c r="R20" s="46"/>
      <c r="S20" s="46"/>
      <c r="T20" s="46"/>
      <c r="U20" s="46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80"/>
      <c r="BH20" s="80"/>
      <c r="BI20" s="80"/>
      <c r="BJ20" s="81"/>
      <c r="BK20" s="80"/>
      <c r="BL20" s="82"/>
      <c r="BM20" s="83"/>
      <c r="BN20" s="84"/>
      <c r="BO20" s="85"/>
      <c r="BP20" s="84"/>
      <c r="BQ20" s="47"/>
      <c r="BR20" s="47"/>
      <c r="BS20" s="47"/>
      <c r="BT20" s="47"/>
      <c r="BU20" s="65"/>
      <c r="BV20" s="47"/>
      <c r="BW20" s="50"/>
      <c r="BX20" s="50"/>
      <c r="BY20" s="50"/>
      <c r="BZ20" s="50"/>
      <c r="CA20" s="50"/>
      <c r="CB20" s="50"/>
      <c r="CC20" s="50"/>
      <c r="CD20" s="50"/>
      <c r="CE20" s="50"/>
      <c r="CF20" s="50"/>
      <c r="CG20" s="50"/>
      <c r="CH20" s="50"/>
      <c r="CI20" s="50"/>
      <c r="CJ20" s="50"/>
      <c r="CK20" s="50"/>
      <c r="CL20" s="50"/>
      <c r="CM20" s="50"/>
      <c r="CN20" s="50"/>
      <c r="CO20" s="50"/>
      <c r="CP20" s="50"/>
      <c r="CQ20" s="50"/>
      <c r="CR20" s="50"/>
      <c r="CS20" s="50"/>
      <c r="CT20" s="50"/>
      <c r="CU20" s="50"/>
      <c r="CV20" s="50"/>
      <c r="CW20" s="50"/>
      <c r="CX20" s="50"/>
      <c r="CY20" s="50"/>
      <c r="CZ20" s="50"/>
      <c r="DA20" s="50"/>
      <c r="DB20" s="50"/>
      <c r="DC20" s="50"/>
      <c r="DD20" s="50"/>
    </row>
    <row r="21" spans="1:108" ht="15" customHeight="1" x14ac:dyDescent="0.2">
      <c r="A21" s="59" t="s">
        <v>34</v>
      </c>
      <c r="B21" s="60" t="s">
        <v>35</v>
      </c>
      <c r="C21" s="60" t="s">
        <v>36</v>
      </c>
      <c r="D21" s="60" t="s">
        <v>37</v>
      </c>
      <c r="E21" s="60" t="s">
        <v>38</v>
      </c>
      <c r="F21" s="60" t="s">
        <v>39</v>
      </c>
      <c r="G21" s="60" t="s">
        <v>40</v>
      </c>
      <c r="H21" s="61"/>
      <c r="I21" s="59" t="s">
        <v>34</v>
      </c>
      <c r="J21" s="60" t="s">
        <v>35</v>
      </c>
      <c r="K21" s="60" t="s">
        <v>36</v>
      </c>
      <c r="L21" s="60" t="s">
        <v>37</v>
      </c>
      <c r="M21" s="60" t="s">
        <v>38</v>
      </c>
      <c r="N21" s="60" t="s">
        <v>39</v>
      </c>
      <c r="O21" s="60" t="s">
        <v>40</v>
      </c>
      <c r="P21" s="46"/>
      <c r="Q21" s="46"/>
      <c r="R21" s="46"/>
      <c r="S21" s="46"/>
      <c r="T21" s="46"/>
      <c r="U21" s="46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80"/>
      <c r="BH21" s="80"/>
      <c r="BI21" s="80"/>
      <c r="BJ21" s="81"/>
      <c r="BK21" s="80"/>
      <c r="BL21" s="82"/>
      <c r="BM21" s="83"/>
      <c r="BN21" s="84"/>
      <c r="BO21" s="85"/>
      <c r="BP21" s="84"/>
      <c r="BQ21" s="47"/>
      <c r="BR21" s="47"/>
      <c r="BS21" s="47"/>
      <c r="BT21" s="47"/>
      <c r="BU21" s="65"/>
      <c r="BV21" s="47"/>
      <c r="BW21" s="50"/>
      <c r="BX21" s="50"/>
      <c r="BY21" s="50"/>
      <c r="BZ21" s="50"/>
      <c r="CA21" s="50"/>
      <c r="CB21" s="50"/>
      <c r="CC21" s="50"/>
      <c r="CD21" s="50"/>
      <c r="CE21" s="50"/>
      <c r="CF21" s="50"/>
      <c r="CG21" s="50"/>
      <c r="CH21" s="50"/>
      <c r="CI21" s="50"/>
      <c r="CJ21" s="50"/>
      <c r="CK21" s="50"/>
      <c r="CL21" s="50"/>
      <c r="CM21" s="50"/>
      <c r="CN21" s="50"/>
      <c r="CO21" s="50"/>
      <c r="CP21" s="50"/>
      <c r="CQ21" s="50"/>
      <c r="CR21" s="50"/>
      <c r="CS21" s="50"/>
      <c r="CT21" s="50"/>
      <c r="CU21" s="50"/>
      <c r="CV21" s="50"/>
      <c r="CW21" s="50"/>
      <c r="CX21" s="50"/>
      <c r="CY21" s="50"/>
      <c r="CZ21" s="50"/>
      <c r="DA21" s="50"/>
      <c r="DB21" s="50"/>
      <c r="DC21" s="50"/>
      <c r="DD21" s="50"/>
    </row>
    <row r="22" spans="1:108" ht="15" customHeight="1" x14ac:dyDescent="0.2">
      <c r="A22" s="62">
        <f>IF(O16&gt;=$BQ$106,1,IF(O17&gt;=$BQ$106,1,0))</f>
        <v>0</v>
      </c>
      <c r="B22" s="63">
        <f t="shared" ref="B22:G22" si="4">IF(I17&gt;=$BQ$106,1,IF(A22&gt;=1,A22+1,0))</f>
        <v>0</v>
      </c>
      <c r="C22" s="63">
        <f t="shared" si="4"/>
        <v>0</v>
      </c>
      <c r="D22" s="63">
        <f t="shared" si="4"/>
        <v>0</v>
      </c>
      <c r="E22" s="63">
        <f t="shared" si="4"/>
        <v>0</v>
      </c>
      <c r="F22" s="63">
        <f t="shared" si="4"/>
        <v>1</v>
      </c>
      <c r="G22" s="63">
        <f t="shared" si="4"/>
        <v>2</v>
      </c>
      <c r="H22" s="63"/>
      <c r="I22" s="62">
        <f>IF(G26=31,1,0)</f>
        <v>0</v>
      </c>
      <c r="J22" s="63">
        <f>IF(A26=31,1,IF(A27=31,1,IF(I22&gt;=1,I22+1,0)))</f>
        <v>1</v>
      </c>
      <c r="K22" s="63">
        <f>IF(B26=31,1,IF(B27=31,1,IF(J22&gt;=1,J22+1,0)))</f>
        <v>2</v>
      </c>
      <c r="L22" s="63">
        <f>IF(C26=31,1,IF(C27=31,1,IF(K22&gt;=1,K22+1,0)))</f>
        <v>3</v>
      </c>
      <c r="M22" s="63">
        <f>IF(D26=31,1,IF(D27=31,1,IF(L22&gt;=1,L22+1,0)))</f>
        <v>4</v>
      </c>
      <c r="N22" s="63">
        <f>IF(E26=31,1,IF(M22&gt;=1,M22+1,0))</f>
        <v>5</v>
      </c>
      <c r="O22" s="63">
        <f>IF(F26=31,1,IF(N22&gt;=1,N22+1,0))</f>
        <v>6</v>
      </c>
      <c r="P22" s="46"/>
      <c r="Q22" s="46"/>
      <c r="R22" s="46"/>
      <c r="S22" s="46"/>
      <c r="T22" s="46"/>
      <c r="U22" s="46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80"/>
      <c r="BH22" s="80"/>
      <c r="BI22" s="80"/>
      <c r="BJ22" s="81"/>
      <c r="BK22" s="80"/>
      <c r="BL22" s="47"/>
      <c r="BM22" s="83"/>
      <c r="BN22" s="84"/>
      <c r="BO22" s="85"/>
      <c r="BP22" s="84"/>
      <c r="BQ22" s="47"/>
      <c r="BR22" s="47"/>
      <c r="BS22" s="47"/>
      <c r="BT22" s="47"/>
      <c r="BU22" s="65"/>
      <c r="BV22" s="47"/>
      <c r="BW22" s="50"/>
      <c r="BX22" s="50"/>
      <c r="BY22" s="50"/>
      <c r="BZ22" s="50"/>
      <c r="CA22" s="50"/>
      <c r="CB22" s="50"/>
      <c r="CC22" s="50"/>
      <c r="CD22" s="50"/>
      <c r="CE22" s="50"/>
      <c r="CF22" s="50"/>
      <c r="CG22" s="50"/>
      <c r="CH22" s="50"/>
      <c r="CI22" s="50"/>
      <c r="CJ22" s="50"/>
      <c r="CK22" s="50"/>
      <c r="CL22" s="50"/>
      <c r="CM22" s="50"/>
      <c r="CN22" s="50"/>
      <c r="CO22" s="50"/>
      <c r="CP22" s="50"/>
      <c r="CQ22" s="50"/>
      <c r="CR22" s="50"/>
      <c r="CS22" s="50"/>
      <c r="CT22" s="50"/>
      <c r="CU22" s="50"/>
      <c r="CV22" s="50"/>
      <c r="CW22" s="50"/>
      <c r="CX22" s="50"/>
      <c r="CY22" s="50"/>
      <c r="CZ22" s="50"/>
      <c r="DA22" s="50"/>
      <c r="DB22" s="50"/>
      <c r="DC22" s="50"/>
      <c r="DD22" s="50"/>
    </row>
    <row r="23" spans="1:108" ht="15" customHeight="1" x14ac:dyDescent="0.2">
      <c r="A23" s="62">
        <f>G22+1</f>
        <v>3</v>
      </c>
      <c r="B23" s="63">
        <f t="shared" ref="B23:G25" si="5">A23+1</f>
        <v>4</v>
      </c>
      <c r="C23" s="63">
        <f t="shared" si="5"/>
        <v>5</v>
      </c>
      <c r="D23" s="63">
        <f t="shared" si="5"/>
        <v>6</v>
      </c>
      <c r="E23" s="63">
        <f t="shared" si="5"/>
        <v>7</v>
      </c>
      <c r="F23" s="63">
        <f t="shared" si="5"/>
        <v>8</v>
      </c>
      <c r="G23" s="63">
        <f t="shared" si="5"/>
        <v>9</v>
      </c>
      <c r="H23" s="63"/>
      <c r="I23" s="62">
        <f>O22+1</f>
        <v>7</v>
      </c>
      <c r="J23" s="63">
        <f t="shared" ref="J23:O25" si="6">I23+1</f>
        <v>8</v>
      </c>
      <c r="K23" s="63">
        <f t="shared" si="6"/>
        <v>9</v>
      </c>
      <c r="L23" s="63">
        <f t="shared" si="6"/>
        <v>10</v>
      </c>
      <c r="M23" s="63">
        <f t="shared" si="6"/>
        <v>11</v>
      </c>
      <c r="N23" s="63">
        <f t="shared" si="6"/>
        <v>12</v>
      </c>
      <c r="O23" s="63">
        <f t="shared" si="6"/>
        <v>13</v>
      </c>
      <c r="P23" s="46"/>
      <c r="Q23" s="46"/>
      <c r="R23" s="46"/>
      <c r="S23" s="46"/>
      <c r="T23" s="46"/>
      <c r="U23" s="46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80"/>
      <c r="BH23" s="80"/>
      <c r="BI23" s="80"/>
      <c r="BJ23" s="81"/>
      <c r="BK23" s="80"/>
      <c r="BL23" s="47"/>
      <c r="BM23" s="83"/>
      <c r="BN23" s="47"/>
      <c r="BO23" s="47"/>
      <c r="BP23" s="47"/>
      <c r="BQ23" s="47"/>
      <c r="BR23" s="47"/>
      <c r="BS23" s="47"/>
      <c r="BT23" s="47"/>
      <c r="BU23" s="65"/>
      <c r="BV23" s="47"/>
      <c r="BW23" s="50"/>
      <c r="BX23" s="50"/>
      <c r="BY23" s="50"/>
      <c r="BZ23" s="50"/>
      <c r="CA23" s="50"/>
      <c r="CB23" s="50"/>
      <c r="CC23" s="50"/>
      <c r="CD23" s="50"/>
      <c r="CE23" s="50"/>
      <c r="CF23" s="50"/>
      <c r="CG23" s="50"/>
      <c r="CH23" s="50"/>
      <c r="CI23" s="50"/>
      <c r="CJ23" s="50"/>
      <c r="CK23" s="50"/>
      <c r="CL23" s="50"/>
      <c r="CM23" s="50"/>
      <c r="CN23" s="50"/>
      <c r="CO23" s="50"/>
      <c r="CP23" s="50"/>
      <c r="CQ23" s="50"/>
      <c r="CR23" s="50"/>
      <c r="CS23" s="50"/>
      <c r="CT23" s="50"/>
      <c r="CU23" s="50"/>
      <c r="CV23" s="50"/>
      <c r="CW23" s="50"/>
      <c r="CX23" s="50"/>
      <c r="CY23" s="50"/>
      <c r="CZ23" s="50"/>
      <c r="DA23" s="50"/>
      <c r="DB23" s="50"/>
      <c r="DC23" s="50"/>
      <c r="DD23" s="50"/>
    </row>
    <row r="24" spans="1:108" ht="15" customHeight="1" x14ac:dyDescent="0.2">
      <c r="A24" s="62">
        <f>G23+1</f>
        <v>10</v>
      </c>
      <c r="B24" s="63">
        <f t="shared" si="5"/>
        <v>11</v>
      </c>
      <c r="C24" s="63">
        <f t="shared" si="5"/>
        <v>12</v>
      </c>
      <c r="D24" s="63">
        <f t="shared" si="5"/>
        <v>13</v>
      </c>
      <c r="E24" s="63">
        <f t="shared" si="5"/>
        <v>14</v>
      </c>
      <c r="F24" s="63">
        <f t="shared" si="5"/>
        <v>15</v>
      </c>
      <c r="G24" s="63">
        <f t="shared" si="5"/>
        <v>16</v>
      </c>
      <c r="H24" s="63"/>
      <c r="I24" s="62">
        <f>O23+1</f>
        <v>14</v>
      </c>
      <c r="J24" s="63">
        <f t="shared" si="6"/>
        <v>15</v>
      </c>
      <c r="K24" s="63">
        <f t="shared" si="6"/>
        <v>16</v>
      </c>
      <c r="L24" s="63">
        <f t="shared" si="6"/>
        <v>17</v>
      </c>
      <c r="M24" s="63">
        <f t="shared" si="6"/>
        <v>18</v>
      </c>
      <c r="N24" s="63">
        <f t="shared" si="6"/>
        <v>19</v>
      </c>
      <c r="O24" s="63">
        <f t="shared" si="6"/>
        <v>20</v>
      </c>
      <c r="P24" s="46"/>
      <c r="Q24" s="46"/>
      <c r="R24" s="46"/>
      <c r="S24" s="46"/>
      <c r="T24" s="46"/>
      <c r="U24" s="46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80"/>
      <c r="BH24" s="80"/>
      <c r="BI24" s="80"/>
      <c r="BJ24" s="81"/>
      <c r="BK24" s="80"/>
      <c r="BL24" s="47"/>
      <c r="BM24" s="83"/>
      <c r="BN24" s="47"/>
      <c r="BO24" s="47"/>
      <c r="BP24" s="47"/>
      <c r="BQ24" s="47"/>
      <c r="BR24" s="47"/>
      <c r="BS24" s="47"/>
      <c r="BT24" s="47"/>
      <c r="BU24" s="65"/>
      <c r="BV24" s="47"/>
      <c r="BW24" s="50"/>
      <c r="BX24" s="50"/>
      <c r="BY24" s="50"/>
      <c r="BZ24" s="50"/>
      <c r="CA24" s="50"/>
      <c r="CB24" s="50"/>
      <c r="CC24" s="50"/>
      <c r="CD24" s="50"/>
      <c r="CE24" s="50"/>
      <c r="CF24" s="50"/>
      <c r="CG24" s="50"/>
      <c r="CH24" s="50"/>
      <c r="CI24" s="50"/>
      <c r="CJ24" s="50"/>
      <c r="CK24" s="50"/>
      <c r="CL24" s="50"/>
      <c r="CM24" s="50"/>
      <c r="CN24" s="50"/>
      <c r="CO24" s="50"/>
      <c r="CP24" s="50"/>
      <c r="CQ24" s="50"/>
      <c r="CR24" s="50"/>
      <c r="CS24" s="50"/>
      <c r="CT24" s="50"/>
      <c r="CU24" s="50"/>
      <c r="CV24" s="50"/>
      <c r="CW24" s="50"/>
      <c r="CX24" s="50"/>
      <c r="CY24" s="50"/>
      <c r="CZ24" s="50"/>
      <c r="DA24" s="50"/>
      <c r="DB24" s="50"/>
      <c r="DC24" s="50"/>
      <c r="DD24" s="50"/>
    </row>
    <row r="25" spans="1:108" ht="15" customHeight="1" x14ac:dyDescent="0.2">
      <c r="A25" s="62">
        <f>G24+1</f>
        <v>17</v>
      </c>
      <c r="B25" s="63">
        <f t="shared" si="5"/>
        <v>18</v>
      </c>
      <c r="C25" s="63">
        <f t="shared" si="5"/>
        <v>19</v>
      </c>
      <c r="D25" s="63">
        <f t="shared" si="5"/>
        <v>20</v>
      </c>
      <c r="E25" s="63">
        <f t="shared" si="5"/>
        <v>21</v>
      </c>
      <c r="F25" s="63">
        <f t="shared" si="5"/>
        <v>22</v>
      </c>
      <c r="G25" s="63">
        <f t="shared" si="5"/>
        <v>23</v>
      </c>
      <c r="H25" s="64"/>
      <c r="I25" s="62">
        <f>O24+1</f>
        <v>21</v>
      </c>
      <c r="J25" s="63">
        <f t="shared" si="6"/>
        <v>22</v>
      </c>
      <c r="K25" s="63">
        <f t="shared" si="6"/>
        <v>23</v>
      </c>
      <c r="L25" s="63">
        <f t="shared" si="6"/>
        <v>24</v>
      </c>
      <c r="M25" s="63">
        <f t="shared" si="6"/>
        <v>25</v>
      </c>
      <c r="N25" s="63">
        <f t="shared" si="6"/>
        <v>26</v>
      </c>
      <c r="O25" s="63">
        <f t="shared" si="6"/>
        <v>27</v>
      </c>
      <c r="P25" s="46"/>
      <c r="Q25" s="46"/>
      <c r="R25" s="46"/>
      <c r="S25" s="46"/>
      <c r="T25" s="46"/>
      <c r="U25" s="46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80"/>
      <c r="BH25" s="80"/>
      <c r="BI25" s="80"/>
      <c r="BJ25" s="81"/>
      <c r="BK25" s="80"/>
      <c r="BL25" s="47"/>
      <c r="BM25" s="83"/>
      <c r="BN25" s="47"/>
      <c r="BO25" s="47"/>
      <c r="BP25" s="47"/>
      <c r="BQ25" s="47"/>
      <c r="BR25" s="47"/>
      <c r="BS25" s="47"/>
      <c r="BT25" s="47"/>
      <c r="BU25" s="65"/>
      <c r="BV25" s="47"/>
      <c r="BW25" s="50"/>
      <c r="BX25" s="50"/>
      <c r="BY25" s="50"/>
      <c r="BZ25" s="50"/>
      <c r="CA25" s="50"/>
      <c r="CB25" s="50"/>
      <c r="CC25" s="50"/>
      <c r="CD25" s="50"/>
      <c r="CE25" s="50"/>
      <c r="CF25" s="50"/>
      <c r="CG25" s="50"/>
      <c r="CH25" s="50"/>
      <c r="CI25" s="50"/>
      <c r="CJ25" s="50"/>
      <c r="CK25" s="50"/>
      <c r="CL25" s="50"/>
      <c r="CM25" s="50"/>
      <c r="CN25" s="50"/>
      <c r="CO25" s="50"/>
      <c r="CP25" s="50"/>
      <c r="CQ25" s="50"/>
      <c r="CR25" s="50"/>
      <c r="CS25" s="50"/>
      <c r="CT25" s="50"/>
      <c r="CU25" s="50"/>
      <c r="CV25" s="50"/>
      <c r="CW25" s="50"/>
      <c r="CX25" s="50"/>
      <c r="CY25" s="50"/>
      <c r="CZ25" s="50"/>
      <c r="DA25" s="50"/>
      <c r="DB25" s="50"/>
      <c r="DC25" s="50"/>
      <c r="DD25" s="50"/>
    </row>
    <row r="26" spans="1:108" ht="15" customHeight="1" x14ac:dyDescent="0.2">
      <c r="A26" s="62">
        <f>G25+1</f>
        <v>24</v>
      </c>
      <c r="B26" s="63">
        <f t="shared" ref="B26:G27" si="7">IF(A26=31,0,IF(A26&lt;31,IF(A26=0,0,A26+1),0))</f>
        <v>25</v>
      </c>
      <c r="C26" s="63">
        <f t="shared" si="7"/>
        <v>26</v>
      </c>
      <c r="D26" s="63">
        <f t="shared" si="7"/>
        <v>27</v>
      </c>
      <c r="E26" s="63">
        <f t="shared" si="7"/>
        <v>28</v>
      </c>
      <c r="F26" s="63">
        <f t="shared" si="7"/>
        <v>29</v>
      </c>
      <c r="G26" s="63">
        <f t="shared" si="7"/>
        <v>30</v>
      </c>
      <c r="H26" s="63"/>
      <c r="I26" s="62">
        <f>O25+1</f>
        <v>28</v>
      </c>
      <c r="J26" s="63">
        <f t="shared" ref="J26:O27" si="8">IF(I26=30,0,IF(I26&lt;30,IF(I26=0,0,I26+1),0))</f>
        <v>29</v>
      </c>
      <c r="K26" s="63">
        <f t="shared" si="8"/>
        <v>30</v>
      </c>
      <c r="L26" s="63">
        <f t="shared" si="8"/>
        <v>0</v>
      </c>
      <c r="M26" s="63">
        <f t="shared" si="8"/>
        <v>0</v>
      </c>
      <c r="N26" s="63">
        <f t="shared" si="8"/>
        <v>0</v>
      </c>
      <c r="O26" s="63">
        <f t="shared" si="8"/>
        <v>0</v>
      </c>
      <c r="P26" s="46"/>
      <c r="Q26" s="46"/>
      <c r="R26" s="46"/>
      <c r="S26" s="46"/>
      <c r="T26" s="46"/>
      <c r="U26" s="46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83"/>
      <c r="BN26" s="47"/>
      <c r="BO26" s="47"/>
      <c r="BP26" s="47"/>
      <c r="BQ26" s="47"/>
      <c r="BR26" s="47"/>
      <c r="BS26" s="47"/>
      <c r="BT26" s="47"/>
      <c r="BU26" s="65"/>
      <c r="BV26" s="47"/>
      <c r="BW26" s="50"/>
      <c r="BX26" s="50"/>
      <c r="BY26" s="50"/>
      <c r="BZ26" s="50"/>
      <c r="CA26" s="50"/>
      <c r="CB26" s="50"/>
      <c r="CC26" s="50"/>
      <c r="CD26" s="50"/>
      <c r="CE26" s="50"/>
      <c r="CF26" s="50"/>
      <c r="CG26" s="50"/>
      <c r="CH26" s="50"/>
      <c r="CI26" s="50"/>
      <c r="CJ26" s="50"/>
      <c r="CK26" s="50"/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0"/>
      <c r="DA26" s="50"/>
      <c r="DB26" s="50"/>
      <c r="DC26" s="50"/>
      <c r="DD26" s="50"/>
    </row>
    <row r="27" spans="1:108" ht="15" customHeight="1" x14ac:dyDescent="0.2">
      <c r="A27" s="62">
        <f>IF(G26=31,0,IF(G26&lt;31,IF(G26=0,0,G26+1),0))</f>
        <v>31</v>
      </c>
      <c r="B27" s="63">
        <f t="shared" si="7"/>
        <v>0</v>
      </c>
      <c r="C27" s="63">
        <f t="shared" si="7"/>
        <v>0</v>
      </c>
      <c r="D27" s="63">
        <f t="shared" si="7"/>
        <v>0</v>
      </c>
      <c r="E27" s="67">
        <f>IF(AZ84="","",AZ84)</f>
        <v>5</v>
      </c>
      <c r="F27" s="68" t="str">
        <f>IF(AZ84="",""," Terça de Carnaval")</f>
        <v xml:space="preserve"> Terça de Carnaval</v>
      </c>
      <c r="G27" s="86"/>
      <c r="H27" s="70"/>
      <c r="I27" s="62">
        <f>IF(30=O26,0,IF(O26&lt;30,IF(O26=0,0,O26+1)))</f>
        <v>0</v>
      </c>
      <c r="J27" s="63">
        <f t="shared" si="8"/>
        <v>0</v>
      </c>
      <c r="K27" s="63">
        <f t="shared" si="8"/>
        <v>0</v>
      </c>
      <c r="L27" s="63">
        <f t="shared" si="8"/>
        <v>0</v>
      </c>
      <c r="M27" s="67">
        <f>IF(BA86="","",BA86)</f>
        <v>19</v>
      </c>
      <c r="N27" s="68" t="str">
        <f>IF(BA86="",""," Paixão e Dom. Páscoa")</f>
        <v xml:space="preserve"> Paixão e Dom. Páscoa</v>
      </c>
      <c r="O27" s="86"/>
      <c r="P27" s="46"/>
      <c r="Q27" s="46"/>
      <c r="R27" s="46"/>
      <c r="S27" s="46"/>
      <c r="T27" s="46"/>
      <c r="U27" s="46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83"/>
      <c r="BN27" s="47"/>
      <c r="BO27" s="47"/>
      <c r="BP27" s="47"/>
      <c r="BQ27" s="47"/>
      <c r="BR27" s="47"/>
      <c r="BS27" s="47"/>
      <c r="BT27" s="47"/>
      <c r="BU27" s="65"/>
      <c r="BV27" s="47"/>
      <c r="BW27" s="50"/>
      <c r="BX27" s="50"/>
      <c r="BY27" s="50"/>
      <c r="BZ27" s="50"/>
      <c r="CA27" s="50"/>
      <c r="CB27" s="50"/>
      <c r="CC27" s="50"/>
      <c r="CD27" s="50"/>
      <c r="CE27" s="50"/>
      <c r="CF27" s="50"/>
      <c r="CG27" s="50"/>
      <c r="CH27" s="50"/>
      <c r="CI27" s="50"/>
      <c r="CJ27" s="50"/>
      <c r="CK27" s="50"/>
      <c r="CL27" s="50"/>
      <c r="CM27" s="50"/>
      <c r="CN27" s="50"/>
      <c r="CO27" s="50"/>
      <c r="CP27" s="50"/>
      <c r="CQ27" s="50"/>
      <c r="CR27" s="50"/>
      <c r="CS27" s="50"/>
      <c r="CT27" s="50"/>
      <c r="CU27" s="50"/>
      <c r="CV27" s="50"/>
      <c r="CW27" s="50"/>
      <c r="CX27" s="50"/>
      <c r="CY27" s="50"/>
      <c r="CZ27" s="50"/>
      <c r="DA27" s="50"/>
      <c r="DB27" s="50"/>
      <c r="DC27" s="50"/>
      <c r="DD27" s="50"/>
    </row>
    <row r="28" spans="1:108" ht="11.1" customHeight="1" x14ac:dyDescent="0.2">
      <c r="A28" s="70"/>
      <c r="B28" s="70"/>
      <c r="C28" s="70"/>
      <c r="D28" s="70"/>
      <c r="E28" s="67" t="str">
        <f>IF(AZ86="","",AZ86)</f>
        <v/>
      </c>
      <c r="F28" s="68" t="str">
        <f>IF(AZ86="",""," Paixão e Dom. Páscoa")</f>
        <v/>
      </c>
      <c r="G28" s="86"/>
      <c r="H28" s="70"/>
      <c r="I28" s="70"/>
      <c r="J28" s="70"/>
      <c r="K28" s="70"/>
      <c r="L28" s="70"/>
      <c r="M28" s="87">
        <v>21</v>
      </c>
      <c r="N28" s="88" t="s">
        <v>44</v>
      </c>
      <c r="O28" s="71"/>
      <c r="P28" s="46"/>
      <c r="Q28" s="46"/>
      <c r="R28" s="46"/>
      <c r="S28" s="46"/>
      <c r="T28" s="46"/>
      <c r="U28" s="46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83"/>
      <c r="BN28" s="47"/>
      <c r="BO28" s="47"/>
      <c r="BP28" s="47"/>
      <c r="BQ28" s="47"/>
      <c r="BR28" s="47"/>
      <c r="BS28" s="47"/>
      <c r="BT28" s="47"/>
      <c r="BU28" s="65"/>
      <c r="BV28" s="47"/>
      <c r="BW28" s="50"/>
      <c r="BX28" s="50"/>
      <c r="BY28" s="50"/>
      <c r="BZ28" s="50"/>
      <c r="CA28" s="50"/>
      <c r="CB28" s="50"/>
      <c r="CC28" s="50"/>
      <c r="CD28" s="50"/>
      <c r="CE28" s="50"/>
      <c r="CF28" s="50"/>
      <c r="CG28" s="50"/>
      <c r="CH28" s="50"/>
      <c r="CI28" s="50"/>
      <c r="CJ28" s="50"/>
      <c r="CK28" s="50"/>
      <c r="CL28" s="50"/>
      <c r="CM28" s="50"/>
      <c r="CN28" s="50"/>
      <c r="CO28" s="50"/>
      <c r="CP28" s="50"/>
      <c r="CQ28" s="50"/>
      <c r="CR28" s="50"/>
      <c r="CS28" s="50"/>
      <c r="CT28" s="50"/>
      <c r="CU28" s="50"/>
      <c r="CV28" s="50"/>
      <c r="CW28" s="50"/>
      <c r="CX28" s="50"/>
      <c r="CY28" s="50"/>
      <c r="CZ28" s="50"/>
      <c r="DA28" s="50"/>
      <c r="DB28" s="50"/>
      <c r="DC28" s="50"/>
      <c r="DD28" s="50"/>
    </row>
    <row r="29" spans="1:108" ht="24" customHeight="1" x14ac:dyDescent="0.2">
      <c r="A29" s="155" t="s">
        <v>45</v>
      </c>
      <c r="B29" s="155"/>
      <c r="C29" s="155"/>
      <c r="D29" s="155"/>
      <c r="E29" s="155"/>
      <c r="F29" s="155"/>
      <c r="G29" s="155"/>
      <c r="H29" s="70"/>
      <c r="I29" s="155" t="s">
        <v>46</v>
      </c>
      <c r="J29" s="155"/>
      <c r="K29" s="155"/>
      <c r="L29" s="155"/>
      <c r="M29" s="155"/>
      <c r="N29" s="155"/>
      <c r="O29" s="155"/>
      <c r="P29" s="46"/>
      <c r="Q29" s="46"/>
      <c r="R29" s="46"/>
      <c r="S29" s="46"/>
      <c r="T29" s="46"/>
      <c r="U29" s="46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83"/>
      <c r="BN29" s="47"/>
      <c r="BO29" s="47"/>
      <c r="BP29" s="89"/>
      <c r="BQ29" s="89"/>
      <c r="BR29" s="89"/>
      <c r="BS29" s="47"/>
      <c r="BT29" s="47"/>
      <c r="BU29" s="65"/>
      <c r="BV29" s="47"/>
      <c r="BW29" s="50"/>
      <c r="BX29" s="50"/>
      <c r="BY29" s="50"/>
      <c r="BZ29" s="50"/>
      <c r="CA29" s="50"/>
      <c r="CB29" s="50"/>
      <c r="CC29" s="50"/>
      <c r="CD29" s="50"/>
      <c r="CE29" s="50"/>
      <c r="CF29" s="50"/>
      <c r="CG29" s="50"/>
      <c r="CH29" s="50"/>
      <c r="CI29" s="50"/>
      <c r="CJ29" s="50"/>
      <c r="CK29" s="50"/>
      <c r="CL29" s="50"/>
      <c r="CM29" s="50"/>
      <c r="CN29" s="50"/>
      <c r="CO29" s="50"/>
      <c r="CP29" s="50"/>
      <c r="CQ29" s="50"/>
      <c r="CR29" s="50"/>
      <c r="CS29" s="50"/>
      <c r="CT29" s="50"/>
      <c r="CU29" s="50"/>
      <c r="CV29" s="50"/>
      <c r="CW29" s="50"/>
      <c r="CX29" s="50"/>
      <c r="CY29" s="50"/>
      <c r="CZ29" s="50"/>
      <c r="DA29" s="50"/>
      <c r="DB29" s="50"/>
      <c r="DC29" s="50"/>
      <c r="DD29" s="50"/>
    </row>
    <row r="30" spans="1:108" ht="15" customHeight="1" x14ac:dyDescent="0.2">
      <c r="A30" s="59" t="s">
        <v>34</v>
      </c>
      <c r="B30" s="60" t="s">
        <v>35</v>
      </c>
      <c r="C30" s="60" t="s">
        <v>36</v>
      </c>
      <c r="D30" s="60" t="s">
        <v>37</v>
      </c>
      <c r="E30" s="60" t="s">
        <v>38</v>
      </c>
      <c r="F30" s="60" t="s">
        <v>39</v>
      </c>
      <c r="G30" s="60" t="s">
        <v>40</v>
      </c>
      <c r="H30" s="90"/>
      <c r="I30" s="59" t="s">
        <v>34</v>
      </c>
      <c r="J30" s="60" t="s">
        <v>35</v>
      </c>
      <c r="K30" s="60" t="s">
        <v>36</v>
      </c>
      <c r="L30" s="60" t="s">
        <v>37</v>
      </c>
      <c r="M30" s="60" t="s">
        <v>38</v>
      </c>
      <c r="N30" s="60" t="s">
        <v>39</v>
      </c>
      <c r="O30" s="60" t="s">
        <v>40</v>
      </c>
      <c r="P30" s="46"/>
      <c r="Q30" s="46"/>
      <c r="R30" s="46"/>
      <c r="S30" s="46"/>
      <c r="T30" s="46"/>
      <c r="U30" s="46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83"/>
      <c r="BN30" s="47"/>
      <c r="BO30" s="47"/>
      <c r="BP30" s="47"/>
      <c r="BQ30" s="47"/>
      <c r="BR30" s="47"/>
      <c r="BS30" s="47"/>
      <c r="BT30" s="47"/>
      <c r="BU30" s="65"/>
      <c r="BV30" s="47"/>
      <c r="BW30" s="50"/>
      <c r="BX30" s="50"/>
      <c r="BY30" s="50"/>
      <c r="BZ30" s="50"/>
      <c r="CA30" s="50"/>
      <c r="CB30" s="50"/>
      <c r="CC30" s="50"/>
      <c r="CD30" s="50"/>
      <c r="CE30" s="50"/>
      <c r="CF30" s="50"/>
      <c r="CG30" s="50"/>
      <c r="CH30" s="50"/>
      <c r="CI30" s="50"/>
      <c r="CJ30" s="50"/>
      <c r="CK30" s="50"/>
      <c r="CL30" s="50"/>
      <c r="CM30" s="50"/>
      <c r="CN30" s="50"/>
      <c r="CO30" s="50"/>
      <c r="CP30" s="50"/>
      <c r="CQ30" s="50"/>
      <c r="CR30" s="50"/>
      <c r="CS30" s="50"/>
      <c r="CT30" s="50"/>
      <c r="CU30" s="50"/>
      <c r="CV30" s="50"/>
      <c r="CW30" s="50"/>
      <c r="CX30" s="50"/>
      <c r="CY30" s="50"/>
      <c r="CZ30" s="50"/>
      <c r="DA30" s="50"/>
      <c r="DB30" s="50"/>
      <c r="DC30" s="50"/>
      <c r="DD30" s="50"/>
    </row>
    <row r="31" spans="1:108" ht="15" customHeight="1" x14ac:dyDescent="0.3">
      <c r="A31" s="62">
        <f>IF(O25&gt;=30,1,IF(O26&gt;=30,1,0))</f>
        <v>0</v>
      </c>
      <c r="B31" s="63">
        <f>IF(I26&gt;=30,1,IF(A31&gt;=1,A31+1,IF(I27&gt;=30,1,0)))</f>
        <v>0</v>
      </c>
      <c r="C31" s="63">
        <f>IF(J26&gt;=30,1,IF(B31&gt;=1,B31+1,IF(J27&gt;=30,1,0)))</f>
        <v>0</v>
      </c>
      <c r="D31" s="63">
        <f>IF(K26&gt;=30,1,IF(C31&gt;=1,C31+1,IF(K27&gt;=30,1,0)))</f>
        <v>1</v>
      </c>
      <c r="E31" s="63">
        <f>IF(L26&gt;=30,1,IF(D31&gt;=1,D31+1,IF(L27&gt;=30,1,0)))</f>
        <v>2</v>
      </c>
      <c r="F31" s="63">
        <f>IF(M26&gt;=30,1,IF(E31&gt;=1,E31+1,0))</f>
        <v>3</v>
      </c>
      <c r="G31" s="63">
        <f>IF(N26&gt;=30,1,IF(F31&gt;=1,F31+1,0))</f>
        <v>4</v>
      </c>
      <c r="H31" s="63"/>
      <c r="I31" s="62">
        <f>IF(G35=31,1,0)</f>
        <v>0</v>
      </c>
      <c r="J31" s="63">
        <f>IF(A35=31,1,IF(A36=31,1,IF(I31&gt;=1,I31+1,0)))</f>
        <v>0</v>
      </c>
      <c r="K31" s="63">
        <f>IF(B35=31,1,IF(B36=31,1,IF(J31&gt;=1,J31+1,0)))</f>
        <v>0</v>
      </c>
      <c r="L31" s="63">
        <f>IF(C35=31,1,IF(C36=31,1,IF(K31&gt;=1,K31+1,0)))</f>
        <v>0</v>
      </c>
      <c r="M31" s="63">
        <f>IF(D35=31,1,IF(D36=31,1,IF(L31&gt;=1,L31+1,0)))</f>
        <v>0</v>
      </c>
      <c r="N31" s="63">
        <f>IF(E35=31,1,IF(M31&gt;=1,M31+1,0))</f>
        <v>0</v>
      </c>
      <c r="O31" s="63">
        <f>IF(F35=31,1,IF(N31&gt;=1,N31+1,0))</f>
        <v>1</v>
      </c>
      <c r="P31" s="91"/>
      <c r="Q31" s="46"/>
      <c r="R31" s="46"/>
      <c r="S31" s="46"/>
      <c r="T31" s="46"/>
      <c r="U31" s="46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83"/>
      <c r="BN31" s="47"/>
      <c r="BO31" s="47"/>
      <c r="BP31" s="47"/>
      <c r="BQ31" s="47"/>
      <c r="BR31" s="47"/>
      <c r="BS31" s="47"/>
      <c r="BT31" s="47"/>
      <c r="BU31" s="65"/>
      <c r="BV31" s="47"/>
      <c r="BW31" s="50"/>
      <c r="BX31" s="50"/>
      <c r="BY31" s="50"/>
      <c r="BZ31" s="50"/>
      <c r="CA31" s="50"/>
      <c r="CB31" s="50"/>
      <c r="CC31" s="50"/>
      <c r="CD31" s="50"/>
      <c r="CE31" s="50"/>
      <c r="CF31" s="50"/>
      <c r="CG31" s="50"/>
      <c r="CH31" s="50"/>
      <c r="CI31" s="50"/>
      <c r="CJ31" s="50"/>
      <c r="CK31" s="50"/>
      <c r="CL31" s="50"/>
      <c r="CM31" s="50"/>
      <c r="CN31" s="50"/>
      <c r="CO31" s="50"/>
      <c r="CP31" s="50"/>
      <c r="CQ31" s="50"/>
      <c r="CR31" s="50"/>
      <c r="CS31" s="50"/>
      <c r="CT31" s="50"/>
      <c r="CU31" s="50"/>
      <c r="CV31" s="50"/>
      <c r="CW31" s="50"/>
      <c r="CX31" s="50"/>
      <c r="CY31" s="50"/>
      <c r="CZ31" s="50"/>
      <c r="DA31" s="50"/>
      <c r="DB31" s="50"/>
      <c r="DC31" s="50"/>
      <c r="DD31" s="50"/>
    </row>
    <row r="32" spans="1:108" ht="15" customHeight="1" x14ac:dyDescent="0.3">
      <c r="A32" s="62">
        <f>G31+1</f>
        <v>5</v>
      </c>
      <c r="B32" s="63">
        <f t="shared" ref="B32:G34" si="9">A32+1</f>
        <v>6</v>
      </c>
      <c r="C32" s="63">
        <f t="shared" si="9"/>
        <v>7</v>
      </c>
      <c r="D32" s="63">
        <f t="shared" si="9"/>
        <v>8</v>
      </c>
      <c r="E32" s="63">
        <f t="shared" si="9"/>
        <v>9</v>
      </c>
      <c r="F32" s="63">
        <f t="shared" si="9"/>
        <v>10</v>
      </c>
      <c r="G32" s="63">
        <f t="shared" si="9"/>
        <v>11</v>
      </c>
      <c r="H32" s="63"/>
      <c r="I32" s="62">
        <f>O31+1</f>
        <v>2</v>
      </c>
      <c r="J32" s="63">
        <f t="shared" ref="J32:O34" si="10">I32+1</f>
        <v>3</v>
      </c>
      <c r="K32" s="63">
        <f t="shared" si="10"/>
        <v>4</v>
      </c>
      <c r="L32" s="63">
        <f t="shared" si="10"/>
        <v>5</v>
      </c>
      <c r="M32" s="63">
        <f t="shared" si="10"/>
        <v>6</v>
      </c>
      <c r="N32" s="63">
        <f t="shared" si="10"/>
        <v>7</v>
      </c>
      <c r="O32" s="63">
        <f t="shared" si="10"/>
        <v>8</v>
      </c>
      <c r="P32" s="91"/>
      <c r="Q32" s="46"/>
      <c r="R32" s="46"/>
      <c r="S32" s="46"/>
      <c r="T32" s="46"/>
      <c r="U32" s="46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65"/>
      <c r="BV32" s="47"/>
      <c r="BW32" s="50"/>
      <c r="BX32" s="50"/>
      <c r="BY32" s="50"/>
      <c r="BZ32" s="50"/>
      <c r="CA32" s="50"/>
      <c r="CB32" s="50"/>
      <c r="CC32" s="50"/>
      <c r="CD32" s="50"/>
      <c r="CE32" s="50"/>
      <c r="CF32" s="50"/>
      <c r="CG32" s="50"/>
      <c r="CH32" s="50"/>
      <c r="CI32" s="50"/>
      <c r="CJ32" s="50"/>
      <c r="CK32" s="50"/>
      <c r="CL32" s="50"/>
      <c r="CM32" s="50"/>
      <c r="CN32" s="50"/>
      <c r="CO32" s="50"/>
      <c r="CP32" s="50"/>
      <c r="CQ32" s="50"/>
      <c r="CR32" s="50"/>
      <c r="CS32" s="50"/>
      <c r="CT32" s="50"/>
      <c r="CU32" s="50"/>
      <c r="CV32" s="50"/>
      <c r="CW32" s="50"/>
      <c r="CX32" s="50"/>
      <c r="CY32" s="50"/>
      <c r="CZ32" s="50"/>
      <c r="DA32" s="50"/>
      <c r="DB32" s="50"/>
      <c r="DC32" s="50"/>
      <c r="DD32" s="50"/>
    </row>
    <row r="33" spans="1:108" ht="15" customHeight="1" x14ac:dyDescent="0.3">
      <c r="A33" s="62">
        <f>G32+1</f>
        <v>12</v>
      </c>
      <c r="B33" s="63">
        <f t="shared" si="9"/>
        <v>13</v>
      </c>
      <c r="C33" s="63">
        <f t="shared" si="9"/>
        <v>14</v>
      </c>
      <c r="D33" s="63">
        <f t="shared" si="9"/>
        <v>15</v>
      </c>
      <c r="E33" s="63">
        <f t="shared" si="9"/>
        <v>16</v>
      </c>
      <c r="F33" s="63">
        <f t="shared" si="9"/>
        <v>17</v>
      </c>
      <c r="G33" s="63">
        <f t="shared" si="9"/>
        <v>18</v>
      </c>
      <c r="H33" s="63"/>
      <c r="I33" s="62">
        <f>O32+1</f>
        <v>9</v>
      </c>
      <c r="J33" s="63">
        <f t="shared" si="10"/>
        <v>10</v>
      </c>
      <c r="K33" s="63">
        <f t="shared" si="10"/>
        <v>11</v>
      </c>
      <c r="L33" s="63">
        <f t="shared" si="10"/>
        <v>12</v>
      </c>
      <c r="M33" s="63">
        <f t="shared" si="10"/>
        <v>13</v>
      </c>
      <c r="N33" s="63">
        <f t="shared" si="10"/>
        <v>14</v>
      </c>
      <c r="O33" s="63">
        <f t="shared" si="10"/>
        <v>15</v>
      </c>
      <c r="P33" s="91"/>
      <c r="Q33" s="46"/>
      <c r="R33" s="46"/>
      <c r="S33" s="46"/>
      <c r="T33" s="46"/>
      <c r="U33" s="46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50"/>
      <c r="BX33" s="50"/>
      <c r="BY33" s="50"/>
      <c r="BZ33" s="50"/>
      <c r="CA33" s="50"/>
      <c r="CB33" s="50"/>
      <c r="CC33" s="50"/>
      <c r="CD33" s="50"/>
      <c r="CE33" s="50"/>
      <c r="CF33" s="50"/>
      <c r="CG33" s="50"/>
      <c r="CH33" s="50"/>
      <c r="CI33" s="50"/>
      <c r="CJ33" s="50"/>
      <c r="CK33" s="50"/>
      <c r="CL33" s="50"/>
      <c r="CM33" s="50"/>
      <c r="CN33" s="50"/>
      <c r="CO33" s="50"/>
      <c r="CP33" s="50"/>
      <c r="CQ33" s="50"/>
      <c r="CR33" s="50"/>
      <c r="CS33" s="50"/>
      <c r="CT33" s="50"/>
      <c r="CU33" s="50"/>
      <c r="CV33" s="50"/>
      <c r="CW33" s="50"/>
      <c r="CX33" s="50"/>
      <c r="CY33" s="50"/>
      <c r="CZ33" s="50"/>
      <c r="DA33" s="50"/>
      <c r="DB33" s="50"/>
      <c r="DC33" s="50"/>
      <c r="DD33" s="50"/>
    </row>
    <row r="34" spans="1:108" ht="15" customHeight="1" x14ac:dyDescent="0.3">
      <c r="A34" s="62">
        <f>G33+1</f>
        <v>19</v>
      </c>
      <c r="B34" s="63">
        <f t="shared" si="9"/>
        <v>20</v>
      </c>
      <c r="C34" s="63">
        <f t="shared" si="9"/>
        <v>21</v>
      </c>
      <c r="D34" s="63">
        <f t="shared" si="9"/>
        <v>22</v>
      </c>
      <c r="E34" s="63">
        <f t="shared" si="9"/>
        <v>23</v>
      </c>
      <c r="F34" s="63">
        <f t="shared" si="9"/>
        <v>24</v>
      </c>
      <c r="G34" s="63">
        <f t="shared" si="9"/>
        <v>25</v>
      </c>
      <c r="H34" s="63"/>
      <c r="I34" s="62">
        <f>O33+1</f>
        <v>16</v>
      </c>
      <c r="J34" s="63">
        <f t="shared" si="10"/>
        <v>17</v>
      </c>
      <c r="K34" s="63">
        <f t="shared" si="10"/>
        <v>18</v>
      </c>
      <c r="L34" s="63">
        <f t="shared" si="10"/>
        <v>19</v>
      </c>
      <c r="M34" s="63">
        <f t="shared" si="10"/>
        <v>20</v>
      </c>
      <c r="N34" s="63">
        <f t="shared" si="10"/>
        <v>21</v>
      </c>
      <c r="O34" s="63">
        <f t="shared" si="10"/>
        <v>22</v>
      </c>
      <c r="P34" s="91"/>
      <c r="Q34" s="92"/>
      <c r="R34" s="46"/>
      <c r="S34" s="46"/>
      <c r="T34" s="46"/>
      <c r="U34" s="46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47"/>
      <c r="BW34" s="50"/>
      <c r="BX34" s="50"/>
      <c r="BY34" s="50"/>
      <c r="BZ34" s="50"/>
      <c r="CA34" s="50"/>
      <c r="CB34" s="50"/>
      <c r="CC34" s="50"/>
      <c r="CD34" s="50"/>
      <c r="CE34" s="50"/>
      <c r="CF34" s="50"/>
      <c r="CG34" s="50"/>
      <c r="CH34" s="50"/>
      <c r="CI34" s="50"/>
      <c r="CJ34" s="50"/>
      <c r="CK34" s="50"/>
      <c r="CL34" s="50"/>
      <c r="CM34" s="50"/>
      <c r="CN34" s="50"/>
      <c r="CO34" s="50"/>
      <c r="CP34" s="50"/>
      <c r="CQ34" s="50"/>
      <c r="CR34" s="50"/>
      <c r="CS34" s="50"/>
      <c r="CT34" s="50"/>
      <c r="CU34" s="50"/>
      <c r="CV34" s="50"/>
      <c r="CW34" s="50"/>
      <c r="CX34" s="50"/>
      <c r="CY34" s="50"/>
      <c r="CZ34" s="50"/>
      <c r="DA34" s="50"/>
      <c r="DB34" s="50"/>
      <c r="DC34" s="50"/>
      <c r="DD34" s="50"/>
    </row>
    <row r="35" spans="1:108" ht="15" customHeight="1" x14ac:dyDescent="0.3">
      <c r="A35" s="62">
        <f>G34+1</f>
        <v>26</v>
      </c>
      <c r="B35" s="63">
        <f t="shared" ref="B35:G36" si="11">IF(A35=31,0,IF(A35&lt;31,IF(A35=0,0,A35+1),0))</f>
        <v>27</v>
      </c>
      <c r="C35" s="63">
        <f t="shared" si="11"/>
        <v>28</v>
      </c>
      <c r="D35" s="63">
        <f t="shared" si="11"/>
        <v>29</v>
      </c>
      <c r="E35" s="63">
        <f t="shared" si="11"/>
        <v>30</v>
      </c>
      <c r="F35" s="63">
        <f t="shared" si="11"/>
        <v>31</v>
      </c>
      <c r="G35" s="63">
        <f t="shared" si="11"/>
        <v>0</v>
      </c>
      <c r="H35" s="63"/>
      <c r="I35" s="62">
        <f>O34+1</f>
        <v>23</v>
      </c>
      <c r="J35" s="63">
        <f t="shared" ref="J35:O35" si="12">IF(I35=30,0,IF(I35&lt;30,IF(I35=0,0,I35+1),0))</f>
        <v>24</v>
      </c>
      <c r="K35" s="63">
        <f t="shared" si="12"/>
        <v>25</v>
      </c>
      <c r="L35" s="63">
        <f t="shared" si="12"/>
        <v>26</v>
      </c>
      <c r="M35" s="63">
        <f t="shared" si="12"/>
        <v>27</v>
      </c>
      <c r="N35" s="63">
        <f t="shared" si="12"/>
        <v>28</v>
      </c>
      <c r="O35" s="63">
        <f t="shared" si="12"/>
        <v>29</v>
      </c>
      <c r="P35" s="91"/>
      <c r="Q35" s="46"/>
      <c r="R35" s="46"/>
      <c r="S35" s="46"/>
      <c r="T35" s="46"/>
      <c r="U35" s="46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47"/>
      <c r="BW35" s="50"/>
      <c r="BX35" s="50"/>
      <c r="BY35" s="50"/>
      <c r="BZ35" s="50"/>
      <c r="CA35" s="50"/>
      <c r="CB35" s="50"/>
      <c r="CC35" s="50"/>
      <c r="CD35" s="50"/>
      <c r="CE35" s="50"/>
      <c r="CF35" s="50"/>
      <c r="CG35" s="50"/>
      <c r="CH35" s="50"/>
      <c r="CI35" s="50"/>
      <c r="CJ35" s="50"/>
      <c r="CK35" s="50"/>
      <c r="CL35" s="50"/>
      <c r="CM35" s="50"/>
      <c r="CN35" s="50"/>
      <c r="CO35" s="50"/>
      <c r="CP35" s="50"/>
      <c r="CQ35" s="50"/>
      <c r="CR35" s="50"/>
      <c r="CS35" s="50"/>
      <c r="CT35" s="50"/>
      <c r="CU35" s="50"/>
      <c r="CV35" s="50"/>
      <c r="CW35" s="50"/>
      <c r="CX35" s="50"/>
      <c r="CY35" s="50"/>
      <c r="CZ35" s="50"/>
      <c r="DA35" s="50"/>
      <c r="DB35" s="50"/>
      <c r="DC35" s="50"/>
      <c r="DD35" s="50"/>
    </row>
    <row r="36" spans="1:108" ht="15" customHeight="1" x14ac:dyDescent="0.3">
      <c r="A36" s="62">
        <f>IF(G35=31,0,IF(G35&lt;31,IF(G35=0,0,G35+1),0))</f>
        <v>0</v>
      </c>
      <c r="B36" s="63">
        <f t="shared" si="11"/>
        <v>0</v>
      </c>
      <c r="C36" s="63">
        <f t="shared" si="11"/>
        <v>0</v>
      </c>
      <c r="D36" s="63">
        <f t="shared" si="11"/>
        <v>0</v>
      </c>
      <c r="E36" s="93">
        <v>1</v>
      </c>
      <c r="F36" s="68" t="s">
        <v>47</v>
      </c>
      <c r="G36" s="86"/>
      <c r="H36" s="70"/>
      <c r="I36" s="62">
        <f>IF(30=O35,0,IF(O35&lt;30,IF(O35=0,0,O35+1)))</f>
        <v>30</v>
      </c>
      <c r="J36" s="63">
        <f>IF(I36=30,0,IF(I36&lt;30,IF(I36=0,0,I36+1),0))</f>
        <v>0</v>
      </c>
      <c r="K36" s="63">
        <f>IF(J36=30,0,IF(J36&lt;30,IF(J36=0,0,J36+1),0))</f>
        <v>0</v>
      </c>
      <c r="L36" s="63">
        <f>IF(K36=30,0,IF(K36&lt;30,IF(K36=0,0,K36+1),0))</f>
        <v>0</v>
      </c>
      <c r="M36" s="93">
        <f>IF(BC88="","",BC88)</f>
        <v>20</v>
      </c>
      <c r="N36" s="93" t="str">
        <f>IF(BC88="",""," Corpus Christi")</f>
        <v xml:space="preserve"> Corpus Christi</v>
      </c>
      <c r="O36" s="86"/>
      <c r="P36" s="91"/>
      <c r="Q36" s="92"/>
      <c r="R36" s="92"/>
      <c r="S36" s="46"/>
      <c r="T36" s="46"/>
      <c r="U36" s="46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50"/>
      <c r="BX36" s="50"/>
      <c r="BY36" s="50"/>
      <c r="BZ36" s="50"/>
      <c r="CA36" s="50"/>
      <c r="CB36" s="50"/>
      <c r="CC36" s="50"/>
      <c r="CD36" s="50"/>
      <c r="CE36" s="50"/>
      <c r="CF36" s="50"/>
      <c r="CG36" s="50"/>
      <c r="CH36" s="50"/>
      <c r="CI36" s="50"/>
      <c r="CJ36" s="50"/>
      <c r="CK36" s="50"/>
      <c r="CL36" s="50"/>
      <c r="CM36" s="50"/>
      <c r="CN36" s="50"/>
      <c r="CO36" s="50"/>
      <c r="CP36" s="50"/>
      <c r="CQ36" s="50"/>
      <c r="CR36" s="50"/>
      <c r="CS36" s="50"/>
      <c r="CT36" s="50"/>
      <c r="CU36" s="50"/>
      <c r="CV36" s="50"/>
      <c r="CW36" s="50"/>
      <c r="CX36" s="50"/>
      <c r="CY36" s="50"/>
      <c r="CZ36" s="50"/>
      <c r="DA36" s="50"/>
      <c r="DB36" s="50"/>
      <c r="DC36" s="50"/>
      <c r="DD36" s="50"/>
    </row>
    <row r="37" spans="1:108" ht="11.1" customHeight="1" x14ac:dyDescent="0.3">
      <c r="A37" s="70"/>
      <c r="B37" s="70"/>
      <c r="C37" s="70"/>
      <c r="D37" s="70"/>
      <c r="E37" s="94" t="str">
        <f>IF(BB88="","",BB88)</f>
        <v/>
      </c>
      <c r="F37" s="88" t="str">
        <f>IF(BB88="",""," Corpus Christi")</f>
        <v/>
      </c>
      <c r="G37" s="86"/>
      <c r="H37" s="70"/>
      <c r="I37" s="70"/>
      <c r="J37" s="70"/>
      <c r="K37" s="70"/>
      <c r="L37" s="70"/>
      <c r="M37" s="95"/>
      <c r="N37" s="96"/>
      <c r="O37" s="86"/>
      <c r="P37" s="91"/>
      <c r="Q37" s="92"/>
      <c r="R37" s="92"/>
      <c r="S37" s="46"/>
      <c r="T37" s="46"/>
      <c r="U37" s="46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47"/>
      <c r="BW37" s="50"/>
      <c r="BX37" s="50"/>
      <c r="BY37" s="50"/>
      <c r="BZ37" s="50"/>
      <c r="CA37" s="50"/>
      <c r="CB37" s="50"/>
      <c r="CC37" s="50"/>
      <c r="CD37" s="50"/>
      <c r="CE37" s="50"/>
      <c r="CF37" s="50"/>
      <c r="CG37" s="50"/>
      <c r="CH37" s="50"/>
      <c r="CI37" s="50"/>
      <c r="CJ37" s="50"/>
      <c r="CK37" s="50"/>
      <c r="CL37" s="50"/>
      <c r="CM37" s="50"/>
      <c r="CN37" s="50"/>
      <c r="CO37" s="50"/>
      <c r="CP37" s="50"/>
      <c r="CQ37" s="50"/>
      <c r="CR37" s="50"/>
      <c r="CS37" s="50"/>
      <c r="CT37" s="50"/>
      <c r="CU37" s="50"/>
      <c r="CV37" s="50"/>
      <c r="CW37" s="50"/>
      <c r="CX37" s="50"/>
      <c r="CY37" s="50"/>
      <c r="CZ37" s="50"/>
      <c r="DA37" s="50"/>
      <c r="DB37" s="50"/>
      <c r="DC37" s="50"/>
      <c r="DD37" s="50"/>
    </row>
    <row r="38" spans="1:108" ht="20.100000000000001" customHeight="1" x14ac:dyDescent="0.2">
      <c r="A38" s="155" t="s">
        <v>48</v>
      </c>
      <c r="B38" s="155"/>
      <c r="C38" s="155"/>
      <c r="D38" s="155"/>
      <c r="E38" s="155"/>
      <c r="F38" s="155"/>
      <c r="G38" s="155"/>
      <c r="H38" s="70"/>
      <c r="I38" s="155" t="s">
        <v>49</v>
      </c>
      <c r="J38" s="155"/>
      <c r="K38" s="155"/>
      <c r="L38" s="155"/>
      <c r="M38" s="155"/>
      <c r="N38" s="155"/>
      <c r="O38" s="155"/>
      <c r="P38" s="46"/>
      <c r="Q38" s="46"/>
      <c r="R38" s="46"/>
      <c r="S38" s="46"/>
      <c r="T38" s="46"/>
      <c r="U38" s="46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50"/>
      <c r="BX38" s="50"/>
      <c r="BY38" s="50"/>
      <c r="BZ38" s="50"/>
      <c r="CA38" s="50"/>
      <c r="CB38" s="50"/>
      <c r="CC38" s="50"/>
      <c r="CD38" s="50"/>
      <c r="CE38" s="50"/>
      <c r="CF38" s="50"/>
      <c r="CG38" s="50"/>
      <c r="CH38" s="50"/>
      <c r="CI38" s="50"/>
      <c r="CJ38" s="50"/>
      <c r="CK38" s="50"/>
      <c r="CL38" s="50"/>
      <c r="CM38" s="50"/>
      <c r="CN38" s="50"/>
      <c r="CO38" s="50"/>
      <c r="CP38" s="50"/>
      <c r="CQ38" s="50"/>
      <c r="CR38" s="50"/>
      <c r="CS38" s="50"/>
      <c r="CT38" s="50"/>
      <c r="CU38" s="50"/>
      <c r="CV38" s="50"/>
      <c r="CW38" s="50"/>
      <c r="CX38" s="50"/>
      <c r="CY38" s="50"/>
      <c r="CZ38" s="50"/>
      <c r="DA38" s="50"/>
      <c r="DB38" s="50"/>
      <c r="DC38" s="50"/>
      <c r="DD38" s="50"/>
    </row>
    <row r="39" spans="1:108" ht="15" customHeight="1" x14ac:dyDescent="0.2">
      <c r="A39" s="59" t="s">
        <v>34</v>
      </c>
      <c r="B39" s="60" t="s">
        <v>35</v>
      </c>
      <c r="C39" s="60" t="s">
        <v>36</v>
      </c>
      <c r="D39" s="60" t="s">
        <v>37</v>
      </c>
      <c r="E39" s="60" t="s">
        <v>38</v>
      </c>
      <c r="F39" s="60" t="s">
        <v>39</v>
      </c>
      <c r="G39" s="60" t="s">
        <v>40</v>
      </c>
      <c r="H39" s="61"/>
      <c r="I39" s="59" t="s">
        <v>34</v>
      </c>
      <c r="J39" s="60" t="s">
        <v>35</v>
      </c>
      <c r="K39" s="60" t="s">
        <v>36</v>
      </c>
      <c r="L39" s="60" t="s">
        <v>37</v>
      </c>
      <c r="M39" s="60" t="s">
        <v>38</v>
      </c>
      <c r="N39" s="60" t="s">
        <v>39</v>
      </c>
      <c r="O39" s="60" t="s">
        <v>40</v>
      </c>
      <c r="P39" s="46"/>
      <c r="Q39" s="46"/>
      <c r="R39" s="46"/>
      <c r="S39" s="46"/>
      <c r="T39" s="46"/>
      <c r="U39" s="46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</row>
    <row r="40" spans="1:108" ht="15" customHeight="1" x14ac:dyDescent="0.2">
      <c r="A40" s="62">
        <f>IF(O34&gt;=30,1,IF(O35&gt;=30,1,0))</f>
        <v>0</v>
      </c>
      <c r="B40" s="63">
        <f>IF(I35&gt;=30,1,IF(A40&gt;=1,A40+1,IF(I36&gt;=30,1,0)))</f>
        <v>1</v>
      </c>
      <c r="C40" s="63">
        <f>IF(J35&gt;=30,1,IF(B40&gt;=1,B40+1,IF(J36&gt;=30,1,0)))</f>
        <v>2</v>
      </c>
      <c r="D40" s="63">
        <f>IF(K35&gt;=30,1,IF(C40&gt;=1,C40+1,IF(K36&gt;=30,1,0)))</f>
        <v>3</v>
      </c>
      <c r="E40" s="63">
        <f>IF(L35&gt;=30,1,IF(D40&gt;=1,D40+1,IF(L36&gt;=30,1,0)))</f>
        <v>4</v>
      </c>
      <c r="F40" s="63">
        <f>IF(M35&gt;=30,1,IF(E40&gt;=1,E40+1,0))</f>
        <v>5</v>
      </c>
      <c r="G40" s="63">
        <f>IF(N35&gt;=30,1,IF(F40&gt;=1,F40+1,0))</f>
        <v>6</v>
      </c>
      <c r="H40" s="63"/>
      <c r="I40" s="62">
        <f>IF(G44=31,1,0)</f>
        <v>0</v>
      </c>
      <c r="J40" s="63">
        <f>IF(A44=31,1,IF(A45=31,1,IF(I40&gt;=1,I40+1,0)))</f>
        <v>0</v>
      </c>
      <c r="K40" s="63">
        <f>IF(B44=31,1,IF(B45=31,1,IF(J40&gt;=1,J40+1,0)))</f>
        <v>0</v>
      </c>
      <c r="L40" s="63">
        <f>IF(C44=31,1,IF(C45=31,1,IF(K40&gt;=1,K40+1,0)))</f>
        <v>0</v>
      </c>
      <c r="M40" s="63">
        <f>IF(D44=31,1,IF(D45=31,1,IF(L40&gt;=1,L40+1,0)))</f>
        <v>1</v>
      </c>
      <c r="N40" s="63">
        <f>IF(E44=31,1,IF(E45=31,1,IF(M40&gt;=1,M40+1,0)))</f>
        <v>2</v>
      </c>
      <c r="O40" s="63">
        <f>IF(F43=31,1,IF(F44=31,1,IF(N40&gt;=1,N40+1,0)))</f>
        <v>3</v>
      </c>
      <c r="P40" s="46"/>
      <c r="Q40" s="46"/>
      <c r="R40" s="46"/>
      <c r="S40" s="46"/>
      <c r="T40" s="46"/>
      <c r="U40" s="46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50"/>
      <c r="BX40" s="50"/>
      <c r="BY40" s="50"/>
      <c r="BZ40" s="50"/>
      <c r="CA40" s="50"/>
      <c r="CB40" s="50"/>
      <c r="CC40" s="50"/>
      <c r="CD40" s="50"/>
      <c r="CE40" s="50"/>
      <c r="CF40" s="50"/>
      <c r="CG40" s="50"/>
      <c r="CH40" s="50"/>
      <c r="CI40" s="50"/>
      <c r="CJ40" s="50"/>
      <c r="CK40" s="50"/>
      <c r="CL40" s="50"/>
      <c r="CM40" s="50"/>
      <c r="CN40" s="50"/>
      <c r="CO40" s="50"/>
      <c r="CP40" s="50"/>
      <c r="CQ40" s="50"/>
      <c r="CR40" s="50"/>
      <c r="CS40" s="50"/>
      <c r="CT40" s="50"/>
      <c r="CU40" s="50"/>
      <c r="CV40" s="50"/>
      <c r="CW40" s="50"/>
      <c r="CX40" s="50"/>
      <c r="CY40" s="50"/>
      <c r="CZ40" s="50"/>
      <c r="DA40" s="50"/>
      <c r="DB40" s="50"/>
      <c r="DC40" s="50"/>
      <c r="DD40" s="50"/>
    </row>
    <row r="41" spans="1:108" ht="15" customHeight="1" x14ac:dyDescent="0.2">
      <c r="A41" s="62">
        <f>G40+1</f>
        <v>7</v>
      </c>
      <c r="B41" s="63">
        <f t="shared" ref="B41:G43" si="13">A41+1</f>
        <v>8</v>
      </c>
      <c r="C41" s="63">
        <f t="shared" si="13"/>
        <v>9</v>
      </c>
      <c r="D41" s="63">
        <f t="shared" si="13"/>
        <v>10</v>
      </c>
      <c r="E41" s="63">
        <f t="shared" si="13"/>
        <v>11</v>
      </c>
      <c r="F41" s="63">
        <f t="shared" si="13"/>
        <v>12</v>
      </c>
      <c r="G41" s="63">
        <f t="shared" si="13"/>
        <v>13</v>
      </c>
      <c r="H41" s="64"/>
      <c r="I41" s="62">
        <f>O40+1</f>
        <v>4</v>
      </c>
      <c r="J41" s="63">
        <f t="shared" ref="J41:O43" si="14">I41+1</f>
        <v>5</v>
      </c>
      <c r="K41" s="63">
        <f t="shared" si="14"/>
        <v>6</v>
      </c>
      <c r="L41" s="63">
        <f t="shared" si="14"/>
        <v>7</v>
      </c>
      <c r="M41" s="63">
        <f t="shared" si="14"/>
        <v>8</v>
      </c>
      <c r="N41" s="63">
        <f t="shared" si="14"/>
        <v>9</v>
      </c>
      <c r="O41" s="63">
        <f t="shared" si="14"/>
        <v>10</v>
      </c>
      <c r="P41" s="46"/>
      <c r="Q41" s="46"/>
      <c r="R41" s="46"/>
      <c r="S41" s="46"/>
      <c r="T41" s="46"/>
      <c r="U41" s="46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50"/>
      <c r="BX41" s="50"/>
      <c r="BY41" s="50"/>
      <c r="BZ41" s="50"/>
      <c r="CA41" s="50"/>
      <c r="CB41" s="50"/>
      <c r="CC41" s="50"/>
      <c r="CD41" s="50"/>
      <c r="CE41" s="50"/>
      <c r="CF41" s="50"/>
      <c r="CG41" s="50"/>
      <c r="CH41" s="50"/>
      <c r="CI41" s="50"/>
      <c r="CJ41" s="50"/>
      <c r="CK41" s="50"/>
      <c r="CL41" s="50"/>
      <c r="CM41" s="50"/>
      <c r="CN41" s="50"/>
      <c r="CO41" s="50"/>
      <c r="CP41" s="50"/>
      <c r="CQ41" s="50"/>
      <c r="CR41" s="50"/>
      <c r="CS41" s="50"/>
      <c r="CT41" s="50"/>
      <c r="CU41" s="50"/>
      <c r="CV41" s="50"/>
      <c r="CW41" s="50"/>
      <c r="CX41" s="50"/>
      <c r="CY41" s="50"/>
      <c r="CZ41" s="50"/>
      <c r="DA41" s="50"/>
      <c r="DB41" s="50"/>
      <c r="DC41" s="50"/>
      <c r="DD41" s="50"/>
    </row>
    <row r="42" spans="1:108" ht="15" customHeight="1" x14ac:dyDescent="0.2">
      <c r="A42" s="97">
        <f>G41+1</f>
        <v>14</v>
      </c>
      <c r="B42" s="63">
        <f t="shared" si="13"/>
        <v>15</v>
      </c>
      <c r="C42" s="63">
        <f t="shared" si="13"/>
        <v>16</v>
      </c>
      <c r="D42" s="63">
        <f t="shared" si="13"/>
        <v>17</v>
      </c>
      <c r="E42" s="63">
        <f t="shared" si="13"/>
        <v>18</v>
      </c>
      <c r="F42" s="63">
        <f t="shared" si="13"/>
        <v>19</v>
      </c>
      <c r="G42" s="63">
        <f t="shared" si="13"/>
        <v>20</v>
      </c>
      <c r="H42" s="63"/>
      <c r="I42" s="62">
        <f>O41+1</f>
        <v>11</v>
      </c>
      <c r="J42" s="63">
        <f t="shared" si="14"/>
        <v>12</v>
      </c>
      <c r="K42" s="63">
        <f t="shared" si="14"/>
        <v>13</v>
      </c>
      <c r="L42" s="63">
        <f t="shared" si="14"/>
        <v>14</v>
      </c>
      <c r="M42" s="63">
        <f t="shared" si="14"/>
        <v>15</v>
      </c>
      <c r="N42" s="63">
        <f t="shared" si="14"/>
        <v>16</v>
      </c>
      <c r="O42" s="63">
        <f t="shared" si="14"/>
        <v>17</v>
      </c>
      <c r="P42" s="46"/>
      <c r="Q42" s="46"/>
      <c r="R42" s="46"/>
      <c r="S42" s="46"/>
      <c r="T42" s="46"/>
      <c r="U42" s="46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50"/>
      <c r="BX42" s="50"/>
      <c r="BY42" s="50"/>
      <c r="BZ42" s="50"/>
      <c r="CA42" s="50"/>
      <c r="CB42" s="50"/>
      <c r="CC42" s="50"/>
      <c r="CD42" s="50"/>
      <c r="CE42" s="50"/>
      <c r="CF42" s="50"/>
      <c r="CG42" s="50"/>
      <c r="CH42" s="50"/>
      <c r="CI42" s="50"/>
      <c r="CJ42" s="50"/>
      <c r="CK42" s="50"/>
      <c r="CL42" s="50"/>
      <c r="CM42" s="50"/>
      <c r="CN42" s="50"/>
      <c r="CO42" s="50"/>
      <c r="CP42" s="50"/>
      <c r="CQ42" s="50"/>
      <c r="CR42" s="50"/>
      <c r="CS42" s="50"/>
      <c r="CT42" s="50"/>
      <c r="CU42" s="50"/>
      <c r="CV42" s="50"/>
      <c r="CW42" s="50"/>
      <c r="CX42" s="50"/>
      <c r="CY42" s="50"/>
      <c r="CZ42" s="50"/>
      <c r="DA42" s="50"/>
      <c r="DB42" s="50"/>
      <c r="DC42" s="50"/>
      <c r="DD42" s="50"/>
    </row>
    <row r="43" spans="1:108" ht="15" customHeight="1" x14ac:dyDescent="0.2">
      <c r="A43" s="97">
        <f>G42+1</f>
        <v>21</v>
      </c>
      <c r="B43" s="63">
        <f t="shared" si="13"/>
        <v>22</v>
      </c>
      <c r="C43" s="63">
        <f t="shared" si="13"/>
        <v>23</v>
      </c>
      <c r="D43" s="63">
        <f t="shared" si="13"/>
        <v>24</v>
      </c>
      <c r="E43" s="63">
        <f t="shared" si="13"/>
        <v>25</v>
      </c>
      <c r="F43" s="63">
        <f t="shared" si="13"/>
        <v>26</v>
      </c>
      <c r="G43" s="63">
        <f t="shared" si="13"/>
        <v>27</v>
      </c>
      <c r="H43" s="63"/>
      <c r="I43" s="62">
        <f>O42+1</f>
        <v>18</v>
      </c>
      <c r="J43" s="63">
        <f t="shared" si="14"/>
        <v>19</v>
      </c>
      <c r="K43" s="63">
        <f t="shared" si="14"/>
        <v>20</v>
      </c>
      <c r="L43" s="63">
        <f t="shared" si="14"/>
        <v>21</v>
      </c>
      <c r="M43" s="63">
        <f t="shared" si="14"/>
        <v>22</v>
      </c>
      <c r="N43" s="63">
        <f t="shared" si="14"/>
        <v>23</v>
      </c>
      <c r="O43" s="63">
        <f t="shared" si="14"/>
        <v>24</v>
      </c>
      <c r="P43" s="46"/>
      <c r="Q43" s="46"/>
      <c r="R43" s="46"/>
      <c r="S43" s="46"/>
      <c r="T43" s="46"/>
      <c r="U43" s="46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50"/>
      <c r="BX43" s="50"/>
      <c r="BY43" s="50"/>
      <c r="BZ43" s="50"/>
      <c r="CA43" s="50"/>
      <c r="CB43" s="50"/>
      <c r="CC43" s="50"/>
      <c r="CD43" s="50"/>
      <c r="CE43" s="50"/>
      <c r="CF43" s="50"/>
      <c r="CG43" s="50"/>
      <c r="CH43" s="50"/>
      <c r="CI43" s="50"/>
      <c r="CJ43" s="50"/>
      <c r="CK43" s="50"/>
      <c r="CL43" s="50"/>
      <c r="CM43" s="50"/>
      <c r="CN43" s="50"/>
      <c r="CO43" s="50"/>
      <c r="CP43" s="50"/>
      <c r="CQ43" s="50"/>
      <c r="CR43" s="50"/>
      <c r="CS43" s="50"/>
      <c r="CT43" s="50"/>
      <c r="CU43" s="50"/>
      <c r="CV43" s="50"/>
      <c r="CW43" s="50"/>
      <c r="CX43" s="50"/>
      <c r="CY43" s="50"/>
      <c r="CZ43" s="50"/>
      <c r="DA43" s="50"/>
      <c r="DB43" s="50"/>
      <c r="DC43" s="50"/>
      <c r="DD43" s="50"/>
    </row>
    <row r="44" spans="1:108" ht="15" customHeight="1" x14ac:dyDescent="0.2">
      <c r="A44" s="62">
        <f>G43+1</f>
        <v>28</v>
      </c>
      <c r="B44" s="63">
        <f t="shared" ref="B44:G45" si="15">IF(A44=31,0,IF(A44&lt;31,IF(A44=0,0,A44+1),0))</f>
        <v>29</v>
      </c>
      <c r="C44" s="63">
        <f t="shared" si="15"/>
        <v>30</v>
      </c>
      <c r="D44" s="63">
        <f t="shared" si="15"/>
        <v>31</v>
      </c>
      <c r="E44" s="63">
        <f t="shared" si="15"/>
        <v>0</v>
      </c>
      <c r="F44" s="63">
        <f t="shared" si="15"/>
        <v>0</v>
      </c>
      <c r="G44" s="63">
        <f t="shared" si="15"/>
        <v>0</v>
      </c>
      <c r="H44" s="63"/>
      <c r="I44" s="62">
        <f>O43+1</f>
        <v>25</v>
      </c>
      <c r="J44" s="63">
        <f t="shared" ref="J44:O45" si="16">IF(I44=31,0,IF(I44&lt;31,IF(I44=0,0,I44+1),0))</f>
        <v>26</v>
      </c>
      <c r="K44" s="63">
        <f t="shared" si="16"/>
        <v>27</v>
      </c>
      <c r="L44" s="63">
        <f t="shared" si="16"/>
        <v>28</v>
      </c>
      <c r="M44" s="63">
        <f t="shared" si="16"/>
        <v>29</v>
      </c>
      <c r="N44" s="63">
        <f t="shared" si="16"/>
        <v>30</v>
      </c>
      <c r="O44" s="63">
        <f t="shared" si="16"/>
        <v>31</v>
      </c>
      <c r="P44" s="46"/>
      <c r="Q44" s="46"/>
      <c r="R44" s="46"/>
      <c r="S44" s="46"/>
      <c r="T44" s="46"/>
      <c r="U44" s="46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47"/>
      <c r="BW44" s="50"/>
      <c r="BX44" s="50"/>
      <c r="BY44" s="50"/>
      <c r="BZ44" s="50"/>
      <c r="CA44" s="50"/>
      <c r="CB44" s="50"/>
      <c r="CC44" s="50"/>
      <c r="CD44" s="50"/>
      <c r="CE44" s="50"/>
      <c r="CF44" s="50"/>
      <c r="CG44" s="50"/>
      <c r="CH44" s="50"/>
      <c r="CI44" s="50"/>
      <c r="CJ44" s="50"/>
      <c r="CK44" s="50"/>
      <c r="CL44" s="50"/>
      <c r="CM44" s="50"/>
      <c r="CN44" s="50"/>
      <c r="CO44" s="50"/>
      <c r="CP44" s="50"/>
      <c r="CQ44" s="50"/>
      <c r="CR44" s="50"/>
      <c r="CS44" s="50"/>
      <c r="CT44" s="50"/>
      <c r="CU44" s="50"/>
      <c r="CV44" s="50"/>
      <c r="CW44" s="50"/>
      <c r="CX44" s="50"/>
      <c r="CY44" s="50"/>
      <c r="CZ44" s="50"/>
      <c r="DA44" s="50"/>
      <c r="DB44" s="50"/>
      <c r="DC44" s="50"/>
      <c r="DD44" s="50"/>
    </row>
    <row r="45" spans="1:108" ht="15" customHeight="1" x14ac:dyDescent="0.2">
      <c r="A45" s="62">
        <f>IF(G44=31,0,IF(G44&lt;31,IF(G44=0,0,G44+1),0))</f>
        <v>0</v>
      </c>
      <c r="B45" s="63">
        <f t="shared" si="15"/>
        <v>0</v>
      </c>
      <c r="C45" s="63">
        <f t="shared" si="15"/>
        <v>0</v>
      </c>
      <c r="D45" s="63">
        <f t="shared" si="15"/>
        <v>0</v>
      </c>
      <c r="E45" s="63">
        <f t="shared" si="15"/>
        <v>0</v>
      </c>
      <c r="F45" s="63">
        <f t="shared" si="15"/>
        <v>0</v>
      </c>
      <c r="G45" s="63">
        <f t="shared" si="15"/>
        <v>0</v>
      </c>
      <c r="H45" s="98"/>
      <c r="I45" s="62">
        <f>IF(31=O44,0,IF(O44&lt;31,IF(O44=0,0,O44+1)))</f>
        <v>0</v>
      </c>
      <c r="J45" s="63">
        <f t="shared" si="16"/>
        <v>0</v>
      </c>
      <c r="K45" s="63">
        <f t="shared" si="16"/>
        <v>0</v>
      </c>
      <c r="L45" s="63">
        <f t="shared" si="16"/>
        <v>0</v>
      </c>
      <c r="M45" s="63">
        <f t="shared" si="16"/>
        <v>0</v>
      </c>
      <c r="N45" s="63">
        <f t="shared" si="16"/>
        <v>0</v>
      </c>
      <c r="O45" s="63">
        <f t="shared" si="16"/>
        <v>0</v>
      </c>
      <c r="P45" s="46"/>
      <c r="Q45" s="46"/>
      <c r="R45" s="46"/>
      <c r="S45" s="46"/>
      <c r="T45" s="46"/>
      <c r="U45" s="46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50"/>
      <c r="BX45" s="50"/>
      <c r="BY45" s="50"/>
      <c r="BZ45" s="50"/>
      <c r="CA45" s="50"/>
      <c r="CB45" s="50"/>
      <c r="CC45" s="50"/>
      <c r="CD45" s="50"/>
      <c r="CE45" s="50"/>
      <c r="CF45" s="50"/>
      <c r="CG45" s="50"/>
      <c r="CH45" s="50"/>
      <c r="CI45" s="50"/>
      <c r="CJ45" s="50"/>
      <c r="CK45" s="50"/>
      <c r="CL45" s="50"/>
      <c r="CM45" s="50"/>
      <c r="CN45" s="50"/>
      <c r="CO45" s="50"/>
      <c r="CP45" s="50"/>
      <c r="CQ45" s="50"/>
      <c r="CR45" s="50"/>
      <c r="CS45" s="50"/>
      <c r="CT45" s="50"/>
      <c r="CU45" s="50"/>
      <c r="CV45" s="50"/>
      <c r="CW45" s="50"/>
      <c r="CX45" s="50"/>
      <c r="CY45" s="50"/>
      <c r="CZ45" s="50"/>
      <c r="DA45" s="50"/>
      <c r="DB45" s="50"/>
      <c r="DC45" s="50"/>
      <c r="DD45" s="50"/>
    </row>
    <row r="46" spans="1:108" ht="11.1" customHeight="1" x14ac:dyDescent="0.2">
      <c r="A46" s="70"/>
      <c r="B46" s="70"/>
      <c r="C46" s="70"/>
      <c r="D46" s="70"/>
      <c r="E46" s="70"/>
      <c r="F46" s="70"/>
      <c r="G46" s="70"/>
      <c r="H46" s="58"/>
      <c r="I46" s="70"/>
      <c r="J46" s="70"/>
      <c r="K46" s="70"/>
      <c r="L46" s="70"/>
      <c r="M46" s="70"/>
      <c r="N46" s="70"/>
      <c r="O46" s="70"/>
      <c r="P46" s="46"/>
      <c r="Q46" s="46"/>
      <c r="R46" s="46"/>
      <c r="S46" s="46"/>
      <c r="T46" s="46"/>
      <c r="U46" s="46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50"/>
      <c r="BX46" s="50"/>
      <c r="BY46" s="50"/>
      <c r="BZ46" s="50"/>
      <c r="CA46" s="50"/>
      <c r="CB46" s="50"/>
      <c r="CC46" s="50"/>
      <c r="CD46" s="50"/>
      <c r="CE46" s="50"/>
      <c r="CF46" s="50"/>
      <c r="CG46" s="50"/>
      <c r="CH46" s="50"/>
      <c r="CI46" s="50"/>
      <c r="CJ46" s="50"/>
      <c r="CK46" s="50"/>
      <c r="CL46" s="50"/>
      <c r="CM46" s="50"/>
      <c r="CN46" s="50"/>
      <c r="CO46" s="50"/>
      <c r="CP46" s="50"/>
      <c r="CQ46" s="50"/>
      <c r="CR46" s="50"/>
      <c r="CS46" s="50"/>
      <c r="CT46" s="50"/>
      <c r="CU46" s="50"/>
      <c r="CV46" s="50"/>
      <c r="CW46" s="50"/>
      <c r="CX46" s="50"/>
      <c r="CY46" s="50"/>
      <c r="CZ46" s="50"/>
      <c r="DA46" s="50"/>
      <c r="DB46" s="50"/>
      <c r="DC46" s="50"/>
      <c r="DD46" s="50"/>
    </row>
    <row r="47" spans="1:108" ht="20.100000000000001" customHeight="1" x14ac:dyDescent="0.2">
      <c r="A47" s="155" t="s">
        <v>50</v>
      </c>
      <c r="B47" s="155"/>
      <c r="C47" s="155"/>
      <c r="D47" s="155"/>
      <c r="E47" s="155"/>
      <c r="F47" s="155"/>
      <c r="G47" s="155"/>
      <c r="H47" s="70"/>
      <c r="I47" s="155" t="s">
        <v>51</v>
      </c>
      <c r="J47" s="155"/>
      <c r="K47" s="155"/>
      <c r="L47" s="155"/>
      <c r="M47" s="155"/>
      <c r="N47" s="155"/>
      <c r="O47" s="155"/>
      <c r="P47" s="46"/>
      <c r="Q47" s="46"/>
      <c r="R47" s="46"/>
      <c r="S47" s="46"/>
      <c r="T47" s="46"/>
      <c r="U47" s="46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50"/>
      <c r="BX47" s="50"/>
      <c r="BY47" s="50"/>
      <c r="BZ47" s="50"/>
      <c r="CA47" s="50"/>
      <c r="CB47" s="50"/>
      <c r="CC47" s="50"/>
      <c r="CD47" s="50"/>
      <c r="CE47" s="50"/>
      <c r="CF47" s="50"/>
      <c r="CG47" s="50"/>
      <c r="CH47" s="50"/>
      <c r="CI47" s="50"/>
      <c r="CJ47" s="50"/>
      <c r="CK47" s="50"/>
      <c r="CL47" s="50"/>
      <c r="CM47" s="50"/>
      <c r="CN47" s="50"/>
      <c r="CO47" s="50"/>
      <c r="CP47" s="50"/>
      <c r="CQ47" s="50"/>
      <c r="CR47" s="50"/>
      <c r="CS47" s="50"/>
      <c r="CT47" s="50"/>
      <c r="CU47" s="50"/>
      <c r="CV47" s="50"/>
      <c r="CW47" s="50"/>
      <c r="CX47" s="50"/>
      <c r="CY47" s="50"/>
      <c r="CZ47" s="50"/>
      <c r="DA47" s="50"/>
      <c r="DB47" s="50"/>
      <c r="DC47" s="50"/>
      <c r="DD47" s="50"/>
    </row>
    <row r="48" spans="1:108" s="101" customFormat="1" ht="15" customHeight="1" x14ac:dyDescent="0.2">
      <c r="A48" s="59" t="s">
        <v>34</v>
      </c>
      <c r="B48" s="60" t="s">
        <v>35</v>
      </c>
      <c r="C48" s="60" t="s">
        <v>36</v>
      </c>
      <c r="D48" s="60" t="s">
        <v>37</v>
      </c>
      <c r="E48" s="60" t="s">
        <v>38</v>
      </c>
      <c r="F48" s="60" t="s">
        <v>39</v>
      </c>
      <c r="G48" s="60" t="s">
        <v>40</v>
      </c>
      <c r="H48" s="61"/>
      <c r="I48" s="59" t="s">
        <v>34</v>
      </c>
      <c r="J48" s="60" t="s">
        <v>35</v>
      </c>
      <c r="K48" s="60" t="s">
        <v>36</v>
      </c>
      <c r="L48" s="60" t="s">
        <v>37</v>
      </c>
      <c r="M48" s="60" t="s">
        <v>38</v>
      </c>
      <c r="N48" s="60" t="s">
        <v>39</v>
      </c>
      <c r="O48" s="60" t="s">
        <v>40</v>
      </c>
      <c r="P48" s="99"/>
      <c r="Q48" s="99"/>
      <c r="R48" s="99"/>
      <c r="S48" s="99"/>
      <c r="T48" s="99"/>
      <c r="U48" s="99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BC48" s="82"/>
      <c r="BD48" s="82"/>
      <c r="BE48" s="82"/>
      <c r="BF48" s="82"/>
      <c r="BG48" s="82"/>
      <c r="BH48" s="82"/>
      <c r="BI48" s="82"/>
      <c r="BJ48" s="82"/>
      <c r="BK48" s="82"/>
      <c r="BL48" s="82"/>
      <c r="BM48" s="82"/>
      <c r="BN48" s="82"/>
      <c r="BO48" s="82"/>
      <c r="BP48" s="82"/>
      <c r="BQ48" s="82"/>
      <c r="BR48" s="82"/>
      <c r="BS48" s="82"/>
      <c r="BT48" s="82"/>
      <c r="BU48" s="82"/>
      <c r="BV48" s="82"/>
      <c r="BW48" s="100"/>
      <c r="BX48" s="100"/>
      <c r="BY48" s="100"/>
      <c r="BZ48" s="100"/>
      <c r="CA48" s="100"/>
      <c r="CB48" s="100"/>
      <c r="CC48" s="100"/>
      <c r="CD48" s="100"/>
      <c r="CE48" s="100"/>
      <c r="CF48" s="100"/>
      <c r="CG48" s="100"/>
      <c r="CH48" s="100"/>
      <c r="CI48" s="100"/>
      <c r="CJ48" s="100"/>
      <c r="CK48" s="100"/>
      <c r="CL48" s="100"/>
      <c r="CM48" s="100"/>
      <c r="CN48" s="100"/>
      <c r="CO48" s="100"/>
      <c r="CP48" s="100"/>
      <c r="CQ48" s="100"/>
      <c r="CR48" s="100"/>
      <c r="CS48" s="100"/>
      <c r="CT48" s="100"/>
      <c r="CU48" s="100"/>
      <c r="CV48" s="100"/>
      <c r="CW48" s="100"/>
      <c r="CX48" s="100"/>
      <c r="CY48" s="100"/>
      <c r="CZ48" s="100"/>
      <c r="DA48" s="100"/>
      <c r="DB48" s="100"/>
      <c r="DC48" s="100"/>
      <c r="DD48" s="100"/>
    </row>
    <row r="49" spans="1:108" ht="15" customHeight="1" x14ac:dyDescent="0.2">
      <c r="A49" s="62">
        <f>IF(O44&gt;=31,1,IF(O45&gt;=31,1,0))</f>
        <v>1</v>
      </c>
      <c r="B49" s="63">
        <f t="shared" ref="B49:G49" si="17">IF(I44&gt;=31,1,IF(A49&gt;=1,A49+1,IF(I45&gt;=31,1,IF(A49&gt;=1,A49+1,0))))</f>
        <v>2</v>
      </c>
      <c r="C49" s="63">
        <f t="shared" si="17"/>
        <v>3</v>
      </c>
      <c r="D49" s="63">
        <f t="shared" si="17"/>
        <v>4</v>
      </c>
      <c r="E49" s="63">
        <f t="shared" si="17"/>
        <v>5</v>
      </c>
      <c r="F49" s="63">
        <f t="shared" si="17"/>
        <v>6</v>
      </c>
      <c r="G49" s="63">
        <f t="shared" si="17"/>
        <v>7</v>
      </c>
      <c r="H49" s="63"/>
      <c r="I49" s="62">
        <f>IF(G53=30,1,0)</f>
        <v>0</v>
      </c>
      <c r="J49" s="63">
        <f>IF(A53=30,1,IF(A54=30,1,IF(I49&gt;=1,I49+1,0)))</f>
        <v>0</v>
      </c>
      <c r="K49" s="63">
        <f>IF(B53=30,1,IF(B54=30,1,IF(J49&gt;=1,J49+1,0)))</f>
        <v>1</v>
      </c>
      <c r="L49" s="63">
        <f>IF(C53=30,1,IF(C54=30,1,IF(K49&gt;=1,K49+1,0)))</f>
        <v>2</v>
      </c>
      <c r="M49" s="63">
        <f>IF(D53=30,1,IF(L49&gt;=1,L49+1,0))</f>
        <v>3</v>
      </c>
      <c r="N49" s="63">
        <f>IF(E53=30,1,IF(M49&gt;=1,M49+1,0))</f>
        <v>4</v>
      </c>
      <c r="O49" s="63">
        <f>IF(F53=30,1,IF(N49&gt;=1,N49+1,0))</f>
        <v>5</v>
      </c>
      <c r="P49" s="46"/>
      <c r="Q49" s="46"/>
      <c r="R49" s="46"/>
      <c r="S49" s="46"/>
      <c r="T49" s="46"/>
      <c r="U49" s="46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  <c r="BR49" s="47"/>
      <c r="BS49" s="47"/>
      <c r="BT49" s="47"/>
      <c r="BU49" s="47"/>
      <c r="BV49" s="47"/>
      <c r="BW49" s="50"/>
      <c r="BX49" s="50"/>
      <c r="BY49" s="50"/>
      <c r="BZ49" s="50"/>
      <c r="CA49" s="50"/>
      <c r="CB49" s="50"/>
      <c r="CC49" s="50"/>
      <c r="CD49" s="50"/>
      <c r="CE49" s="50"/>
      <c r="CF49" s="50"/>
      <c r="CG49" s="50"/>
      <c r="CH49" s="50"/>
      <c r="CI49" s="50"/>
      <c r="CJ49" s="50"/>
      <c r="CK49" s="50"/>
      <c r="CL49" s="50"/>
      <c r="CM49" s="50"/>
      <c r="CN49" s="50"/>
      <c r="CO49" s="50"/>
      <c r="CP49" s="50"/>
      <c r="CQ49" s="50"/>
      <c r="CR49" s="50"/>
      <c r="CS49" s="50"/>
      <c r="CT49" s="50"/>
      <c r="CU49" s="50"/>
      <c r="CV49" s="50"/>
      <c r="CW49" s="50"/>
      <c r="CX49" s="50"/>
      <c r="CY49" s="50"/>
      <c r="CZ49" s="50"/>
      <c r="DA49" s="50"/>
      <c r="DB49" s="50"/>
      <c r="DC49" s="50"/>
      <c r="DD49" s="50"/>
    </row>
    <row r="50" spans="1:108" ht="15" customHeight="1" x14ac:dyDescent="0.2">
      <c r="A50" s="62">
        <f>G49+1</f>
        <v>8</v>
      </c>
      <c r="B50" s="63">
        <f t="shared" ref="B50:G52" si="18">A50+1</f>
        <v>9</v>
      </c>
      <c r="C50" s="63">
        <f t="shared" si="18"/>
        <v>10</v>
      </c>
      <c r="D50" s="63">
        <f t="shared" si="18"/>
        <v>11</v>
      </c>
      <c r="E50" s="63">
        <f t="shared" si="18"/>
        <v>12</v>
      </c>
      <c r="F50" s="63">
        <f t="shared" si="18"/>
        <v>13</v>
      </c>
      <c r="G50" s="63">
        <f t="shared" si="18"/>
        <v>14</v>
      </c>
      <c r="H50" s="63"/>
      <c r="I50" s="62">
        <f>O49+1</f>
        <v>6</v>
      </c>
      <c r="J50" s="63">
        <f t="shared" ref="J50:O52" si="19">I50+1</f>
        <v>7</v>
      </c>
      <c r="K50" s="63">
        <f t="shared" si="19"/>
        <v>8</v>
      </c>
      <c r="L50" s="63">
        <f t="shared" si="19"/>
        <v>9</v>
      </c>
      <c r="M50" s="63">
        <f t="shared" si="19"/>
        <v>10</v>
      </c>
      <c r="N50" s="63">
        <f t="shared" si="19"/>
        <v>11</v>
      </c>
      <c r="O50" s="63">
        <f t="shared" si="19"/>
        <v>12</v>
      </c>
      <c r="P50" s="46"/>
      <c r="Q50" s="46"/>
      <c r="R50" s="46"/>
      <c r="S50" s="46"/>
      <c r="T50" s="46"/>
      <c r="U50" s="46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7"/>
      <c r="BT50" s="47"/>
      <c r="BU50" s="47"/>
      <c r="BV50" s="47"/>
      <c r="BW50" s="50"/>
      <c r="BX50" s="50"/>
      <c r="BY50" s="50"/>
      <c r="BZ50" s="50"/>
      <c r="CA50" s="50"/>
      <c r="CB50" s="50"/>
      <c r="CC50" s="50"/>
      <c r="CD50" s="50"/>
      <c r="CE50" s="50"/>
      <c r="CF50" s="50"/>
      <c r="CG50" s="50"/>
      <c r="CH50" s="50"/>
      <c r="CI50" s="50"/>
      <c r="CJ50" s="50"/>
      <c r="CK50" s="50"/>
      <c r="CL50" s="50"/>
      <c r="CM50" s="50"/>
      <c r="CN50" s="50"/>
      <c r="CO50" s="50"/>
      <c r="CP50" s="50"/>
      <c r="CQ50" s="50"/>
      <c r="CR50" s="50"/>
      <c r="CS50" s="50"/>
      <c r="CT50" s="50"/>
      <c r="CU50" s="50"/>
      <c r="CV50" s="50"/>
      <c r="CW50" s="50"/>
      <c r="CX50" s="50"/>
      <c r="CY50" s="50"/>
      <c r="CZ50" s="50"/>
      <c r="DA50" s="50"/>
      <c r="DB50" s="50"/>
      <c r="DC50" s="50"/>
      <c r="DD50" s="50"/>
    </row>
    <row r="51" spans="1:108" ht="15" customHeight="1" x14ac:dyDescent="0.2">
      <c r="A51" s="62">
        <f>G50+1</f>
        <v>15</v>
      </c>
      <c r="B51" s="63">
        <f t="shared" si="18"/>
        <v>16</v>
      </c>
      <c r="C51" s="63">
        <f t="shared" si="18"/>
        <v>17</v>
      </c>
      <c r="D51" s="63">
        <f t="shared" si="18"/>
        <v>18</v>
      </c>
      <c r="E51" s="63">
        <f t="shared" si="18"/>
        <v>19</v>
      </c>
      <c r="F51" s="63">
        <f t="shared" si="18"/>
        <v>20</v>
      </c>
      <c r="G51" s="63">
        <f t="shared" si="18"/>
        <v>21</v>
      </c>
      <c r="H51" s="64"/>
      <c r="I51" s="62">
        <f>O50+1</f>
        <v>13</v>
      </c>
      <c r="J51" s="63">
        <f t="shared" si="19"/>
        <v>14</v>
      </c>
      <c r="K51" s="63">
        <f t="shared" si="19"/>
        <v>15</v>
      </c>
      <c r="L51" s="63">
        <f t="shared" si="19"/>
        <v>16</v>
      </c>
      <c r="M51" s="63">
        <f t="shared" si="19"/>
        <v>17</v>
      </c>
      <c r="N51" s="63">
        <f t="shared" si="19"/>
        <v>18</v>
      </c>
      <c r="O51" s="63">
        <f t="shared" si="19"/>
        <v>19</v>
      </c>
      <c r="P51" s="46"/>
      <c r="Q51" s="46"/>
      <c r="R51" s="46"/>
      <c r="S51" s="46"/>
      <c r="T51" s="46"/>
      <c r="U51" s="46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  <c r="BR51" s="47"/>
      <c r="BS51" s="47"/>
      <c r="BT51" s="47"/>
      <c r="BU51" s="47"/>
      <c r="BV51" s="47"/>
      <c r="BW51" s="50"/>
      <c r="BX51" s="50"/>
      <c r="BY51" s="50"/>
      <c r="BZ51" s="50"/>
      <c r="CA51" s="50"/>
      <c r="CB51" s="50"/>
      <c r="CC51" s="50"/>
      <c r="CD51" s="50"/>
      <c r="CE51" s="50"/>
      <c r="CF51" s="50"/>
      <c r="CG51" s="50"/>
      <c r="CH51" s="50"/>
      <c r="CI51" s="50"/>
      <c r="CJ51" s="50"/>
      <c r="CK51" s="50"/>
      <c r="CL51" s="50"/>
      <c r="CM51" s="50"/>
      <c r="CN51" s="50"/>
      <c r="CO51" s="50"/>
      <c r="CP51" s="50"/>
      <c r="CQ51" s="50"/>
      <c r="CR51" s="50"/>
      <c r="CS51" s="50"/>
      <c r="CT51" s="50"/>
      <c r="CU51" s="50"/>
      <c r="CV51" s="50"/>
      <c r="CW51" s="50"/>
      <c r="CX51" s="50"/>
      <c r="CY51" s="50"/>
      <c r="CZ51" s="50"/>
      <c r="DA51" s="50"/>
      <c r="DB51" s="50"/>
      <c r="DC51" s="50"/>
      <c r="DD51" s="50"/>
    </row>
    <row r="52" spans="1:108" ht="15" customHeight="1" x14ac:dyDescent="0.2">
      <c r="A52" s="62">
        <f>G51+1</f>
        <v>22</v>
      </c>
      <c r="B52" s="63">
        <f t="shared" si="18"/>
        <v>23</v>
      </c>
      <c r="C52" s="63">
        <f t="shared" si="18"/>
        <v>24</v>
      </c>
      <c r="D52" s="63">
        <f t="shared" si="18"/>
        <v>25</v>
      </c>
      <c r="E52" s="63">
        <f t="shared" si="18"/>
        <v>26</v>
      </c>
      <c r="F52" s="63">
        <f t="shared" si="18"/>
        <v>27</v>
      </c>
      <c r="G52" s="63">
        <f t="shared" si="18"/>
        <v>28</v>
      </c>
      <c r="H52" s="64"/>
      <c r="I52" s="62">
        <f>O51+1</f>
        <v>20</v>
      </c>
      <c r="J52" s="63">
        <f t="shared" si="19"/>
        <v>21</v>
      </c>
      <c r="K52" s="63">
        <f t="shared" si="19"/>
        <v>22</v>
      </c>
      <c r="L52" s="63">
        <f t="shared" si="19"/>
        <v>23</v>
      </c>
      <c r="M52" s="63">
        <f t="shared" si="19"/>
        <v>24</v>
      </c>
      <c r="N52" s="63">
        <f t="shared" si="19"/>
        <v>25</v>
      </c>
      <c r="O52" s="63">
        <f t="shared" si="19"/>
        <v>26</v>
      </c>
      <c r="P52" s="46"/>
      <c r="Q52" s="46"/>
      <c r="R52" s="46"/>
      <c r="S52" s="46"/>
      <c r="T52" s="46"/>
      <c r="U52" s="46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  <c r="BR52" s="47"/>
      <c r="BS52" s="47"/>
      <c r="BT52" s="47"/>
      <c r="BU52" s="47"/>
      <c r="BV52" s="47"/>
      <c r="BW52" s="50"/>
      <c r="BX52" s="50"/>
      <c r="BY52" s="50"/>
      <c r="BZ52" s="50"/>
      <c r="CA52" s="50"/>
      <c r="CB52" s="50"/>
      <c r="CC52" s="50"/>
      <c r="CD52" s="50"/>
      <c r="CE52" s="50"/>
      <c r="CF52" s="50"/>
      <c r="CG52" s="50"/>
      <c r="CH52" s="50"/>
      <c r="CI52" s="50"/>
      <c r="CJ52" s="50"/>
      <c r="CK52" s="50"/>
      <c r="CL52" s="50"/>
      <c r="CM52" s="50"/>
      <c r="CN52" s="50"/>
      <c r="CO52" s="50"/>
      <c r="CP52" s="50"/>
      <c r="CQ52" s="50"/>
      <c r="CR52" s="50"/>
      <c r="CS52" s="50"/>
      <c r="CT52" s="50"/>
      <c r="CU52" s="50"/>
      <c r="CV52" s="50"/>
      <c r="CW52" s="50"/>
      <c r="CX52" s="50"/>
      <c r="CY52" s="50"/>
      <c r="CZ52" s="50"/>
      <c r="DA52" s="50"/>
      <c r="DB52" s="50"/>
      <c r="DC52" s="50"/>
      <c r="DD52" s="50"/>
    </row>
    <row r="53" spans="1:108" ht="15" customHeight="1" x14ac:dyDescent="0.2">
      <c r="A53" s="62">
        <f>G52+1</f>
        <v>29</v>
      </c>
      <c r="B53" s="63">
        <f t="shared" ref="B53:G54" si="20">IF(A53=30,0,IF(A53&lt;30,IF(A53=0,0,A53+1),0))</f>
        <v>30</v>
      </c>
      <c r="C53" s="63">
        <f t="shared" si="20"/>
        <v>0</v>
      </c>
      <c r="D53" s="63">
        <f t="shared" si="20"/>
        <v>0</v>
      </c>
      <c r="E53" s="63">
        <f t="shared" si="20"/>
        <v>0</v>
      </c>
      <c r="F53" s="63">
        <f t="shared" si="20"/>
        <v>0</v>
      </c>
      <c r="G53" s="63">
        <f t="shared" si="20"/>
        <v>0</v>
      </c>
      <c r="H53" s="102"/>
      <c r="I53" s="62">
        <f>O52+1</f>
        <v>27</v>
      </c>
      <c r="J53" s="63">
        <f t="shared" ref="J53:O53" si="21">IF(I53=31,0,IF(I53&lt;31,IF(I53=0,0,I53+1),0))</f>
        <v>28</v>
      </c>
      <c r="K53" s="63">
        <f t="shared" si="21"/>
        <v>29</v>
      </c>
      <c r="L53" s="63">
        <f t="shared" si="21"/>
        <v>30</v>
      </c>
      <c r="M53" s="63">
        <f t="shared" si="21"/>
        <v>31</v>
      </c>
      <c r="N53" s="63">
        <f t="shared" si="21"/>
        <v>0</v>
      </c>
      <c r="O53" s="63">
        <f t="shared" si="21"/>
        <v>0</v>
      </c>
      <c r="P53" s="46"/>
      <c r="Q53" s="46"/>
      <c r="R53" s="46"/>
      <c r="S53" s="46"/>
      <c r="T53" s="46"/>
      <c r="U53" s="46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  <c r="BR53" s="47"/>
      <c r="BS53" s="47"/>
      <c r="BT53" s="47"/>
      <c r="BU53" s="47"/>
      <c r="BV53" s="47"/>
      <c r="BW53" s="50"/>
      <c r="BX53" s="50"/>
      <c r="BY53" s="50"/>
      <c r="BZ53" s="50"/>
      <c r="CA53" s="50"/>
      <c r="CB53" s="50"/>
      <c r="CC53" s="50"/>
      <c r="CD53" s="50"/>
      <c r="CE53" s="50"/>
      <c r="CF53" s="50"/>
      <c r="CG53" s="50"/>
      <c r="CH53" s="50"/>
      <c r="CI53" s="50"/>
      <c r="CJ53" s="50"/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</row>
    <row r="54" spans="1:108" ht="15" customHeight="1" x14ac:dyDescent="0.2">
      <c r="A54" s="62">
        <f>IF(G53=30,0,IF(G53&lt;30,IF(G53=0,0,G53+1),0))</f>
        <v>0</v>
      </c>
      <c r="B54" s="63">
        <f t="shared" si="20"/>
        <v>0</v>
      </c>
      <c r="C54" s="63">
        <f t="shared" si="20"/>
        <v>0</v>
      </c>
      <c r="D54" s="63">
        <f t="shared" si="20"/>
        <v>0</v>
      </c>
      <c r="E54" s="67">
        <v>7</v>
      </c>
      <c r="F54" s="68" t="s">
        <v>52</v>
      </c>
      <c r="G54" s="86"/>
      <c r="H54" s="102"/>
      <c r="I54" s="62">
        <f>IF(31=O53,0,IF(O53&lt;31,IF(O53=0,0,O53+1)))</f>
        <v>0</v>
      </c>
      <c r="J54" s="63">
        <f>IF(I54=31,0,IF(I54&lt;31,IF(I54=0,0,I54+1),0))</f>
        <v>0</v>
      </c>
      <c r="K54" s="63">
        <f>IF(J54=31,0,IF(J54&lt;31,IF(J54=0,0,J54+1),0))</f>
        <v>0</v>
      </c>
      <c r="L54" s="63"/>
      <c r="M54" s="67">
        <v>12</v>
      </c>
      <c r="N54" s="68" t="s">
        <v>53</v>
      </c>
      <c r="O54" s="86"/>
      <c r="P54" s="46"/>
      <c r="Q54" s="46"/>
      <c r="R54" s="46"/>
      <c r="S54" s="46"/>
      <c r="T54" s="46"/>
      <c r="U54" s="46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  <c r="BR54" s="47"/>
      <c r="BS54" s="47"/>
      <c r="BT54" s="47"/>
      <c r="BU54" s="47"/>
      <c r="BV54" s="47"/>
      <c r="BW54" s="50"/>
      <c r="BX54" s="50"/>
      <c r="BY54" s="50"/>
      <c r="BZ54" s="50"/>
      <c r="CA54" s="50"/>
      <c r="CB54" s="50"/>
      <c r="CC54" s="50"/>
      <c r="CD54" s="50"/>
      <c r="CE54" s="50"/>
      <c r="CF54" s="50"/>
      <c r="CG54" s="50"/>
      <c r="CH54" s="50"/>
      <c r="CI54" s="50"/>
      <c r="CJ54" s="50"/>
      <c r="CK54" s="50"/>
      <c r="CL54" s="50"/>
      <c r="CM54" s="50"/>
      <c r="CN54" s="50"/>
      <c r="CO54" s="50"/>
      <c r="CP54" s="50"/>
      <c r="CQ54" s="50"/>
      <c r="CR54" s="50"/>
      <c r="CS54" s="50"/>
      <c r="CT54" s="50"/>
      <c r="CU54" s="50"/>
      <c r="CV54" s="50"/>
      <c r="CW54" s="50"/>
      <c r="CX54" s="50"/>
      <c r="CY54" s="50"/>
      <c r="CZ54" s="50"/>
      <c r="DA54" s="50"/>
      <c r="DB54" s="50"/>
      <c r="DC54" s="50"/>
      <c r="DD54" s="50"/>
    </row>
    <row r="55" spans="1:108" ht="11.1" customHeight="1" x14ac:dyDescent="0.2">
      <c r="A55" s="70"/>
      <c r="B55" s="70"/>
      <c r="C55" s="70"/>
      <c r="D55" s="70"/>
      <c r="E55" s="103"/>
      <c r="F55" s="103"/>
      <c r="G55" s="86"/>
      <c r="H55" s="102"/>
      <c r="I55" s="70"/>
      <c r="J55" s="70"/>
      <c r="K55" s="70"/>
      <c r="L55" s="70"/>
      <c r="M55" s="103"/>
      <c r="N55" s="103"/>
      <c r="O55" s="86"/>
      <c r="P55" s="46"/>
      <c r="Q55" s="46"/>
      <c r="R55" s="46"/>
      <c r="S55" s="46"/>
      <c r="T55" s="46"/>
      <c r="U55" s="46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  <c r="BR55" s="47"/>
      <c r="BS55" s="47"/>
      <c r="BT55" s="47"/>
      <c r="BU55" s="47"/>
      <c r="BV55" s="47"/>
      <c r="BW55" s="50"/>
      <c r="BX55" s="50"/>
      <c r="BY55" s="50"/>
      <c r="BZ55" s="50"/>
      <c r="CA55" s="50"/>
      <c r="CB55" s="50"/>
      <c r="CC55" s="50"/>
      <c r="CD55" s="50"/>
      <c r="CE55" s="50"/>
      <c r="CF55" s="50"/>
      <c r="CG55" s="50"/>
      <c r="CH55" s="50"/>
      <c r="CI55" s="50"/>
      <c r="CJ55" s="50"/>
      <c r="CK55" s="50"/>
      <c r="CL55" s="50"/>
      <c r="CM55" s="50"/>
      <c r="CN55" s="50"/>
      <c r="CO55" s="50"/>
      <c r="CP55" s="50"/>
      <c r="CQ55" s="50"/>
      <c r="CR55" s="50"/>
      <c r="CS55" s="50"/>
      <c r="CT55" s="50"/>
      <c r="CU55" s="50"/>
      <c r="CV55" s="50"/>
      <c r="CW55" s="50"/>
      <c r="CX55" s="50"/>
      <c r="CY55" s="50"/>
      <c r="CZ55" s="50"/>
      <c r="DA55" s="50"/>
      <c r="DB55" s="50"/>
      <c r="DC55" s="50"/>
      <c r="DD55" s="50"/>
    </row>
    <row r="56" spans="1:108" ht="20.100000000000001" customHeight="1" x14ac:dyDescent="0.2">
      <c r="A56" s="155" t="s">
        <v>54</v>
      </c>
      <c r="B56" s="155"/>
      <c r="C56" s="155"/>
      <c r="D56" s="155"/>
      <c r="E56" s="155"/>
      <c r="F56" s="155"/>
      <c r="G56" s="155"/>
      <c r="H56" s="102"/>
      <c r="I56" s="155" t="s">
        <v>55</v>
      </c>
      <c r="J56" s="155"/>
      <c r="K56" s="155"/>
      <c r="L56" s="155"/>
      <c r="M56" s="155"/>
      <c r="N56" s="155"/>
      <c r="O56" s="155"/>
      <c r="P56" s="46"/>
      <c r="Q56" s="46"/>
      <c r="R56" s="46"/>
      <c r="S56" s="46"/>
      <c r="T56" s="46"/>
      <c r="U56" s="46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  <c r="BR56" s="47"/>
      <c r="BS56" s="47"/>
      <c r="BT56" s="47"/>
      <c r="BU56" s="47"/>
      <c r="BV56" s="47"/>
      <c r="BW56" s="50"/>
      <c r="BX56" s="50"/>
      <c r="BY56" s="50"/>
      <c r="BZ56" s="50"/>
      <c r="CA56" s="50"/>
      <c r="CB56" s="50"/>
      <c r="CC56" s="50"/>
      <c r="CD56" s="50"/>
      <c r="CE56" s="50"/>
      <c r="CF56" s="50"/>
      <c r="CG56" s="50"/>
      <c r="CH56" s="50"/>
      <c r="CI56" s="50"/>
      <c r="CJ56" s="50"/>
      <c r="CK56" s="50"/>
      <c r="CL56" s="50"/>
      <c r="CM56" s="50"/>
      <c r="CN56" s="50"/>
      <c r="CO56" s="50"/>
      <c r="CP56" s="50"/>
      <c r="CQ56" s="50"/>
      <c r="CR56" s="50"/>
      <c r="CS56" s="50"/>
      <c r="CT56" s="50"/>
      <c r="CU56" s="50"/>
      <c r="CV56" s="50"/>
      <c r="CW56" s="50"/>
      <c r="CX56" s="50"/>
      <c r="CY56" s="50"/>
      <c r="CZ56" s="50"/>
      <c r="DA56" s="50"/>
      <c r="DB56" s="50"/>
      <c r="DC56" s="50"/>
      <c r="DD56" s="50"/>
    </row>
    <row r="57" spans="1:108" s="101" customFormat="1" ht="15" customHeight="1" x14ac:dyDescent="0.2">
      <c r="A57" s="59" t="s">
        <v>34</v>
      </c>
      <c r="B57" s="60" t="s">
        <v>35</v>
      </c>
      <c r="C57" s="60" t="s">
        <v>36</v>
      </c>
      <c r="D57" s="60" t="s">
        <v>37</v>
      </c>
      <c r="E57" s="60" t="s">
        <v>38</v>
      </c>
      <c r="F57" s="60" t="s">
        <v>39</v>
      </c>
      <c r="G57" s="60" t="s">
        <v>40</v>
      </c>
      <c r="H57" s="104"/>
      <c r="I57" s="59" t="s">
        <v>34</v>
      </c>
      <c r="J57" s="60" t="s">
        <v>35</v>
      </c>
      <c r="K57" s="60" t="s">
        <v>36</v>
      </c>
      <c r="L57" s="60" t="s">
        <v>37</v>
      </c>
      <c r="M57" s="60" t="s">
        <v>38</v>
      </c>
      <c r="N57" s="60" t="s">
        <v>39</v>
      </c>
      <c r="O57" s="60" t="s">
        <v>40</v>
      </c>
      <c r="P57" s="99"/>
      <c r="Q57" s="99"/>
      <c r="R57" s="99"/>
      <c r="S57" s="99"/>
      <c r="T57" s="99"/>
      <c r="U57" s="99"/>
      <c r="V57" s="82"/>
      <c r="W57" s="82"/>
      <c r="X57" s="82"/>
      <c r="Y57" s="82"/>
      <c r="Z57" s="82"/>
      <c r="AA57" s="82"/>
      <c r="AB57" s="82"/>
      <c r="AC57" s="82"/>
      <c r="AD57" s="82"/>
      <c r="AE57" s="82"/>
      <c r="AF57" s="82"/>
      <c r="AG57" s="82"/>
      <c r="AH57" s="82"/>
      <c r="AI57" s="82"/>
      <c r="AJ57" s="82"/>
      <c r="AK57" s="82"/>
      <c r="AL57" s="82"/>
      <c r="AM57" s="82"/>
      <c r="AN57" s="82"/>
      <c r="AO57" s="82"/>
      <c r="AP57" s="82"/>
      <c r="AQ57" s="82"/>
      <c r="AR57" s="82"/>
      <c r="AS57" s="82"/>
      <c r="AT57" s="82"/>
      <c r="AU57" s="82"/>
      <c r="AV57" s="82"/>
      <c r="AW57" s="82"/>
      <c r="AX57" s="82"/>
      <c r="AY57" s="82"/>
      <c r="AZ57" s="82"/>
      <c r="BA57" s="82"/>
      <c r="BB57" s="82"/>
      <c r="BC57" s="82"/>
      <c r="BD57" s="82"/>
      <c r="BE57" s="82"/>
      <c r="BF57" s="82"/>
      <c r="BG57" s="82"/>
      <c r="BH57" s="82"/>
      <c r="BI57" s="82"/>
      <c r="BJ57" s="82"/>
      <c r="BK57" s="82"/>
      <c r="BL57" s="82"/>
      <c r="BM57" s="82"/>
      <c r="BN57" s="82"/>
      <c r="BO57" s="82"/>
      <c r="BP57" s="82"/>
      <c r="BQ57" s="82"/>
      <c r="BR57" s="82"/>
      <c r="BS57" s="82"/>
      <c r="BT57" s="82"/>
      <c r="BU57" s="82"/>
      <c r="BV57" s="82"/>
      <c r="BW57" s="100"/>
      <c r="BX57" s="100"/>
      <c r="BY57" s="100"/>
      <c r="BZ57" s="100"/>
      <c r="CA57" s="100"/>
      <c r="CB57" s="100"/>
      <c r="CC57" s="100"/>
      <c r="CD57" s="100"/>
      <c r="CE57" s="100"/>
      <c r="CF57" s="100"/>
      <c r="CG57" s="100"/>
      <c r="CH57" s="100"/>
      <c r="CI57" s="100"/>
      <c r="CJ57" s="100"/>
      <c r="CK57" s="100"/>
      <c r="CL57" s="100"/>
      <c r="CM57" s="100"/>
      <c r="CN57" s="100"/>
      <c r="CO57" s="100"/>
      <c r="CP57" s="100"/>
      <c r="CQ57" s="100"/>
      <c r="CR57" s="100"/>
      <c r="CS57" s="100"/>
      <c r="CT57" s="100"/>
      <c r="CU57" s="100"/>
      <c r="CV57" s="100"/>
      <c r="CW57" s="100"/>
      <c r="CX57" s="100"/>
      <c r="CY57" s="100"/>
      <c r="CZ57" s="100"/>
      <c r="DA57" s="100"/>
      <c r="DB57" s="100"/>
      <c r="DC57" s="100"/>
      <c r="DD57" s="100"/>
    </row>
    <row r="58" spans="1:108" ht="15" customHeight="1" x14ac:dyDescent="0.2">
      <c r="A58" s="62">
        <f>IF(O53&gt;=31,1,0)</f>
        <v>0</v>
      </c>
      <c r="B58" s="63">
        <f>IF(I53&gt;=31,1,IF(A58&gt;=1,A58+1,IF(I54&gt;=31,1,IF(A58&gt;=1,A58+1,0))))</f>
        <v>0</v>
      </c>
      <c r="C58" s="63">
        <f>IF(J53&gt;=31,1,IF(B58&gt;=1,B58+1,IF(J54&gt;=31,1,IF(B58&gt;=1,B58+1,0))))</f>
        <v>0</v>
      </c>
      <c r="D58" s="63">
        <f>IF(K53&gt;=31,1,IF(C58&gt;=1,C58+1,IF(K54&gt;=31,1,IF(C58&gt;=1,C58+1,0))))</f>
        <v>0</v>
      </c>
      <c r="E58" s="63">
        <f>IF(L53&gt;=31,1,IF(D58&gt;=1,D58+1,IF(L54&gt;=31,1,IF(D58&gt;=1,D58+1,0))))</f>
        <v>0</v>
      </c>
      <c r="F58" s="63">
        <f>IF(M53&gt;=31,1,IF(E58&gt;=1,E58+1,IF(E58&gt;=1,E58+1,0)))</f>
        <v>1</v>
      </c>
      <c r="G58" s="63">
        <f>IF(N53&gt;=31,1,IF(F58&gt;=1,F58+1,IF(F58&gt;=1,F58+1,0)))</f>
        <v>2</v>
      </c>
      <c r="H58" s="102"/>
      <c r="I58" s="62">
        <f>IF(G62=30,1,0)</f>
        <v>1</v>
      </c>
      <c r="J58" s="63">
        <f>IF(A62=30,1,IF(A63=30,1,IF(I58&gt;=1,I58+1,0)))</f>
        <v>2</v>
      </c>
      <c r="K58" s="63">
        <f>IF(B62=30,1,IF(B63=30,1,IF(J58&gt;=1,J58+1,0)))</f>
        <v>3</v>
      </c>
      <c r="L58" s="63">
        <f>IF(C62=30,1,IF(C63=30,1,IF(K58&gt;=1,K58+1,0)))</f>
        <v>4</v>
      </c>
      <c r="M58" s="63">
        <f>IF(D62=30,1,IF(D63=30,1,IF(L58&gt;=1,L58+1,0)))</f>
        <v>5</v>
      </c>
      <c r="N58" s="63">
        <f>IF(E62=30,1,IF(M58&gt;=1,M58+1,0))</f>
        <v>6</v>
      </c>
      <c r="O58" s="63">
        <f>IF(F62=30,1,IF(N58&gt;=1,N58+1,0))</f>
        <v>7</v>
      </c>
      <c r="P58" s="46"/>
      <c r="Q58" s="46"/>
      <c r="R58" s="46"/>
      <c r="S58" s="46"/>
      <c r="T58" s="46"/>
      <c r="U58" s="46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  <c r="BR58" s="47"/>
      <c r="BS58" s="47"/>
      <c r="BT58" s="47"/>
      <c r="BU58" s="47"/>
      <c r="BV58" s="47"/>
      <c r="BW58" s="50"/>
      <c r="BX58" s="50"/>
      <c r="BY58" s="50"/>
      <c r="BZ58" s="50"/>
      <c r="CA58" s="50"/>
      <c r="CB58" s="50"/>
      <c r="CC58" s="50"/>
      <c r="CD58" s="50"/>
      <c r="CE58" s="50"/>
      <c r="CF58" s="50"/>
      <c r="CG58" s="50"/>
      <c r="CH58" s="50"/>
      <c r="CI58" s="50"/>
      <c r="CJ58" s="50"/>
      <c r="CK58" s="50"/>
      <c r="CL58" s="50"/>
      <c r="CM58" s="50"/>
      <c r="CN58" s="50"/>
      <c r="CO58" s="50"/>
      <c r="CP58" s="50"/>
      <c r="CQ58" s="50"/>
      <c r="CR58" s="50"/>
      <c r="CS58" s="50"/>
      <c r="CT58" s="50"/>
      <c r="CU58" s="50"/>
      <c r="CV58" s="50"/>
      <c r="CW58" s="50"/>
      <c r="CX58" s="50"/>
      <c r="CY58" s="50"/>
      <c r="CZ58" s="50"/>
      <c r="DA58" s="50"/>
      <c r="DB58" s="50"/>
      <c r="DC58" s="50"/>
      <c r="DD58" s="50"/>
    </row>
    <row r="59" spans="1:108" ht="15" customHeight="1" x14ac:dyDescent="0.2">
      <c r="A59" s="62">
        <f>G58+1</f>
        <v>3</v>
      </c>
      <c r="B59" s="63">
        <f t="shared" ref="B59:G61" si="22">A59+1</f>
        <v>4</v>
      </c>
      <c r="C59" s="63">
        <f t="shared" si="22"/>
        <v>5</v>
      </c>
      <c r="D59" s="63">
        <f t="shared" si="22"/>
        <v>6</v>
      </c>
      <c r="E59" s="63">
        <f t="shared" si="22"/>
        <v>7</v>
      </c>
      <c r="F59" s="63">
        <f t="shared" si="22"/>
        <v>8</v>
      </c>
      <c r="G59" s="63">
        <f t="shared" si="22"/>
        <v>9</v>
      </c>
      <c r="H59" s="102"/>
      <c r="I59" s="62">
        <f>O58+1</f>
        <v>8</v>
      </c>
      <c r="J59" s="63">
        <f t="shared" ref="J59:O61" si="23">I59+1</f>
        <v>9</v>
      </c>
      <c r="K59" s="63">
        <f t="shared" si="23"/>
        <v>10</v>
      </c>
      <c r="L59" s="63">
        <f t="shared" si="23"/>
        <v>11</v>
      </c>
      <c r="M59" s="63">
        <f t="shared" si="23"/>
        <v>12</v>
      </c>
      <c r="N59" s="63">
        <f t="shared" si="23"/>
        <v>13</v>
      </c>
      <c r="O59" s="63">
        <f t="shared" si="23"/>
        <v>14</v>
      </c>
      <c r="P59" s="46"/>
      <c r="Q59" s="46"/>
      <c r="R59" s="46"/>
      <c r="S59" s="46"/>
      <c r="T59" s="46"/>
      <c r="U59" s="46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  <c r="BR59" s="47"/>
      <c r="BS59" s="47"/>
      <c r="BT59" s="47"/>
      <c r="BU59" s="47"/>
      <c r="BV59" s="47"/>
      <c r="BW59" s="50"/>
      <c r="BX59" s="50"/>
      <c r="BY59" s="50"/>
      <c r="BZ59" s="50"/>
      <c r="CA59" s="50"/>
      <c r="CB59" s="50"/>
      <c r="CC59" s="50"/>
      <c r="CD59" s="50"/>
      <c r="CE59" s="50"/>
      <c r="CF59" s="50"/>
      <c r="CG59" s="50"/>
      <c r="CH59" s="50"/>
      <c r="CI59" s="50"/>
      <c r="CJ59" s="50"/>
      <c r="CK59" s="50"/>
      <c r="CL59" s="50"/>
      <c r="CM59" s="50"/>
      <c r="CN59" s="50"/>
      <c r="CO59" s="50"/>
      <c r="CP59" s="50"/>
      <c r="CQ59" s="50"/>
      <c r="CR59" s="50"/>
      <c r="CS59" s="50"/>
      <c r="CT59" s="50"/>
      <c r="CU59" s="50"/>
      <c r="CV59" s="50"/>
      <c r="CW59" s="50"/>
      <c r="CX59" s="50"/>
      <c r="CY59" s="50"/>
      <c r="CZ59" s="50"/>
      <c r="DA59" s="50"/>
      <c r="DB59" s="50"/>
      <c r="DC59" s="50"/>
      <c r="DD59" s="50"/>
    </row>
    <row r="60" spans="1:108" ht="15" customHeight="1" x14ac:dyDescent="0.2">
      <c r="A60" s="62">
        <f>G59+1</f>
        <v>10</v>
      </c>
      <c r="B60" s="63">
        <f t="shared" si="22"/>
        <v>11</v>
      </c>
      <c r="C60" s="63">
        <f t="shared" si="22"/>
        <v>12</v>
      </c>
      <c r="D60" s="63">
        <f t="shared" si="22"/>
        <v>13</v>
      </c>
      <c r="E60" s="63">
        <f t="shared" si="22"/>
        <v>14</v>
      </c>
      <c r="F60" s="63">
        <f t="shared" si="22"/>
        <v>15</v>
      </c>
      <c r="G60" s="63">
        <f t="shared" si="22"/>
        <v>16</v>
      </c>
      <c r="H60" s="102"/>
      <c r="I60" s="62">
        <f>O59+1</f>
        <v>15</v>
      </c>
      <c r="J60" s="63">
        <f t="shared" si="23"/>
        <v>16</v>
      </c>
      <c r="K60" s="63">
        <f t="shared" si="23"/>
        <v>17</v>
      </c>
      <c r="L60" s="63">
        <f t="shared" si="23"/>
        <v>18</v>
      </c>
      <c r="M60" s="63">
        <f t="shared" si="23"/>
        <v>19</v>
      </c>
      <c r="N60" s="63">
        <f t="shared" si="23"/>
        <v>20</v>
      </c>
      <c r="O60" s="63">
        <f t="shared" si="23"/>
        <v>21</v>
      </c>
      <c r="P60" s="46"/>
      <c r="Q60" s="46"/>
      <c r="R60" s="46"/>
      <c r="S60" s="46"/>
      <c r="T60" s="46"/>
      <c r="U60" s="46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  <c r="BR60" s="47"/>
      <c r="BS60" s="47"/>
      <c r="BT60" s="47"/>
      <c r="BU60" s="47"/>
      <c r="BV60" s="47"/>
      <c r="BW60" s="50"/>
      <c r="BX60" s="50"/>
      <c r="BY60" s="50"/>
      <c r="BZ60" s="50"/>
      <c r="CA60" s="50"/>
      <c r="CB60" s="50"/>
      <c r="CC60" s="50"/>
      <c r="CD60" s="50"/>
      <c r="CE60" s="50"/>
      <c r="CF60" s="50"/>
      <c r="CG60" s="50"/>
      <c r="CH60" s="50"/>
      <c r="CI60" s="50"/>
      <c r="CJ60" s="50"/>
      <c r="CK60" s="50"/>
      <c r="CL60" s="50"/>
      <c r="CM60" s="50"/>
      <c r="CN60" s="50"/>
      <c r="CO60" s="50"/>
      <c r="CP60" s="50"/>
      <c r="CQ60" s="50"/>
      <c r="CR60" s="50"/>
      <c r="CS60" s="50"/>
      <c r="CT60" s="50"/>
      <c r="CU60" s="50"/>
      <c r="CV60" s="50"/>
      <c r="CW60" s="50"/>
      <c r="CX60" s="50"/>
      <c r="CY60" s="50"/>
      <c r="CZ60" s="50"/>
      <c r="DA60" s="50"/>
      <c r="DB60" s="50"/>
      <c r="DC60" s="50"/>
      <c r="DD60" s="50"/>
    </row>
    <row r="61" spans="1:108" ht="15" customHeight="1" x14ac:dyDescent="0.2">
      <c r="A61" s="62">
        <f>G60+1</f>
        <v>17</v>
      </c>
      <c r="B61" s="63">
        <f t="shared" si="22"/>
        <v>18</v>
      </c>
      <c r="C61" s="63">
        <f t="shared" si="22"/>
        <v>19</v>
      </c>
      <c r="D61" s="63">
        <f t="shared" si="22"/>
        <v>20</v>
      </c>
      <c r="E61" s="63">
        <f t="shared" si="22"/>
        <v>21</v>
      </c>
      <c r="F61" s="63">
        <f t="shared" si="22"/>
        <v>22</v>
      </c>
      <c r="G61" s="63">
        <f t="shared" si="22"/>
        <v>23</v>
      </c>
      <c r="H61" s="102"/>
      <c r="I61" s="62">
        <f>O60+1</f>
        <v>22</v>
      </c>
      <c r="J61" s="63">
        <f t="shared" si="23"/>
        <v>23</v>
      </c>
      <c r="K61" s="63">
        <f t="shared" si="23"/>
        <v>24</v>
      </c>
      <c r="L61" s="63">
        <f t="shared" si="23"/>
        <v>25</v>
      </c>
      <c r="M61" s="63">
        <f t="shared" si="23"/>
        <v>26</v>
      </c>
      <c r="N61" s="63">
        <f t="shared" si="23"/>
        <v>27</v>
      </c>
      <c r="O61" s="63">
        <f t="shared" si="23"/>
        <v>28</v>
      </c>
      <c r="P61" s="46"/>
      <c r="Q61" s="46"/>
      <c r="R61" s="46"/>
      <c r="S61" s="46"/>
      <c r="T61" s="46"/>
      <c r="U61" s="46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  <c r="BR61" s="47"/>
      <c r="BS61" s="47"/>
      <c r="BT61" s="47"/>
      <c r="BU61" s="47"/>
      <c r="BV61" s="47"/>
      <c r="BW61" s="50"/>
      <c r="BX61" s="50"/>
      <c r="BY61" s="50"/>
      <c r="BZ61" s="50"/>
      <c r="CA61" s="50"/>
      <c r="CB61" s="50"/>
      <c r="CC61" s="50"/>
      <c r="CD61" s="50"/>
      <c r="CE61" s="50"/>
      <c r="CF61" s="50"/>
      <c r="CG61" s="50"/>
      <c r="CH61" s="50"/>
      <c r="CI61" s="50"/>
      <c r="CJ61" s="50"/>
      <c r="CK61" s="50"/>
      <c r="CL61" s="50"/>
      <c r="CM61" s="50"/>
      <c r="CN61" s="50"/>
      <c r="CO61" s="50"/>
      <c r="CP61" s="50"/>
      <c r="CQ61" s="50"/>
      <c r="CR61" s="50"/>
      <c r="CS61" s="50"/>
      <c r="CT61" s="50"/>
      <c r="CU61" s="50"/>
      <c r="CV61" s="50"/>
      <c r="CW61" s="50"/>
      <c r="CX61" s="50"/>
      <c r="CY61" s="50"/>
      <c r="CZ61" s="50"/>
      <c r="DA61" s="50"/>
      <c r="DB61" s="50"/>
      <c r="DC61" s="50"/>
      <c r="DD61" s="50"/>
    </row>
    <row r="62" spans="1:108" ht="15" customHeight="1" x14ac:dyDescent="0.2">
      <c r="A62" s="62">
        <f>G61+1</f>
        <v>24</v>
      </c>
      <c r="B62" s="63">
        <f t="shared" ref="B62:G62" si="24">IF(A62=30,0,IF(A62&lt;30,IF(A62=0,0,A62+1),0))</f>
        <v>25</v>
      </c>
      <c r="C62" s="63">
        <f t="shared" si="24"/>
        <v>26</v>
      </c>
      <c r="D62" s="63">
        <f t="shared" si="24"/>
        <v>27</v>
      </c>
      <c r="E62" s="63">
        <f t="shared" si="24"/>
        <v>28</v>
      </c>
      <c r="F62" s="63">
        <f t="shared" si="24"/>
        <v>29</v>
      </c>
      <c r="G62" s="63">
        <f t="shared" si="24"/>
        <v>30</v>
      </c>
      <c r="H62" s="102"/>
      <c r="I62" s="62">
        <f>O61+1</f>
        <v>29</v>
      </c>
      <c r="J62" s="63">
        <f t="shared" ref="J62:O63" si="25">IF(I62=31,0,IF(I62&lt;31,IF(I62=0,0,I62+1),0))</f>
        <v>30</v>
      </c>
      <c r="K62" s="63">
        <f t="shared" si="25"/>
        <v>31</v>
      </c>
      <c r="L62" s="63">
        <f t="shared" si="25"/>
        <v>0</v>
      </c>
      <c r="M62" s="63">
        <f t="shared" si="25"/>
        <v>0</v>
      </c>
      <c r="N62" s="63">
        <f t="shared" si="25"/>
        <v>0</v>
      </c>
      <c r="O62" s="63">
        <f t="shared" si="25"/>
        <v>0</v>
      </c>
      <c r="P62" s="46"/>
      <c r="Q62" s="46"/>
      <c r="R62" s="46"/>
      <c r="S62" s="46"/>
      <c r="T62" s="46"/>
      <c r="U62" s="46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  <c r="BR62" s="47"/>
      <c r="BS62" s="47"/>
      <c r="BT62" s="47"/>
      <c r="BU62" s="47"/>
      <c r="BV62" s="47"/>
      <c r="BW62" s="50"/>
      <c r="BX62" s="50"/>
      <c r="BY62" s="50"/>
      <c r="BZ62" s="50"/>
      <c r="CA62" s="50"/>
      <c r="CB62" s="50"/>
      <c r="CC62" s="50"/>
      <c r="CD62" s="50"/>
      <c r="CE62" s="50"/>
      <c r="CF62" s="50"/>
      <c r="CG62" s="50"/>
      <c r="CH62" s="50"/>
      <c r="CI62" s="50"/>
      <c r="CJ62" s="50"/>
      <c r="CK62" s="50"/>
      <c r="CL62" s="50"/>
      <c r="CM62" s="50"/>
      <c r="CN62" s="50"/>
      <c r="CO62" s="50"/>
      <c r="CP62" s="50"/>
      <c r="CQ62" s="50"/>
      <c r="CR62" s="50"/>
      <c r="CS62" s="50"/>
      <c r="CT62" s="50"/>
      <c r="CU62" s="50"/>
      <c r="CV62" s="50"/>
      <c r="CW62" s="50"/>
      <c r="CX62" s="50"/>
      <c r="CY62" s="50"/>
      <c r="CZ62" s="50"/>
      <c r="DA62" s="50"/>
      <c r="DB62" s="50"/>
      <c r="DC62" s="50"/>
      <c r="DD62" s="50"/>
    </row>
    <row r="63" spans="1:108" ht="15" customHeight="1" x14ac:dyDescent="0.2">
      <c r="A63" s="62">
        <f>IF(G62=30,0,IF(G62&lt;30,IF(G62=0,0,G62+1),0))</f>
        <v>0</v>
      </c>
      <c r="B63" s="63">
        <f>IF(A63=30,0,IF(A63&lt;30,IF(A63=0,0,A63+1),0))</f>
        <v>0</v>
      </c>
      <c r="C63" s="63">
        <f>IF(B63=30,0,IF(B63&lt;30,IF(B63=0,0,B63+1),0))</f>
        <v>0</v>
      </c>
      <c r="D63" s="63">
        <f>IF(C63=30,0,IF(C63&lt;30,IF(C63=0,0,C63+1),0))</f>
        <v>0</v>
      </c>
      <c r="E63" s="67">
        <v>2</v>
      </c>
      <c r="F63" s="68" t="s">
        <v>56</v>
      </c>
      <c r="G63" s="86"/>
      <c r="H63" s="102"/>
      <c r="I63" s="62">
        <f>IF(31=O62,0,IF(O62&lt;31,IF(O62=0,0,O62+1)))</f>
        <v>0</v>
      </c>
      <c r="J63" s="63">
        <f t="shared" si="25"/>
        <v>0</v>
      </c>
      <c r="K63" s="63">
        <f t="shared" si="25"/>
        <v>0</v>
      </c>
      <c r="L63" s="63">
        <f t="shared" si="25"/>
        <v>0</v>
      </c>
      <c r="M63" s="67">
        <v>25</v>
      </c>
      <c r="N63" s="68" t="s">
        <v>57</v>
      </c>
      <c r="O63" s="86"/>
      <c r="P63" s="46"/>
      <c r="Q63" s="46"/>
      <c r="R63" s="46"/>
      <c r="S63" s="46"/>
      <c r="T63" s="46"/>
      <c r="U63" s="46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7"/>
      <c r="BR63" s="47"/>
      <c r="BS63" s="47"/>
      <c r="BT63" s="47"/>
      <c r="BU63" s="47"/>
      <c r="BV63" s="47"/>
      <c r="BW63" s="50"/>
      <c r="BX63" s="50"/>
      <c r="BY63" s="50"/>
      <c r="BZ63" s="50"/>
      <c r="CA63" s="50"/>
      <c r="CB63" s="50"/>
      <c r="CC63" s="50"/>
      <c r="CD63" s="50"/>
      <c r="CE63" s="50"/>
      <c r="CF63" s="50"/>
      <c r="CG63" s="50"/>
      <c r="CH63" s="50"/>
      <c r="CI63" s="50"/>
      <c r="CJ63" s="50"/>
      <c r="CK63" s="50"/>
      <c r="CL63" s="50"/>
      <c r="CM63" s="50"/>
      <c r="CN63" s="50"/>
      <c r="CO63" s="50"/>
      <c r="CP63" s="50"/>
      <c r="CQ63" s="50"/>
      <c r="CR63" s="50"/>
      <c r="CS63" s="50"/>
      <c r="CT63" s="50"/>
      <c r="CU63" s="50"/>
      <c r="CV63" s="50"/>
      <c r="CW63" s="50"/>
      <c r="CX63" s="50"/>
      <c r="CY63" s="50"/>
      <c r="CZ63" s="50"/>
      <c r="DA63" s="50"/>
      <c r="DB63" s="50"/>
      <c r="DC63" s="50"/>
      <c r="DD63" s="50"/>
    </row>
    <row r="64" spans="1:108" ht="11.1" customHeight="1" x14ac:dyDescent="0.2">
      <c r="A64" s="102"/>
      <c r="B64" s="102"/>
      <c r="C64" s="102"/>
      <c r="D64" s="102"/>
      <c r="E64" s="87">
        <v>15</v>
      </c>
      <c r="F64" s="88" t="s">
        <v>58</v>
      </c>
      <c r="G64" s="105"/>
      <c r="H64" s="102"/>
      <c r="I64" s="102"/>
      <c r="J64" s="102"/>
      <c r="K64" s="102"/>
      <c r="L64" s="102"/>
      <c r="M64" s="103"/>
      <c r="N64" s="103"/>
      <c r="O64" s="105"/>
      <c r="P64" s="46"/>
      <c r="Q64" s="46"/>
      <c r="R64" s="46"/>
      <c r="S64" s="46"/>
      <c r="T64" s="46"/>
      <c r="U64" s="46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  <c r="BR64" s="47"/>
      <c r="BS64" s="47"/>
      <c r="BT64" s="47"/>
      <c r="BU64" s="47"/>
      <c r="BV64" s="47"/>
      <c r="BW64" s="50"/>
      <c r="BX64" s="50"/>
      <c r="BY64" s="50"/>
      <c r="BZ64" s="50"/>
      <c r="CA64" s="50"/>
      <c r="CB64" s="50"/>
      <c r="CC64" s="50"/>
      <c r="CD64" s="50"/>
      <c r="CE64" s="50"/>
      <c r="CF64" s="50"/>
      <c r="CG64" s="50"/>
      <c r="CH64" s="50"/>
      <c r="CI64" s="50"/>
      <c r="CJ64" s="50"/>
      <c r="CK64" s="50"/>
      <c r="CL64" s="50"/>
      <c r="CM64" s="50"/>
      <c r="CN64" s="50"/>
      <c r="CO64" s="50"/>
      <c r="CP64" s="50"/>
      <c r="CQ64" s="50"/>
      <c r="CR64" s="50"/>
      <c r="CS64" s="50"/>
      <c r="CT64" s="50"/>
      <c r="CU64" s="50"/>
      <c r="CV64" s="50"/>
      <c r="CW64" s="50"/>
      <c r="CX64" s="50"/>
      <c r="CY64" s="50"/>
      <c r="CZ64" s="50"/>
      <c r="DA64" s="50"/>
      <c r="DB64" s="50"/>
      <c r="DC64" s="50"/>
      <c r="DD64" s="50"/>
    </row>
    <row r="65" spans="1:108" ht="11.1" customHeight="1" x14ac:dyDescent="0.2">
      <c r="A65" s="46"/>
      <c r="B65" s="46"/>
      <c r="C65" s="46"/>
      <c r="D65" s="46"/>
      <c r="E65" s="87">
        <v>20</v>
      </c>
      <c r="F65" s="88" t="s">
        <v>59</v>
      </c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106"/>
      <c r="S65" s="106"/>
      <c r="T65" s="106"/>
      <c r="U65" s="106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  <c r="BP65" s="47"/>
      <c r="BQ65" s="47"/>
      <c r="BR65" s="47"/>
      <c r="BS65" s="47"/>
      <c r="BT65" s="47"/>
      <c r="BU65" s="47"/>
      <c r="BV65" s="47"/>
      <c r="BW65" s="50"/>
      <c r="BX65" s="50"/>
      <c r="BY65" s="50"/>
      <c r="BZ65" s="50"/>
      <c r="CA65" s="50"/>
      <c r="CB65" s="50"/>
      <c r="CC65" s="50"/>
      <c r="CD65" s="50"/>
      <c r="CE65" s="50"/>
      <c r="CF65" s="50"/>
      <c r="CG65" s="50"/>
      <c r="CH65" s="50"/>
      <c r="CI65" s="50"/>
      <c r="CJ65" s="50"/>
      <c r="CK65" s="50"/>
      <c r="CL65" s="50"/>
      <c r="CM65" s="50"/>
      <c r="CN65" s="50"/>
      <c r="CO65" s="50"/>
      <c r="CP65" s="50"/>
      <c r="CQ65" s="50"/>
      <c r="CR65" s="50"/>
      <c r="CS65" s="50"/>
      <c r="CT65" s="50"/>
      <c r="CU65" s="50"/>
      <c r="CV65" s="50"/>
      <c r="CW65" s="50"/>
      <c r="CX65" s="50"/>
      <c r="CY65" s="50"/>
      <c r="CZ65" s="50"/>
      <c r="DA65" s="50"/>
      <c r="DB65" s="50"/>
      <c r="DC65" s="50"/>
      <c r="DD65" s="50"/>
    </row>
    <row r="66" spans="1:108" ht="12.95" customHeight="1" x14ac:dyDescent="0.2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107"/>
      <c r="S66" s="107"/>
      <c r="T66" s="107"/>
      <c r="U66" s="10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  <c r="BR66" s="47"/>
      <c r="BS66" s="47"/>
      <c r="BT66" s="47"/>
      <c r="BU66" s="47"/>
      <c r="BV66" s="47"/>
      <c r="BW66" s="50"/>
      <c r="BX66" s="50"/>
      <c r="BY66" s="50"/>
      <c r="BZ66" s="50"/>
      <c r="CA66" s="50"/>
      <c r="CB66" s="50"/>
      <c r="CC66" s="50"/>
      <c r="CD66" s="50"/>
      <c r="CE66" s="50"/>
      <c r="CF66" s="50"/>
      <c r="CG66" s="50"/>
      <c r="CH66" s="50"/>
      <c r="CI66" s="50"/>
      <c r="CJ66" s="50"/>
      <c r="CK66" s="50"/>
      <c r="CL66" s="50"/>
      <c r="CM66" s="50"/>
      <c r="CN66" s="50"/>
      <c r="CO66" s="50"/>
      <c r="CP66" s="50"/>
      <c r="CQ66" s="50"/>
      <c r="CR66" s="50"/>
      <c r="CS66" s="50"/>
      <c r="CT66" s="50"/>
      <c r="CU66" s="50"/>
      <c r="CV66" s="50"/>
      <c r="CW66" s="50"/>
      <c r="CX66" s="50"/>
      <c r="CY66" s="50"/>
      <c r="CZ66" s="50"/>
      <c r="DA66" s="50"/>
      <c r="DB66" s="50"/>
      <c r="DC66" s="50"/>
      <c r="DD66" s="50"/>
    </row>
    <row r="67" spans="1:108" ht="12.95" customHeight="1" x14ac:dyDescent="0.2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108"/>
      <c r="M67" s="46"/>
      <c r="N67" s="46"/>
      <c r="O67" s="46"/>
      <c r="P67" s="46"/>
      <c r="Q67" s="46"/>
      <c r="R67" s="107"/>
      <c r="S67" s="107"/>
      <c r="T67" s="107"/>
      <c r="U67" s="10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  <c r="BR67" s="47"/>
      <c r="BS67" s="47"/>
      <c r="BT67" s="47"/>
      <c r="BU67" s="47"/>
      <c r="BV67" s="47"/>
      <c r="BW67" s="50"/>
      <c r="BX67" s="50"/>
      <c r="BY67" s="50"/>
      <c r="BZ67" s="50"/>
      <c r="CA67" s="50"/>
      <c r="CB67" s="50"/>
      <c r="CC67" s="50"/>
      <c r="CD67" s="50"/>
      <c r="CE67" s="50"/>
      <c r="CF67" s="50"/>
      <c r="CG67" s="50"/>
      <c r="CH67" s="50"/>
      <c r="CI67" s="50"/>
      <c r="CJ67" s="50"/>
      <c r="CK67" s="50"/>
      <c r="CL67" s="50"/>
      <c r="CM67" s="50"/>
      <c r="CN67" s="50"/>
      <c r="CO67" s="50"/>
      <c r="CP67" s="50"/>
      <c r="CQ67" s="50"/>
      <c r="CR67" s="50"/>
      <c r="CS67" s="50"/>
      <c r="CT67" s="50"/>
      <c r="CU67" s="50"/>
      <c r="CV67" s="50"/>
      <c r="CW67" s="50"/>
      <c r="CX67" s="50"/>
      <c r="CY67" s="50"/>
      <c r="CZ67" s="50"/>
      <c r="DA67" s="50"/>
      <c r="DB67" s="50"/>
      <c r="DC67" s="50"/>
      <c r="DD67" s="50"/>
    </row>
    <row r="68" spans="1:108" ht="12.95" customHeight="1" x14ac:dyDescent="0.2">
      <c r="A68" s="109"/>
      <c r="B68" s="109"/>
      <c r="C68" s="109"/>
      <c r="D68" s="109"/>
      <c r="E68" s="109"/>
      <c r="F68" s="109"/>
      <c r="G68" s="46"/>
      <c r="H68" s="46"/>
      <c r="I68" s="46"/>
      <c r="J68" s="46"/>
      <c r="K68" s="46"/>
      <c r="L68" s="110"/>
      <c r="M68" s="46"/>
      <c r="N68" s="46"/>
      <c r="O68" s="46"/>
      <c r="P68" s="46"/>
      <c r="Q68" s="46"/>
      <c r="R68" s="107"/>
      <c r="S68" s="107"/>
      <c r="T68" s="107"/>
      <c r="U68" s="10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  <c r="BR68" s="47"/>
      <c r="BS68" s="47"/>
      <c r="BT68" s="47"/>
      <c r="BU68" s="47"/>
      <c r="BV68" s="47"/>
      <c r="BW68" s="50"/>
      <c r="BX68" s="50"/>
      <c r="BY68" s="50"/>
      <c r="BZ68" s="50"/>
      <c r="CA68" s="50"/>
      <c r="CB68" s="50"/>
      <c r="CC68" s="50"/>
      <c r="CD68" s="50"/>
      <c r="CE68" s="50"/>
      <c r="CF68" s="50"/>
      <c r="CG68" s="50"/>
      <c r="CH68" s="50"/>
      <c r="CI68" s="50"/>
      <c r="CJ68" s="50"/>
      <c r="CK68" s="50"/>
      <c r="CL68" s="50"/>
      <c r="CM68" s="50"/>
      <c r="CN68" s="50"/>
      <c r="CO68" s="50"/>
      <c r="CP68" s="50"/>
      <c r="CQ68" s="50"/>
      <c r="CR68" s="50"/>
      <c r="CS68" s="50"/>
      <c r="CT68" s="50"/>
      <c r="CU68" s="50"/>
      <c r="CV68" s="50"/>
      <c r="CW68" s="50"/>
      <c r="CX68" s="50"/>
      <c r="CY68" s="50"/>
      <c r="CZ68" s="50"/>
      <c r="DA68" s="50"/>
      <c r="DB68" s="50"/>
      <c r="DC68" s="50"/>
      <c r="DD68" s="50"/>
    </row>
    <row r="69" spans="1:108" ht="12.95" customHeight="1" x14ac:dyDescent="0.2">
      <c r="A69" s="109"/>
      <c r="B69" s="109"/>
      <c r="C69" s="109"/>
      <c r="D69" s="109"/>
      <c r="E69" s="109"/>
      <c r="F69" s="109"/>
      <c r="G69" s="46"/>
      <c r="H69" s="46"/>
      <c r="I69" s="46"/>
      <c r="J69" s="46"/>
      <c r="K69" s="46"/>
      <c r="L69" s="111"/>
      <c r="M69" s="46"/>
      <c r="N69" s="46"/>
      <c r="O69" s="46"/>
      <c r="P69" s="46"/>
      <c r="Q69" s="46"/>
      <c r="R69" s="107"/>
      <c r="S69" s="107"/>
      <c r="T69" s="107"/>
      <c r="U69" s="10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  <c r="BR69" s="47"/>
      <c r="BS69" s="47"/>
      <c r="BT69" s="47"/>
      <c r="BU69" s="47"/>
      <c r="BV69" s="47"/>
      <c r="BW69" s="50"/>
      <c r="BX69" s="50"/>
      <c r="BY69" s="50"/>
      <c r="BZ69" s="50"/>
      <c r="CA69" s="50"/>
      <c r="CB69" s="50"/>
      <c r="CC69" s="50"/>
      <c r="CD69" s="50"/>
      <c r="CE69" s="50"/>
      <c r="CF69" s="50"/>
      <c r="CG69" s="50"/>
      <c r="CH69" s="50"/>
      <c r="CI69" s="50"/>
      <c r="CJ69" s="50"/>
      <c r="CK69" s="50"/>
      <c r="CL69" s="50"/>
      <c r="CM69" s="50"/>
      <c r="CN69" s="50"/>
      <c r="CO69" s="50"/>
      <c r="CP69" s="50"/>
      <c r="CQ69" s="50"/>
      <c r="CR69" s="50"/>
      <c r="CS69" s="50"/>
      <c r="CT69" s="50"/>
      <c r="CU69" s="50"/>
      <c r="CV69" s="50"/>
      <c r="CW69" s="50"/>
      <c r="CX69" s="50"/>
      <c r="CY69" s="50"/>
      <c r="CZ69" s="50"/>
      <c r="DA69" s="50"/>
      <c r="DB69" s="50"/>
      <c r="DC69" s="50"/>
      <c r="DD69" s="50"/>
    </row>
    <row r="70" spans="1:108" x14ac:dyDescent="0.2">
      <c r="A70" s="112"/>
      <c r="B70" s="112"/>
      <c r="C70" s="112"/>
      <c r="D70" s="112"/>
      <c r="E70" s="112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</row>
    <row r="71" spans="1:108" x14ac:dyDescent="0.2">
      <c r="A71" s="112"/>
      <c r="B71" s="112"/>
      <c r="C71" s="112"/>
      <c r="D71" s="112"/>
      <c r="E71" s="112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</row>
    <row r="72" spans="1:108" x14ac:dyDescent="0.2">
      <c r="A72" s="112"/>
      <c r="B72" s="112"/>
      <c r="C72" s="112"/>
      <c r="D72" s="112"/>
      <c r="E72" s="112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</row>
    <row r="73" spans="1:108" x14ac:dyDescent="0.2">
      <c r="A73" s="112"/>
      <c r="B73" s="112"/>
      <c r="C73" s="112"/>
      <c r="D73" s="112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</row>
    <row r="74" spans="1:108" x14ac:dyDescent="0.2">
      <c r="A74" s="112"/>
      <c r="B74" s="112"/>
      <c r="C74" s="112"/>
      <c r="D74" s="112"/>
      <c r="E74" s="112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</row>
    <row r="75" spans="1:108" x14ac:dyDescent="0.2">
      <c r="A75" s="112"/>
      <c r="B75" s="112"/>
      <c r="C75" s="112"/>
      <c r="D75" s="112"/>
      <c r="E75" s="112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</row>
    <row r="76" spans="1:108" x14ac:dyDescent="0.2">
      <c r="A76" s="112"/>
      <c r="B76" s="112"/>
      <c r="C76" s="112"/>
      <c r="D76" s="112"/>
      <c r="E76" s="112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</row>
    <row r="77" spans="1:108" x14ac:dyDescent="0.2">
      <c r="A77" s="112"/>
      <c r="B77" s="112"/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</row>
    <row r="78" spans="1:108" x14ac:dyDescent="0.2">
      <c r="A78" s="112"/>
      <c r="B78" s="112"/>
      <c r="C78" s="112"/>
      <c r="D78" s="112"/>
      <c r="E78" s="112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</row>
    <row r="82" spans="46:70" x14ac:dyDescent="0.2">
      <c r="AT82" s="47"/>
      <c r="AU82" s="47"/>
      <c r="AV82" s="47"/>
      <c r="AW82" s="47"/>
      <c r="AX82" s="47"/>
      <c r="AY82" s="47" t="s">
        <v>60</v>
      </c>
      <c r="AZ82" s="47" t="s">
        <v>61</v>
      </c>
      <c r="BA82" s="47" t="s">
        <v>62</v>
      </c>
      <c r="BB82" s="47" t="s">
        <v>63</v>
      </c>
      <c r="BC82" s="47" t="s">
        <v>64</v>
      </c>
      <c r="BD82" s="47"/>
      <c r="BE82" s="47"/>
      <c r="BF82" s="47" t="s">
        <v>65</v>
      </c>
      <c r="BG82" s="47">
        <f>MOD(F9,19)</f>
        <v>5</v>
      </c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</row>
    <row r="83" spans="46:70" x14ac:dyDescent="0.2">
      <c r="AT83" s="82" t="s">
        <v>66</v>
      </c>
      <c r="AU83" s="82"/>
      <c r="AV83" s="159">
        <f>AV87-49</f>
        <v>43527</v>
      </c>
      <c r="AW83" s="159"/>
      <c r="AX83" s="47"/>
      <c r="AY83" s="47" t="str">
        <f t="shared" ref="AY83:AY88" si="26">IF(MONTH(AV83)=2,DAY(AV83),"")</f>
        <v/>
      </c>
      <c r="AZ83" s="47">
        <f t="shared" ref="AZ83:AZ88" si="27">IF(MONTH(AV83)=3,DAY(AV83),"")</f>
        <v>3</v>
      </c>
      <c r="BA83" s="47" t="str">
        <f t="shared" ref="BA83:BA88" si="28">IF(MONTH(AV83)=4,DAY(AV83),"")</f>
        <v/>
      </c>
      <c r="BB83" s="47" t="str">
        <f t="shared" ref="BB83:BB88" si="29">IF(MONTH(AV83)=5,DAY(AV83),"")</f>
        <v/>
      </c>
      <c r="BC83" s="47" t="str">
        <f t="shared" ref="BC83:BC88" si="30">IF(MONTH(AV83)=6,DAY(AV83),"")</f>
        <v/>
      </c>
      <c r="BD83" s="47"/>
      <c r="BE83" s="47"/>
      <c r="BF83" s="47" t="s">
        <v>67</v>
      </c>
      <c r="BG83" s="47">
        <f>MOD(F9,4)</f>
        <v>3</v>
      </c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</row>
    <row r="84" spans="46:70" x14ac:dyDescent="0.2">
      <c r="AT84" s="82" t="s">
        <v>68</v>
      </c>
      <c r="AU84" s="82"/>
      <c r="AV84" s="159">
        <f>AV87-47</f>
        <v>43529</v>
      </c>
      <c r="AW84" s="159"/>
      <c r="AX84" s="47"/>
      <c r="AY84" s="47" t="str">
        <f t="shared" si="26"/>
        <v/>
      </c>
      <c r="AZ84" s="47">
        <f t="shared" si="27"/>
        <v>5</v>
      </c>
      <c r="BA84" s="47" t="str">
        <f t="shared" si="28"/>
        <v/>
      </c>
      <c r="BB84" s="47" t="str">
        <f t="shared" si="29"/>
        <v/>
      </c>
      <c r="BC84" s="47" t="str">
        <f t="shared" si="30"/>
        <v/>
      </c>
      <c r="BD84" s="47"/>
      <c r="BE84" s="47"/>
      <c r="BF84" s="47" t="s">
        <v>69</v>
      </c>
      <c r="BG84" s="47">
        <f>MOD(F9,7)</f>
        <v>3</v>
      </c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</row>
    <row r="85" spans="46:70" x14ac:dyDescent="0.2">
      <c r="AT85" s="82" t="s">
        <v>70</v>
      </c>
      <c r="AU85" s="82"/>
      <c r="AV85" s="159">
        <f>AV87-46</f>
        <v>43530</v>
      </c>
      <c r="AW85" s="159"/>
      <c r="AX85" s="47"/>
      <c r="AY85" s="47" t="str">
        <f t="shared" si="26"/>
        <v/>
      </c>
      <c r="AZ85" s="47">
        <f t="shared" si="27"/>
        <v>6</v>
      </c>
      <c r="BA85" s="47" t="str">
        <f t="shared" si="28"/>
        <v/>
      </c>
      <c r="BB85" s="47" t="str">
        <f t="shared" si="29"/>
        <v/>
      </c>
      <c r="BC85" s="47" t="str">
        <f t="shared" si="30"/>
        <v/>
      </c>
      <c r="BD85" s="47"/>
      <c r="BE85" s="47"/>
      <c r="BF85" s="47" t="s">
        <v>71</v>
      </c>
      <c r="BG85" s="47">
        <f>MOD(((19*BG82)+BG87),30)</f>
        <v>29</v>
      </c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</row>
    <row r="86" spans="46:70" x14ac:dyDescent="0.2">
      <c r="AT86" s="82" t="s">
        <v>72</v>
      </c>
      <c r="AU86" s="82"/>
      <c r="AV86" s="159">
        <f>AV87-2</f>
        <v>43574</v>
      </c>
      <c r="AW86" s="159"/>
      <c r="AX86" s="47"/>
      <c r="AY86" s="47" t="str">
        <f t="shared" si="26"/>
        <v/>
      </c>
      <c r="AZ86" s="47" t="str">
        <f t="shared" si="27"/>
        <v/>
      </c>
      <c r="BA86" s="47">
        <f t="shared" si="28"/>
        <v>19</v>
      </c>
      <c r="BB86" s="47" t="str">
        <f t="shared" si="29"/>
        <v/>
      </c>
      <c r="BC86" s="47" t="str">
        <f t="shared" si="30"/>
        <v/>
      </c>
      <c r="BD86" s="47"/>
      <c r="BE86" s="47"/>
      <c r="BF86" s="47" t="s">
        <v>73</v>
      </c>
      <c r="BG86" s="47">
        <f>MOD(((2*BG83)+(4*BG84)+(6*BG85)+BG88),7)</f>
        <v>1</v>
      </c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</row>
    <row r="87" spans="46:70" x14ac:dyDescent="0.2">
      <c r="AT87" s="83" t="s">
        <v>74</v>
      </c>
      <c r="AU87" s="83"/>
      <c r="AV87" s="160">
        <f>DATE(BI89,BH89,BG89)</f>
        <v>43576</v>
      </c>
      <c r="AW87" s="160"/>
      <c r="AX87" s="47"/>
      <c r="AY87" s="47" t="str">
        <f t="shared" si="26"/>
        <v/>
      </c>
      <c r="AZ87" s="47" t="str">
        <f t="shared" si="27"/>
        <v/>
      </c>
      <c r="BA87" s="47">
        <f t="shared" si="28"/>
        <v>21</v>
      </c>
      <c r="BB87" s="47" t="str">
        <f t="shared" si="29"/>
        <v/>
      </c>
      <c r="BC87" s="47" t="str">
        <f t="shared" si="30"/>
        <v/>
      </c>
      <c r="BD87" s="47"/>
      <c r="BE87" s="47"/>
      <c r="BF87" s="47" t="s">
        <v>75</v>
      </c>
      <c r="BG87" s="47">
        <v>24</v>
      </c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</row>
    <row r="88" spans="46:70" x14ac:dyDescent="0.2">
      <c r="AT88" s="82" t="s">
        <v>76</v>
      </c>
      <c r="AU88" s="82"/>
      <c r="AV88" s="159">
        <f>AV87+60</f>
        <v>43636</v>
      </c>
      <c r="AW88" s="159"/>
      <c r="AX88" s="47"/>
      <c r="AY88" s="47" t="str">
        <f t="shared" si="26"/>
        <v/>
      </c>
      <c r="AZ88" s="47" t="str">
        <f t="shared" si="27"/>
        <v/>
      </c>
      <c r="BA88" s="47" t="str">
        <f t="shared" si="28"/>
        <v/>
      </c>
      <c r="BB88" s="47" t="str">
        <f t="shared" si="29"/>
        <v/>
      </c>
      <c r="BC88" s="47">
        <f t="shared" si="30"/>
        <v>20</v>
      </c>
      <c r="BD88" s="47"/>
      <c r="BE88" s="47"/>
      <c r="BF88" s="47" t="s">
        <v>77</v>
      </c>
      <c r="BG88" s="47">
        <v>5</v>
      </c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</row>
    <row r="89" spans="46:70" ht="15" x14ac:dyDescent="0.25">
      <c r="AT89" s="47"/>
      <c r="AU89" s="47"/>
      <c r="AV89" s="47"/>
      <c r="AW89" s="47"/>
      <c r="AX89" s="47"/>
      <c r="AY89" s="47" t="s">
        <v>78</v>
      </c>
      <c r="AZ89" s="47"/>
      <c r="BA89" s="81"/>
      <c r="BB89" s="47"/>
      <c r="BC89" s="47" t="str">
        <f>IF(MONTH(L1)=6,DAY(L1),"")</f>
        <v/>
      </c>
      <c r="BD89" s="47"/>
      <c r="BE89" s="47"/>
      <c r="BF89" s="47" t="s">
        <v>79</v>
      </c>
      <c r="BG89" s="113">
        <f>IF(22+BG85+BG86&lt;=31,(22+BG85+BG86),IF(BG85+BG86-9&gt;25,BG85+BG86-9-7,BG85+BG86-9))</f>
        <v>21</v>
      </c>
      <c r="BH89" s="114">
        <f>IF(22+BG85+BG86&lt;=31,3,4)</f>
        <v>4</v>
      </c>
      <c r="BI89" s="113">
        <f>F9</f>
        <v>2019</v>
      </c>
      <c r="BJ89" s="47"/>
      <c r="BK89" s="47"/>
      <c r="BL89" s="115"/>
      <c r="BM89" s="47"/>
      <c r="BN89" s="47"/>
      <c r="BO89" s="47"/>
      <c r="BP89" s="47"/>
      <c r="BQ89" s="47"/>
      <c r="BR89" s="47"/>
    </row>
    <row r="90" spans="46:70" x14ac:dyDescent="0.2">
      <c r="AT90" s="47"/>
      <c r="AU90" s="47"/>
      <c r="AV90" s="47"/>
      <c r="AW90" s="47"/>
      <c r="AX90" s="47"/>
      <c r="AY90" s="47"/>
      <c r="AZ90" s="47"/>
      <c r="BA90" s="81"/>
      <c r="BB90" s="47"/>
      <c r="BC90" s="47"/>
      <c r="BD90" s="47"/>
      <c r="BE90" s="47"/>
      <c r="BF90" s="47"/>
      <c r="BG90" s="157">
        <f>DATE(BI89,BH89,BG89)</f>
        <v>43576</v>
      </c>
      <c r="BH90" s="157"/>
      <c r="BI90" s="49" t="str">
        <f>TEXT(BG90,"dddd")</f>
        <v>domingo</v>
      </c>
      <c r="BJ90" s="47"/>
      <c r="BK90" s="47"/>
      <c r="BL90" s="47"/>
      <c r="BM90" s="47"/>
      <c r="BN90" s="47"/>
      <c r="BO90" s="47"/>
      <c r="BP90" s="47"/>
      <c r="BQ90" s="47"/>
      <c r="BR90" s="47"/>
    </row>
    <row r="91" spans="46:70" x14ac:dyDescent="0.2"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</row>
    <row r="92" spans="46:70" x14ac:dyDescent="0.2"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  <c r="BN92" s="47"/>
      <c r="BO92" s="47"/>
      <c r="BP92" s="47"/>
      <c r="BQ92" s="47"/>
      <c r="BR92" s="47"/>
    </row>
    <row r="93" spans="46:70" x14ac:dyDescent="0.2"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  <c r="BO93" s="47"/>
      <c r="BP93" s="47"/>
      <c r="BQ93" s="47"/>
      <c r="BR93" s="47"/>
    </row>
    <row r="94" spans="46:70" x14ac:dyDescent="0.2"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  <c r="BJ94" s="47"/>
      <c r="BK94" s="47"/>
      <c r="BL94" s="47"/>
      <c r="BM94" s="47"/>
      <c r="BN94" s="47"/>
      <c r="BO94" s="47"/>
      <c r="BP94" s="47"/>
      <c r="BQ94" s="47"/>
      <c r="BR94" s="47"/>
    </row>
    <row r="95" spans="46:70" x14ac:dyDescent="0.2"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  <c r="BJ95" s="47"/>
      <c r="BK95" s="47"/>
      <c r="BL95" s="47"/>
      <c r="BM95" s="47"/>
      <c r="BN95" s="47"/>
      <c r="BO95" s="47"/>
      <c r="BP95" s="47"/>
      <c r="BQ95" s="47"/>
      <c r="BR95" s="47"/>
    </row>
    <row r="96" spans="46:70" x14ac:dyDescent="0.2"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  <c r="BM96" s="47"/>
      <c r="BN96" s="47">
        <f>G5</f>
        <v>2019</v>
      </c>
      <c r="BO96" s="47"/>
      <c r="BP96" s="47"/>
      <c r="BQ96" s="47"/>
      <c r="BR96" s="47"/>
    </row>
    <row r="97" spans="46:70" x14ac:dyDescent="0.2"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  <c r="BK97" s="47"/>
      <c r="BL97" s="47">
        <v>31</v>
      </c>
      <c r="BM97" s="47">
        <v>12</v>
      </c>
      <c r="BN97" s="47">
        <f>G5-1</f>
        <v>2018</v>
      </c>
      <c r="BO97" s="89">
        <f>DATE(BN97,BM97,BL97)</f>
        <v>43465</v>
      </c>
      <c r="BP97" s="116" t="s">
        <v>80</v>
      </c>
      <c r="BQ97" s="49" t="str">
        <f>TEXT(BO97,"dddd")</f>
        <v>segunda-feira</v>
      </c>
      <c r="BR97" s="47"/>
    </row>
    <row r="98" spans="46:70" x14ac:dyDescent="0.2">
      <c r="AT98" s="47"/>
      <c r="AU98" s="47"/>
      <c r="AV98" s="47"/>
      <c r="AW98" s="47"/>
      <c r="AX98" s="47"/>
      <c r="AY98" s="47"/>
      <c r="AZ98" s="47"/>
      <c r="BA98" s="47"/>
      <c r="BB98" s="47"/>
      <c r="BC98" s="47"/>
      <c r="BD98" s="47"/>
      <c r="BE98" s="47"/>
      <c r="BF98" s="47"/>
      <c r="BG98" s="158"/>
      <c r="BH98" s="158"/>
      <c r="BI98" s="158"/>
      <c r="BJ98" s="47"/>
      <c r="BK98" s="117"/>
      <c r="BL98" s="117"/>
      <c r="BM98" s="117"/>
      <c r="BN98" s="117"/>
      <c r="BO98" s="117"/>
      <c r="BP98" s="117"/>
      <c r="BQ98" s="117"/>
      <c r="BR98" s="47"/>
    </row>
    <row r="99" spans="46:70" x14ac:dyDescent="0.2">
      <c r="AT99" s="47"/>
      <c r="AU99" s="47"/>
      <c r="AV99" s="47"/>
      <c r="AW99" s="47"/>
      <c r="AX99" s="47"/>
      <c r="AY99" s="47"/>
      <c r="AZ99" s="47"/>
      <c r="BA99" s="47"/>
      <c r="BB99" s="47"/>
      <c r="BC99" s="47"/>
      <c r="BD99" s="47"/>
      <c r="BE99" s="47"/>
      <c r="BF99" s="47"/>
      <c r="BG99" s="158"/>
      <c r="BH99" s="158"/>
      <c r="BI99" s="158"/>
      <c r="BJ99" s="47"/>
      <c r="BK99" s="117"/>
      <c r="BL99" s="117"/>
      <c r="BM99" s="117"/>
      <c r="BN99" s="117"/>
      <c r="BO99" s="117"/>
      <c r="BP99" s="117"/>
      <c r="BQ99" s="117"/>
      <c r="BR99" s="47"/>
    </row>
    <row r="100" spans="46:70" x14ac:dyDescent="0.2">
      <c r="AT100" s="47"/>
      <c r="AU100" s="47"/>
      <c r="AV100" s="47"/>
      <c r="AW100" s="47"/>
      <c r="AX100" s="47"/>
      <c r="AY100" s="47"/>
      <c r="AZ100" s="47"/>
      <c r="BA100" s="47"/>
      <c r="BB100" s="47"/>
      <c r="BC100" s="47"/>
      <c r="BD100" s="47"/>
      <c r="BE100" s="47"/>
      <c r="BF100" s="47"/>
      <c r="BG100" s="47"/>
      <c r="BH100" s="47"/>
      <c r="BI100" s="47"/>
      <c r="BJ100" s="47"/>
      <c r="BK100" s="118"/>
      <c r="BL100" s="118"/>
      <c r="BM100" s="118"/>
      <c r="BN100" s="118"/>
      <c r="BO100" s="118"/>
      <c r="BP100" s="118"/>
      <c r="BQ100" s="118"/>
      <c r="BR100" s="47"/>
    </row>
    <row r="101" spans="46:70" ht="15" x14ac:dyDescent="0.3">
      <c r="AT101" s="47"/>
      <c r="AU101" s="47"/>
      <c r="AV101" s="47"/>
      <c r="AW101" s="47"/>
      <c r="AX101" s="47"/>
      <c r="AY101" s="47"/>
      <c r="AZ101" s="47"/>
      <c r="BA101" s="47"/>
      <c r="BB101" s="47"/>
      <c r="BC101" s="47"/>
      <c r="BD101" s="47"/>
      <c r="BE101" s="47"/>
      <c r="BF101" s="47"/>
      <c r="BG101" s="47"/>
      <c r="BH101" s="47"/>
      <c r="BI101" s="47"/>
      <c r="BJ101" s="47"/>
      <c r="BK101" s="119"/>
      <c r="BL101" s="119"/>
      <c r="BM101" s="119"/>
      <c r="BN101" s="119"/>
      <c r="BO101" s="119"/>
      <c r="BP101" s="119"/>
      <c r="BQ101" s="119"/>
      <c r="BR101" s="47"/>
    </row>
    <row r="102" spans="46:70" x14ac:dyDescent="0.2">
      <c r="AT102" s="47"/>
      <c r="AU102" s="47"/>
      <c r="AV102" s="47"/>
      <c r="AW102" s="47"/>
      <c r="AX102" s="47"/>
      <c r="AY102" s="47"/>
      <c r="AZ102" s="47"/>
      <c r="BA102" s="47"/>
      <c r="BB102" s="47"/>
      <c r="BC102" s="47"/>
      <c r="BD102" s="47"/>
      <c r="BE102" s="47"/>
      <c r="BF102" s="47"/>
      <c r="BG102" s="47"/>
      <c r="BH102" s="47"/>
      <c r="BI102" s="47"/>
      <c r="BJ102" s="47"/>
      <c r="BK102" s="117"/>
      <c r="BL102" s="117"/>
      <c r="BM102" s="117"/>
      <c r="BN102" s="117"/>
      <c r="BO102" s="117"/>
      <c r="BP102" s="117"/>
      <c r="BQ102" s="117"/>
      <c r="BR102" s="47"/>
    </row>
    <row r="103" spans="46:70" x14ac:dyDescent="0.2">
      <c r="AT103" s="47"/>
      <c r="AU103" s="47"/>
      <c r="AV103" s="47"/>
      <c r="AW103" s="47"/>
      <c r="AX103" s="47"/>
      <c r="AY103" s="47"/>
      <c r="AZ103" s="47"/>
      <c r="BA103" s="47"/>
      <c r="BB103" s="47"/>
      <c r="BC103" s="47"/>
      <c r="BD103" s="47"/>
      <c r="BE103" s="47"/>
      <c r="BF103" s="120"/>
      <c r="BG103" s="120"/>
      <c r="BH103" s="120"/>
      <c r="BI103" s="121"/>
      <c r="BJ103" s="120"/>
      <c r="BK103" s="47"/>
      <c r="BL103" s="49"/>
      <c r="BM103" s="49"/>
      <c r="BN103" s="122"/>
      <c r="BO103" s="122"/>
      <c r="BP103" s="49"/>
      <c r="BQ103" s="49"/>
      <c r="BR103" s="47"/>
    </row>
    <row r="104" spans="46:70" x14ac:dyDescent="0.2">
      <c r="AT104" s="47"/>
      <c r="AU104" s="47"/>
      <c r="AV104" s="47"/>
      <c r="AW104" s="47"/>
      <c r="AX104" s="47"/>
      <c r="AY104" s="47"/>
      <c r="AZ104" s="47"/>
      <c r="BA104" s="47"/>
      <c r="BB104" s="47"/>
      <c r="BC104" s="47"/>
      <c r="BD104" s="47"/>
      <c r="BE104" s="47"/>
      <c r="BF104" s="121"/>
      <c r="BG104" s="121"/>
      <c r="BH104" s="121"/>
      <c r="BI104" s="121"/>
      <c r="BJ104" s="121"/>
      <c r="BK104" s="85"/>
      <c r="BL104" s="83"/>
      <c r="BM104" s="84"/>
      <c r="BN104" s="85"/>
      <c r="BO104" s="84"/>
      <c r="BP104" s="49"/>
      <c r="BQ104" s="49"/>
      <c r="BR104" s="47"/>
    </row>
    <row r="105" spans="46:70" x14ac:dyDescent="0.2">
      <c r="AT105" s="47"/>
      <c r="AU105" s="47"/>
      <c r="AV105" s="47"/>
      <c r="AW105" s="47"/>
      <c r="AX105" s="47"/>
      <c r="AY105" s="47"/>
      <c r="AZ105" s="47"/>
      <c r="BA105" s="47"/>
      <c r="BB105" s="47"/>
      <c r="BC105" s="47"/>
      <c r="BD105" s="47"/>
      <c r="BE105" s="47"/>
      <c r="BF105" s="80"/>
      <c r="BG105" s="80"/>
      <c r="BH105" s="80"/>
      <c r="BI105" s="81"/>
      <c r="BJ105" s="80"/>
      <c r="BK105" s="82"/>
      <c r="BL105" s="83"/>
      <c r="BM105" s="84"/>
      <c r="BN105" s="85"/>
      <c r="BO105" s="84"/>
      <c r="BP105" s="49"/>
      <c r="BQ105" s="49"/>
      <c r="BR105" s="47"/>
    </row>
    <row r="106" spans="46:70" x14ac:dyDescent="0.2">
      <c r="AT106" s="47"/>
      <c r="AU106" s="47"/>
      <c r="AV106" s="47"/>
      <c r="AW106" s="47"/>
      <c r="AX106" s="47"/>
      <c r="AY106" s="47"/>
      <c r="AZ106" s="47"/>
      <c r="BA106" s="47"/>
      <c r="BB106" s="47"/>
      <c r="BC106" s="47"/>
      <c r="BD106" s="47"/>
      <c r="BE106" s="47"/>
      <c r="BF106" s="80"/>
      <c r="BG106" s="80"/>
      <c r="BH106" s="80"/>
      <c r="BI106" s="81"/>
      <c r="BJ106" s="80"/>
      <c r="BK106" s="82"/>
      <c r="BL106" s="83"/>
      <c r="BM106" s="84"/>
      <c r="BN106" s="85"/>
      <c r="BO106" s="84"/>
      <c r="BP106" s="123"/>
      <c r="BQ106" s="124">
        <f>IF(ASIN((G5-1584)/4-INT((G5-1584)/4))=0,29,28)</f>
        <v>28</v>
      </c>
      <c r="BR106" s="47"/>
    </row>
    <row r="107" spans="46:70" x14ac:dyDescent="0.2">
      <c r="AT107" s="47"/>
      <c r="AU107" s="47"/>
      <c r="AV107" s="47"/>
      <c r="AW107" s="47"/>
      <c r="AX107" s="47"/>
      <c r="AY107" s="47"/>
      <c r="AZ107" s="47"/>
      <c r="BA107" s="47"/>
      <c r="BB107" s="47"/>
      <c r="BC107" s="47"/>
      <c r="BD107" s="47"/>
      <c r="BE107" s="47"/>
      <c r="BF107" s="80"/>
      <c r="BG107" s="80"/>
      <c r="BH107" s="80"/>
      <c r="BI107" s="81"/>
      <c r="BJ107" s="80"/>
      <c r="BK107" s="82"/>
      <c r="BL107" s="83"/>
      <c r="BM107" s="84"/>
      <c r="BN107" s="85"/>
      <c r="BO107" s="84"/>
      <c r="BP107" s="47"/>
      <c r="BQ107" s="47"/>
      <c r="BR107" s="47"/>
    </row>
    <row r="108" spans="46:70" x14ac:dyDescent="0.2">
      <c r="AT108" s="76"/>
      <c r="AU108" s="76"/>
      <c r="AV108" s="76"/>
      <c r="AW108" s="76"/>
      <c r="AX108" s="76"/>
      <c r="AY108" s="76"/>
      <c r="AZ108" s="76"/>
      <c r="BA108" s="76"/>
      <c r="BB108" s="76"/>
      <c r="BC108" s="76"/>
      <c r="BD108" s="76"/>
      <c r="BE108" s="76"/>
      <c r="BF108" s="80"/>
      <c r="BG108" s="80"/>
      <c r="BH108" s="80"/>
      <c r="BI108" s="81"/>
      <c r="BJ108" s="80"/>
      <c r="BK108" s="76"/>
      <c r="BL108" s="120"/>
      <c r="BM108" s="125"/>
      <c r="BN108" s="126"/>
      <c r="BO108" s="125"/>
      <c r="BP108" s="76"/>
      <c r="BQ108" s="76"/>
      <c r="BR108" s="76"/>
    </row>
  </sheetData>
  <sheetProtection password="C0E9" sheet="1"/>
  <mergeCells count="26">
    <mergeCell ref="BG90:BH90"/>
    <mergeCell ref="BG98:BI99"/>
    <mergeCell ref="AV83:AW83"/>
    <mergeCell ref="AV84:AW84"/>
    <mergeCell ref="AV85:AW85"/>
    <mergeCell ref="AV86:AW86"/>
    <mergeCell ref="AV87:AW87"/>
    <mergeCell ref="AV88:AW88"/>
    <mergeCell ref="A38:G38"/>
    <mergeCell ref="I38:O38"/>
    <mergeCell ref="A47:G47"/>
    <mergeCell ref="I47:O47"/>
    <mergeCell ref="A56:G56"/>
    <mergeCell ref="I56:O56"/>
    <mergeCell ref="A11:G11"/>
    <mergeCell ref="I11:O11"/>
    <mergeCell ref="A20:G20"/>
    <mergeCell ref="I20:O20"/>
    <mergeCell ref="A29:G29"/>
    <mergeCell ref="I29:O29"/>
    <mergeCell ref="P1:T9"/>
    <mergeCell ref="L4:O8"/>
    <mergeCell ref="E5:F5"/>
    <mergeCell ref="G5:H5"/>
    <mergeCell ref="F9:J10"/>
    <mergeCell ref="M10:O10"/>
  </mergeCells>
  <conditionalFormatting sqref="O23 F17 E36:G37 E14:E17 J22:M24 C25 J48:O49 I39 I42:I43 A42:A43 A64:O64 B27:G28 J39:O46 G48 A39:G39 F14:G16 B61:G63 J26:O28 H38:H63 J57:O60 B48:F49 J35:L37 B40:G46 I48 B59:G59 J63:O63 B32:G33 P31:P37 G22:G25 F22:F24 J13:J19 K18:K19 B22:B25 D22:E25 B14:D19 G17:H19 E18:F18 L13:L19 O13:O19 M13:N18 O35:O37 M35:N36 A48 E51:F54 A57:G57 M51:N54 G51:G55 B51:D55 O51:O55 J52:L55 I57">
    <cfRule type="cellIs" dxfId="59" priority="4" stopIfTrue="1" operator="equal">
      <formula>0</formula>
    </cfRule>
  </conditionalFormatting>
  <conditionalFormatting sqref="I27:I28 A32:A33 A14:A19 I40:I41 I35:I36 A44:A45 A51:A54 A40:A41 I44:I45 A22:A25 I52:I54 A61:A63 I63 I49:I50 A49 I58:I60 A58 I13:I19">
    <cfRule type="cellIs" dxfId="58" priority="5" stopIfTrue="1" operator="equal">
      <formula>0</formula>
    </cfRule>
  </conditionalFormatting>
  <conditionalFormatting sqref="B13:G13">
    <cfRule type="cellIs" dxfId="57" priority="6" stopIfTrue="1" operator="equal">
      <formula>0</formula>
    </cfRule>
    <cfRule type="cellIs" dxfId="56" priority="7" stopIfTrue="1" operator="equal">
      <formula>1</formula>
    </cfRule>
  </conditionalFormatting>
  <conditionalFormatting sqref="A31 A13">
    <cfRule type="cellIs" dxfId="55" priority="8" stopIfTrue="1" operator="equal">
      <formula>0</formula>
    </cfRule>
    <cfRule type="cellIs" dxfId="54" priority="9" stopIfTrue="1" operator="equal">
      <formula>1</formula>
    </cfRule>
  </conditionalFormatting>
  <conditionalFormatting sqref="B50:G50">
    <cfRule type="cellIs" dxfId="53" priority="10" stopIfTrue="1" operator="equal">
      <formula>0</formula>
    </cfRule>
    <cfRule type="cellIs" dxfId="52" priority="11" stopIfTrue="1" operator="equal">
      <formula>7</formula>
    </cfRule>
  </conditionalFormatting>
  <conditionalFormatting sqref="J50:N50">
    <cfRule type="cellIs" dxfId="51" priority="12" stopIfTrue="1" operator="equal">
      <formula>0</formula>
    </cfRule>
    <cfRule type="cellIs" dxfId="50" priority="13" stopIfTrue="1" operator="equal">
      <formula>12</formula>
    </cfRule>
  </conditionalFormatting>
  <conditionalFormatting sqref="I51">
    <cfRule type="cellIs" dxfId="49" priority="14" stopIfTrue="1" operator="equal">
      <formula>0</formula>
    </cfRule>
    <cfRule type="cellIs" dxfId="48" priority="15" stopIfTrue="1" operator="equal">
      <formula>12</formula>
    </cfRule>
  </conditionalFormatting>
  <conditionalFormatting sqref="A60:G60">
    <cfRule type="cellIs" dxfId="47" priority="16" stopIfTrue="1" operator="equal">
      <formula>15</formula>
    </cfRule>
  </conditionalFormatting>
  <conditionalFormatting sqref="I61:K62 L61:O61">
    <cfRule type="cellIs" dxfId="46" priority="17" stopIfTrue="1" operator="equal">
      <formula>25</formula>
    </cfRule>
  </conditionalFormatting>
  <conditionalFormatting sqref="J51:L51 O50">
    <cfRule type="cellIs" dxfId="45" priority="18" stopIfTrue="1" operator="equal">
      <formula>12</formula>
    </cfRule>
  </conditionalFormatting>
  <conditionalFormatting sqref="O24:O25 J25:M25">
    <cfRule type="cellIs" dxfId="44" priority="19" stopIfTrue="1" operator="equal">
      <formula>21</formula>
    </cfRule>
  </conditionalFormatting>
  <conditionalFormatting sqref="B31:G31">
    <cfRule type="cellIs" dxfId="43" priority="20" stopIfTrue="1" operator="equal">
      <formula>0</formula>
    </cfRule>
    <cfRule type="cellIs" dxfId="42" priority="21" stopIfTrue="1" operator="equal">
      <formula>1</formula>
    </cfRule>
  </conditionalFormatting>
  <conditionalFormatting sqref="G49">
    <cfRule type="cellIs" dxfId="41" priority="22" stopIfTrue="1" operator="equal">
      <formula>7</formula>
    </cfRule>
  </conditionalFormatting>
  <conditionalFormatting sqref="B58:G58">
    <cfRule type="cellIs" dxfId="40" priority="23" stopIfTrue="1" operator="equal">
      <formula>0</formula>
    </cfRule>
    <cfRule type="cellIs" dxfId="39" priority="24" stopIfTrue="1" operator="equal">
      <formula>2</formula>
    </cfRule>
  </conditionalFormatting>
  <conditionalFormatting sqref="L62:O62">
    <cfRule type="cellIs" dxfId="38" priority="25" stopIfTrue="1" operator="equal">
      <formula>25</formula>
    </cfRule>
    <cfRule type="cellIs" dxfId="37" priority="26" stopIfTrue="1" operator="equal">
      <formula>0</formula>
    </cfRule>
  </conditionalFormatting>
  <conditionalFormatting sqref="B26:E26 G26">
    <cfRule type="cellIs" dxfId="36" priority="27" stopIfTrue="1" operator="equal">
      <formula>0</formula>
    </cfRule>
    <cfRule type="cellIs" dxfId="35" priority="28" stopIfTrue="1" operator="equal">
      <formula>$AZ$87</formula>
    </cfRule>
  </conditionalFormatting>
  <conditionalFormatting sqref="F25:F26">
    <cfRule type="cellIs" dxfId="34" priority="29" stopIfTrue="1" operator="equal">
      <formula>0</formula>
    </cfRule>
    <cfRule type="cellIs" dxfId="33" priority="30" stopIfTrue="1" operator="equal">
      <formula>$AZ$86</formula>
    </cfRule>
  </conditionalFormatting>
  <conditionalFormatting sqref="A26:A28">
    <cfRule type="cellIs" dxfId="32" priority="31" stopIfTrue="1" operator="equal">
      <formula>0</formula>
    </cfRule>
    <cfRule type="cellIs" dxfId="31" priority="32" stopIfTrue="1" operator="equal">
      <formula>$AZ$87</formula>
    </cfRule>
  </conditionalFormatting>
  <conditionalFormatting sqref="C22:C24">
    <cfRule type="cellIs" dxfId="30" priority="33" stopIfTrue="1" operator="equal">
      <formula>0</formula>
    </cfRule>
    <cfRule type="cellIs" dxfId="29" priority="34" stopIfTrue="1" operator="equal">
      <formula>$AZ$84</formula>
    </cfRule>
  </conditionalFormatting>
  <conditionalFormatting sqref="K13:K17">
    <cfRule type="cellIs" dxfId="28" priority="35" stopIfTrue="1" operator="equal">
      <formula>0</formula>
    </cfRule>
    <cfRule type="cellIs" dxfId="27" priority="36" stopIfTrue="1" operator="equal">
      <formula>$AY$84</formula>
    </cfRule>
  </conditionalFormatting>
  <conditionalFormatting sqref="I22:I24 I26">
    <cfRule type="cellIs" dxfId="26" priority="37" stopIfTrue="1" operator="equal">
      <formula>0</formula>
    </cfRule>
    <cfRule type="cellIs" dxfId="25" priority="38" stopIfTrue="1" operator="equal">
      <formula>$BA$87</formula>
    </cfRule>
  </conditionalFormatting>
  <conditionalFormatting sqref="I25">
    <cfRule type="cellIs" dxfId="24" priority="39" stopIfTrue="1" operator="equal">
      <formula>21</formula>
    </cfRule>
    <cfRule type="cellIs" dxfId="23" priority="40" stopIfTrue="1" operator="equal">
      <formula>$BA$87</formula>
    </cfRule>
  </conditionalFormatting>
  <conditionalFormatting sqref="N22:N24 O22">
    <cfRule type="cellIs" dxfId="22" priority="41" stopIfTrue="1" operator="equal">
      <formula>0</formula>
    </cfRule>
    <cfRule type="cellIs" dxfId="21" priority="42" stopIfTrue="1" operator="equal">
      <formula>$BA$86</formula>
    </cfRule>
  </conditionalFormatting>
  <conditionalFormatting sqref="N25">
    <cfRule type="cellIs" dxfId="20" priority="43" stopIfTrue="1" operator="equal">
      <formula>21</formula>
    </cfRule>
    <cfRule type="cellIs" dxfId="19" priority="44" stopIfTrue="1" operator="equal">
      <formula>$BA$86</formula>
    </cfRule>
  </conditionalFormatting>
  <conditionalFormatting sqref="B34:G35 B36:D37 A37 I37 A46 I46 A55 I55">
    <cfRule type="cellIs" dxfId="18" priority="45" stopIfTrue="1" operator="equal">
      <formula>0</formula>
    </cfRule>
    <cfRule type="cellIs" dxfId="17" priority="46" stopIfTrue="1" operator="equal">
      <formula>$BB$88</formula>
    </cfRule>
  </conditionalFormatting>
  <conditionalFormatting sqref="A34:A36">
    <cfRule type="cellIs" dxfId="16" priority="47" stopIfTrue="1" operator="equal">
      <formula>0</formula>
    </cfRule>
    <cfRule type="cellIs" dxfId="15" priority="48" stopIfTrue="1" operator="equal">
      <formula>$BB$88</formula>
    </cfRule>
  </conditionalFormatting>
  <conditionalFormatting sqref="J31:O34">
    <cfRule type="cellIs" dxfId="14" priority="49" stopIfTrue="1" operator="equal">
      <formula>0</formula>
    </cfRule>
    <cfRule type="cellIs" dxfId="13" priority="50" stopIfTrue="1" operator="equal">
      <formula>$BC$88</formula>
    </cfRule>
  </conditionalFormatting>
  <conditionalFormatting sqref="I31:I34">
    <cfRule type="cellIs" dxfId="12" priority="51" stopIfTrue="1" operator="equal">
      <formula>0</formula>
    </cfRule>
    <cfRule type="cellIs" dxfId="11" priority="52" stopIfTrue="1" operator="equal">
      <formula>$BC$88</formula>
    </cfRule>
  </conditionalFormatting>
  <conditionalFormatting sqref="A50">
    <cfRule type="cellIs" dxfId="10" priority="53" stopIfTrue="1" operator="equal">
      <formula>7</formula>
    </cfRule>
  </conditionalFormatting>
  <conditionalFormatting sqref="A59">
    <cfRule type="cellIs" dxfId="9" priority="54" stopIfTrue="1" operator="equal">
      <formula>0</formula>
    </cfRule>
    <cfRule type="cellIs" dxfId="8" priority="55" stopIfTrue="1" operator="equal">
      <formula>2</formula>
    </cfRule>
  </conditionalFormatting>
  <conditionalFormatting sqref="A60:G61">
    <cfRule type="cellIs" dxfId="7" priority="3" stopIfTrue="1" operator="equal">
      <formula>20</formula>
    </cfRule>
  </conditionalFormatting>
  <conditionalFormatting sqref="E65">
    <cfRule type="cellIs" dxfId="6" priority="2" stopIfTrue="1" operator="equal">
      <formula>0</formula>
    </cfRule>
  </conditionalFormatting>
  <conditionalFormatting sqref="F65">
    <cfRule type="cellIs" dxfId="5" priority="1" stopIfTrue="1" operator="equal">
      <formula>0</formula>
    </cfRule>
  </conditionalFormatting>
  <hyperlinks>
    <hyperlink ref="M10:O10" r:id="rId1" display="www.folhinha.net.br"/>
  </hyperlinks>
  <printOptions horizontalCentered="1"/>
  <pageMargins left="0.31496062992125984" right="0.31496062992125984" top="0.27" bottom="0.51181102362204722" header="0.23622047244094491" footer="0.51181102362204722"/>
  <pageSetup paperSize="9" scale="92" orientation="portrait" horizontalDpi="4294967292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54"/>
  <sheetViews>
    <sheetView showGridLines="0" zoomScale="85" zoomScaleNormal="85" workbookViewId="0">
      <pane xSplit="2" ySplit="8" topLeftCell="C27" activePane="bottomRight" state="frozen"/>
      <selection pane="topRight" activeCell="C1" sqref="C1"/>
      <selection pane="bottomLeft" activeCell="A10" sqref="A10"/>
      <selection pane="bottomRight" activeCell="B49" sqref="B49"/>
    </sheetView>
  </sheetViews>
  <sheetFormatPr defaultColWidth="9.140625" defaultRowHeight="15" x14ac:dyDescent="0.25"/>
  <cols>
    <col min="1" max="1" width="6.85546875" style="5" customWidth="1"/>
    <col min="2" max="2" width="48.28515625" style="1" customWidth="1"/>
    <col min="3" max="3" width="12.85546875" style="1" customWidth="1"/>
    <col min="4" max="4" width="14.140625" style="10" customWidth="1"/>
    <col min="5" max="5" width="12.42578125" style="1" bestFit="1" customWidth="1"/>
    <col min="6" max="6" width="11.85546875" style="1" customWidth="1"/>
    <col min="7" max="7" width="11.85546875" style="140" customWidth="1"/>
    <col min="8" max="8" width="12.85546875" style="1" customWidth="1"/>
    <col min="9" max="9" width="11.140625" style="1" customWidth="1"/>
    <col min="10" max="65" width="2.42578125" style="1" customWidth="1"/>
    <col min="66" max="66" width="5.42578125" style="3" customWidth="1"/>
    <col min="67" max="16384" width="9.140625" style="4"/>
  </cols>
  <sheetData>
    <row r="1" spans="1:66" ht="19.5" customHeight="1" x14ac:dyDescent="0.25">
      <c r="C1" s="167" t="s">
        <v>11</v>
      </c>
      <c r="D1" s="167"/>
      <c r="E1" s="167"/>
      <c r="F1" s="167"/>
      <c r="G1" s="167"/>
      <c r="H1" s="167"/>
      <c r="I1" s="167"/>
      <c r="J1" s="2"/>
    </row>
    <row r="2" spans="1:66" x14ac:dyDescent="0.25">
      <c r="C2" s="167"/>
      <c r="D2" s="167"/>
      <c r="E2" s="167"/>
      <c r="F2" s="167"/>
      <c r="G2" s="167"/>
      <c r="H2" s="167"/>
      <c r="I2" s="167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</row>
    <row r="3" spans="1:66" x14ac:dyDescent="0.25">
      <c r="B3" s="163" t="s">
        <v>0</v>
      </c>
      <c r="C3" s="163"/>
      <c r="D3" s="163"/>
      <c r="E3" s="164" t="s">
        <v>15</v>
      </c>
      <c r="F3" s="164"/>
      <c r="G3" s="139"/>
      <c r="H3" s="6"/>
      <c r="I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</row>
    <row r="4" spans="1:66" x14ac:dyDescent="0.25">
      <c r="B4" s="163" t="s">
        <v>1</v>
      </c>
      <c r="C4" s="163"/>
      <c r="D4" s="163"/>
      <c r="E4" s="165">
        <v>43619</v>
      </c>
      <c r="F4" s="165"/>
      <c r="G4" s="139"/>
      <c r="H4" s="6"/>
      <c r="I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</row>
    <row r="5" spans="1:66" x14ac:dyDescent="0.25">
      <c r="B5" s="163" t="s">
        <v>215</v>
      </c>
      <c r="C5" s="163"/>
      <c r="D5" s="163"/>
      <c r="E5" s="143">
        <v>43707</v>
      </c>
      <c r="F5" s="4"/>
      <c r="G5" s="139"/>
      <c r="J5" s="8">
        <f>E4-WEEKDAY(E4,1)+2+7*(E6-1)</f>
        <v>43619</v>
      </c>
      <c r="K5" s="8">
        <f t="shared" ref="K5:AP5" si="0">J5+1</f>
        <v>43620</v>
      </c>
      <c r="L5" s="8">
        <f t="shared" si="0"/>
        <v>43621</v>
      </c>
      <c r="M5" s="8">
        <f t="shared" si="0"/>
        <v>43622</v>
      </c>
      <c r="N5" s="8">
        <f t="shared" si="0"/>
        <v>43623</v>
      </c>
      <c r="O5" s="8">
        <f t="shared" si="0"/>
        <v>43624</v>
      </c>
      <c r="P5" s="8">
        <f t="shared" si="0"/>
        <v>43625</v>
      </c>
      <c r="Q5" s="8">
        <f t="shared" si="0"/>
        <v>43626</v>
      </c>
      <c r="R5" s="8">
        <f t="shared" si="0"/>
        <v>43627</v>
      </c>
      <c r="S5" s="8">
        <f t="shared" si="0"/>
        <v>43628</v>
      </c>
      <c r="T5" s="8">
        <f t="shared" si="0"/>
        <v>43629</v>
      </c>
      <c r="U5" s="8">
        <f t="shared" si="0"/>
        <v>43630</v>
      </c>
      <c r="V5" s="8">
        <f t="shared" si="0"/>
        <v>43631</v>
      </c>
      <c r="W5" s="8">
        <f t="shared" si="0"/>
        <v>43632</v>
      </c>
      <c r="X5" s="8">
        <f t="shared" si="0"/>
        <v>43633</v>
      </c>
      <c r="Y5" s="8">
        <f t="shared" si="0"/>
        <v>43634</v>
      </c>
      <c r="Z5" s="8">
        <f t="shared" si="0"/>
        <v>43635</v>
      </c>
      <c r="AA5" s="8">
        <f t="shared" si="0"/>
        <v>43636</v>
      </c>
      <c r="AB5" s="8">
        <f t="shared" si="0"/>
        <v>43637</v>
      </c>
      <c r="AC5" s="8">
        <f t="shared" si="0"/>
        <v>43638</v>
      </c>
      <c r="AD5" s="8">
        <f t="shared" si="0"/>
        <v>43639</v>
      </c>
      <c r="AE5" s="8">
        <f t="shared" si="0"/>
        <v>43640</v>
      </c>
      <c r="AF5" s="8">
        <f t="shared" si="0"/>
        <v>43641</v>
      </c>
      <c r="AG5" s="8">
        <f t="shared" si="0"/>
        <v>43642</v>
      </c>
      <c r="AH5" s="8">
        <f t="shared" si="0"/>
        <v>43643</v>
      </c>
      <c r="AI5" s="8">
        <f t="shared" si="0"/>
        <v>43644</v>
      </c>
      <c r="AJ5" s="8">
        <f t="shared" si="0"/>
        <v>43645</v>
      </c>
      <c r="AK5" s="8">
        <f t="shared" si="0"/>
        <v>43646</v>
      </c>
      <c r="AL5" s="8">
        <f t="shared" si="0"/>
        <v>43647</v>
      </c>
      <c r="AM5" s="8">
        <f t="shared" si="0"/>
        <v>43648</v>
      </c>
      <c r="AN5" s="8">
        <f t="shared" si="0"/>
        <v>43649</v>
      </c>
      <c r="AO5" s="8">
        <f t="shared" si="0"/>
        <v>43650</v>
      </c>
      <c r="AP5" s="8">
        <f t="shared" si="0"/>
        <v>43651</v>
      </c>
      <c r="AQ5" s="8">
        <f t="shared" ref="AQ5:BN5" si="1">AP5+1</f>
        <v>43652</v>
      </c>
      <c r="AR5" s="8">
        <f t="shared" si="1"/>
        <v>43653</v>
      </c>
      <c r="AS5" s="8">
        <f t="shared" si="1"/>
        <v>43654</v>
      </c>
      <c r="AT5" s="8">
        <f t="shared" si="1"/>
        <v>43655</v>
      </c>
      <c r="AU5" s="8">
        <f t="shared" si="1"/>
        <v>43656</v>
      </c>
      <c r="AV5" s="8">
        <f t="shared" si="1"/>
        <v>43657</v>
      </c>
      <c r="AW5" s="8">
        <f t="shared" si="1"/>
        <v>43658</v>
      </c>
      <c r="AX5" s="8">
        <f t="shared" si="1"/>
        <v>43659</v>
      </c>
      <c r="AY5" s="8">
        <f t="shared" si="1"/>
        <v>43660</v>
      </c>
      <c r="AZ5" s="8">
        <f t="shared" si="1"/>
        <v>43661</v>
      </c>
      <c r="BA5" s="8">
        <f t="shared" si="1"/>
        <v>43662</v>
      </c>
      <c r="BB5" s="8">
        <f t="shared" si="1"/>
        <v>43663</v>
      </c>
      <c r="BC5" s="8">
        <f t="shared" si="1"/>
        <v>43664</v>
      </c>
      <c r="BD5" s="8">
        <f t="shared" si="1"/>
        <v>43665</v>
      </c>
      <c r="BE5" s="8">
        <f t="shared" si="1"/>
        <v>43666</v>
      </c>
      <c r="BF5" s="8">
        <f t="shared" si="1"/>
        <v>43667</v>
      </c>
      <c r="BG5" s="8">
        <f t="shared" si="1"/>
        <v>43668</v>
      </c>
      <c r="BH5" s="8">
        <f t="shared" si="1"/>
        <v>43669</v>
      </c>
      <c r="BI5" s="8">
        <f t="shared" si="1"/>
        <v>43670</v>
      </c>
      <c r="BJ5" s="8">
        <f t="shared" si="1"/>
        <v>43671</v>
      </c>
      <c r="BK5" s="8">
        <f t="shared" si="1"/>
        <v>43672</v>
      </c>
      <c r="BL5" s="8">
        <f t="shared" si="1"/>
        <v>43673</v>
      </c>
      <c r="BM5" s="8">
        <f t="shared" si="1"/>
        <v>43674</v>
      </c>
      <c r="BN5" s="8">
        <f t="shared" si="1"/>
        <v>43675</v>
      </c>
    </row>
    <row r="6" spans="1:66" x14ac:dyDescent="0.25">
      <c r="B6" s="163" t="s">
        <v>2</v>
      </c>
      <c r="C6" s="163"/>
      <c r="D6" s="163"/>
      <c r="E6" s="41">
        <v>1</v>
      </c>
      <c r="F6" s="42"/>
      <c r="G6" s="136"/>
      <c r="J6" s="161" t="str">
        <f>"Semana "&amp;(J5-($E$4-WEEKDAY($E$4,1)+2))/7+1</f>
        <v>Semana 1</v>
      </c>
      <c r="K6" s="161"/>
      <c r="L6" s="161"/>
      <c r="M6" s="161"/>
      <c r="N6" s="161"/>
      <c r="O6" s="161"/>
      <c r="P6" s="161"/>
      <c r="Q6" s="161" t="str">
        <f>"Semana "&amp;(Q5-($E$4-WEEKDAY($E$4,1)+2))/7+1</f>
        <v>Semana 2</v>
      </c>
      <c r="R6" s="161"/>
      <c r="S6" s="161"/>
      <c r="T6" s="161"/>
      <c r="U6" s="161"/>
      <c r="V6" s="161"/>
      <c r="W6" s="161"/>
      <c r="X6" s="161" t="str">
        <f>"Semana "&amp;(X5-($E$4-WEEKDAY($E$4,1)+2))/7+1</f>
        <v>Semana 3</v>
      </c>
      <c r="Y6" s="161"/>
      <c r="Z6" s="161"/>
      <c r="AA6" s="161"/>
      <c r="AB6" s="161"/>
      <c r="AC6" s="161"/>
      <c r="AD6" s="161"/>
      <c r="AE6" s="161" t="str">
        <f>"Semana "&amp;(AE5-($E$4-WEEKDAY($E$4,1)+2))/7+1</f>
        <v>Semana 4</v>
      </c>
      <c r="AF6" s="161"/>
      <c r="AG6" s="161"/>
      <c r="AH6" s="161"/>
      <c r="AI6" s="161"/>
      <c r="AJ6" s="161"/>
      <c r="AK6" s="161"/>
      <c r="AL6" s="161" t="str">
        <f>"Semana "&amp;(AL5-($E$4-WEEKDAY($E$4,1)+2))/7+1</f>
        <v>Semana 5</v>
      </c>
      <c r="AM6" s="161"/>
      <c r="AN6" s="161"/>
      <c r="AO6" s="161"/>
      <c r="AP6" s="161"/>
      <c r="AQ6" s="161"/>
      <c r="AR6" s="161"/>
      <c r="AS6" s="161" t="str">
        <f>"Semana "&amp;(AS5-($E$4-WEEKDAY($E$4,1)+2))/7+1</f>
        <v>Semana 6</v>
      </c>
      <c r="AT6" s="161"/>
      <c r="AU6" s="161"/>
      <c r="AV6" s="161"/>
      <c r="AW6" s="161"/>
      <c r="AX6" s="161"/>
      <c r="AY6" s="161"/>
      <c r="AZ6" s="161" t="str">
        <f>"Semana "&amp;(AZ5-($E$4-WEEKDAY($E$4,1)+2))/7+1</f>
        <v>Semana 7</v>
      </c>
      <c r="BA6" s="161"/>
      <c r="BB6" s="161"/>
      <c r="BC6" s="161"/>
      <c r="BD6" s="161"/>
      <c r="BE6" s="161"/>
      <c r="BF6" s="161"/>
      <c r="BG6" s="161" t="str">
        <f>"Semana "&amp;(BG5-($E$4-WEEKDAY($E$4,1)+2))/7+1</f>
        <v>Semana 8</v>
      </c>
      <c r="BH6" s="161"/>
      <c r="BI6" s="161"/>
      <c r="BJ6" s="161"/>
      <c r="BK6" s="161"/>
      <c r="BL6" s="161"/>
      <c r="BM6" s="161"/>
    </row>
    <row r="7" spans="1:66" x14ac:dyDescent="0.25">
      <c r="B7" s="9"/>
      <c r="D7" s="10" t="s">
        <v>17</v>
      </c>
      <c r="E7" s="144">
        <f>SUM(G9:G51)</f>
        <v>200.5</v>
      </c>
      <c r="J7" s="166">
        <f>J5</f>
        <v>43619</v>
      </c>
      <c r="K7" s="166"/>
      <c r="L7" s="166"/>
      <c r="M7" s="166"/>
      <c r="N7" s="166"/>
      <c r="O7" s="166"/>
      <c r="P7" s="166"/>
      <c r="Q7" s="166">
        <f>Q5</f>
        <v>43626</v>
      </c>
      <c r="R7" s="166"/>
      <c r="S7" s="166"/>
      <c r="T7" s="166"/>
      <c r="U7" s="166"/>
      <c r="V7" s="166"/>
      <c r="W7" s="166"/>
      <c r="X7" s="166">
        <f>X5</f>
        <v>43633</v>
      </c>
      <c r="Y7" s="166"/>
      <c r="Z7" s="166"/>
      <c r="AA7" s="166"/>
      <c r="AB7" s="166"/>
      <c r="AC7" s="166"/>
      <c r="AD7" s="166"/>
      <c r="AE7" s="166">
        <f>AE5</f>
        <v>43640</v>
      </c>
      <c r="AF7" s="166"/>
      <c r="AG7" s="166"/>
      <c r="AH7" s="166"/>
      <c r="AI7" s="166"/>
      <c r="AJ7" s="166"/>
      <c r="AK7" s="166"/>
      <c r="AL7" s="166">
        <f>AL5</f>
        <v>43647</v>
      </c>
      <c r="AM7" s="166"/>
      <c r="AN7" s="166"/>
      <c r="AO7" s="166"/>
      <c r="AP7" s="166"/>
      <c r="AQ7" s="166"/>
      <c r="AR7" s="166"/>
      <c r="AS7" s="166">
        <f>AS5</f>
        <v>43654</v>
      </c>
      <c r="AT7" s="166"/>
      <c r="AU7" s="166"/>
      <c r="AV7" s="166"/>
      <c r="AW7" s="166"/>
      <c r="AX7" s="166"/>
      <c r="AY7" s="166"/>
      <c r="AZ7" s="166">
        <f>AZ5</f>
        <v>43661</v>
      </c>
      <c r="BA7" s="166"/>
      <c r="BB7" s="166"/>
      <c r="BC7" s="166"/>
      <c r="BD7" s="166"/>
      <c r="BE7" s="166"/>
      <c r="BF7" s="166"/>
      <c r="BG7" s="166">
        <f>BG5</f>
        <v>43668</v>
      </c>
      <c r="BH7" s="166"/>
      <c r="BI7" s="166"/>
      <c r="BJ7" s="166"/>
      <c r="BK7" s="166"/>
      <c r="BL7" s="166"/>
      <c r="BM7" s="166"/>
    </row>
    <row r="8" spans="1:66" s="19" customFormat="1" ht="24.75" x14ac:dyDescent="0.25">
      <c r="A8" s="11" t="s">
        <v>3</v>
      </c>
      <c r="B8" s="12" t="s">
        <v>4</v>
      </c>
      <c r="C8" s="13" t="s">
        <v>22</v>
      </c>
      <c r="D8" s="14" t="s">
        <v>5</v>
      </c>
      <c r="E8" s="15" t="s">
        <v>6</v>
      </c>
      <c r="F8" s="15" t="s">
        <v>7</v>
      </c>
      <c r="G8" s="137" t="s">
        <v>13</v>
      </c>
      <c r="H8" s="16" t="s">
        <v>8</v>
      </c>
      <c r="I8" s="16" t="s">
        <v>9</v>
      </c>
      <c r="J8" s="17" t="str">
        <f t="shared" ref="J8:AO8" si="2">CHOOSE(WEEKDAY(J5,1),"D","S","T","Q","Q","S","S")</f>
        <v>S</v>
      </c>
      <c r="K8" s="17" t="str">
        <f t="shared" si="2"/>
        <v>T</v>
      </c>
      <c r="L8" s="17" t="str">
        <f t="shared" si="2"/>
        <v>Q</v>
      </c>
      <c r="M8" s="17" t="str">
        <f t="shared" si="2"/>
        <v>Q</v>
      </c>
      <c r="N8" s="17" t="str">
        <f t="shared" si="2"/>
        <v>S</v>
      </c>
      <c r="O8" s="17" t="str">
        <f t="shared" si="2"/>
        <v>S</v>
      </c>
      <c r="P8" s="17" t="str">
        <f t="shared" si="2"/>
        <v>D</v>
      </c>
      <c r="Q8" s="17" t="str">
        <f t="shared" si="2"/>
        <v>S</v>
      </c>
      <c r="R8" s="17" t="str">
        <f t="shared" si="2"/>
        <v>T</v>
      </c>
      <c r="S8" s="17" t="str">
        <f t="shared" si="2"/>
        <v>Q</v>
      </c>
      <c r="T8" s="17" t="str">
        <f t="shared" si="2"/>
        <v>Q</v>
      </c>
      <c r="U8" s="17" t="str">
        <f t="shared" si="2"/>
        <v>S</v>
      </c>
      <c r="V8" s="17" t="str">
        <f t="shared" si="2"/>
        <v>S</v>
      </c>
      <c r="W8" s="17" t="str">
        <f t="shared" si="2"/>
        <v>D</v>
      </c>
      <c r="X8" s="17" t="str">
        <f t="shared" si="2"/>
        <v>S</v>
      </c>
      <c r="Y8" s="17" t="str">
        <f t="shared" si="2"/>
        <v>T</v>
      </c>
      <c r="Z8" s="17" t="str">
        <f t="shared" si="2"/>
        <v>Q</v>
      </c>
      <c r="AA8" s="17" t="str">
        <f t="shared" si="2"/>
        <v>Q</v>
      </c>
      <c r="AB8" s="17" t="str">
        <f t="shared" si="2"/>
        <v>S</v>
      </c>
      <c r="AC8" s="17" t="str">
        <f t="shared" si="2"/>
        <v>S</v>
      </c>
      <c r="AD8" s="17" t="str">
        <f t="shared" si="2"/>
        <v>D</v>
      </c>
      <c r="AE8" s="17" t="str">
        <f t="shared" si="2"/>
        <v>S</v>
      </c>
      <c r="AF8" s="17" t="str">
        <f t="shared" si="2"/>
        <v>T</v>
      </c>
      <c r="AG8" s="17" t="str">
        <f t="shared" si="2"/>
        <v>Q</v>
      </c>
      <c r="AH8" s="17" t="str">
        <f t="shared" si="2"/>
        <v>Q</v>
      </c>
      <c r="AI8" s="17" t="str">
        <f t="shared" si="2"/>
        <v>S</v>
      </c>
      <c r="AJ8" s="17" t="str">
        <f t="shared" si="2"/>
        <v>S</v>
      </c>
      <c r="AK8" s="17" t="str">
        <f t="shared" si="2"/>
        <v>D</v>
      </c>
      <c r="AL8" s="17" t="str">
        <f t="shared" si="2"/>
        <v>S</v>
      </c>
      <c r="AM8" s="17" t="str">
        <f t="shared" si="2"/>
        <v>T</v>
      </c>
      <c r="AN8" s="17" t="str">
        <f t="shared" si="2"/>
        <v>Q</v>
      </c>
      <c r="AO8" s="17" t="str">
        <f t="shared" si="2"/>
        <v>Q</v>
      </c>
      <c r="AP8" s="17" t="str">
        <f t="shared" ref="AP8:BM8" si="3">CHOOSE(WEEKDAY(AP5,1),"D","S","T","Q","Q","S","S")</f>
        <v>S</v>
      </c>
      <c r="AQ8" s="17" t="str">
        <f t="shared" si="3"/>
        <v>S</v>
      </c>
      <c r="AR8" s="17" t="str">
        <f t="shared" si="3"/>
        <v>D</v>
      </c>
      <c r="AS8" s="17" t="str">
        <f t="shared" si="3"/>
        <v>S</v>
      </c>
      <c r="AT8" s="17" t="str">
        <f t="shared" si="3"/>
        <v>T</v>
      </c>
      <c r="AU8" s="17" t="str">
        <f t="shared" si="3"/>
        <v>Q</v>
      </c>
      <c r="AV8" s="17" t="str">
        <f t="shared" si="3"/>
        <v>Q</v>
      </c>
      <c r="AW8" s="17" t="str">
        <f t="shared" si="3"/>
        <v>S</v>
      </c>
      <c r="AX8" s="17" t="str">
        <f t="shared" si="3"/>
        <v>S</v>
      </c>
      <c r="AY8" s="17" t="str">
        <f t="shared" si="3"/>
        <v>D</v>
      </c>
      <c r="AZ8" s="17" t="str">
        <f t="shared" si="3"/>
        <v>S</v>
      </c>
      <c r="BA8" s="17" t="str">
        <f t="shared" si="3"/>
        <v>T</v>
      </c>
      <c r="BB8" s="17" t="str">
        <f t="shared" si="3"/>
        <v>Q</v>
      </c>
      <c r="BC8" s="17" t="str">
        <f t="shared" si="3"/>
        <v>Q</v>
      </c>
      <c r="BD8" s="17" t="str">
        <f t="shared" si="3"/>
        <v>S</v>
      </c>
      <c r="BE8" s="17" t="str">
        <f t="shared" si="3"/>
        <v>S</v>
      </c>
      <c r="BF8" s="17" t="str">
        <f t="shared" si="3"/>
        <v>D</v>
      </c>
      <c r="BG8" s="17" t="str">
        <f t="shared" si="3"/>
        <v>S</v>
      </c>
      <c r="BH8" s="17" t="str">
        <f t="shared" si="3"/>
        <v>T</v>
      </c>
      <c r="BI8" s="17" t="str">
        <f t="shared" si="3"/>
        <v>Q</v>
      </c>
      <c r="BJ8" s="17" t="str">
        <f t="shared" si="3"/>
        <v>Q</v>
      </c>
      <c r="BK8" s="17" t="str">
        <f t="shared" si="3"/>
        <v>S</v>
      </c>
      <c r="BL8" s="17" t="str">
        <f t="shared" si="3"/>
        <v>S</v>
      </c>
      <c r="BM8" s="17" t="str">
        <f t="shared" si="3"/>
        <v>D</v>
      </c>
      <c r="BN8" s="18"/>
    </row>
    <row r="9" spans="1:66" s="29" customFormat="1" ht="12.75" x14ac:dyDescent="0.2">
      <c r="A9" s="20">
        <v>1</v>
      </c>
      <c r="B9" s="21" t="s">
        <v>19</v>
      </c>
      <c r="C9" s="22" t="s">
        <v>10</v>
      </c>
      <c r="D9" s="23"/>
      <c r="E9" s="24"/>
      <c r="F9" s="24"/>
      <c r="G9" s="141"/>
      <c r="H9" s="25"/>
      <c r="I9" s="26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8"/>
    </row>
    <row r="10" spans="1:66" s="35" customFormat="1" ht="24" x14ac:dyDescent="0.2">
      <c r="A10" s="30" t="str">
        <f t="shared" ref="A10:A19" ca="1" si="4">IF(ISERROR(VALUE(SUBSTITUTE(OFFSET(A10,-1,0,1,1),".",""))),"0.1",IF(ISERROR(FIND("`",SUBSTITUTE(OFFSET(A10,-1,0,1,1),".","`",1))),OFFSET(A10,-1,0,1,1)&amp;".1",LEFT(OFFSET(A10,-1,0,1,1),FIND("`",SUBSTITUTE(OFFSET(A10,-1,0,1,1),".","`",1)))&amp;IF(ISERROR(FIND("`",SUBSTITUTE(OFFSET(A10,-1,0,1,1),".","`",2))),VALUE(RIGHT(OFFSET(A10,-1,0,1,1),LEN(OFFSET(A10,-1,0,1,1))-FIND("`",SUBSTITUTE(OFFSET(A10,-1,0,1,1),".","`",1))))+1,VALUE(MID(OFFSET(A10,-1,0,1,1),FIND("`",SUBSTITUTE(OFFSET(A10,-1,0,1,1),".","`",1))+1,(FIND("`",SUBSTITUTE(OFFSET(A10,-1,0,1,1),".","`",2))-FIND("`",SUBSTITUTE(OFFSET(A10,-1,0,1,1),".","`",1))-1)))+1)))</f>
        <v>1.1</v>
      </c>
      <c r="B10" s="31" t="s">
        <v>161</v>
      </c>
      <c r="C10" s="32" t="s">
        <v>20</v>
      </c>
      <c r="D10" s="32"/>
      <c r="E10" s="39">
        <v>43619</v>
      </c>
      <c r="F10" s="36">
        <v>43620</v>
      </c>
      <c r="G10" s="138">
        <f>4+8</f>
        <v>12</v>
      </c>
      <c r="H10" s="40">
        <v>1</v>
      </c>
      <c r="I10" s="37">
        <f t="shared" ref="I10:I19" si="5">IF(OR(F10=0,E10=0),0,NETWORKDAYS(E10,F10))</f>
        <v>2</v>
      </c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34"/>
    </row>
    <row r="11" spans="1:66" s="35" customFormat="1" ht="24" x14ac:dyDescent="0.2">
      <c r="A11" s="30" t="str">
        <f t="shared" ca="1" si="4"/>
        <v>1.2</v>
      </c>
      <c r="B11" s="31" t="s">
        <v>162</v>
      </c>
      <c r="C11" s="32" t="s">
        <v>20</v>
      </c>
      <c r="D11" s="38"/>
      <c r="E11" s="39">
        <v>43621</v>
      </c>
      <c r="F11" s="36">
        <v>43622</v>
      </c>
      <c r="G11" s="138">
        <f>2+6</f>
        <v>8</v>
      </c>
      <c r="H11" s="40">
        <v>1</v>
      </c>
      <c r="I11" s="37">
        <f t="shared" si="5"/>
        <v>2</v>
      </c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34"/>
    </row>
    <row r="12" spans="1:66" s="35" customFormat="1" ht="12.75" x14ac:dyDescent="0.2">
      <c r="A12" s="30" t="str">
        <f t="shared" ca="1" si="4"/>
        <v>1.3</v>
      </c>
      <c r="B12" s="31" t="s">
        <v>165</v>
      </c>
      <c r="C12" s="32" t="s">
        <v>20</v>
      </c>
      <c r="D12" s="38"/>
      <c r="E12" s="39">
        <v>43623</v>
      </c>
      <c r="F12" s="36">
        <v>43623</v>
      </c>
      <c r="G12" s="138">
        <v>3</v>
      </c>
      <c r="H12" s="40">
        <v>1</v>
      </c>
      <c r="I12" s="37">
        <f t="shared" si="5"/>
        <v>1</v>
      </c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34"/>
    </row>
    <row r="13" spans="1:66" s="35" customFormat="1" ht="12.75" x14ac:dyDescent="0.2">
      <c r="A13" s="30" t="str">
        <f t="shared" ca="1" si="4"/>
        <v>1.4</v>
      </c>
      <c r="B13" s="31" t="s">
        <v>258</v>
      </c>
      <c r="C13" s="32"/>
      <c r="D13" s="38"/>
      <c r="E13" s="39">
        <v>43626</v>
      </c>
      <c r="F13" s="36">
        <v>43627</v>
      </c>
      <c r="G13" s="138">
        <f>8+8</f>
        <v>16</v>
      </c>
      <c r="H13" s="40">
        <v>1</v>
      </c>
      <c r="I13" s="37">
        <f t="shared" si="5"/>
        <v>2</v>
      </c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34"/>
    </row>
    <row r="14" spans="1:66" s="35" customFormat="1" ht="12.75" x14ac:dyDescent="0.2">
      <c r="A14" s="30" t="str">
        <f t="shared" ca="1" si="4"/>
        <v>1.5</v>
      </c>
      <c r="B14" s="31" t="s">
        <v>163</v>
      </c>
      <c r="C14" s="32"/>
      <c r="D14" s="38"/>
      <c r="E14" s="39">
        <v>43628</v>
      </c>
      <c r="F14" s="36">
        <v>43629</v>
      </c>
      <c r="G14" s="138">
        <f>8+8</f>
        <v>16</v>
      </c>
      <c r="H14" s="40">
        <v>1</v>
      </c>
      <c r="I14" s="37">
        <f t="shared" si="5"/>
        <v>2</v>
      </c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34"/>
    </row>
    <row r="15" spans="1:66" s="35" customFormat="1" ht="36" x14ac:dyDescent="0.2">
      <c r="A15" s="30" t="str">
        <f t="shared" ca="1" si="4"/>
        <v>1.6</v>
      </c>
      <c r="B15" s="31" t="s">
        <v>204</v>
      </c>
      <c r="C15" s="32"/>
      <c r="D15" s="38"/>
      <c r="E15" s="39">
        <v>43630</v>
      </c>
      <c r="F15" s="36">
        <v>43630</v>
      </c>
      <c r="G15" s="138">
        <f>6</f>
        <v>6</v>
      </c>
      <c r="H15" s="40">
        <v>1</v>
      </c>
      <c r="I15" s="37">
        <f t="shared" si="5"/>
        <v>1</v>
      </c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34"/>
    </row>
    <row r="16" spans="1:66" s="35" customFormat="1" ht="36" x14ac:dyDescent="0.2">
      <c r="A16" s="30" t="str">
        <f t="shared" ca="1" si="4"/>
        <v>1.7</v>
      </c>
      <c r="B16" s="31" t="s">
        <v>205</v>
      </c>
      <c r="C16" s="32"/>
      <c r="D16" s="38"/>
      <c r="E16" s="39">
        <v>43642</v>
      </c>
      <c r="F16" s="36"/>
      <c r="G16" s="138">
        <f>5+1+2</f>
        <v>8</v>
      </c>
      <c r="H16" s="40"/>
      <c r="I16" s="37">
        <f t="shared" si="5"/>
        <v>0</v>
      </c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34"/>
    </row>
    <row r="17" spans="1:66" s="35" customFormat="1" ht="12.75" x14ac:dyDescent="0.2">
      <c r="A17" s="30" t="str">
        <f t="shared" ca="1" si="4"/>
        <v>1.8</v>
      </c>
      <c r="B17" s="31"/>
      <c r="C17" s="32"/>
      <c r="D17" s="38"/>
      <c r="E17" s="39"/>
      <c r="F17" s="36"/>
      <c r="G17" s="138"/>
      <c r="H17" s="40"/>
      <c r="I17" s="37">
        <f t="shared" si="5"/>
        <v>0</v>
      </c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34"/>
    </row>
    <row r="18" spans="1:66" s="35" customFormat="1" ht="12.75" x14ac:dyDescent="0.2">
      <c r="A18" s="30" t="str">
        <f t="shared" ca="1" si="4"/>
        <v>1.9</v>
      </c>
      <c r="B18" s="31"/>
      <c r="C18" s="32"/>
      <c r="D18" s="38"/>
      <c r="E18" s="39"/>
      <c r="F18" s="36"/>
      <c r="G18" s="138"/>
      <c r="H18" s="40"/>
      <c r="I18" s="37">
        <f t="shared" si="5"/>
        <v>0</v>
      </c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34"/>
    </row>
    <row r="19" spans="1:66" s="35" customFormat="1" ht="12.75" x14ac:dyDescent="0.2">
      <c r="A19" s="30" t="str">
        <f t="shared" ca="1" si="4"/>
        <v>1.10</v>
      </c>
      <c r="B19" s="31"/>
      <c r="C19" s="32"/>
      <c r="D19" s="38"/>
      <c r="E19" s="39"/>
      <c r="F19" s="36"/>
      <c r="G19" s="138"/>
      <c r="H19" s="40"/>
      <c r="I19" s="37">
        <f t="shared" si="5"/>
        <v>0</v>
      </c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34"/>
    </row>
    <row r="20" spans="1:66" s="29" customFormat="1" ht="12.75" x14ac:dyDescent="0.2">
      <c r="A20" s="20">
        <v>2</v>
      </c>
      <c r="B20" s="21" t="s">
        <v>18</v>
      </c>
      <c r="C20" s="22" t="s">
        <v>10</v>
      </c>
      <c r="D20" s="23"/>
      <c r="E20" s="24"/>
      <c r="F20" s="24"/>
      <c r="G20" s="138"/>
      <c r="H20" s="25"/>
      <c r="I20" s="26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8"/>
    </row>
    <row r="21" spans="1:66" s="35" customFormat="1" ht="12.75" x14ac:dyDescent="0.2">
      <c r="A21" s="30" t="str">
        <f t="shared" ref="A21:A51" ca="1" si="6">IF(ISERROR(VALUE(SUBSTITUTE(OFFSET(A21,-1,0,1,1),".",""))),"0.1",IF(ISERROR(FIND("`",SUBSTITUTE(OFFSET(A21,-1,0,1,1),".","`",1))),OFFSET(A21,-1,0,1,1)&amp;".1",LEFT(OFFSET(A21,-1,0,1,1),FIND("`",SUBSTITUTE(OFFSET(A21,-1,0,1,1),".","`",1)))&amp;IF(ISERROR(FIND("`",SUBSTITUTE(OFFSET(A21,-1,0,1,1),".","`",2))),VALUE(RIGHT(OFFSET(A21,-1,0,1,1),LEN(OFFSET(A21,-1,0,1,1))-FIND("`",SUBSTITUTE(OFFSET(A21,-1,0,1,1),".","`",1))))+1,VALUE(MID(OFFSET(A21,-1,0,1,1),FIND("`",SUBSTITUTE(OFFSET(A21,-1,0,1,1),".","`",1))+1,(FIND("`",SUBSTITUTE(OFFSET(A21,-1,0,1,1),".","`",2))-FIND("`",SUBSTITUTE(OFFSET(A21,-1,0,1,1),".","`",1))-1)))+1)))</f>
        <v>2.1</v>
      </c>
      <c r="B21" s="31" t="s">
        <v>12</v>
      </c>
      <c r="C21" s="32" t="s">
        <v>20</v>
      </c>
      <c r="D21" s="32"/>
      <c r="E21" s="39">
        <v>43633</v>
      </c>
      <c r="F21" s="36">
        <v>43633</v>
      </c>
      <c r="G21" s="138">
        <v>4</v>
      </c>
      <c r="H21" s="40">
        <v>1</v>
      </c>
      <c r="I21" s="37">
        <f>IF(OR(F21=0,E21=0),0,NETWORKDAYS(E21,F21))</f>
        <v>1</v>
      </c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34"/>
    </row>
    <row r="22" spans="1:66" s="35" customFormat="1" ht="12.75" x14ac:dyDescent="0.2">
      <c r="A22" s="30" t="str">
        <f t="shared" ca="1" si="6"/>
        <v>2.2</v>
      </c>
      <c r="B22" s="31" t="s">
        <v>14</v>
      </c>
      <c r="C22" s="32" t="s">
        <v>23</v>
      </c>
      <c r="D22" s="38"/>
      <c r="E22" s="39">
        <v>43633</v>
      </c>
      <c r="F22" s="36">
        <v>43633</v>
      </c>
      <c r="G22" s="138">
        <v>2</v>
      </c>
      <c r="H22" s="40">
        <v>1</v>
      </c>
      <c r="I22" s="37">
        <f>IF(OR(F22=0,E22=0),0,NETWORKDAYS(E22,F22))</f>
        <v>1</v>
      </c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34"/>
    </row>
    <row r="23" spans="1:66" s="35" customFormat="1" ht="96" x14ac:dyDescent="0.2">
      <c r="A23" s="30" t="str">
        <f t="shared" ca="1" si="6"/>
        <v>2.3</v>
      </c>
      <c r="B23" s="31" t="s">
        <v>16</v>
      </c>
      <c r="C23" s="32" t="s">
        <v>23</v>
      </c>
      <c r="D23" s="38"/>
      <c r="E23" s="39">
        <v>43633</v>
      </c>
      <c r="F23" s="36">
        <v>43633</v>
      </c>
      <c r="G23" s="138">
        <v>2</v>
      </c>
      <c r="H23" s="40">
        <v>1</v>
      </c>
      <c r="I23" s="37">
        <f>IF(OR(F23=0,E23=0),0,NETWORKDAYS(E23,F23))</f>
        <v>1</v>
      </c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34"/>
    </row>
    <row r="24" spans="1:66" s="35" customFormat="1" ht="12.75" x14ac:dyDescent="0.2">
      <c r="A24" s="30" t="str">
        <f t="shared" ca="1" si="6"/>
        <v>2.4</v>
      </c>
      <c r="B24" s="31" t="s">
        <v>90</v>
      </c>
      <c r="C24" s="32" t="s">
        <v>20</v>
      </c>
      <c r="D24" s="38"/>
      <c r="E24" s="39">
        <v>43633</v>
      </c>
      <c r="F24" s="36">
        <v>43633</v>
      </c>
      <c r="G24" s="138">
        <v>4</v>
      </c>
      <c r="H24" s="40">
        <v>1</v>
      </c>
      <c r="I24" s="37">
        <f t="shared" ref="I24" si="7">IF(OR(F24=0,E24=0),0,NETWORKDAYS(E24,F24))</f>
        <v>1</v>
      </c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34"/>
    </row>
    <row r="25" spans="1:66" s="35" customFormat="1" ht="12.75" x14ac:dyDescent="0.2">
      <c r="A25" s="30" t="str">
        <f t="shared" ca="1" si="6"/>
        <v>2.5</v>
      </c>
      <c r="B25" s="31" t="s">
        <v>83</v>
      </c>
      <c r="C25" s="32" t="s">
        <v>20</v>
      </c>
      <c r="D25" s="38"/>
      <c r="E25" s="39">
        <v>43633</v>
      </c>
      <c r="F25" s="36">
        <v>43634</v>
      </c>
      <c r="G25" s="138">
        <v>2</v>
      </c>
      <c r="H25" s="40">
        <v>1</v>
      </c>
      <c r="I25" s="37">
        <f t="shared" ref="I25:I50" si="8">IF(OR(F25=0,E25=0),0,NETWORKDAYS(E25,F25))</f>
        <v>2</v>
      </c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34"/>
    </row>
    <row r="26" spans="1:66" s="35" customFormat="1" ht="12.75" x14ac:dyDescent="0.2">
      <c r="A26" s="30" t="str">
        <f t="shared" ca="1" si="6"/>
        <v>2.6</v>
      </c>
      <c r="B26" s="128" t="s">
        <v>83</v>
      </c>
      <c r="C26" s="129" t="s">
        <v>21</v>
      </c>
      <c r="D26" s="38"/>
      <c r="E26" s="39">
        <v>43634</v>
      </c>
      <c r="F26" s="36">
        <v>43634</v>
      </c>
      <c r="G26" s="138"/>
      <c r="H26" s="40">
        <v>1</v>
      </c>
      <c r="I26" s="37">
        <f t="shared" si="8"/>
        <v>1</v>
      </c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34"/>
    </row>
    <row r="27" spans="1:66" s="35" customFormat="1" ht="12.75" x14ac:dyDescent="0.2">
      <c r="A27" s="30" t="str">
        <f t="shared" ca="1" si="6"/>
        <v>2.7</v>
      </c>
      <c r="B27" s="128" t="s">
        <v>24</v>
      </c>
      <c r="C27" s="129" t="s">
        <v>21</v>
      </c>
      <c r="D27" s="38"/>
      <c r="E27" s="39">
        <v>43634</v>
      </c>
      <c r="F27" s="36"/>
      <c r="G27" s="138"/>
      <c r="H27" s="40"/>
      <c r="I27" s="37">
        <f t="shared" si="8"/>
        <v>0</v>
      </c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34"/>
    </row>
    <row r="28" spans="1:66" s="35" customFormat="1" ht="12.75" x14ac:dyDescent="0.2">
      <c r="A28" s="30" t="str">
        <f t="shared" ca="1" si="6"/>
        <v>2.8</v>
      </c>
      <c r="B28" s="128" t="s">
        <v>25</v>
      </c>
      <c r="C28" s="129" t="s">
        <v>21</v>
      </c>
      <c r="D28" s="38"/>
      <c r="E28" s="39">
        <v>43634</v>
      </c>
      <c r="F28" s="36"/>
      <c r="G28" s="138"/>
      <c r="H28" s="40"/>
      <c r="I28" s="37">
        <f t="shared" si="8"/>
        <v>0</v>
      </c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34"/>
    </row>
    <row r="29" spans="1:66" s="35" customFormat="1" ht="12.75" x14ac:dyDescent="0.2">
      <c r="A29" s="30" t="str">
        <f t="shared" ca="1" si="6"/>
        <v>2.9</v>
      </c>
      <c r="B29" s="31" t="s">
        <v>84</v>
      </c>
      <c r="C29" s="32" t="s">
        <v>20</v>
      </c>
      <c r="D29" s="38"/>
      <c r="E29" s="39">
        <v>43634</v>
      </c>
      <c r="F29" s="33">
        <v>43634</v>
      </c>
      <c r="G29" s="138">
        <v>8</v>
      </c>
      <c r="H29" s="40">
        <v>1</v>
      </c>
      <c r="I29" s="37">
        <f t="shared" si="8"/>
        <v>1</v>
      </c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34"/>
    </row>
    <row r="30" spans="1:66" s="35" customFormat="1" ht="24" x14ac:dyDescent="0.2">
      <c r="A30" s="30" t="str">
        <f t="shared" ca="1" si="6"/>
        <v>2.10</v>
      </c>
      <c r="B30" s="31" t="s">
        <v>85</v>
      </c>
      <c r="C30" s="32" t="s">
        <v>20</v>
      </c>
      <c r="D30" s="38"/>
      <c r="E30" s="39">
        <v>43635</v>
      </c>
      <c r="F30" s="33">
        <v>43640</v>
      </c>
      <c r="G30" s="138">
        <f>3+2</f>
        <v>5</v>
      </c>
      <c r="H30" s="40">
        <v>1</v>
      </c>
      <c r="I30" s="37">
        <f t="shared" si="8"/>
        <v>4</v>
      </c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34"/>
    </row>
    <row r="31" spans="1:66" s="35" customFormat="1" ht="24" x14ac:dyDescent="0.2">
      <c r="A31" s="30" t="str">
        <f t="shared" ca="1" si="6"/>
        <v>2.11</v>
      </c>
      <c r="B31" s="31" t="s">
        <v>86</v>
      </c>
      <c r="C31" s="32" t="s">
        <v>20</v>
      </c>
      <c r="D31" s="38"/>
      <c r="E31" s="39">
        <v>43635</v>
      </c>
      <c r="F31" s="33">
        <v>43635</v>
      </c>
      <c r="G31" s="138">
        <v>2</v>
      </c>
      <c r="H31" s="40">
        <v>1</v>
      </c>
      <c r="I31" s="37">
        <f t="shared" si="8"/>
        <v>1</v>
      </c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34"/>
    </row>
    <row r="32" spans="1:66" s="35" customFormat="1" ht="24" x14ac:dyDescent="0.2">
      <c r="A32" s="30" t="str">
        <f t="shared" ca="1" si="6"/>
        <v>2.12</v>
      </c>
      <c r="B32" s="31" t="s">
        <v>87</v>
      </c>
      <c r="C32" s="32" t="s">
        <v>20</v>
      </c>
      <c r="D32" s="38"/>
      <c r="E32" s="39">
        <v>43640</v>
      </c>
      <c r="F32" s="36">
        <v>43640</v>
      </c>
      <c r="G32" s="138">
        <v>4</v>
      </c>
      <c r="H32" s="40">
        <v>1</v>
      </c>
      <c r="I32" s="37">
        <f t="shared" si="8"/>
        <v>1</v>
      </c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34"/>
    </row>
    <row r="33" spans="1:66" s="35" customFormat="1" ht="12.75" x14ac:dyDescent="0.2">
      <c r="A33" s="30" t="str">
        <f t="shared" ca="1" si="6"/>
        <v>2.13</v>
      </c>
      <c r="B33" s="31" t="s">
        <v>88</v>
      </c>
      <c r="C33" s="32" t="s">
        <v>20</v>
      </c>
      <c r="D33" s="38"/>
      <c r="E33" s="39">
        <v>43640</v>
      </c>
      <c r="F33" s="36">
        <v>43641</v>
      </c>
      <c r="G33" s="138">
        <f>3+5</f>
        <v>8</v>
      </c>
      <c r="H33" s="40">
        <v>1</v>
      </c>
      <c r="I33" s="37">
        <f t="shared" si="8"/>
        <v>2</v>
      </c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34"/>
    </row>
    <row r="34" spans="1:66" s="35" customFormat="1" ht="24" x14ac:dyDescent="0.2">
      <c r="A34" s="30" t="str">
        <f t="shared" ca="1" si="6"/>
        <v>2.14</v>
      </c>
      <c r="B34" s="128" t="s">
        <v>89</v>
      </c>
      <c r="C34" s="129" t="s">
        <v>21</v>
      </c>
      <c r="D34" s="38"/>
      <c r="E34" s="39">
        <v>43640</v>
      </c>
      <c r="F34" s="36"/>
      <c r="G34" s="138"/>
      <c r="H34" s="40"/>
      <c r="I34" s="37">
        <f t="shared" si="8"/>
        <v>0</v>
      </c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34"/>
    </row>
    <row r="35" spans="1:66" s="35" customFormat="1" ht="24" x14ac:dyDescent="0.2">
      <c r="A35" s="30" t="str">
        <f t="shared" ca="1" si="6"/>
        <v>2.15</v>
      </c>
      <c r="B35" s="31" t="s">
        <v>91</v>
      </c>
      <c r="C35" s="32" t="s">
        <v>20</v>
      </c>
      <c r="D35" s="38"/>
      <c r="E35" s="39">
        <v>43640</v>
      </c>
      <c r="F35" s="36"/>
      <c r="G35" s="138"/>
      <c r="H35" s="40"/>
      <c r="I35" s="37">
        <f t="shared" si="8"/>
        <v>0</v>
      </c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34"/>
    </row>
    <row r="36" spans="1:66" s="35" customFormat="1" ht="12.75" x14ac:dyDescent="0.2">
      <c r="A36" s="30" t="str">
        <f t="shared" ca="1" si="6"/>
        <v>2.16</v>
      </c>
      <c r="B36" s="31" t="s">
        <v>210</v>
      </c>
      <c r="C36" s="32" t="s">
        <v>20</v>
      </c>
      <c r="D36" s="38"/>
      <c r="E36" s="39">
        <v>43654</v>
      </c>
      <c r="F36" s="36">
        <v>43654</v>
      </c>
      <c r="G36" s="138">
        <f>2</f>
        <v>2</v>
      </c>
      <c r="H36" s="40">
        <v>1</v>
      </c>
      <c r="I36" s="37">
        <f t="shared" si="8"/>
        <v>1</v>
      </c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34"/>
    </row>
    <row r="37" spans="1:66" s="35" customFormat="1" ht="12.75" x14ac:dyDescent="0.2">
      <c r="A37" s="30" t="str">
        <f t="shared" ca="1" si="6"/>
        <v>2.17</v>
      </c>
      <c r="B37" s="31" t="s">
        <v>213</v>
      </c>
      <c r="C37" s="32" t="s">
        <v>20</v>
      </c>
      <c r="D37" s="38"/>
      <c r="E37" s="39">
        <v>43656</v>
      </c>
      <c r="F37" s="36">
        <v>43656</v>
      </c>
      <c r="G37" s="138">
        <f>4</f>
        <v>4</v>
      </c>
      <c r="H37" s="40">
        <v>1</v>
      </c>
      <c r="I37" s="37">
        <f t="shared" si="8"/>
        <v>1</v>
      </c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34"/>
    </row>
    <row r="38" spans="1:66" s="35" customFormat="1" ht="12.75" x14ac:dyDescent="0.2">
      <c r="A38" s="30" t="str">
        <f t="shared" ca="1" si="6"/>
        <v>2.18</v>
      </c>
      <c r="B38" s="31"/>
      <c r="C38" s="32"/>
      <c r="D38" s="38"/>
      <c r="E38" s="39"/>
      <c r="F38" s="36"/>
      <c r="G38" s="138"/>
      <c r="H38" s="40"/>
      <c r="I38" s="37">
        <f t="shared" si="8"/>
        <v>0</v>
      </c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34"/>
    </row>
    <row r="39" spans="1:66" s="35" customFormat="1" ht="12.75" x14ac:dyDescent="0.2">
      <c r="A39" s="131">
        <v>3</v>
      </c>
      <c r="B39" s="132" t="s">
        <v>203</v>
      </c>
      <c r="C39" s="32"/>
      <c r="D39" s="38"/>
      <c r="E39" s="39"/>
      <c r="F39" s="36"/>
      <c r="G39" s="142"/>
      <c r="H39" s="40"/>
      <c r="I39" s="37">
        <f t="shared" ref="I39:I41" si="9">IF(OR(F39=0,E39=0),0,NETWORKDAYS(E39,F39))</f>
        <v>0</v>
      </c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34"/>
    </row>
    <row r="40" spans="1:66" s="35" customFormat="1" ht="12.75" x14ac:dyDescent="0.2">
      <c r="A40" s="30" t="str">
        <f t="shared" ca="1" si="6"/>
        <v>3.1</v>
      </c>
      <c r="B40" s="31" t="s">
        <v>206</v>
      </c>
      <c r="C40" s="32" t="s">
        <v>20</v>
      </c>
      <c r="D40" s="38"/>
      <c r="E40" s="39">
        <v>43649</v>
      </c>
      <c r="F40" s="36"/>
      <c r="G40" s="138">
        <f>2</f>
        <v>2</v>
      </c>
      <c r="H40" s="40"/>
      <c r="I40" s="37">
        <f t="shared" si="9"/>
        <v>0</v>
      </c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34"/>
    </row>
    <row r="41" spans="1:66" s="35" customFormat="1" ht="12.75" x14ac:dyDescent="0.2">
      <c r="A41" s="30" t="str">
        <f t="shared" ca="1" si="6"/>
        <v>3.2</v>
      </c>
      <c r="B41" s="31" t="s">
        <v>207</v>
      </c>
      <c r="C41" s="32" t="s">
        <v>20</v>
      </c>
      <c r="D41" s="38"/>
      <c r="E41" s="39">
        <v>43649</v>
      </c>
      <c r="F41" s="36"/>
      <c r="G41" s="138">
        <f>1.5</f>
        <v>1.5</v>
      </c>
      <c r="H41" s="40"/>
      <c r="I41" s="37">
        <f t="shared" si="9"/>
        <v>0</v>
      </c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34"/>
    </row>
    <row r="42" spans="1:66" s="35" customFormat="1" ht="24" x14ac:dyDescent="0.2">
      <c r="A42" s="30" t="str">
        <f t="shared" ca="1" si="6"/>
        <v>3.3</v>
      </c>
      <c r="B42" s="31" t="s">
        <v>208</v>
      </c>
      <c r="C42" s="32" t="s">
        <v>20</v>
      </c>
      <c r="D42" s="38"/>
      <c r="E42" s="39">
        <v>43649</v>
      </c>
      <c r="F42" s="36"/>
      <c r="G42" s="138">
        <f>5+E434</f>
        <v>5</v>
      </c>
      <c r="H42" s="40"/>
      <c r="I42" s="37">
        <f t="shared" si="8"/>
        <v>0</v>
      </c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34"/>
    </row>
    <row r="43" spans="1:66" s="35" customFormat="1" ht="12.75" x14ac:dyDescent="0.2">
      <c r="A43" s="30" t="str">
        <f t="shared" ca="1" si="6"/>
        <v>3.4</v>
      </c>
      <c r="B43" s="31" t="s">
        <v>211</v>
      </c>
      <c r="C43" s="32" t="s">
        <v>20</v>
      </c>
      <c r="D43" s="38"/>
      <c r="E43" s="39">
        <v>43650</v>
      </c>
      <c r="F43" s="36"/>
      <c r="G43" s="138">
        <f>2+4</f>
        <v>6</v>
      </c>
      <c r="H43" s="40"/>
      <c r="I43" s="37">
        <f t="shared" si="8"/>
        <v>0</v>
      </c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34"/>
    </row>
    <row r="44" spans="1:66" s="35" customFormat="1" ht="12.75" x14ac:dyDescent="0.2">
      <c r="A44" s="30" t="str">
        <f t="shared" ca="1" si="6"/>
        <v>3.5</v>
      </c>
      <c r="B44" s="31"/>
      <c r="C44" s="32"/>
      <c r="D44" s="38"/>
      <c r="E44" s="39"/>
      <c r="F44" s="36"/>
      <c r="G44" s="142"/>
      <c r="H44" s="40"/>
      <c r="I44" s="37">
        <f t="shared" si="8"/>
        <v>0</v>
      </c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34"/>
    </row>
    <row r="45" spans="1:66" s="35" customFormat="1" ht="12.75" x14ac:dyDescent="0.2">
      <c r="A45" s="131">
        <v>4</v>
      </c>
      <c r="B45" s="132" t="s">
        <v>164</v>
      </c>
      <c r="C45" s="32"/>
      <c r="D45" s="38"/>
      <c r="E45" s="39"/>
      <c r="F45" s="36"/>
      <c r="G45" s="142"/>
      <c r="H45" s="40"/>
      <c r="I45" s="37">
        <f t="shared" si="8"/>
        <v>0</v>
      </c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34"/>
    </row>
    <row r="46" spans="1:66" s="35" customFormat="1" ht="24" x14ac:dyDescent="0.2">
      <c r="A46" s="30" t="str">
        <f t="shared" ca="1" si="6"/>
        <v>4.1</v>
      </c>
      <c r="B46" s="31" t="s">
        <v>201</v>
      </c>
      <c r="C46" s="32"/>
      <c r="D46" s="38"/>
      <c r="E46" s="39">
        <v>43642</v>
      </c>
      <c r="F46" s="36">
        <v>43648</v>
      </c>
      <c r="G46" s="138">
        <f>3+2+8+8</f>
        <v>21</v>
      </c>
      <c r="H46" s="40">
        <v>1</v>
      </c>
      <c r="I46" s="37">
        <f t="shared" si="8"/>
        <v>5</v>
      </c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34"/>
    </row>
    <row r="47" spans="1:66" s="35" customFormat="1" ht="24" x14ac:dyDescent="0.2">
      <c r="A47" s="30" t="str">
        <f t="shared" ca="1" si="6"/>
        <v>4.2</v>
      </c>
      <c r="B47" s="31" t="s">
        <v>202</v>
      </c>
      <c r="C47" s="32" t="s">
        <v>20</v>
      </c>
      <c r="D47" s="38"/>
      <c r="E47" s="39">
        <v>43623</v>
      </c>
      <c r="F47" s="36">
        <v>43623</v>
      </c>
      <c r="G47" s="138">
        <v>5</v>
      </c>
      <c r="H47" s="40"/>
      <c r="I47" s="37">
        <f t="shared" si="8"/>
        <v>1</v>
      </c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34"/>
    </row>
    <row r="48" spans="1:66" s="35" customFormat="1" ht="36" x14ac:dyDescent="0.2">
      <c r="A48" s="30" t="str">
        <f t="shared" ca="1" si="6"/>
        <v>4.3</v>
      </c>
      <c r="B48" s="31" t="s">
        <v>212</v>
      </c>
      <c r="C48" s="32" t="s">
        <v>20</v>
      </c>
      <c r="D48" s="38"/>
      <c r="E48" s="39">
        <v>43651</v>
      </c>
      <c r="F48" s="36"/>
      <c r="G48" s="138">
        <f>4+6+4</f>
        <v>14</v>
      </c>
      <c r="H48" s="40"/>
      <c r="I48" s="37">
        <f t="shared" si="8"/>
        <v>0</v>
      </c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34"/>
    </row>
    <row r="49" spans="1:66" s="35" customFormat="1" ht="12.75" x14ac:dyDescent="0.2">
      <c r="A49" s="30" t="str">
        <f t="shared" ca="1" si="6"/>
        <v>4.4</v>
      </c>
      <c r="B49" s="31" t="s">
        <v>209</v>
      </c>
      <c r="C49" s="32" t="s">
        <v>20</v>
      </c>
      <c r="D49" s="38"/>
      <c r="E49" s="39">
        <v>43651</v>
      </c>
      <c r="F49" s="36">
        <v>43651</v>
      </c>
      <c r="G49" s="142">
        <f>2</f>
        <v>2</v>
      </c>
      <c r="H49" s="40">
        <v>1</v>
      </c>
      <c r="I49" s="37">
        <f t="shared" si="8"/>
        <v>1</v>
      </c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34"/>
    </row>
    <row r="50" spans="1:66" s="35" customFormat="1" ht="24" x14ac:dyDescent="0.2">
      <c r="A50" s="30" t="str">
        <f t="shared" ca="1" si="6"/>
        <v>4.5</v>
      </c>
      <c r="B50" s="31" t="s">
        <v>214</v>
      </c>
      <c r="C50" s="32" t="s">
        <v>20</v>
      </c>
      <c r="D50" s="38"/>
      <c r="E50" s="39">
        <v>43656</v>
      </c>
      <c r="F50" s="36"/>
      <c r="G50" s="142">
        <f>4+8+8+8</f>
        <v>28</v>
      </c>
      <c r="H50" s="40"/>
      <c r="I50" s="37">
        <f t="shared" si="8"/>
        <v>0</v>
      </c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34"/>
    </row>
    <row r="51" spans="1:66" s="35" customFormat="1" ht="12.75" x14ac:dyDescent="0.2">
      <c r="A51" s="30" t="str">
        <f t="shared" ca="1" si="6"/>
        <v>4.6</v>
      </c>
      <c r="B51" s="31"/>
      <c r="C51" s="32"/>
      <c r="D51" s="38"/>
      <c r="E51" s="39"/>
      <c r="F51" s="36"/>
      <c r="G51" s="142"/>
      <c r="H51" s="40"/>
      <c r="I51" s="37">
        <f>IF(OR(F51=0,E51=0),0,NETWORKDAYS(E51,F51))</f>
        <v>0</v>
      </c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34"/>
    </row>
    <row r="52" spans="1:66" x14ac:dyDescent="0.25">
      <c r="D52" s="1"/>
      <c r="I52" s="37">
        <f>IF(OR(F52=0,E52=0),0,NETWORKDAYS(E52,F52))</f>
        <v>0</v>
      </c>
    </row>
    <row r="53" spans="1:66" x14ac:dyDescent="0.25">
      <c r="D53" s="1"/>
    </row>
    <row r="54" spans="1:66" x14ac:dyDescent="0.25">
      <c r="D54" s="1"/>
    </row>
  </sheetData>
  <autoFilter ref="A8:I35"/>
  <mergeCells count="24">
    <mergeCell ref="BG7:BM7"/>
    <mergeCell ref="C1:I2"/>
    <mergeCell ref="AS6:AY6"/>
    <mergeCell ref="AZ6:BF6"/>
    <mergeCell ref="BG6:BM6"/>
    <mergeCell ref="J7:P7"/>
    <mergeCell ref="Q7:W7"/>
    <mergeCell ref="X7:AD7"/>
    <mergeCell ref="AE7:AK7"/>
    <mergeCell ref="AL7:AR7"/>
    <mergeCell ref="AS7:AY7"/>
    <mergeCell ref="AZ7:BF7"/>
    <mergeCell ref="B6:D6"/>
    <mergeCell ref="J6:P6"/>
    <mergeCell ref="Q6:W6"/>
    <mergeCell ref="X6:AD6"/>
    <mergeCell ref="AE6:AK6"/>
    <mergeCell ref="AL6:AR6"/>
    <mergeCell ref="J2:Z2"/>
    <mergeCell ref="B3:D3"/>
    <mergeCell ref="E3:F3"/>
    <mergeCell ref="B5:D5"/>
    <mergeCell ref="E4:F4"/>
    <mergeCell ref="B4:D4"/>
  </mergeCells>
  <conditionalFormatting sqref="H10:H19 H27:H35">
    <cfRule type="dataBar" priority="27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{CAA2B548-6228-4477-994B-69BA7F9B0A31}</x14:id>
        </ext>
      </extLst>
    </cfRule>
  </conditionalFormatting>
  <conditionalFormatting sqref="J8:BM8">
    <cfRule type="expression" dxfId="4" priority="28">
      <formula>AND(TODAY()&gt;=J5,TODAY()&lt;K5)</formula>
    </cfRule>
  </conditionalFormatting>
  <conditionalFormatting sqref="J9:BM22 J24:BM51">
    <cfRule type="expression" dxfId="3" priority="29">
      <formula>J$5=TODAY()</formula>
    </cfRule>
    <cfRule type="expression" dxfId="2" priority="30">
      <formula>AND($E9&lt;K$5,$F9&gt;=J$5)</formula>
    </cfRule>
  </conditionalFormatting>
  <conditionalFormatting sqref="H20">
    <cfRule type="dataBar" priority="23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{3F89DA86-6C1D-4A5C-8F89-D52AACFBF16A}</x14:id>
        </ext>
      </extLst>
    </cfRule>
  </conditionalFormatting>
  <conditionalFormatting sqref="H42:H51 H36:H38">
    <cfRule type="dataBar" priority="20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{63FAC7EB-3A75-4EF0-94B3-99F8A9C5D0FC}</x14:id>
        </ext>
      </extLst>
    </cfRule>
  </conditionalFormatting>
  <conditionalFormatting sqref="H21:H23">
    <cfRule type="dataBar" priority="19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{F255573D-97DA-475A-9B5B-67FADCEB4CAE}</x14:id>
        </ext>
      </extLst>
    </cfRule>
  </conditionalFormatting>
  <conditionalFormatting sqref="H25">
    <cfRule type="dataBar" priority="16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{29042B4B-D1F2-4E46-BE9F-C2F5E7CC6231}</x14:id>
        </ext>
      </extLst>
    </cfRule>
  </conditionalFormatting>
  <conditionalFormatting sqref="H26">
    <cfRule type="dataBar" priority="13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{71B6E9A9-3806-448E-A9D0-AD7DB2ED355B}</x14:id>
        </ext>
      </extLst>
    </cfRule>
  </conditionalFormatting>
  <conditionalFormatting sqref="H9">
    <cfRule type="dataBar" priority="10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{EC9D8217-658C-40A8-8EDA-08760A2AC8F2}</x14:id>
        </ext>
      </extLst>
    </cfRule>
  </conditionalFormatting>
  <conditionalFormatting sqref="H24">
    <cfRule type="dataBar" priority="7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{5397D7B3-E80A-4E5C-A39E-6A3D15985E5B}</x14:id>
        </ext>
      </extLst>
    </cfRule>
  </conditionalFormatting>
  <conditionalFormatting sqref="J23:BM23">
    <cfRule type="expression" dxfId="1" priority="64">
      <formula>J$5=TODAY()</formula>
    </cfRule>
    <cfRule type="expression" dxfId="0" priority="65">
      <formula>AND($D23&lt;K$5,$F23&gt;=J$5)</formula>
    </cfRule>
  </conditionalFormatting>
  <conditionalFormatting sqref="H39">
    <cfRule type="dataBar" priority="4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{F2AD9C59-8089-4A1B-BF3C-D95F01689062}</x14:id>
        </ext>
      </extLst>
    </cfRule>
  </conditionalFormatting>
  <conditionalFormatting sqref="H40:H41">
    <cfRule type="dataBar" priority="1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{2566D6A0-635E-4072-8A7D-E48AE1A594D7}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AA2B548-6228-4477-994B-69BA7F9B0A3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H10:H19 H27:H35</xm:sqref>
        </x14:conditionalFormatting>
        <x14:conditionalFormatting xmlns:xm="http://schemas.microsoft.com/office/excel/2006/main">
          <x14:cfRule type="dataBar" id="{3F89DA86-6C1D-4A5C-8F89-D52AACFBF16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H20</xm:sqref>
        </x14:conditionalFormatting>
        <x14:conditionalFormatting xmlns:xm="http://schemas.microsoft.com/office/excel/2006/main">
          <x14:cfRule type="dataBar" id="{63FAC7EB-3A75-4EF0-94B3-99F8A9C5D0F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H42:H51 H36:H38</xm:sqref>
        </x14:conditionalFormatting>
        <x14:conditionalFormatting xmlns:xm="http://schemas.microsoft.com/office/excel/2006/main">
          <x14:cfRule type="dataBar" id="{F255573D-97DA-475A-9B5B-67FADCEB4CA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H21:H23</xm:sqref>
        </x14:conditionalFormatting>
        <x14:conditionalFormatting xmlns:xm="http://schemas.microsoft.com/office/excel/2006/main">
          <x14:cfRule type="dataBar" id="{29042B4B-D1F2-4E46-BE9F-C2F5E7CC623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H25</xm:sqref>
        </x14:conditionalFormatting>
        <x14:conditionalFormatting xmlns:xm="http://schemas.microsoft.com/office/excel/2006/main">
          <x14:cfRule type="dataBar" id="{71B6E9A9-3806-448E-A9D0-AD7DB2ED355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H26</xm:sqref>
        </x14:conditionalFormatting>
        <x14:conditionalFormatting xmlns:xm="http://schemas.microsoft.com/office/excel/2006/main">
          <x14:cfRule type="dataBar" id="{EC9D8217-658C-40A8-8EDA-08760A2AC8F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5397D7B3-E80A-4E5C-A39E-6A3D15985E5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H24</xm:sqref>
        </x14:conditionalFormatting>
        <x14:conditionalFormatting xmlns:xm="http://schemas.microsoft.com/office/excel/2006/main">
          <x14:cfRule type="dataBar" id="{F2AD9C59-8089-4A1B-BF3C-D95F0168906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H39</xm:sqref>
        </x14:conditionalFormatting>
        <x14:conditionalFormatting xmlns:xm="http://schemas.microsoft.com/office/excel/2006/main">
          <x14:cfRule type="dataBar" id="{2566D6A0-635E-4072-8A7D-E48AE1A594D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H40:H41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2"/>
  <sheetViews>
    <sheetView topLeftCell="A43" workbookViewId="0">
      <selection activeCell="B59" sqref="B59"/>
    </sheetView>
  </sheetViews>
  <sheetFormatPr defaultRowHeight="15" x14ac:dyDescent="0.25"/>
  <cols>
    <col min="1" max="1" width="16.85546875" bestFit="1" customWidth="1"/>
    <col min="2" max="2" width="24.5703125" bestFit="1" customWidth="1"/>
    <col min="5" max="5" width="26" customWidth="1"/>
  </cols>
  <sheetData>
    <row r="2" spans="1:7" x14ac:dyDescent="0.25">
      <c r="A2">
        <v>24</v>
      </c>
      <c r="B2">
        <v>5</v>
      </c>
      <c r="C2" s="127" t="s">
        <v>81</v>
      </c>
    </row>
    <row r="3" spans="1:7" x14ac:dyDescent="0.25">
      <c r="A3">
        <v>24</v>
      </c>
      <c r="B3">
        <v>10</v>
      </c>
      <c r="C3" t="s">
        <v>82</v>
      </c>
    </row>
    <row r="5" spans="1:7" x14ac:dyDescent="0.25">
      <c r="A5" s="130" t="s">
        <v>92</v>
      </c>
      <c r="B5" s="130" t="s">
        <v>97</v>
      </c>
      <c r="D5" s="130" t="s">
        <v>106</v>
      </c>
      <c r="E5" s="130" t="s">
        <v>159</v>
      </c>
      <c r="F5" s="130" t="s">
        <v>160</v>
      </c>
      <c r="G5" s="130" t="s">
        <v>166</v>
      </c>
    </row>
    <row r="6" spans="1:7" x14ac:dyDescent="0.25">
      <c r="A6" t="s">
        <v>93</v>
      </c>
      <c r="B6" t="s">
        <v>94</v>
      </c>
      <c r="C6" t="s">
        <v>104</v>
      </c>
    </row>
    <row r="7" spans="1:7" x14ac:dyDescent="0.25">
      <c r="B7" t="s">
        <v>95</v>
      </c>
      <c r="G7" t="s">
        <v>112</v>
      </c>
    </row>
    <row r="8" spans="1:7" x14ac:dyDescent="0.25">
      <c r="B8" t="s">
        <v>96</v>
      </c>
      <c r="C8" t="s">
        <v>104</v>
      </c>
    </row>
    <row r="9" spans="1:7" x14ac:dyDescent="0.25">
      <c r="B9" t="s">
        <v>98</v>
      </c>
      <c r="C9" t="s">
        <v>105</v>
      </c>
    </row>
    <row r="10" spans="1:7" x14ac:dyDescent="0.25">
      <c r="B10" t="s">
        <v>99</v>
      </c>
      <c r="G10" t="s">
        <v>112</v>
      </c>
    </row>
    <row r="11" spans="1:7" x14ac:dyDescent="0.25">
      <c r="B11" t="s">
        <v>100</v>
      </c>
      <c r="C11" t="s">
        <v>104</v>
      </c>
    </row>
    <row r="12" spans="1:7" x14ac:dyDescent="0.25">
      <c r="B12" t="s">
        <v>101</v>
      </c>
      <c r="G12" t="s">
        <v>112</v>
      </c>
    </row>
    <row r="13" spans="1:7" x14ac:dyDescent="0.25">
      <c r="B13" t="s">
        <v>102</v>
      </c>
      <c r="C13" t="s">
        <v>104</v>
      </c>
    </row>
    <row r="15" spans="1:7" x14ac:dyDescent="0.25">
      <c r="A15" t="s">
        <v>103</v>
      </c>
      <c r="B15" t="s">
        <v>107</v>
      </c>
    </row>
    <row r="17" spans="1:8" x14ac:dyDescent="0.25">
      <c r="A17" t="s">
        <v>108</v>
      </c>
      <c r="B17" t="s">
        <v>109</v>
      </c>
      <c r="D17" t="s">
        <v>112</v>
      </c>
      <c r="E17" t="s">
        <v>141</v>
      </c>
      <c r="G17" t="s">
        <v>112</v>
      </c>
    </row>
    <row r="18" spans="1:8" x14ac:dyDescent="0.25">
      <c r="A18" t="s">
        <v>226</v>
      </c>
      <c r="B18" t="s">
        <v>110</v>
      </c>
      <c r="C18" t="s">
        <v>156</v>
      </c>
      <c r="D18" t="s">
        <v>112</v>
      </c>
      <c r="E18" t="s">
        <v>156</v>
      </c>
      <c r="F18" t="s">
        <v>112</v>
      </c>
      <c r="G18" t="s">
        <v>112</v>
      </c>
    </row>
    <row r="19" spans="1:8" x14ac:dyDescent="0.25">
      <c r="A19" t="s">
        <v>227</v>
      </c>
      <c r="B19" t="s">
        <v>111</v>
      </c>
      <c r="C19" t="s">
        <v>157</v>
      </c>
      <c r="D19" t="s">
        <v>112</v>
      </c>
      <c r="E19" t="s">
        <v>157</v>
      </c>
      <c r="F19" t="s">
        <v>112</v>
      </c>
      <c r="G19" t="s">
        <v>112</v>
      </c>
    </row>
    <row r="20" spans="1:8" x14ac:dyDescent="0.25">
      <c r="A20" t="s">
        <v>228</v>
      </c>
    </row>
    <row r="21" spans="1:8" x14ac:dyDescent="0.25">
      <c r="A21" t="s">
        <v>231</v>
      </c>
    </row>
    <row r="23" spans="1:8" x14ac:dyDescent="0.25">
      <c r="A23" t="s">
        <v>113</v>
      </c>
      <c r="B23" t="s">
        <v>113</v>
      </c>
      <c r="C23" t="s">
        <v>158</v>
      </c>
      <c r="D23" t="s">
        <v>112</v>
      </c>
      <c r="E23" t="s">
        <v>158</v>
      </c>
      <c r="F23" t="s">
        <v>112</v>
      </c>
    </row>
    <row r="24" spans="1:8" x14ac:dyDescent="0.25">
      <c r="A24" t="s">
        <v>223</v>
      </c>
      <c r="B24" t="s">
        <v>114</v>
      </c>
      <c r="C24" s="147" t="s">
        <v>217</v>
      </c>
      <c r="D24" t="s">
        <v>112</v>
      </c>
      <c r="E24" t="s">
        <v>151</v>
      </c>
      <c r="F24" t="s">
        <v>112</v>
      </c>
    </row>
    <row r="25" spans="1:8" x14ac:dyDescent="0.25">
      <c r="A25" t="s">
        <v>224</v>
      </c>
      <c r="B25" t="s">
        <v>115</v>
      </c>
      <c r="C25" t="s">
        <v>152</v>
      </c>
      <c r="D25" t="s">
        <v>112</v>
      </c>
      <c r="E25" t="s">
        <v>152</v>
      </c>
    </row>
    <row r="26" spans="1:8" x14ac:dyDescent="0.25">
      <c r="A26" t="s">
        <v>225</v>
      </c>
      <c r="B26" t="s">
        <v>116</v>
      </c>
      <c r="C26" t="s">
        <v>153</v>
      </c>
      <c r="D26" t="s">
        <v>112</v>
      </c>
      <c r="E26" t="s">
        <v>153</v>
      </c>
      <c r="G26" t="s">
        <v>112</v>
      </c>
    </row>
    <row r="27" spans="1:8" x14ac:dyDescent="0.25">
      <c r="B27" t="s">
        <v>117</v>
      </c>
      <c r="C27" t="s">
        <v>154</v>
      </c>
      <c r="D27" t="s">
        <v>112</v>
      </c>
      <c r="E27" t="s">
        <v>154</v>
      </c>
      <c r="G27" t="s">
        <v>112</v>
      </c>
    </row>
    <row r="29" spans="1:8" x14ac:dyDescent="0.25">
      <c r="A29" t="s">
        <v>118</v>
      </c>
      <c r="B29" t="s">
        <v>119</v>
      </c>
      <c r="C29" t="s">
        <v>138</v>
      </c>
      <c r="D29" t="s">
        <v>112</v>
      </c>
      <c r="E29" t="s">
        <v>138</v>
      </c>
      <c r="G29" t="s">
        <v>168</v>
      </c>
    </row>
    <row r="30" spans="1:8" x14ac:dyDescent="0.25">
      <c r="B30" t="s">
        <v>120</v>
      </c>
      <c r="C30" t="s">
        <v>140</v>
      </c>
      <c r="D30" t="s">
        <v>112</v>
      </c>
      <c r="E30" t="s">
        <v>140</v>
      </c>
      <c r="G30" t="s">
        <v>112</v>
      </c>
    </row>
    <row r="31" spans="1:8" x14ac:dyDescent="0.25">
      <c r="B31" t="s">
        <v>121</v>
      </c>
      <c r="C31" t="s">
        <v>139</v>
      </c>
      <c r="D31" t="s">
        <v>112</v>
      </c>
      <c r="E31" t="s">
        <v>139</v>
      </c>
      <c r="G31" t="s">
        <v>112</v>
      </c>
      <c r="H31" t="s">
        <v>169</v>
      </c>
    </row>
    <row r="32" spans="1:8" x14ac:dyDescent="0.25">
      <c r="B32" t="s">
        <v>123</v>
      </c>
      <c r="G32" t="s">
        <v>112</v>
      </c>
    </row>
    <row r="33" spans="1:8" x14ac:dyDescent="0.25">
      <c r="B33" t="s">
        <v>122</v>
      </c>
      <c r="C33" t="s">
        <v>221</v>
      </c>
      <c r="D33" t="s">
        <v>112</v>
      </c>
      <c r="E33" t="s">
        <v>150</v>
      </c>
      <c r="G33" t="s">
        <v>112</v>
      </c>
    </row>
    <row r="34" spans="1:8" x14ac:dyDescent="0.25">
      <c r="B34" t="s">
        <v>124</v>
      </c>
      <c r="C34" t="s">
        <v>144</v>
      </c>
      <c r="D34" t="s">
        <v>112</v>
      </c>
      <c r="E34" t="s">
        <v>144</v>
      </c>
    </row>
    <row r="36" spans="1:8" x14ac:dyDescent="0.25">
      <c r="A36" t="s">
        <v>125</v>
      </c>
      <c r="B36" t="s">
        <v>126</v>
      </c>
      <c r="C36" t="s">
        <v>146</v>
      </c>
      <c r="D36" t="s">
        <v>112</v>
      </c>
      <c r="E36" t="s">
        <v>146</v>
      </c>
      <c r="G36" t="s">
        <v>112</v>
      </c>
    </row>
    <row r="37" spans="1:8" x14ac:dyDescent="0.25">
      <c r="B37" t="s">
        <v>127</v>
      </c>
      <c r="C37" t="s">
        <v>147</v>
      </c>
      <c r="D37" t="s">
        <v>112</v>
      </c>
      <c r="E37" t="s">
        <v>147</v>
      </c>
      <c r="H37" t="s">
        <v>167</v>
      </c>
    </row>
    <row r="39" spans="1:8" x14ac:dyDescent="0.25">
      <c r="A39" t="s">
        <v>128</v>
      </c>
      <c r="B39" t="s">
        <v>128</v>
      </c>
      <c r="C39" t="s">
        <v>222</v>
      </c>
      <c r="D39" t="s">
        <v>112</v>
      </c>
      <c r="E39" t="s">
        <v>145</v>
      </c>
      <c r="F39" t="s">
        <v>112</v>
      </c>
    </row>
    <row r="40" spans="1:8" x14ac:dyDescent="0.25">
      <c r="A40" t="s">
        <v>234</v>
      </c>
      <c r="B40" t="s">
        <v>107</v>
      </c>
    </row>
    <row r="41" spans="1:8" x14ac:dyDescent="0.25">
      <c r="B41" t="s">
        <v>129</v>
      </c>
      <c r="H41" t="s">
        <v>167</v>
      </c>
    </row>
    <row r="42" spans="1:8" x14ac:dyDescent="0.25">
      <c r="B42" t="s">
        <v>130</v>
      </c>
      <c r="C42" t="s">
        <v>219</v>
      </c>
      <c r="D42" t="s">
        <v>112</v>
      </c>
      <c r="E42" t="s">
        <v>148</v>
      </c>
      <c r="G42" t="s">
        <v>112</v>
      </c>
      <c r="H42" t="s">
        <v>169</v>
      </c>
    </row>
    <row r="44" spans="1:8" x14ac:dyDescent="0.25">
      <c r="A44" t="s">
        <v>131</v>
      </c>
      <c r="B44" t="s">
        <v>132</v>
      </c>
      <c r="C44" t="s">
        <v>155</v>
      </c>
      <c r="D44" t="s">
        <v>112</v>
      </c>
      <c r="E44" t="s">
        <v>155</v>
      </c>
    </row>
    <row r="45" spans="1:8" x14ac:dyDescent="0.25">
      <c r="B45" t="s">
        <v>133</v>
      </c>
      <c r="C45" t="s">
        <v>149</v>
      </c>
      <c r="D45" t="s">
        <v>112</v>
      </c>
      <c r="E45" t="s">
        <v>149</v>
      </c>
    </row>
    <row r="46" spans="1:8" x14ac:dyDescent="0.25">
      <c r="B46" t="s">
        <v>134</v>
      </c>
      <c r="C46" t="s">
        <v>142</v>
      </c>
      <c r="D46" t="s">
        <v>112</v>
      </c>
      <c r="E46" t="s">
        <v>142</v>
      </c>
      <c r="G46" t="s">
        <v>112</v>
      </c>
      <c r="H46" t="s">
        <v>169</v>
      </c>
    </row>
    <row r="48" spans="1:8" x14ac:dyDescent="0.25">
      <c r="A48" t="s">
        <v>135</v>
      </c>
      <c r="B48" t="s">
        <v>135</v>
      </c>
      <c r="C48" t="s">
        <v>104</v>
      </c>
      <c r="D48" t="s">
        <v>233</v>
      </c>
    </row>
    <row r="49" spans="1:4" x14ac:dyDescent="0.25">
      <c r="A49" t="s">
        <v>235</v>
      </c>
      <c r="B49" t="s">
        <v>136</v>
      </c>
      <c r="C49" t="s">
        <v>104</v>
      </c>
      <c r="D49" t="s">
        <v>232</v>
      </c>
    </row>
    <row r="51" spans="1:4" x14ac:dyDescent="0.25">
      <c r="A51" t="s">
        <v>172</v>
      </c>
      <c r="B51" t="s">
        <v>170</v>
      </c>
    </row>
    <row r="52" spans="1:4" x14ac:dyDescent="0.25">
      <c r="B52" t="s">
        <v>171</v>
      </c>
    </row>
    <row r="54" spans="1:4" x14ac:dyDescent="0.25">
      <c r="A54" t="s">
        <v>173</v>
      </c>
      <c r="B54" t="s">
        <v>174</v>
      </c>
    </row>
    <row r="55" spans="1:4" x14ac:dyDescent="0.25">
      <c r="B55" t="s">
        <v>175</v>
      </c>
    </row>
    <row r="56" spans="1:4" x14ac:dyDescent="0.25">
      <c r="B56" t="s">
        <v>176</v>
      </c>
    </row>
    <row r="57" spans="1:4" x14ac:dyDescent="0.25">
      <c r="B57" t="s">
        <v>177</v>
      </c>
    </row>
    <row r="59" spans="1:4" x14ac:dyDescent="0.25">
      <c r="B59" t="s">
        <v>137</v>
      </c>
      <c r="C59" t="s">
        <v>220</v>
      </c>
    </row>
    <row r="60" spans="1:4" x14ac:dyDescent="0.25">
      <c r="B60" t="s">
        <v>143</v>
      </c>
      <c r="C60" t="s">
        <v>218</v>
      </c>
    </row>
    <row r="61" spans="1:4" x14ac:dyDescent="0.25">
      <c r="B61" t="s">
        <v>230</v>
      </c>
      <c r="C61" t="s">
        <v>229</v>
      </c>
    </row>
    <row r="62" spans="1:4" x14ac:dyDescent="0.25">
      <c r="B62" t="s">
        <v>237</v>
      </c>
      <c r="C62" t="s">
        <v>236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7"/>
  <sheetViews>
    <sheetView tabSelected="1" topLeftCell="A25" workbookViewId="0">
      <selection activeCell="F32" sqref="F32"/>
    </sheetView>
  </sheetViews>
  <sheetFormatPr defaultRowHeight="15" x14ac:dyDescent="0.25"/>
  <cols>
    <col min="2" max="2" width="39.28515625" customWidth="1"/>
    <col min="3" max="3" width="27.140625" customWidth="1"/>
  </cols>
  <sheetData>
    <row r="2" spans="2:4" x14ac:dyDescent="0.25">
      <c r="B2" s="146" t="s">
        <v>178</v>
      </c>
      <c r="D2" t="s">
        <v>256</v>
      </c>
    </row>
    <row r="3" spans="2:4" x14ac:dyDescent="0.25">
      <c r="B3" s="133" t="s">
        <v>179</v>
      </c>
      <c r="D3" t="s">
        <v>256</v>
      </c>
    </row>
    <row r="4" spans="2:4" x14ac:dyDescent="0.25">
      <c r="B4" s="146" t="s">
        <v>180</v>
      </c>
      <c r="D4" t="s">
        <v>216</v>
      </c>
    </row>
    <row r="5" spans="2:4" x14ac:dyDescent="0.25">
      <c r="B5" s="133" t="s">
        <v>198</v>
      </c>
      <c r="D5" t="s">
        <v>255</v>
      </c>
    </row>
    <row r="6" spans="2:4" x14ac:dyDescent="0.25">
      <c r="B6" t="s">
        <v>257</v>
      </c>
      <c r="D6" s="148" t="s">
        <v>255</v>
      </c>
    </row>
    <row r="7" spans="2:4" x14ac:dyDescent="0.25">
      <c r="B7" t="s">
        <v>200</v>
      </c>
    </row>
    <row r="8" spans="2:4" x14ac:dyDescent="0.25">
      <c r="B8" s="133"/>
    </row>
    <row r="9" spans="2:4" x14ac:dyDescent="0.25">
      <c r="B9" s="146" t="s">
        <v>238</v>
      </c>
    </row>
    <row r="10" spans="2:4" x14ac:dyDescent="0.25">
      <c r="B10" s="133" t="s">
        <v>239</v>
      </c>
    </row>
    <row r="11" spans="2:4" x14ac:dyDescent="0.25">
      <c r="B11" s="133" t="s">
        <v>240</v>
      </c>
      <c r="D11" t="s">
        <v>104</v>
      </c>
    </row>
    <row r="12" spans="2:4" x14ac:dyDescent="0.25">
      <c r="B12" s="133" t="s">
        <v>241</v>
      </c>
      <c r="D12" t="s">
        <v>247</v>
      </c>
    </row>
    <row r="13" spans="2:4" x14ac:dyDescent="0.25">
      <c r="B13" s="133" t="s">
        <v>242</v>
      </c>
      <c r="D13" t="s">
        <v>249</v>
      </c>
    </row>
    <row r="14" spans="2:4" x14ac:dyDescent="0.25">
      <c r="B14" s="133" t="s">
        <v>243</v>
      </c>
      <c r="D14" t="s">
        <v>246</v>
      </c>
    </row>
    <row r="15" spans="2:4" x14ac:dyDescent="0.25">
      <c r="B15" s="133" t="s">
        <v>244</v>
      </c>
      <c r="D15" t="s">
        <v>245</v>
      </c>
    </row>
    <row r="16" spans="2:4" x14ac:dyDescent="0.25">
      <c r="B16" s="133" t="s">
        <v>248</v>
      </c>
      <c r="D16" t="s">
        <v>245</v>
      </c>
    </row>
    <row r="17" spans="2:4" x14ac:dyDescent="0.25">
      <c r="B17" s="133"/>
    </row>
    <row r="18" spans="2:4" x14ac:dyDescent="0.25">
      <c r="B18" s="146" t="s">
        <v>252</v>
      </c>
    </row>
    <row r="19" spans="2:4" x14ac:dyDescent="0.25">
      <c r="B19" s="133" t="s">
        <v>250</v>
      </c>
      <c r="D19" t="s">
        <v>251</v>
      </c>
    </row>
    <row r="20" spans="2:4" x14ac:dyDescent="0.25">
      <c r="B20" s="133"/>
    </row>
    <row r="21" spans="2:4" x14ac:dyDescent="0.25">
      <c r="B21" s="133" t="s">
        <v>254</v>
      </c>
      <c r="C21" t="s">
        <v>253</v>
      </c>
    </row>
    <row r="23" spans="2:4" x14ac:dyDescent="0.25">
      <c r="B23" s="133" t="s">
        <v>189</v>
      </c>
    </row>
    <row r="24" spans="2:4" x14ac:dyDescent="0.25">
      <c r="B24" s="134" t="s">
        <v>181</v>
      </c>
      <c r="C24" t="s">
        <v>191</v>
      </c>
    </row>
    <row r="25" spans="2:4" x14ac:dyDescent="0.25">
      <c r="B25" s="134" t="s">
        <v>182</v>
      </c>
      <c r="C25" s="145">
        <v>5432</v>
      </c>
    </row>
    <row r="26" spans="2:4" x14ac:dyDescent="0.25">
      <c r="B26" s="134" t="s">
        <v>183</v>
      </c>
      <c r="C26" t="s">
        <v>190</v>
      </c>
    </row>
    <row r="27" spans="2:4" x14ac:dyDescent="0.25">
      <c r="B27" s="134" t="s">
        <v>184</v>
      </c>
      <c r="C27" t="s">
        <v>192</v>
      </c>
    </row>
    <row r="28" spans="2:4" x14ac:dyDescent="0.25">
      <c r="B28" s="134" t="s">
        <v>185</v>
      </c>
      <c r="C28" s="135" t="s">
        <v>193</v>
      </c>
    </row>
    <row r="29" spans="2:4" x14ac:dyDescent="0.25">
      <c r="B29" s="134" t="s">
        <v>186</v>
      </c>
      <c r="C29" t="s">
        <v>195</v>
      </c>
    </row>
    <row r="30" spans="2:4" x14ac:dyDescent="0.25">
      <c r="B30" s="134" t="s">
        <v>187</v>
      </c>
      <c r="C30" t="s">
        <v>194</v>
      </c>
    </row>
    <row r="31" spans="2:4" x14ac:dyDescent="0.25">
      <c r="B31" s="134" t="s">
        <v>199</v>
      </c>
      <c r="C31" s="145">
        <v>587</v>
      </c>
    </row>
    <row r="32" spans="2:4" x14ac:dyDescent="0.25">
      <c r="B32" s="134" t="s">
        <v>188</v>
      </c>
      <c r="C32" t="s">
        <v>180</v>
      </c>
    </row>
    <row r="33" spans="2:5" x14ac:dyDescent="0.25">
      <c r="B33" s="133" t="s">
        <v>196</v>
      </c>
      <c r="C33" t="s">
        <v>197</v>
      </c>
    </row>
    <row r="35" spans="2:5" x14ac:dyDescent="0.25">
      <c r="B35" s="133" t="s">
        <v>259</v>
      </c>
      <c r="E35" t="s">
        <v>261</v>
      </c>
    </row>
    <row r="36" spans="2:5" x14ac:dyDescent="0.25">
      <c r="B36" s="133" t="s">
        <v>260</v>
      </c>
      <c r="E36" t="s">
        <v>261</v>
      </c>
    </row>
    <row r="37" spans="2:5" x14ac:dyDescent="0.25">
      <c r="B37" s="133"/>
    </row>
  </sheetData>
  <hyperlinks>
    <hyperlink ref="B4" r:id="rId1"/>
    <hyperlink ref="B9" r:id="rId2"/>
    <hyperlink ref="B18" r:id="rId3"/>
    <hyperlink ref="B2" r:id="rId4"/>
    <hyperlink ref="D6" r:id="rId5"/>
  </hyperlinks>
  <pageMargins left="0.511811024" right="0.511811024" top="0.78740157499999996" bottom="0.78740157499999996" header="0.31496062000000002" footer="0.31496062000000002"/>
  <pageSetup paperSize="9" orientation="portrait" horizontalDpi="0" verticalDpi="0" r:id="rId6"/>
  <drawing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5" sqref="E5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9" sqref="F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4" sqref="M4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6" sqref="H16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Calendários</vt:lpstr>
      <vt:lpstr>Tarefas</vt:lpstr>
      <vt:lpstr>Menus</vt:lpstr>
      <vt:lpstr>Dados fixos</vt:lpstr>
      <vt:lpstr>Cliente</vt:lpstr>
      <vt:lpstr>Técnico</vt:lpstr>
      <vt:lpstr>Gerente Operacional</vt:lpstr>
      <vt:lpstr>Gerente Adiministrativo</vt:lpstr>
      <vt:lpstr>Calendários!Area_de_impressao</vt:lpstr>
    </vt:vector>
  </TitlesOfParts>
  <Company>Grupo Amil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Marques - Diret/BR</dc:creator>
  <cp:lastModifiedBy>VINICIUS AUGUSTO MARQUES</cp:lastModifiedBy>
  <dcterms:created xsi:type="dcterms:W3CDTF">2016-09-27T13:24:44Z</dcterms:created>
  <dcterms:modified xsi:type="dcterms:W3CDTF">2019-09-24T10:53:26Z</dcterms:modified>
</cp:coreProperties>
</file>