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pev_weekly\"/>
    </mc:Choice>
  </mc:AlternateContent>
  <xr:revisionPtr revIDLastSave="0" documentId="13_ncr:1_{C87AABBD-38CA-4808-B432-304AC8CF85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created_sheet_20230830_140614" sheetId="2" r:id="rId2"/>
    <sheet name="created_sheet_20230901_143340" sheetId="3" r:id="rId3"/>
    <sheet name="created_sheet_20230901_144622" sheetId="4" r:id="rId4"/>
    <sheet name="created_sheet_20230902_21581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1" l="1"/>
  <c r="Z15" i="1"/>
  <c r="T15" i="1"/>
  <c r="U15" i="1" s="1"/>
  <c r="R15" i="1"/>
  <c r="S15" i="1" s="1"/>
  <c r="Q15" i="1"/>
  <c r="N15" i="1"/>
  <c r="K15" i="1"/>
  <c r="I15" i="1"/>
  <c r="H15" i="1"/>
  <c r="E15" i="1"/>
  <c r="AC14" i="1"/>
  <c r="Z14" i="1"/>
  <c r="T14" i="1"/>
  <c r="U14" i="1" s="1"/>
  <c r="R14" i="1"/>
  <c r="S14" i="1" s="1"/>
  <c r="Q14" i="1"/>
  <c r="N14" i="1"/>
  <c r="K14" i="1"/>
  <c r="I14" i="1"/>
  <c r="H14" i="1"/>
  <c r="E14" i="1"/>
  <c r="AC13" i="1"/>
  <c r="Z13" i="1"/>
  <c r="T13" i="1"/>
  <c r="U13" i="1" s="1"/>
  <c r="R13" i="1"/>
  <c r="S13" i="1" s="1"/>
  <c r="Q13" i="1"/>
  <c r="N13" i="1"/>
  <c r="K13" i="1"/>
  <c r="I13" i="1"/>
  <c r="H13" i="1"/>
  <c r="E13" i="1"/>
  <c r="AC12" i="1"/>
  <c r="Z12" i="1"/>
  <c r="T12" i="1"/>
  <c r="U12" i="1" s="1"/>
  <c r="R12" i="1"/>
  <c r="S12" i="1" s="1"/>
  <c r="Q12" i="1"/>
  <c r="N12" i="1"/>
  <c r="K12" i="1"/>
  <c r="I12" i="1"/>
  <c r="H12" i="1"/>
  <c r="E12" i="1"/>
  <c r="AC11" i="1"/>
  <c r="Z11" i="1"/>
  <c r="T11" i="1"/>
  <c r="U11" i="1" s="1"/>
  <c r="R11" i="1"/>
  <c r="S11" i="1" s="1"/>
  <c r="Q11" i="1"/>
  <c r="N11" i="1"/>
  <c r="K11" i="1"/>
  <c r="I11" i="1"/>
  <c r="H11" i="1"/>
  <c r="E11" i="1"/>
  <c r="AC10" i="1"/>
  <c r="Z10" i="1"/>
  <c r="T10" i="1"/>
  <c r="U10" i="1" s="1"/>
  <c r="R10" i="1"/>
  <c r="S10" i="1" s="1"/>
  <c r="Q10" i="1"/>
  <c r="N10" i="1"/>
  <c r="K10" i="1"/>
  <c r="I10" i="1"/>
  <c r="H10" i="1"/>
  <c r="E10" i="1"/>
  <c r="AC9" i="1"/>
  <c r="Z9" i="1"/>
  <c r="T9" i="1"/>
  <c r="U9" i="1" s="1"/>
  <c r="R9" i="1"/>
  <c r="S9" i="1" s="1"/>
  <c r="Q9" i="1"/>
  <c r="N9" i="1"/>
  <c r="K9" i="1"/>
  <c r="I9" i="1"/>
  <c r="H9" i="1"/>
  <c r="E9" i="1"/>
  <c r="AC8" i="1"/>
  <c r="Z8" i="1"/>
  <c r="T8" i="1"/>
  <c r="U8" i="1" s="1"/>
  <c r="R8" i="1"/>
  <c r="S8" i="1" s="1"/>
  <c r="Q8" i="1"/>
  <c r="N8" i="1"/>
  <c r="K8" i="1"/>
  <c r="I8" i="1"/>
  <c r="H8" i="1"/>
  <c r="E8" i="1"/>
  <c r="AC7" i="1"/>
  <c r="Z7" i="1"/>
  <c r="T7" i="1"/>
  <c r="U7" i="1" s="1"/>
  <c r="R7" i="1"/>
  <c r="S7" i="1" s="1"/>
  <c r="Q7" i="1"/>
  <c r="N7" i="1"/>
  <c r="K7" i="1"/>
  <c r="I7" i="1"/>
  <c r="H7" i="1"/>
  <c r="E7" i="1"/>
  <c r="AC6" i="1"/>
  <c r="Z6" i="1"/>
  <c r="T6" i="1"/>
  <c r="U6" i="1" s="1"/>
  <c r="R6" i="1"/>
  <c r="S6" i="1" s="1"/>
  <c r="Q6" i="1"/>
  <c r="N6" i="1"/>
  <c r="K6" i="1"/>
  <c r="I6" i="1"/>
  <c r="H6" i="1"/>
  <c r="E6" i="1"/>
  <c r="AC5" i="1"/>
  <c r="Z5" i="1"/>
  <c r="T5" i="1"/>
  <c r="U5" i="1" s="1"/>
  <c r="R5" i="1"/>
  <c r="S5" i="1" s="1"/>
  <c r="Q5" i="1"/>
  <c r="N5" i="1"/>
  <c r="K5" i="1"/>
  <c r="I5" i="1"/>
  <c r="H5" i="1"/>
  <c r="E5" i="1"/>
  <c r="V4" i="1"/>
  <c r="P4" i="1"/>
  <c r="Q4" i="1" s="1"/>
  <c r="O4" i="1"/>
  <c r="M4" i="1"/>
  <c r="N4" i="1" s="1"/>
  <c r="L4" i="1"/>
  <c r="K4" i="1"/>
  <c r="J4" i="1"/>
  <c r="G4" i="1"/>
  <c r="H4" i="1" s="1"/>
  <c r="F4" i="1"/>
  <c r="D4" i="1"/>
  <c r="I4" i="1" s="1"/>
  <c r="C4" i="1"/>
  <c r="E4" i="1" s="1"/>
  <c r="B4" i="1"/>
  <c r="E2" i="1" l="1"/>
  <c r="T4" i="1"/>
  <c r="U4" i="1" s="1"/>
  <c r="I2" i="1"/>
  <c r="R4" i="1"/>
  <c r="S4" i="1" s="1"/>
</calcChain>
</file>

<file path=xl/sharedStrings.xml><?xml version="1.0" encoding="utf-8"?>
<sst xmlns="http://schemas.openxmlformats.org/spreadsheetml/2006/main" count="85" uniqueCount="42">
  <si>
    <t>test 1</t>
  </si>
  <si>
    <t>test 2</t>
  </si>
  <si>
    <t>test 3</t>
  </si>
  <si>
    <t>test 4</t>
  </si>
  <si>
    <t>th</t>
  </si>
  <si>
    <t>sasa</t>
  </si>
  <si>
    <t>asasa</t>
  </si>
  <si>
    <t>asfd</t>
  </si>
  <si>
    <t>% Organic</t>
  </si>
  <si>
    <t>.</t>
  </si>
  <si>
    <t>Current Week (Net)</t>
  </si>
  <si>
    <t>Last Week (Net)</t>
  </si>
  <si>
    <t>LAST YEAR (Net) 2019</t>
  </si>
  <si>
    <t>% to LW</t>
  </si>
  <si>
    <t>Month To Date T/Over</t>
  </si>
  <si>
    <t>LAST YEAR (Net) 2022</t>
  </si>
  <si>
    <t>% to LW 2022</t>
  </si>
  <si>
    <t>% to LY 2019</t>
  </si>
  <si>
    <t>Invoices</t>
  </si>
  <si>
    <t>Avg Spend per Bill</t>
  </si>
  <si>
    <t>Mac &amp; Rib</t>
  </si>
  <si>
    <t>% To Covers</t>
  </si>
  <si>
    <t>Mac &amp; Rib Monthly</t>
  </si>
  <si>
    <t>% To Date</t>
  </si>
  <si>
    <t>Uber / Mr D Deliveries</t>
  </si>
  <si>
    <t>WhatsApp</t>
  </si>
  <si>
    <t>WhatsApp % of TO</t>
  </si>
  <si>
    <t>Non-Banking</t>
  </si>
  <si>
    <t>Delivery</t>
  </si>
  <si>
    <t>Whatsapp /Takeout</t>
  </si>
  <si>
    <t>GROUP TOTAL</t>
  </si>
  <si>
    <t>Hartenbos</t>
  </si>
  <si>
    <t>Eagles Landing</t>
  </si>
  <si>
    <t>Irene Village</t>
  </si>
  <si>
    <t>Kyalami Corner</t>
  </si>
  <si>
    <t>Lynnwood</t>
  </si>
  <si>
    <t>Melrose Arch</t>
  </si>
  <si>
    <t>Melville</t>
  </si>
  <si>
    <t>Cambridge Crossing</t>
  </si>
  <si>
    <t>Queenswood</t>
  </si>
  <si>
    <t xml:space="preserve">Waterkloof </t>
  </si>
  <si>
    <t>Stellenbosch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</si>
</sst>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  <charset val="238"/>
    </font>
    <font>
      <b/>
      <sz val="12"/>
      <color theme="4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/>
  </cellStyleXfs>
  <cellXfs count="65">
    <xf numFmtId="0" fontId="0" fillId="0" borderId="0" xfId="0"/>
    <xf numFmtId="0" fontId="4" fillId="0" borderId="0" xfId="2"/>
    <xf numFmtId="0" fontId="5" fillId="2" borderId="1" xfId="2" applyFont="1" applyFill="1" applyBorder="1"/>
    <xf numFmtId="0" fontId="5" fillId="0" borderId="0" xfId="2" applyFont="1"/>
    <xf numFmtId="0" fontId="5" fillId="2" borderId="0" xfId="2" applyFont="1" applyFill="1"/>
    <xf numFmtId="1" fontId="4" fillId="0" borderId="0" xfId="2" applyNumberFormat="1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3"/>
    <xf numFmtId="10" fontId="4" fillId="2" borderId="2" xfId="1" applyNumberFormat="1" applyFont="1" applyFill="1" applyBorder="1" applyAlignment="1">
      <alignment horizontal="center"/>
    </xf>
    <xf numFmtId="0" fontId="4" fillId="0" borderId="3" xfId="3" applyBorder="1"/>
    <xf numFmtId="10" fontId="4" fillId="0" borderId="0" xfId="1" applyNumberFormat="1" applyFont="1" applyAlignment="1">
      <alignment horizontal="center"/>
    </xf>
    <xf numFmtId="10" fontId="4" fillId="2" borderId="0" xfId="1" applyNumberFormat="1" applyFont="1" applyFill="1" applyAlignment="1">
      <alignment horizontal="center"/>
    </xf>
    <xf numFmtId="1" fontId="4" fillId="0" borderId="4" xfId="3" applyNumberFormat="1" applyBorder="1"/>
    <xf numFmtId="0" fontId="2" fillId="0" borderId="0" xfId="0" applyFont="1"/>
    <xf numFmtId="0" fontId="6" fillId="0" borderId="5" xfId="3" applyFont="1" applyBorder="1"/>
    <xf numFmtId="0" fontId="5" fillId="3" borderId="5" xfId="3" applyFont="1" applyFill="1" applyBorder="1" applyAlignment="1">
      <alignment horizontal="center"/>
    </xf>
    <xf numFmtId="0" fontId="7" fillId="4" borderId="5" xfId="3" applyFont="1" applyFill="1" applyBorder="1" applyAlignment="1">
      <alignment horizontal="center" wrapText="1"/>
    </xf>
    <xf numFmtId="0" fontId="7" fillId="5" borderId="5" xfId="3" applyFont="1" applyFill="1" applyBorder="1" applyAlignment="1">
      <alignment horizontal="center" wrapText="1"/>
    </xf>
    <xf numFmtId="0" fontId="5" fillId="5" borderId="5" xfId="3" applyFont="1" applyFill="1" applyBorder="1" applyAlignment="1">
      <alignment horizontal="center"/>
    </xf>
    <xf numFmtId="0" fontId="5" fillId="5" borderId="5" xfId="3" applyFont="1" applyFill="1" applyBorder="1" applyAlignment="1">
      <alignment horizontal="center" wrapText="1"/>
    </xf>
    <xf numFmtId="1" fontId="5" fillId="5" borderId="5" xfId="3" applyNumberFormat="1" applyFont="1" applyFill="1" applyBorder="1" applyAlignment="1">
      <alignment horizontal="center"/>
    </xf>
    <xf numFmtId="0" fontId="8" fillId="5" borderId="5" xfId="3" applyFont="1" applyFill="1" applyBorder="1" applyAlignment="1">
      <alignment horizontal="center" wrapText="1"/>
    </xf>
    <xf numFmtId="0" fontId="7" fillId="6" borderId="5" xfId="3" applyFont="1" applyFill="1" applyBorder="1" applyAlignment="1">
      <alignment horizontal="center" wrapText="1"/>
    </xf>
    <xf numFmtId="0" fontId="9" fillId="2" borderId="5" xfId="0" applyFont="1" applyFill="1" applyBorder="1"/>
    <xf numFmtId="0" fontId="10" fillId="0" borderId="0" xfId="0" applyFont="1" applyAlignment="1">
      <alignment wrapText="1"/>
    </xf>
    <xf numFmtId="2" fontId="0" fillId="0" borderId="5" xfId="0" applyNumberFormat="1" applyBorder="1"/>
    <xf numFmtId="164" fontId="5" fillId="0" borderId="5" xfId="3" applyNumberFormat="1" applyFont="1" applyBorder="1" applyAlignment="1">
      <alignment horizontal="center" wrapText="1"/>
    </xf>
    <xf numFmtId="164" fontId="5" fillId="0" borderId="6" xfId="3" applyNumberFormat="1" applyFont="1" applyBorder="1" applyAlignment="1">
      <alignment horizontal="center" vertical="center" wrapText="1"/>
    </xf>
    <xf numFmtId="9" fontId="6" fillId="2" borderId="6" xfId="4" applyFont="1" applyFill="1" applyBorder="1" applyAlignment="1">
      <alignment horizontal="center" vertical="center"/>
    </xf>
    <xf numFmtId="4" fontId="5" fillId="0" borderId="6" xfId="3" applyNumberFormat="1" applyFont="1" applyBorder="1" applyAlignment="1">
      <alignment horizontal="center" vertical="center" wrapText="1"/>
    </xf>
    <xf numFmtId="9" fontId="6" fillId="2" borderId="5" xfId="4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4" fontId="5" fillId="0" borderId="5" xfId="3" applyNumberFormat="1" applyFont="1" applyBorder="1" applyAlignment="1">
      <alignment horizontal="center" vertical="center"/>
    </xf>
    <xf numFmtId="3" fontId="5" fillId="0" borderId="5" xfId="3" applyNumberFormat="1" applyFont="1" applyBorder="1" applyAlignment="1">
      <alignment horizontal="center" vertical="center" wrapText="1"/>
    </xf>
    <xf numFmtId="10" fontId="5" fillId="0" borderId="5" xfId="3" applyNumberFormat="1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165" fontId="5" fillId="0" borderId="5" xfId="3" applyNumberFormat="1" applyFont="1" applyBorder="1" applyAlignment="1">
      <alignment horizontal="center" vertical="center" wrapText="1"/>
    </xf>
    <xf numFmtId="4" fontId="5" fillId="0" borderId="5" xfId="3" applyNumberFormat="1" applyFont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4" fontId="0" fillId="0" borderId="5" xfId="0" applyNumberFormat="1" applyBorder="1"/>
    <xf numFmtId="4" fontId="11" fillId="0" borderId="5" xfId="0" applyNumberFormat="1" applyFont="1" applyBorder="1" applyAlignment="1">
      <alignment horizontal="center"/>
    </xf>
    <xf numFmtId="4" fontId="6" fillId="0" borderId="5" xfId="4" applyNumberFormat="1" applyFont="1" applyBorder="1" applyAlignment="1">
      <alignment horizontal="center"/>
    </xf>
    <xf numFmtId="9" fontId="6" fillId="0" borderId="7" xfId="4" applyFont="1" applyBorder="1" applyAlignment="1">
      <alignment horizontal="center" vertical="center"/>
    </xf>
    <xf numFmtId="9" fontId="6" fillId="0" borderId="5" xfId="4" applyFont="1" applyBorder="1" applyAlignment="1">
      <alignment horizontal="center"/>
    </xf>
    <xf numFmtId="4" fontId="6" fillId="0" borderId="5" xfId="2" applyNumberFormat="1" applyFont="1" applyBorder="1" applyAlignment="1">
      <alignment horizontal="center"/>
    </xf>
    <xf numFmtId="4" fontId="5" fillId="0" borderId="5" xfId="3" applyNumberFormat="1" applyFont="1" applyBorder="1" applyAlignment="1">
      <alignment horizontal="center" wrapText="1"/>
    </xf>
    <xf numFmtId="10" fontId="5" fillId="0" borderId="5" xfId="3" applyNumberFormat="1" applyFont="1" applyBorder="1" applyAlignment="1">
      <alignment horizontal="center" wrapText="1"/>
    </xf>
    <xf numFmtId="4" fontId="6" fillId="0" borderId="5" xfId="3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4" fontId="12" fillId="0" borderId="5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5" xfId="3" applyFont="1" applyBorder="1" applyAlignment="1">
      <alignment horizontal="center"/>
    </xf>
    <xf numFmtId="1" fontId="13" fillId="0" borderId="0" xfId="0" applyNumberFormat="1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/>
    <xf numFmtId="2" fontId="6" fillId="0" borderId="0" xfId="0" applyNumberFormat="1" applyFont="1" applyAlignment="1">
      <alignment horizontal="right" vertical="center"/>
    </xf>
    <xf numFmtId="0" fontId="12" fillId="0" borderId="0" xfId="0" applyFont="1"/>
    <xf numFmtId="1" fontId="0" fillId="0" borderId="0" xfId="0" applyNumberFormat="1"/>
    <xf numFmtId="0" fontId="0" fillId="0" borderId="8" xfId="0" applyBorder="1"/>
  </cellXfs>
  <cellStyles count="5">
    <cellStyle name="Normal" xfId="0" builtinId="0"/>
    <cellStyle name="Normal 2 2" xfId="2" xr:uid="{8D4B883A-9B12-469C-B0D7-D083754E3A2E}"/>
    <cellStyle name="Normal 3" xfId="3" xr:uid="{475F10A4-AD73-4962-B3B2-38BE7DA6E54F}"/>
    <cellStyle name="Percent" xfId="1" builtinId="5"/>
    <cellStyle name="Percent 3 2" xfId="4" xr:uid="{EC541460-0232-470D-9A81-0DF0EF813684}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82265024"/>
        <c:axId val="482265352"/>
      </c:barChart>
      <c:catAx>
        <c:axId val="48226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65352"/>
        <c:crosses val="autoZero"/>
        <c:auto val="1"/>
        <c:lblAlgn val="ctr"/>
        <c:lblOffset val="100"/>
        <c:noMultiLvlLbl val="0"/>
      </c:catAx>
      <c:valAx>
        <c:axId val="482265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482265024"/>
        <c:crosses val="autoZero"/>
        <c:crossBetween val="between"/>
      </c:valAx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573116563541178E-4"/>
          <c:y val="3.4096189228696462E-4"/>
          <c:w val="0.99888648293963267"/>
          <c:h val="0.871344249582438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'[1]07 August - 13 August 2023'!$C$3</c:f>
              <c:strCache>
                <c:ptCount val="1"/>
                <c:pt idx="0">
                  <c:v>Last Week (Net)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/>
              </a:solidFill>
              <a:prstDash val="solid"/>
              <a:miter lim="800000"/>
            </a:ln>
          </c:spPr>
          <c:invertIfNegative val="0"/>
          <c:cat>
            <c:strRef>
              <c:f>'[1]07 August - 13 August 2023'!$A$5:$A$15</c:f>
              <c:strCache>
                <c:ptCount val="11"/>
                <c:pt idx="0">
                  <c:v>Hartenbos</c:v>
                </c:pt>
                <c:pt idx="1">
                  <c:v>Eagles Landing</c:v>
                </c:pt>
                <c:pt idx="2">
                  <c:v>Irene Village</c:v>
                </c:pt>
                <c:pt idx="3">
                  <c:v>Kyalami Corner</c:v>
                </c:pt>
                <c:pt idx="4">
                  <c:v>Lynnwood</c:v>
                </c:pt>
                <c:pt idx="5">
                  <c:v>Melrose Arch</c:v>
                </c:pt>
                <c:pt idx="6">
                  <c:v>Melville</c:v>
                </c:pt>
                <c:pt idx="7">
                  <c:v>Cambridge Crossing</c:v>
                </c:pt>
                <c:pt idx="8">
                  <c:v>Queenswood</c:v>
                </c:pt>
                <c:pt idx="9">
                  <c:v>Waterkloof </c:v>
                </c:pt>
                <c:pt idx="10">
                  <c:v>Stellenbosch</c:v>
                </c:pt>
              </c:strCache>
            </c:strRef>
          </c:cat>
          <c:val>
            <c:numRef>
              <c:f>'[1]07 August - 13 August 2023'!$C$5:$C$15</c:f>
              <c:numCache>
                <c:formatCode>#,##0.00</c:formatCode>
                <c:ptCount val="11"/>
                <c:pt idx="0">
                  <c:v>263188.61</c:v>
                </c:pt>
                <c:pt idx="1">
                  <c:v>215281.39</c:v>
                </c:pt>
                <c:pt idx="2">
                  <c:v>244637.43</c:v>
                </c:pt>
                <c:pt idx="4">
                  <c:v>184879.71</c:v>
                </c:pt>
                <c:pt idx="6">
                  <c:v>150790.1</c:v>
                </c:pt>
                <c:pt idx="7">
                  <c:v>199450.13</c:v>
                </c:pt>
                <c:pt idx="8">
                  <c:v>177417.58</c:v>
                </c:pt>
                <c:pt idx="9">
                  <c:v>181408.54</c:v>
                </c:pt>
                <c:pt idx="10">
                  <c:v>153048.51999999999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433C-AF9F-CF2254BD2971}"/>
            </c:ext>
          </c:extLst>
        </c:ser>
        <c:ser>
          <c:idx val="3"/>
          <c:order val="1"/>
          <c:tx>
            <c:strRef>
              <c:f>'[1]07 August - 13 August 2023'!$B$3</c:f>
              <c:strCache>
                <c:ptCount val="1"/>
                <c:pt idx="0">
                  <c:v>Current Week (Net)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5"/>
              </a:solidFill>
              <a:prstDash val="solid"/>
              <a:miter lim="800000"/>
            </a:ln>
          </c:spPr>
          <c:invertIfNegative val="0"/>
          <c:cat>
            <c:strRef>
              <c:f>'[1]07 August - 13 August 2023'!$A$5:$A$15</c:f>
              <c:strCache>
                <c:ptCount val="11"/>
                <c:pt idx="0">
                  <c:v>Hartenbos</c:v>
                </c:pt>
                <c:pt idx="1">
                  <c:v>Eagles Landing</c:v>
                </c:pt>
                <c:pt idx="2">
                  <c:v>Irene Village</c:v>
                </c:pt>
                <c:pt idx="3">
                  <c:v>Kyalami Corner</c:v>
                </c:pt>
                <c:pt idx="4">
                  <c:v>Lynnwood</c:v>
                </c:pt>
                <c:pt idx="5">
                  <c:v>Melrose Arch</c:v>
                </c:pt>
                <c:pt idx="6">
                  <c:v>Melville</c:v>
                </c:pt>
                <c:pt idx="7">
                  <c:v>Cambridge Crossing</c:v>
                </c:pt>
                <c:pt idx="8">
                  <c:v>Queenswood</c:v>
                </c:pt>
                <c:pt idx="9">
                  <c:v>Waterkloof </c:v>
                </c:pt>
                <c:pt idx="10">
                  <c:v>Stellenbosch</c:v>
                </c:pt>
              </c:strCache>
            </c:strRef>
          </c:cat>
          <c:val>
            <c:numRef>
              <c:f>'[1]07 August - 13 August 2023'!$B$5:$B$15</c:f>
              <c:numCache>
                <c:formatCode>#,##0.00</c:formatCode>
                <c:ptCount val="11"/>
                <c:pt idx="0">
                  <c:v>328440.5</c:v>
                </c:pt>
                <c:pt idx="1">
                  <c:v>210918.38</c:v>
                </c:pt>
                <c:pt idx="2">
                  <c:v>238718.61</c:v>
                </c:pt>
                <c:pt idx="4">
                  <c:v>193770.68</c:v>
                </c:pt>
                <c:pt idx="6">
                  <c:v>138646.25</c:v>
                </c:pt>
                <c:pt idx="7">
                  <c:v>200600.97</c:v>
                </c:pt>
                <c:pt idx="8">
                  <c:v>156547.88</c:v>
                </c:pt>
                <c:pt idx="9">
                  <c:v>143985.85999999999</c:v>
                </c:pt>
                <c:pt idx="10">
                  <c:v>160438.10999999999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6-433C-AF9F-CF2254BD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1267264"/>
        <c:axId val="641269560"/>
      </c:barChart>
      <c:catAx>
        <c:axId val="6412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69560"/>
        <c:crosses val="autoZero"/>
        <c:auto val="1"/>
        <c:lblAlgn val="ctr"/>
        <c:lblOffset val="100"/>
        <c:noMultiLvlLbl val="0"/>
      </c:catAx>
      <c:valAx>
        <c:axId val="641269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64126726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50808</xdr:colOff>
      <xdr:row>17</xdr:row>
      <xdr:rowOff>25400</xdr:rowOff>
    </xdr:from>
    <xdr:to>
      <xdr:col>21</xdr:col>
      <xdr:colOff>1003300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47466-F2A6-4318-B839-9C82931A0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15</xdr:row>
      <xdr:rowOff>139700</xdr:rowOff>
    </xdr:from>
    <xdr:to>
      <xdr:col>22</xdr:col>
      <xdr:colOff>63500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F70BB-2F4B-4E7C-A4D2-4F289165D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pev_weekly\PeV%20Weekly%20Summary%20Report%202023.xlsx" TargetMode="External"/><Relationship Id="rId1" Type="http://schemas.openxmlformats.org/officeDocument/2006/relationships/externalLinkPath" Target="PeV%20Weekly%20Summary%20Repor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 25 - Jan 1 17"/>
      <sheetName val="Dec 25 - Dec 31 17"/>
      <sheetName val="Jan 1 - Jan 7"/>
      <sheetName val="Jan 8 - Jan 14"/>
      <sheetName val="Jan 15 - Jan 21"/>
      <sheetName val="Jan 22 - Jan 28"/>
      <sheetName val="Jan 29 - Feb 4"/>
      <sheetName val="Feb 5 - Feb 11"/>
      <sheetName val="Feb 12 - Feb 18"/>
      <sheetName val="Feb 19 - Feb 25"/>
      <sheetName val="Feb 26 - Mar 4"/>
      <sheetName val="Mar 5 - Mar 11"/>
      <sheetName val="Mar 12 - Mar 18"/>
      <sheetName val="Mar 19 - Mar 25"/>
      <sheetName val="Mar 26 - Apr 1"/>
      <sheetName val="Apr 2 - Apr 8"/>
      <sheetName val="Apr 9 - Apr 15"/>
      <sheetName val="Apr 16 - Apr 22"/>
      <sheetName val="Apr 23 - Apr 29"/>
      <sheetName val="Apr 30 - May 6"/>
      <sheetName val="May 7 - May 13"/>
      <sheetName val="May 14 - May 20"/>
      <sheetName val="May 21 - May 27"/>
      <sheetName val="May 28 - Jun 3"/>
      <sheetName val="Jun 4 - Jun 10"/>
      <sheetName val="Jun 11 - Jun 17"/>
      <sheetName val="Jun 18 - Jun 24"/>
      <sheetName val="Jun 25 - Jul 1"/>
      <sheetName val="Jul 2 - Jul 8"/>
      <sheetName val="Jul 9 - Jul 15"/>
      <sheetName val="Jul 16 - Jul 22"/>
      <sheetName val="Jul 23 - Jul 29"/>
      <sheetName val="Jul 30 - Aug 5"/>
      <sheetName val="Aug 6 - Aug 12"/>
      <sheetName val="Aug 13 - Aug 19"/>
      <sheetName val="Aug 20 - Aug 26"/>
      <sheetName val="Aug 27 - Sept 2"/>
      <sheetName val="Sept 3 - Sept 9"/>
      <sheetName val="Sept 10 - Sept 16"/>
      <sheetName val="Sept 17 - Sept 23"/>
      <sheetName val="Sept 24 - Sept 30"/>
      <sheetName val="Oct 1 - Oct 7"/>
      <sheetName val="Oct 8 - Oct 14"/>
      <sheetName val="Oct 15 - Oct 21"/>
      <sheetName val="Oct 22 - Oct 28"/>
      <sheetName val="Oct 29 - Nov 4"/>
      <sheetName val="Nov 5 - Nov 11"/>
      <sheetName val="Nov 12 - Nov 18"/>
      <sheetName val="Nov 19 - Nov 25"/>
      <sheetName val="Nov 26 - Dec 2"/>
      <sheetName val="Dec 3 - Dec 9"/>
      <sheetName val="Dec 10 - Dec 16"/>
      <sheetName val="Dec 17 - Dec 23"/>
      <sheetName val="Dec 24 - Dec 30"/>
      <sheetName val="Dec 31 - Jan 6"/>
      <sheetName val="Jan 7 - Jan 13"/>
      <sheetName val="Jan 14 - Jan 20"/>
      <sheetName val="Jan 21 - Jan 27"/>
      <sheetName val="28 Jan - 3 Feb"/>
      <sheetName val="4 Feb - 10 Feb"/>
      <sheetName val="11 Feb - 17 Feb"/>
      <sheetName val="18 Feb - 24 Feb"/>
      <sheetName val="25 Feb - 3 Mar"/>
      <sheetName val="4 Mar- 10 Mar"/>
      <sheetName val="11 Mar- 17 Mar"/>
      <sheetName val="18 Mar- 24 Mar"/>
      <sheetName val="25 Mar- 31 Mar"/>
      <sheetName val="1 Apr- 7 Apr"/>
      <sheetName val="8 Apr- 14 Apr"/>
      <sheetName val="15 Apr- 21 Apr"/>
      <sheetName val="22 Apr- 28 Apr"/>
      <sheetName val="29 Apr- 5 May"/>
      <sheetName val="6 May - 12 May"/>
      <sheetName val="13 May - 19 May"/>
      <sheetName val="20 May - 26 May"/>
      <sheetName val="27 May - 2 June"/>
      <sheetName val="3 June - 9 June"/>
      <sheetName val="10 June - 16 June"/>
      <sheetName val="17 June - 23 June"/>
      <sheetName val="24 June - 30 June"/>
      <sheetName val="1 July - 7 July"/>
      <sheetName val="8 July - 14 July"/>
      <sheetName val="15 July - 21 July"/>
      <sheetName val="22 July - 28 July"/>
      <sheetName val="29 July - 4 August"/>
      <sheetName val="5 August - 11 August"/>
      <sheetName val="12 August - 18 August"/>
      <sheetName val="19 August - 25 August"/>
      <sheetName val="26 August - 1 September"/>
      <sheetName val="2 Sept - 8 Sept"/>
      <sheetName val="9 Sept - 15 Sept"/>
      <sheetName val="16 Sept - 22 Sept"/>
      <sheetName val="23 Sept - 29 Sept"/>
      <sheetName val="30 Sept - 6 Oct"/>
      <sheetName val="7 Oct - 13 Oct"/>
      <sheetName val="14 Oct - 20 Oct"/>
      <sheetName val="21 Oct - 27 Oct"/>
      <sheetName val="28 Oct - 3 Nov"/>
      <sheetName val="4 Nov - 10 Nov"/>
      <sheetName val="11 Nov - 17 Nov"/>
      <sheetName val="18 Nov - 24 Nov"/>
      <sheetName val="25 Nov - 1 Dec"/>
      <sheetName val="2 Dec - 8 Dec"/>
      <sheetName val="9 Dec - 15 Dec"/>
      <sheetName val="16 Dec - 22 Dec"/>
      <sheetName val="23 Dec - 29 Dec"/>
      <sheetName val="30 Dec - 5 Jan"/>
      <sheetName val="6 Jan - 12 Jan"/>
      <sheetName val="13 Jan - 19 Jan"/>
      <sheetName val="20 Jan - 26 Jan"/>
      <sheetName val="27 Jan - 2 Feb"/>
      <sheetName val="3 Feb - 9 Feb"/>
      <sheetName val="10 Feb - 16 Feb"/>
      <sheetName val="17 Feb - 23 Feb"/>
      <sheetName val="24 Feb - 1 March"/>
      <sheetName val="2 March - 8 March"/>
      <sheetName val="9 March - 15 March"/>
      <sheetName val="16 March - 22 March"/>
      <sheetName val="1 May - 3 May 2020"/>
      <sheetName val="4 May - 10 May 2020"/>
      <sheetName val="11 May - 17 May 2020"/>
      <sheetName val="18 May - 24 May 2020"/>
      <sheetName val="25 May - 31 May 2020"/>
      <sheetName val="1 June - 7 June 2020"/>
      <sheetName val="8 June - 14 June 2020"/>
      <sheetName val="15 June - 21 June 2020"/>
      <sheetName val="22 June - 28 June 2020"/>
      <sheetName val="29 June - 5 July 2020"/>
      <sheetName val="6 July - 12 July 2020"/>
      <sheetName val="13 July - 19 July 2020"/>
      <sheetName val="20 July - 26 July 2020"/>
      <sheetName val="27 July - 2 August 2020"/>
      <sheetName val="3 August - 9 August 2020"/>
      <sheetName val="10 August - 16 August 2020"/>
      <sheetName val="17 August - 23 August 2020"/>
      <sheetName val="24 August - 30 August 2020"/>
      <sheetName val="31 August - 6 Sept 2020"/>
      <sheetName val="7 Sept - 13 Sept 2020"/>
      <sheetName val="14 Sept - 20 Sept 2020"/>
      <sheetName val="21 Sept - 27 Sept 2020"/>
      <sheetName val="28 Sept - 4 Oct 2020"/>
      <sheetName val="5 Oct - 11 Oct 2020"/>
      <sheetName val="12 Oct - 18 Oct 2020"/>
      <sheetName val="19 Oct - 25 Oct 2020"/>
      <sheetName val="26 Oct - 1 Nov 2020"/>
      <sheetName val="2 - 8 Nov 2020"/>
      <sheetName val="9 - 15 Nov 2020"/>
      <sheetName val="16 - 22 Nov 2020"/>
      <sheetName val="23 - 29 Nov 2020"/>
      <sheetName val="30 Nov - 6 Dec 2020"/>
      <sheetName val="7 - 13 Dec 2020"/>
      <sheetName val="14 - 20 Dec 2020"/>
      <sheetName val="21 - 27 Dec 2020"/>
      <sheetName val="28 Dec 2020 - 3 Jan 2021"/>
      <sheetName val="4 - 10 Jan 2021"/>
      <sheetName val="11 - 17 Jan 2021"/>
      <sheetName val="18 - 24 Jan 2021"/>
      <sheetName val="25 - 31 Jan 2021"/>
      <sheetName val="1 - 7 Feb 2021"/>
      <sheetName val="8 - 14 Feb 2021"/>
      <sheetName val="15 - 21 Feb 2021"/>
      <sheetName val="22 - 28 Feb 2021"/>
      <sheetName val="1 - 7 March 2021"/>
      <sheetName val="8 - 14 March 2021"/>
      <sheetName val="15 - 21 March 2021"/>
      <sheetName val="22 - 28 March 2021"/>
      <sheetName val="29 March - 4 April 2021"/>
      <sheetName val="5 - 11 April 2021"/>
      <sheetName val="12 - 18 April 2021"/>
      <sheetName val="19 - 25 April 2021"/>
      <sheetName val="26 April - 2 May 2021"/>
      <sheetName val="3 - 9 May 2021"/>
      <sheetName val="10 - 16 May 2021"/>
      <sheetName val="17 - 23 May 2021"/>
      <sheetName val="24 - 30 May 2021"/>
      <sheetName val="31 May - 6 June 2021"/>
      <sheetName val="7 - 13 June 2021"/>
      <sheetName val="14 - 20 June 2021"/>
      <sheetName val="21 - 27 June 2021"/>
      <sheetName val="28 June - 4 July 2021"/>
      <sheetName val="5 - 11 July 2021"/>
      <sheetName val="12 - 18 July 2021"/>
      <sheetName val="19 - 25 July 2021"/>
      <sheetName val="26 July - 1 August 2021"/>
      <sheetName val="2 - 8 August 2021"/>
      <sheetName val="9 - 15 August 2021"/>
      <sheetName val="16 - 22 August 2021"/>
      <sheetName val="23 - 29 August 2021"/>
      <sheetName val="30 August - 5 Sept 2021"/>
      <sheetName val="6 - 12 Sept 2021"/>
      <sheetName val="13 - 19 Sept 2021"/>
      <sheetName val="20 - 26 Sept 2021"/>
      <sheetName val="27 Sept - 3 Oct 2021"/>
      <sheetName val="4 - 10 Oct 2021"/>
      <sheetName val="11 - 17 Oct 2021"/>
      <sheetName val="18 - 24 Oct 2021"/>
      <sheetName val="25 - 31 Oct 2021"/>
      <sheetName val="1 - 7 Nov"/>
      <sheetName val="8 - 14 Nov"/>
      <sheetName val="15 - 21 Nov"/>
      <sheetName val="22 - 28 Nov"/>
      <sheetName val="29 Nov - 5 Dec"/>
      <sheetName val="6 - 12 Dec"/>
      <sheetName val="13 - 19 Dec"/>
      <sheetName val="20 - 26 Dec"/>
      <sheetName val="27 Dec - 2 Jan 2022"/>
      <sheetName val="3 - 9 Jan 2022"/>
      <sheetName val="10 - 16 Jan 2022"/>
      <sheetName val="17 - 23 Jan 2022"/>
      <sheetName val="24 - 30 Jan 2022"/>
      <sheetName val="31 Jan - 6 Feb 2022"/>
      <sheetName val="7 - 13 Feb 2022"/>
      <sheetName val="14 - 20 Feb 2022"/>
      <sheetName val="21 - 27 Feb 2022"/>
      <sheetName val="28 Feb - 6 March 2022"/>
      <sheetName val="7 March - 13 March 2022"/>
      <sheetName val="14 March - 20 March 2022"/>
      <sheetName val="21 March - 27 March 2022"/>
      <sheetName val="28 March - 3 April 2022"/>
      <sheetName val="4 April - 10 April 2022 "/>
      <sheetName val="11 April - 17 April 2022"/>
      <sheetName val="18 April - 24 April 2022"/>
      <sheetName val="25 April - 1 May 2022"/>
      <sheetName val="2 May - 8 May 2022"/>
      <sheetName val="9 May - 15 May 2022"/>
      <sheetName val="16 May - 22 May 2022"/>
      <sheetName val="23 May - 29 May 2022"/>
      <sheetName val="30 May - 5 June 2022"/>
      <sheetName val="6 June - 12 June 2022"/>
      <sheetName val="13 June - 19 June 2022"/>
      <sheetName val="20 June - 26 June 2022"/>
      <sheetName val="27 June - 3 July 2022"/>
      <sheetName val="4 July - 10 July 2022"/>
      <sheetName val="11 July - 17 July 2022"/>
      <sheetName val="18 July - 24 July 2022"/>
      <sheetName val="25 July - 31 July 2022"/>
      <sheetName val="1 Aug - 7 Aug 2022"/>
      <sheetName val="8 Aug - 14 Aug 2022"/>
      <sheetName val="15 Aug - 21 Aug 2022"/>
      <sheetName val="22 Aug - 28 Aug 2022"/>
      <sheetName val="29 Aug - 4 Sep 2022 "/>
      <sheetName val="5 Sep - 11 Sep 2022"/>
      <sheetName val="12 Sep - 18 Sep 2022"/>
      <sheetName val="19 Sep - 25 Sep 2022"/>
      <sheetName val="26 Sep - 02 Oct 2022"/>
      <sheetName val="03 Oct - 09 Oct 2022 "/>
      <sheetName val="10 Oct -16 Oct 2022"/>
      <sheetName val="17 Oct -23 Oct 2022"/>
      <sheetName val="24 Oct -30 Oct 2022"/>
      <sheetName val="31 Oct - 06 Nov 2022"/>
      <sheetName val="07 Nov - 13 Nov  2022 "/>
      <sheetName val="14 Nov - 20 Nov  2022"/>
      <sheetName val="21 Nov - 27 Nov  2022"/>
      <sheetName val="28 Nov - 04 Dec  2022"/>
      <sheetName val="5 Dec - 11 Dec  2022"/>
      <sheetName val="12 Dec - 18 Dec  2022"/>
      <sheetName val="19 Dec - 25 Dec  2022"/>
      <sheetName val="26 Dec - 01 Jan 2023"/>
      <sheetName val="02 Jan - 08 Jan 2023"/>
      <sheetName val="09 Jan - 15 Jan 2023"/>
      <sheetName val="16 Jan - 22 Jan 2023"/>
      <sheetName val="23 Jan - 29 Jan 2023"/>
      <sheetName val="30 Jan - 05 Feb 2023"/>
      <sheetName val="6 Feb - 12 Feb 2023"/>
      <sheetName val="13 Feb - 19 Feb 2023"/>
      <sheetName val="20 Feb - 26 Feb 2023"/>
      <sheetName val="27 Feb - 5 Mar 2023"/>
      <sheetName val="6 Mar - 12 Mar 2023 "/>
      <sheetName val="13 Mar - 19 Mar 2023"/>
      <sheetName val="20 Mar - 26 Mar 2023 "/>
      <sheetName val="27 Mar - 02 April 2023  "/>
      <sheetName val="03 Mar - 09 April 2023  "/>
      <sheetName val="10 Mar - 16 April 2023   "/>
      <sheetName val="17 Mar - 23 April 2023    "/>
      <sheetName val="24 APRIL -30 April 2023 "/>
      <sheetName val="01 May- 07 May 2023 "/>
      <sheetName val="08 May - 14 May 2023"/>
      <sheetName val="15 May - 21 May 2023 "/>
      <sheetName val="22 May - 28 May 2023  "/>
      <sheetName val="29 May - 04 June 2023  "/>
      <sheetName val="05 June - 11 June 2023"/>
      <sheetName val="12 June - 18 June 2023"/>
      <sheetName val="19 June - 25 June 2023"/>
      <sheetName val="26 June - 2 July 2023"/>
      <sheetName val="03 July - 9 July 2023 "/>
      <sheetName val="10 July - 16 July 2023  "/>
      <sheetName val="17 July - 23 July 2023"/>
      <sheetName val="Data"/>
      <sheetName val="24 July - 30 July 2023"/>
      <sheetName val="31 August - 06 August 2023 "/>
      <sheetName val="07 August - 13 August 2023"/>
      <sheetName val="14  August - 20 August 2023"/>
      <sheetName val="sheet1"/>
      <sheetName val="Promo"/>
      <sheetName val="Naming Convertions"/>
      <sheetName val="created_sheet_20230905_13473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>
        <row r="3">
          <cell r="B3" t="str">
            <v>Current Week (Net)</v>
          </cell>
          <cell r="C3" t="str">
            <v>Last Week (Net)</v>
          </cell>
        </row>
        <row r="5">
          <cell r="A5" t="str">
            <v>Hartenbos</v>
          </cell>
          <cell r="B5">
            <v>328440.5</v>
          </cell>
          <cell r="C5">
            <v>263188.61</v>
          </cell>
        </row>
        <row r="6">
          <cell r="A6" t="str">
            <v>Eagles Landing</v>
          </cell>
          <cell r="B6">
            <v>210918.38</v>
          </cell>
          <cell r="C6">
            <v>215281.39</v>
          </cell>
        </row>
        <row r="7">
          <cell r="A7" t="str">
            <v>Irene Village</v>
          </cell>
          <cell r="B7">
            <v>238718.61</v>
          </cell>
          <cell r="C7">
            <v>244637.43</v>
          </cell>
        </row>
        <row r="8">
          <cell r="A8" t="str">
            <v>Kyalami Corner</v>
          </cell>
        </row>
        <row r="9">
          <cell r="A9" t="str">
            <v>Lynnwood</v>
          </cell>
          <cell r="B9">
            <v>193770.68</v>
          </cell>
          <cell r="C9">
            <v>184879.71</v>
          </cell>
        </row>
        <row r="10">
          <cell r="A10" t="str">
            <v>Melrose Arch</v>
          </cell>
        </row>
        <row r="11">
          <cell r="A11" t="str">
            <v>Melville</v>
          </cell>
          <cell r="B11">
            <v>138646.25</v>
          </cell>
          <cell r="C11">
            <v>150790.1</v>
          </cell>
        </row>
        <row r="12">
          <cell r="A12" t="str">
            <v>Cambridge Crossing</v>
          </cell>
          <cell r="B12">
            <v>200600.97</v>
          </cell>
          <cell r="C12">
            <v>199450.13</v>
          </cell>
        </row>
        <row r="13">
          <cell r="A13" t="str">
            <v>Queenswood</v>
          </cell>
          <cell r="B13">
            <v>156547.88</v>
          </cell>
          <cell r="C13">
            <v>177417.58</v>
          </cell>
        </row>
        <row r="14">
          <cell r="A14" t="str">
            <v xml:space="preserve">Waterkloof </v>
          </cell>
          <cell r="B14">
            <v>143985.85999999999</v>
          </cell>
          <cell r="C14">
            <v>181408.54</v>
          </cell>
        </row>
        <row r="15">
          <cell r="A15" t="str">
            <v>Stellenbosch</v>
          </cell>
          <cell r="B15">
            <v>160438.10999999999</v>
          </cell>
          <cell r="C15">
            <v>153048.51999999999</v>
          </cell>
        </row>
      </sheetData>
      <sheetData sheetId="291"/>
      <sheetData sheetId="292"/>
      <sheetData sheetId="293"/>
      <sheetData sheetId="294"/>
      <sheetData sheetId="29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workbookViewId="0">
      <selection activeCell="F9" sqref="F9"/>
    </sheetView>
  </sheetViews>
  <sheetFormatPr defaultRowHeight="14.4" x14ac:dyDescent="0.3"/>
  <cols>
    <col min="1" max="1" width="23" customWidth="1"/>
    <col min="2" max="2" width="25.77734375" customWidth="1"/>
    <col min="3" max="3" width="21.44140625" customWidth="1"/>
    <col min="4" max="4" width="20.109375" hidden="1" customWidth="1"/>
    <col min="5" max="5" width="12.6640625" customWidth="1"/>
    <col min="6" max="6" width="22.33203125" customWidth="1"/>
    <col min="7" max="7" width="26.109375" customWidth="1"/>
    <col min="8" max="8" width="12.6640625" customWidth="1"/>
    <col min="9" max="9" width="12.6640625" hidden="1" customWidth="1"/>
    <col min="10" max="10" width="11.44140625" style="63" bestFit="1" customWidth="1"/>
    <col min="11" max="11" width="13.44140625" bestFit="1" customWidth="1"/>
    <col min="12" max="12" width="13.44140625" customWidth="1"/>
    <col min="13" max="13" width="16.6640625" customWidth="1"/>
    <col min="14" max="14" width="15" hidden="1" customWidth="1"/>
    <col min="15" max="15" width="16.109375" customWidth="1"/>
    <col min="16" max="16" width="16.5546875" customWidth="1"/>
    <col min="17" max="17" width="10.5546875" hidden="1" customWidth="1"/>
    <col min="18" max="18" width="18.5546875" customWidth="1"/>
    <col min="19" max="19" width="11.6640625" bestFit="1" customWidth="1"/>
    <col min="20" max="20" width="19.6640625" customWidth="1"/>
    <col min="21" max="21" width="13.44140625" customWidth="1"/>
    <col min="22" max="22" width="18.6640625" customWidth="1"/>
    <col min="25" max="25" width="16" customWidth="1"/>
    <col min="26" max="26" width="16" style="8" customWidth="1"/>
    <col min="28" max="28" width="17.33203125" customWidth="1"/>
    <col min="29" max="29" width="17.33203125" style="8" customWidth="1"/>
  </cols>
  <sheetData>
    <row r="1" spans="1:29" ht="15.6" customHeight="1" x14ac:dyDescent="0.3">
      <c r="A1" s="1"/>
      <c r="B1" s="1"/>
      <c r="C1" s="1"/>
      <c r="D1" s="1"/>
      <c r="E1" s="2" t="s">
        <v>8</v>
      </c>
      <c r="F1" s="1"/>
      <c r="G1" s="1"/>
      <c r="H1" s="3"/>
      <c r="I1" s="4" t="s">
        <v>8</v>
      </c>
      <c r="J1" s="5"/>
      <c r="K1" s="1"/>
      <c r="L1" s="1"/>
      <c r="M1" s="1"/>
      <c r="N1" s="1"/>
      <c r="O1" s="1"/>
      <c r="P1" s="1" t="s">
        <v>9</v>
      </c>
      <c r="Q1" s="1"/>
      <c r="R1" s="1" t="s">
        <v>9</v>
      </c>
      <c r="S1" s="1"/>
      <c r="T1" s="1"/>
      <c r="U1" s="1"/>
      <c r="V1" s="6"/>
      <c r="W1" s="7"/>
    </row>
    <row r="2" spans="1:29" ht="16.5" customHeight="1" x14ac:dyDescent="0.3">
      <c r="A2" s="9"/>
      <c r="B2" s="9"/>
      <c r="C2" s="9"/>
      <c r="D2" s="9"/>
      <c r="E2" s="10">
        <f>((B4-C4)/B4)</f>
        <v>1.1090041933169059E-3</v>
      </c>
      <c r="F2" s="11"/>
      <c r="G2" s="9"/>
      <c r="H2" s="12"/>
      <c r="I2" s="13">
        <f>((B4-D4)/D4)</f>
        <v>-6.2503210950152377E-2</v>
      </c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6"/>
      <c r="W2" s="15"/>
    </row>
    <row r="3" spans="1:29" ht="41.4" customHeight="1" x14ac:dyDescent="0.3">
      <c r="A3" s="16"/>
      <c r="B3" s="17" t="s">
        <v>10</v>
      </c>
      <c r="C3" s="18" t="s">
        <v>11</v>
      </c>
      <c r="D3" s="19" t="s">
        <v>12</v>
      </c>
      <c r="E3" s="20" t="s">
        <v>13</v>
      </c>
      <c r="F3" s="21" t="s">
        <v>14</v>
      </c>
      <c r="G3" s="19" t="s">
        <v>15</v>
      </c>
      <c r="H3" s="21" t="s">
        <v>16</v>
      </c>
      <c r="I3" s="21" t="s">
        <v>17</v>
      </c>
      <c r="J3" s="22" t="s">
        <v>18</v>
      </c>
      <c r="K3" s="21" t="s">
        <v>19</v>
      </c>
      <c r="L3" s="23"/>
      <c r="M3" s="24" t="s">
        <v>20</v>
      </c>
      <c r="N3" s="19" t="s">
        <v>21</v>
      </c>
      <c r="O3" s="19"/>
      <c r="P3" s="24" t="s">
        <v>22</v>
      </c>
      <c r="Q3" s="19" t="s">
        <v>23</v>
      </c>
      <c r="R3" s="19" t="s">
        <v>24</v>
      </c>
      <c r="S3" s="19" t="s">
        <v>23</v>
      </c>
      <c r="T3" s="19" t="s">
        <v>25</v>
      </c>
      <c r="U3" s="19" t="s">
        <v>26</v>
      </c>
      <c r="V3" s="25" t="s">
        <v>27</v>
      </c>
      <c r="W3" s="26"/>
      <c r="Y3" s="25" t="s">
        <v>28</v>
      </c>
      <c r="Z3" s="27"/>
      <c r="AB3" s="25" t="s">
        <v>29</v>
      </c>
      <c r="AC3" s="27"/>
    </row>
    <row r="4" spans="1:29" ht="15.6" customHeight="1" x14ac:dyDescent="0.3">
      <c r="A4" s="28" t="s">
        <v>30</v>
      </c>
      <c r="B4" s="29">
        <f>SUM(B5:B15)</f>
        <v>1772067.2399999998</v>
      </c>
      <c r="C4" s="29">
        <f>SUM(C5:C15)</f>
        <v>1770102.0100000002</v>
      </c>
      <c r="D4" s="29">
        <f>SUM(D5:D15)</f>
        <v>1890211.53</v>
      </c>
      <c r="E4" s="30">
        <f>IFERROR((SUM(B4-C4)/B4),0)</f>
        <v>1.1090041933169059E-3</v>
      </c>
      <c r="F4" s="31">
        <f>SUM(F5:F15)</f>
        <v>3392213.09</v>
      </c>
      <c r="G4" s="29">
        <f>SUM(G5:G15)</f>
        <v>2229039.65</v>
      </c>
      <c r="H4" s="32">
        <f t="shared" ref="H4:H15" si="0">IFERROR((SUM(B4-G4)/G4),0)</f>
        <v>-0.20500865024989581</v>
      </c>
      <c r="I4" s="32">
        <f t="shared" ref="I4:I9" si="1">IFERROR((SUM(B4-D4)/D4),0)</f>
        <v>-6.2503210950152377E-2</v>
      </c>
      <c r="J4" s="33">
        <f>SUM(J5:J15)</f>
        <v>5380</v>
      </c>
      <c r="K4" s="34">
        <f>AVERAGE(K5:K15)</f>
        <v>294.96250265768896</v>
      </c>
      <c r="L4" s="34">
        <f>SUM(L6:L15)</f>
        <v>747</v>
      </c>
      <c r="M4" s="35">
        <f>SUM(M5:M15)</f>
        <v>69460.490000000005</v>
      </c>
      <c r="N4" s="36">
        <f>IFERROR(M4/J4,0)</f>
        <v>12.910871747211896</v>
      </c>
      <c r="O4" s="37">
        <f>SUM(O6:O15)</f>
        <v>1623</v>
      </c>
      <c r="P4" s="38">
        <f>SUM(P7:P15)</f>
        <v>130813.30999999998</v>
      </c>
      <c r="Q4" s="36">
        <f>IFERROR(P4/SUM(J4),0)</f>
        <v>24.314741635687728</v>
      </c>
      <c r="R4" s="39">
        <f>SUM(R5:R15)</f>
        <v>458120.5391304348</v>
      </c>
      <c r="S4" s="36">
        <f t="shared" ref="S4:S9" si="2">SUM(R4/B4)</f>
        <v>0.2585232257498507</v>
      </c>
      <c r="T4" s="39">
        <f>SUM(T5:T15)</f>
        <v>211887.44347826086</v>
      </c>
      <c r="U4" s="36">
        <f t="shared" ref="U4:U9" si="3">SUM(T4/B4)</f>
        <v>0.11957076949194145</v>
      </c>
      <c r="V4" s="40">
        <f>SUM(V5:V15)</f>
        <v>46025.11</v>
      </c>
      <c r="W4" s="41"/>
      <c r="X4" s="42"/>
      <c r="Y4" s="43"/>
      <c r="Z4" s="44"/>
      <c r="AA4" s="42"/>
      <c r="AB4" s="43"/>
      <c r="AC4" s="44"/>
    </row>
    <row r="5" spans="1:29" ht="15.6" customHeight="1" x14ac:dyDescent="0.3">
      <c r="A5" s="20" t="s">
        <v>31</v>
      </c>
      <c r="B5" s="45">
        <v>328440.5</v>
      </c>
      <c r="C5" s="45">
        <v>263188.61</v>
      </c>
      <c r="D5" s="46">
        <v>166877.21</v>
      </c>
      <c r="E5" s="47">
        <f t="shared" ref="E5:E15" si="4">IFERROR((SUM(B5-C5)/C5),0)</f>
        <v>0.24792824431118055</v>
      </c>
      <c r="F5" s="45">
        <v>570733.29</v>
      </c>
      <c r="G5" s="45">
        <v>250229.34</v>
      </c>
      <c r="H5" s="48">
        <f t="shared" si="0"/>
        <v>0.31255791187396331</v>
      </c>
      <c r="I5" s="49">
        <f t="shared" si="1"/>
        <v>0.96815670635912487</v>
      </c>
      <c r="J5">
        <v>937</v>
      </c>
      <c r="K5" s="50">
        <f>IFERROR(B5/J5,0)</f>
        <v>350.52347918890075</v>
      </c>
      <c r="L5" s="51"/>
      <c r="M5" s="51"/>
      <c r="N5" s="51">
        <f>IFERROR(M5/J5,0)</f>
        <v>0</v>
      </c>
      <c r="O5" s="51"/>
      <c r="P5" s="51"/>
      <c r="Q5" s="52">
        <f>IFERROR(P5/SUM(J5),0)</f>
        <v>0</v>
      </c>
      <c r="R5" s="53">
        <f t="shared" ref="R5:R15" si="5">SUM(Z5+AC5)</f>
        <v>24907.826086956524</v>
      </c>
      <c r="S5" s="52">
        <f t="shared" si="2"/>
        <v>7.5836646476170028E-2</v>
      </c>
      <c r="T5" s="53">
        <f t="shared" ref="T5:T15" si="6">SUM(AC5)</f>
        <v>24907.826086956524</v>
      </c>
      <c r="U5" s="52">
        <f t="shared" si="3"/>
        <v>7.5836646476170028E-2</v>
      </c>
      <c r="V5" s="45">
        <v>3326.2</v>
      </c>
      <c r="W5" s="54"/>
      <c r="X5" s="42"/>
      <c r="Y5" s="45">
        <v>0</v>
      </c>
      <c r="Z5" s="55">
        <f t="shared" ref="Z5:Z15" si="7">Y5/1.15</f>
        <v>0</v>
      </c>
      <c r="AA5" s="56"/>
      <c r="AB5" s="45">
        <v>28644</v>
      </c>
      <c r="AC5" s="55">
        <f t="shared" ref="AC5:AC15" si="8">SUM(AB5)/1.15</f>
        <v>24907.826086956524</v>
      </c>
    </row>
    <row r="6" spans="1:29" ht="15.6" customHeight="1" x14ac:dyDescent="0.3">
      <c r="A6" s="57" t="s">
        <v>32</v>
      </c>
      <c r="B6" s="45">
        <v>210918.38</v>
      </c>
      <c r="C6" s="45">
        <v>215281.39</v>
      </c>
      <c r="D6" s="46">
        <v>317233.91999999998</v>
      </c>
      <c r="E6" s="47">
        <f t="shared" si="4"/>
        <v>-2.0266545101738746E-2</v>
      </c>
      <c r="F6" s="45">
        <v>406062.94</v>
      </c>
      <c r="G6" s="45">
        <v>225621.66</v>
      </c>
      <c r="H6" s="48">
        <f t="shared" si="0"/>
        <v>-6.516785666766213E-2</v>
      </c>
      <c r="I6" s="49">
        <f t="shared" si="1"/>
        <v>-0.33513295173479551</v>
      </c>
      <c r="J6">
        <v>629</v>
      </c>
      <c r="K6" s="50">
        <f>IFERROR(B6/J6,0)</f>
        <v>335.32333863275039</v>
      </c>
      <c r="L6" s="45">
        <v>76</v>
      </c>
      <c r="M6" s="45">
        <v>7515.86</v>
      </c>
      <c r="N6" s="51">
        <f>IFERROR(O7/J6,0)</f>
        <v>0.17488076311605724</v>
      </c>
      <c r="O6" s="45">
        <v>172</v>
      </c>
      <c r="P6" s="45">
        <v>17155.45</v>
      </c>
      <c r="Q6" s="52">
        <f>IFERROR(P6/SUM(J6),0)</f>
        <v>27.274165341812402</v>
      </c>
      <c r="R6" s="53">
        <f t="shared" si="5"/>
        <v>63931.6</v>
      </c>
      <c r="S6" s="52">
        <f t="shared" si="2"/>
        <v>0.30311061558504288</v>
      </c>
      <c r="T6" s="53">
        <f t="shared" si="6"/>
        <v>19179.565217391304</v>
      </c>
      <c r="U6" s="52">
        <f t="shared" si="3"/>
        <v>9.0933588705694138E-2</v>
      </c>
      <c r="V6" s="45">
        <v>7744.25</v>
      </c>
      <c r="W6" s="58"/>
      <c r="X6" s="42"/>
      <c r="Y6" s="45">
        <v>51464.84</v>
      </c>
      <c r="Z6" s="55">
        <f t="shared" si="7"/>
        <v>44752.034782608695</v>
      </c>
      <c r="AA6" s="56"/>
      <c r="AB6" s="45">
        <v>22056.5</v>
      </c>
      <c r="AC6" s="55">
        <f t="shared" si="8"/>
        <v>19179.565217391304</v>
      </c>
    </row>
    <row r="7" spans="1:29" ht="16.5" customHeight="1" x14ac:dyDescent="0.3">
      <c r="A7" s="57" t="s">
        <v>33</v>
      </c>
      <c r="B7" s="45">
        <v>238718.61</v>
      </c>
      <c r="C7" s="45">
        <v>244637.43</v>
      </c>
      <c r="D7" s="46">
        <v>254835.6</v>
      </c>
      <c r="E7" s="47">
        <f t="shared" si="4"/>
        <v>-2.4194253512228311E-2</v>
      </c>
      <c r="F7" s="45">
        <v>465071.66</v>
      </c>
      <c r="G7" s="45">
        <v>251168.25</v>
      </c>
      <c r="H7" s="48">
        <f t="shared" si="0"/>
        <v>-4.9566933718732421E-2</v>
      </c>
      <c r="I7" s="49">
        <f t="shared" si="1"/>
        <v>-6.3244656555049683E-2</v>
      </c>
      <c r="J7">
        <v>610</v>
      </c>
      <c r="K7" s="50">
        <f>IFERROR(B7/J7,0)</f>
        <v>391.34198360655733</v>
      </c>
      <c r="L7" s="45">
        <v>57</v>
      </c>
      <c r="M7" s="45">
        <v>7036.27</v>
      </c>
      <c r="N7" s="51">
        <f>IFERROR(#REF!/J7,0)</f>
        <v>0</v>
      </c>
      <c r="O7" s="45">
        <v>110</v>
      </c>
      <c r="P7" s="45">
        <v>12525.51</v>
      </c>
      <c r="Q7" s="52">
        <f>IFERROR(#REF!/SUM(J7),0)</f>
        <v>0</v>
      </c>
      <c r="R7" s="53">
        <f t="shared" si="5"/>
        <v>44444.391304347824</v>
      </c>
      <c r="S7" s="52">
        <f t="shared" si="2"/>
        <v>0.18617899670389262</v>
      </c>
      <c r="T7" s="53">
        <f t="shared" si="6"/>
        <v>7148.086956521739</v>
      </c>
      <c r="U7" s="52">
        <f t="shared" si="3"/>
        <v>2.994356810523377E-2</v>
      </c>
      <c r="V7" s="45">
        <v>5245.31</v>
      </c>
      <c r="W7" s="58"/>
      <c r="X7" s="42"/>
      <c r="Y7" s="45">
        <v>42890.75</v>
      </c>
      <c r="Z7" s="55">
        <f t="shared" si="7"/>
        <v>37296.304347826088</v>
      </c>
      <c r="AA7" s="56"/>
      <c r="AB7" s="45">
        <v>8220.2999999999993</v>
      </c>
      <c r="AC7" s="55">
        <f t="shared" si="8"/>
        <v>7148.086956521739</v>
      </c>
    </row>
    <row r="8" spans="1:29" ht="15.6" customHeight="1" x14ac:dyDescent="0.3">
      <c r="A8" s="57" t="s">
        <v>34</v>
      </c>
      <c r="B8" s="45"/>
      <c r="C8" s="45"/>
      <c r="D8" s="46">
        <v>125945.97</v>
      </c>
      <c r="E8" s="47">
        <f t="shared" si="4"/>
        <v>0</v>
      </c>
      <c r="F8" s="45"/>
      <c r="G8" s="45">
        <v>149602.25</v>
      </c>
      <c r="H8" s="48">
        <f t="shared" si="0"/>
        <v>-1</v>
      </c>
      <c r="I8" s="49">
        <f t="shared" si="1"/>
        <v>-1</v>
      </c>
      <c r="J8" s="45"/>
      <c r="K8" s="50">
        <f>IFERROR(B8/J8,0)</f>
        <v>0</v>
      </c>
      <c r="L8" s="51"/>
      <c r="M8" s="51"/>
      <c r="N8" s="51">
        <f>IFERROR(M8/J8,0)</f>
        <v>0</v>
      </c>
      <c r="O8" s="51"/>
      <c r="P8" s="51"/>
      <c r="Q8" s="52">
        <f>IFERROR(P8/SUM(J8),0)</f>
        <v>0</v>
      </c>
      <c r="R8" s="53">
        <f t="shared" si="5"/>
        <v>0</v>
      </c>
      <c r="S8" s="52" t="e">
        <f t="shared" si="2"/>
        <v>#DIV/0!</v>
      </c>
      <c r="T8" s="53">
        <f t="shared" si="6"/>
        <v>0</v>
      </c>
      <c r="U8" s="52" t="e">
        <f t="shared" si="3"/>
        <v>#DIV/0!</v>
      </c>
      <c r="V8" s="45"/>
      <c r="W8" s="54"/>
      <c r="X8" s="42"/>
      <c r="Y8" s="45"/>
      <c r="Z8" s="55">
        <f t="shared" si="7"/>
        <v>0</v>
      </c>
      <c r="AA8" s="56"/>
      <c r="AB8" s="45"/>
      <c r="AC8" s="55">
        <f t="shared" si="8"/>
        <v>0</v>
      </c>
    </row>
    <row r="9" spans="1:29" ht="15.6" customHeight="1" x14ac:dyDescent="0.3">
      <c r="A9" s="57" t="s">
        <v>35</v>
      </c>
      <c r="B9" s="45">
        <v>193770.68</v>
      </c>
      <c r="C9" s="45">
        <v>184879.71</v>
      </c>
      <c r="D9" s="46">
        <v>243010.12</v>
      </c>
      <c r="E9" s="47">
        <f t="shared" si="4"/>
        <v>4.8090566563523937E-2</v>
      </c>
      <c r="F9" s="45">
        <v>366917.2</v>
      </c>
      <c r="G9" s="45">
        <v>206309.34</v>
      </c>
      <c r="H9" s="48">
        <f t="shared" si="0"/>
        <v>-6.0776017217640282E-2</v>
      </c>
      <c r="I9" s="49">
        <f t="shared" si="1"/>
        <v>-0.20262300187333762</v>
      </c>
      <c r="J9">
        <v>611</v>
      </c>
      <c r="K9" s="50">
        <f>IFERROR(B9/J9,0)</f>
        <v>317.1369558101473</v>
      </c>
      <c r="L9" s="45">
        <v>24</v>
      </c>
      <c r="M9" s="45">
        <v>1972.2</v>
      </c>
      <c r="N9" s="51">
        <f>IFERROR(M9/J9,0)</f>
        <v>3.2278232405891982</v>
      </c>
      <c r="O9" s="45">
        <v>68</v>
      </c>
      <c r="P9" s="45">
        <v>5703.62</v>
      </c>
      <c r="Q9" s="52">
        <f>IFERROR(P9/SUM(J9),0)</f>
        <v>9.334893617021276</v>
      </c>
      <c r="R9" s="53">
        <f t="shared" si="5"/>
        <v>50061.295652173918</v>
      </c>
      <c r="S9" s="52">
        <f t="shared" si="2"/>
        <v>0.25835330532036077</v>
      </c>
      <c r="T9" s="53">
        <f t="shared" si="6"/>
        <v>27888.26086956522</v>
      </c>
      <c r="U9" s="52">
        <f t="shared" si="3"/>
        <v>0.1439240491366662</v>
      </c>
      <c r="V9" s="45">
        <v>7393</v>
      </c>
      <c r="W9" s="58"/>
      <c r="X9" s="42"/>
      <c r="Y9" s="45">
        <v>25498.99</v>
      </c>
      <c r="Z9" s="55">
        <f t="shared" si="7"/>
        <v>22173.034782608698</v>
      </c>
      <c r="AA9" s="56"/>
      <c r="AB9" s="45">
        <v>32071.5</v>
      </c>
      <c r="AC9" s="55">
        <f t="shared" si="8"/>
        <v>27888.26086956522</v>
      </c>
    </row>
    <row r="10" spans="1:29" ht="15.6" customHeight="1" x14ac:dyDescent="0.3">
      <c r="A10" s="20" t="s">
        <v>36</v>
      </c>
      <c r="B10" s="45"/>
      <c r="C10" s="45"/>
      <c r="D10" s="46">
        <v>191397.82</v>
      </c>
      <c r="E10" s="47">
        <f t="shared" si="4"/>
        <v>0</v>
      </c>
      <c r="F10" s="45"/>
      <c r="G10" s="45">
        <v>343437.12</v>
      </c>
      <c r="H10" s="48">
        <f t="shared" si="0"/>
        <v>-1</v>
      </c>
      <c r="I10" s="49">
        <f>IFERROR((SUM(B11-D10)/D10),0)</f>
        <v>-0.27561217781895325</v>
      </c>
      <c r="J10" s="45"/>
      <c r="K10" s="50">
        <f>IFERROR(B11/J11,0)</f>
        <v>317.26830663615561</v>
      </c>
      <c r="L10" s="51"/>
      <c r="M10" s="51"/>
      <c r="N10" s="51">
        <f>IFERROR(M11/J11,0)</f>
        <v>35.013913043478261</v>
      </c>
      <c r="O10" s="51"/>
      <c r="P10" s="51"/>
      <c r="Q10" s="52">
        <f>IFERROR(P11/SUM(J11),0)</f>
        <v>79.001762013729973</v>
      </c>
      <c r="R10" s="53">
        <f t="shared" si="5"/>
        <v>0</v>
      </c>
      <c r="S10" s="52">
        <f>SUM(R10/B11)</f>
        <v>0</v>
      </c>
      <c r="T10" s="53">
        <f t="shared" si="6"/>
        <v>0</v>
      </c>
      <c r="U10" s="52">
        <f>SUM(T10/B11)</f>
        <v>0</v>
      </c>
      <c r="V10" s="45"/>
      <c r="W10" s="58"/>
      <c r="X10" s="42"/>
      <c r="Y10" s="45"/>
      <c r="Z10" s="55">
        <f t="shared" si="7"/>
        <v>0</v>
      </c>
      <c r="AA10" s="56"/>
      <c r="AB10" s="45"/>
      <c r="AC10" s="55">
        <f t="shared" si="8"/>
        <v>0</v>
      </c>
    </row>
    <row r="11" spans="1:29" ht="15.6" customHeight="1" x14ac:dyDescent="0.3">
      <c r="A11" s="57" t="s">
        <v>37</v>
      </c>
      <c r="B11" s="45">
        <v>138646.25</v>
      </c>
      <c r="C11" s="45">
        <v>150790.1</v>
      </c>
      <c r="D11" s="46">
        <v>86713.33</v>
      </c>
      <c r="E11" s="47">
        <f t="shared" si="4"/>
        <v>-8.0534796382521173E-2</v>
      </c>
      <c r="F11" s="45">
        <v>273891.14</v>
      </c>
      <c r="G11" s="45">
        <v>142653.71</v>
      </c>
      <c r="H11" s="48">
        <f t="shared" si="0"/>
        <v>-2.8092224169984727E-2</v>
      </c>
      <c r="I11" s="49">
        <f>IFERROR((SUM(#REF!-D11)/D11),0)</f>
        <v>0</v>
      </c>
      <c r="J11">
        <v>437</v>
      </c>
      <c r="K11" s="50">
        <f>IFERROR(B12/J12,0)</f>
        <v>298.06979197622587</v>
      </c>
      <c r="L11" s="45">
        <v>153</v>
      </c>
      <c r="M11" s="45">
        <v>15301.08</v>
      </c>
      <c r="N11" s="51">
        <f>IFERROR(#REF!/J12,0)</f>
        <v>0</v>
      </c>
      <c r="O11" s="45">
        <v>352</v>
      </c>
      <c r="P11" s="45">
        <v>34523.769999999997</v>
      </c>
      <c r="Q11" s="52">
        <f>IFERROR(#REF!/SUM(J12),0)</f>
        <v>0</v>
      </c>
      <c r="R11" s="53">
        <f t="shared" si="5"/>
        <v>63346.069565217404</v>
      </c>
      <c r="S11" s="52">
        <f>SUM(R11/B12)</f>
        <v>0.31578147187033745</v>
      </c>
      <c r="T11" s="53">
        <f t="shared" si="6"/>
        <v>25201.182608695653</v>
      </c>
      <c r="U11" s="52">
        <f>SUM(T11/B12)</f>
        <v>0.12562841849017806</v>
      </c>
      <c r="V11" s="45">
        <v>5126.55</v>
      </c>
      <c r="W11" s="58"/>
      <c r="X11" s="42"/>
      <c r="Y11" s="45">
        <v>43866.62</v>
      </c>
      <c r="Z11" s="55">
        <f t="shared" si="7"/>
        <v>38144.886956521746</v>
      </c>
      <c r="AA11" s="56"/>
      <c r="AB11" s="45">
        <v>28981.360000000001</v>
      </c>
      <c r="AC11" s="55">
        <f t="shared" si="8"/>
        <v>25201.182608695653</v>
      </c>
    </row>
    <row r="12" spans="1:29" ht="15.6" customHeight="1" x14ac:dyDescent="0.3">
      <c r="A12" s="57" t="s">
        <v>38</v>
      </c>
      <c r="B12" s="45">
        <v>200600.97</v>
      </c>
      <c r="C12" s="45">
        <v>199450.13</v>
      </c>
      <c r="D12" s="46">
        <v>206751.49</v>
      </c>
      <c r="E12" s="47">
        <f t="shared" si="4"/>
        <v>5.7700639252528767E-3</v>
      </c>
      <c r="F12" s="45">
        <v>382383.87</v>
      </c>
      <c r="G12" s="45">
        <v>197141.69</v>
      </c>
      <c r="H12" s="48">
        <f t="shared" si="0"/>
        <v>1.7547176348138228E-2</v>
      </c>
      <c r="I12" s="49">
        <f>IFERROR((SUM(B12-D12)/D12),0)</f>
        <v>-2.9748370858173695E-2</v>
      </c>
      <c r="J12">
        <v>673</v>
      </c>
      <c r="K12" s="50">
        <f>IFERROR(B12/J12,0)</f>
        <v>298.06979197622587</v>
      </c>
      <c r="L12" s="45">
        <v>227</v>
      </c>
      <c r="M12" s="45">
        <v>20369.990000000002</v>
      </c>
      <c r="N12" s="51">
        <f>IFERROR(M12/J12,0)</f>
        <v>30.267444279346215</v>
      </c>
      <c r="O12" s="45">
        <v>429</v>
      </c>
      <c r="P12" s="45">
        <v>41968.71</v>
      </c>
      <c r="Q12" s="52">
        <f>IFERROR(P12/SUM(J12),0)</f>
        <v>62.360638930163447</v>
      </c>
      <c r="R12" s="53">
        <f t="shared" si="5"/>
        <v>70055.860869565222</v>
      </c>
      <c r="S12" s="52">
        <f>SUM(R12/B12)</f>
        <v>0.3492299208202494</v>
      </c>
      <c r="T12" s="53">
        <f t="shared" si="6"/>
        <v>35557.886956521739</v>
      </c>
      <c r="U12" s="52">
        <f>SUM(T12/B12)</f>
        <v>0.17725680467308677</v>
      </c>
      <c r="V12" s="45">
        <v>5151.8</v>
      </c>
      <c r="W12" s="54"/>
      <c r="X12" s="42"/>
      <c r="Y12" s="45">
        <v>39672.67</v>
      </c>
      <c r="Z12" s="55">
        <f t="shared" si="7"/>
        <v>34497.973913043483</v>
      </c>
      <c r="AA12" s="56"/>
      <c r="AB12" s="45">
        <v>40891.57</v>
      </c>
      <c r="AC12" s="55">
        <f t="shared" si="8"/>
        <v>35557.886956521739</v>
      </c>
    </row>
    <row r="13" spans="1:29" ht="15.6" customHeight="1" x14ac:dyDescent="0.3">
      <c r="A13" s="57" t="s">
        <v>39</v>
      </c>
      <c r="B13" s="45">
        <v>156547.88</v>
      </c>
      <c r="C13" s="45">
        <v>177417.58</v>
      </c>
      <c r="D13" s="46"/>
      <c r="E13" s="47">
        <f t="shared" si="4"/>
        <v>-0.11763039491351411</v>
      </c>
      <c r="F13" s="45">
        <v>320124.82</v>
      </c>
      <c r="G13" s="45">
        <v>154231.74</v>
      </c>
      <c r="H13" s="48">
        <f t="shared" si="0"/>
        <v>1.5017272060861234E-2</v>
      </c>
      <c r="I13" s="49">
        <f>IFERROR((SUM(B13-D13)/D13),0)</f>
        <v>0</v>
      </c>
      <c r="J13">
        <v>514</v>
      </c>
      <c r="K13" s="50">
        <f>IFERROR(B13/J13,0)</f>
        <v>304.56785992217903</v>
      </c>
      <c r="L13" s="45">
        <v>68</v>
      </c>
      <c r="M13" s="45">
        <v>5398.02</v>
      </c>
      <c r="N13" s="51">
        <f>IFERROR(M13/J13,0)</f>
        <v>10.501984435797667</v>
      </c>
      <c r="O13" s="45">
        <v>238</v>
      </c>
      <c r="P13" s="45">
        <v>13924.62</v>
      </c>
      <c r="Q13" s="52">
        <f>IFERROR(P13/SUM(J13),0)</f>
        <v>27.090700389105059</v>
      </c>
      <c r="R13" s="53">
        <f t="shared" si="5"/>
        <v>37846.947826086958</v>
      </c>
      <c r="S13" s="52">
        <f>SUM(R13/B13)</f>
        <v>0.241759567910386</v>
      </c>
      <c r="T13" s="53">
        <f t="shared" si="6"/>
        <v>24006.591304347829</v>
      </c>
      <c r="U13" s="52">
        <f>SUM(T13/B13)</f>
        <v>0.15334983331839325</v>
      </c>
      <c r="V13" s="45">
        <v>5099.28</v>
      </c>
      <c r="W13" s="54"/>
      <c r="X13" s="42"/>
      <c r="Y13" s="45">
        <v>15916.41</v>
      </c>
      <c r="Z13" s="55">
        <f t="shared" si="7"/>
        <v>13840.356521739131</v>
      </c>
      <c r="AA13" s="56"/>
      <c r="AB13" s="45">
        <v>27607.58</v>
      </c>
      <c r="AC13" s="55">
        <f t="shared" si="8"/>
        <v>24006.591304347829</v>
      </c>
    </row>
    <row r="14" spans="1:29" ht="15.6" customHeight="1" x14ac:dyDescent="0.3">
      <c r="A14" s="57" t="s">
        <v>40</v>
      </c>
      <c r="B14" s="45">
        <v>143985.85999999999</v>
      </c>
      <c r="C14" s="45">
        <v>181408.54</v>
      </c>
      <c r="D14" s="46">
        <v>144600.03</v>
      </c>
      <c r="E14" s="47">
        <f t="shared" si="4"/>
        <v>-0.20628951646929092</v>
      </c>
      <c r="F14" s="45">
        <v>304720.44</v>
      </c>
      <c r="G14" s="45">
        <v>178592.68</v>
      </c>
      <c r="H14" s="48">
        <f t="shared" si="0"/>
        <v>-0.1937751312091851</v>
      </c>
      <c r="I14" s="49">
        <f>IFERROR((SUM(B14-D14)/D14),0)</f>
        <v>-4.2473711796602864E-3</v>
      </c>
      <c r="J14">
        <v>431</v>
      </c>
      <c r="K14" s="50">
        <f>IFERROR(B14/J14,0)</f>
        <v>334.07392111368904</v>
      </c>
      <c r="L14" s="45">
        <v>97</v>
      </c>
      <c r="M14" s="45">
        <v>7769.48</v>
      </c>
      <c r="N14" s="51">
        <f>IFERROR(M14/J14,0)</f>
        <v>18.026635730858466</v>
      </c>
      <c r="O14" s="45">
        <v>194</v>
      </c>
      <c r="P14" s="45">
        <v>16140.99</v>
      </c>
      <c r="Q14" s="52">
        <f>IFERROR(P14/SUM(J14),0)</f>
        <v>37.450092807424596</v>
      </c>
      <c r="R14" s="53">
        <f t="shared" si="5"/>
        <v>61213.260869565216</v>
      </c>
      <c r="S14" s="52">
        <f>SUM(R14/B14)</f>
        <v>0.42513383515273806</v>
      </c>
      <c r="T14" s="53">
        <f t="shared" si="6"/>
        <v>24596.08695652174</v>
      </c>
      <c r="U14" s="52">
        <f>SUM(T14/B14)</f>
        <v>0.17082293328332201</v>
      </c>
      <c r="V14" s="45">
        <v>3890.42</v>
      </c>
      <c r="W14" s="58"/>
      <c r="X14" s="42"/>
      <c r="Y14" s="45">
        <v>42109.75</v>
      </c>
      <c r="Z14" s="55">
        <f t="shared" si="7"/>
        <v>36617.17391304348</v>
      </c>
      <c r="AA14" s="56"/>
      <c r="AB14" s="45">
        <v>28285.5</v>
      </c>
      <c r="AC14" s="55">
        <f t="shared" si="8"/>
        <v>24596.08695652174</v>
      </c>
    </row>
    <row r="15" spans="1:29" ht="15.6" customHeight="1" x14ac:dyDescent="0.3">
      <c r="A15" s="20" t="s">
        <v>41</v>
      </c>
      <c r="B15" s="45">
        <v>160438.10999999999</v>
      </c>
      <c r="C15" s="45">
        <v>153048.51999999999</v>
      </c>
      <c r="D15" s="46">
        <v>152846.04</v>
      </c>
      <c r="E15" s="47">
        <f t="shared" si="4"/>
        <v>4.8282662256387693E-2</v>
      </c>
      <c r="F15" s="45">
        <v>302307.73</v>
      </c>
      <c r="G15" s="45">
        <v>130051.87</v>
      </c>
      <c r="H15" s="48">
        <f t="shared" si="0"/>
        <v>0.23364708250638758</v>
      </c>
      <c r="I15" s="49">
        <f>IFERROR((SUM(B15-D15)/D15),0)</f>
        <v>4.9671355567994943E-2</v>
      </c>
      <c r="J15">
        <v>538</v>
      </c>
      <c r="K15" s="50">
        <f>IFERROR(B15/J15,0)</f>
        <v>298.21210037174717</v>
      </c>
      <c r="L15" s="45">
        <v>45</v>
      </c>
      <c r="M15" s="45">
        <v>4097.59</v>
      </c>
      <c r="N15" s="51">
        <f>IFERROR(M15/J15,0)</f>
        <v>7.6163382899628251</v>
      </c>
      <c r="O15" s="45">
        <v>60</v>
      </c>
      <c r="P15" s="45">
        <v>6026.09</v>
      </c>
      <c r="Q15" s="52">
        <f>IFERROR(P15/SUM(J15),0)</f>
        <v>11.200910780669146</v>
      </c>
      <c r="R15" s="53">
        <f t="shared" si="5"/>
        <v>42313.286956521741</v>
      </c>
      <c r="S15" s="52">
        <f>SUM(R15/B15)</f>
        <v>0.26373588517417557</v>
      </c>
      <c r="T15" s="53">
        <f t="shared" si="6"/>
        <v>23401.956521739132</v>
      </c>
      <c r="U15" s="52">
        <f>SUM(T15/B15)</f>
        <v>0.14586282848719131</v>
      </c>
      <c r="V15" s="45">
        <v>3048.3</v>
      </c>
      <c r="W15" s="58"/>
      <c r="X15" s="42"/>
      <c r="Y15" s="45">
        <v>21748.03</v>
      </c>
      <c r="Z15" s="55">
        <f t="shared" si="7"/>
        <v>18911.330434782609</v>
      </c>
      <c r="AA15" s="56"/>
      <c r="AB15" s="45">
        <v>26912.25</v>
      </c>
      <c r="AC15" s="55">
        <f t="shared" si="8"/>
        <v>23401.956521739132</v>
      </c>
    </row>
    <row r="16" spans="1:29" x14ac:dyDescent="0.3">
      <c r="A16" s="6"/>
      <c r="B16" s="59"/>
      <c r="C16" s="6"/>
      <c r="D16" s="6"/>
      <c r="E16" s="6"/>
      <c r="F16" s="59"/>
      <c r="G16" s="59"/>
      <c r="H16" s="6"/>
      <c r="I16" s="6"/>
      <c r="J16" s="60"/>
      <c r="K16" s="6"/>
      <c r="L16" s="6"/>
      <c r="N16" s="6"/>
      <c r="O16" s="6"/>
      <c r="P16" s="6"/>
      <c r="Q16" s="6"/>
      <c r="R16" s="6"/>
      <c r="S16" s="6"/>
      <c r="T16" s="6"/>
      <c r="U16" s="6"/>
      <c r="V16" s="6"/>
      <c r="W16" s="7"/>
    </row>
    <row r="17" spans="1:23" x14ac:dyDescent="0.3">
      <c r="A17" s="6"/>
      <c r="B17" s="59"/>
      <c r="C17" s="6"/>
      <c r="D17" s="6"/>
      <c r="E17" s="6"/>
      <c r="F17" s="59"/>
      <c r="G17" s="59"/>
      <c r="H17" s="6"/>
      <c r="I17" s="6"/>
      <c r="J17" s="60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x14ac:dyDescent="0.3">
      <c r="A18" s="6"/>
      <c r="B18" s="59"/>
      <c r="C18" s="6"/>
      <c r="D18" s="6"/>
      <c r="E18" s="6"/>
      <c r="F18" s="59"/>
      <c r="G18" s="59"/>
      <c r="H18" s="6"/>
      <c r="I18" s="6"/>
      <c r="J18" s="6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</row>
    <row r="19" spans="1:23" ht="15" customHeight="1" x14ac:dyDescent="0.3">
      <c r="A19" s="6"/>
      <c r="B19" s="59"/>
      <c r="C19" s="6"/>
      <c r="D19" s="6"/>
      <c r="E19" s="6"/>
      <c r="F19" s="59"/>
      <c r="G19" s="59"/>
      <c r="H19" s="6"/>
      <c r="I19" s="6"/>
      <c r="J19" s="60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1"/>
      <c r="W19" s="7"/>
    </row>
    <row r="20" spans="1:23" x14ac:dyDescent="0.3">
      <c r="A20" s="6"/>
      <c r="B20" s="59"/>
      <c r="C20" s="6"/>
      <c r="D20" s="6"/>
      <c r="E20" s="6"/>
      <c r="F20" s="59"/>
      <c r="G20" s="59"/>
      <c r="H20" s="6"/>
      <c r="I20" s="6"/>
      <c r="J20" s="60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</row>
    <row r="21" spans="1:23" x14ac:dyDescent="0.3">
      <c r="A21" s="6"/>
      <c r="B21" s="59"/>
      <c r="C21" s="6"/>
      <c r="D21" s="6"/>
      <c r="E21" s="6"/>
      <c r="F21" s="59"/>
      <c r="G21" s="59"/>
      <c r="H21" s="6"/>
      <c r="I21" s="6"/>
      <c r="J21" s="60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</row>
    <row r="22" spans="1:23" x14ac:dyDescent="0.3">
      <c r="A22" s="6"/>
      <c r="B22" s="59"/>
      <c r="C22" s="6"/>
      <c r="D22" s="6"/>
      <c r="E22" s="6"/>
      <c r="F22" s="59"/>
      <c r="G22" s="59"/>
      <c r="H22" s="6"/>
      <c r="I22" s="6"/>
      <c r="J22" s="60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spans="1:23" x14ac:dyDescent="0.3">
      <c r="A23" s="6"/>
      <c r="B23" s="59"/>
      <c r="C23" s="6"/>
      <c r="D23" s="6"/>
      <c r="E23" s="6"/>
      <c r="F23" s="59"/>
      <c r="G23" s="59"/>
      <c r="H23" s="6"/>
      <c r="I23" s="6"/>
      <c r="J23" s="60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spans="1:23" x14ac:dyDescent="0.3">
      <c r="A24" s="6"/>
      <c r="B24" s="59"/>
      <c r="C24" s="6"/>
      <c r="D24" s="6"/>
      <c r="E24" s="6"/>
      <c r="F24" s="59"/>
      <c r="G24" s="59"/>
      <c r="H24" s="6"/>
      <c r="I24" s="6"/>
      <c r="J24" s="60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</row>
    <row r="25" spans="1:23" x14ac:dyDescent="0.3">
      <c r="A25" s="6"/>
      <c r="B25" s="6"/>
      <c r="C25" s="6"/>
      <c r="D25" s="6"/>
      <c r="E25" s="6"/>
      <c r="F25" s="6"/>
      <c r="G25" s="6"/>
      <c r="H25" s="6"/>
      <c r="I25" s="6"/>
      <c r="J25" s="60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</row>
    <row r="26" spans="1:23" x14ac:dyDescent="0.3">
      <c r="A26" s="6"/>
      <c r="B26" s="6"/>
      <c r="C26" s="6"/>
      <c r="D26" s="6"/>
      <c r="E26" s="6"/>
      <c r="F26" s="6"/>
      <c r="G26" s="6"/>
      <c r="H26" s="6"/>
      <c r="I26" s="6"/>
      <c r="J26" s="60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</row>
    <row r="27" spans="1:23" x14ac:dyDescent="0.3">
      <c r="A27" s="6"/>
      <c r="B27" s="6"/>
      <c r="C27" s="6"/>
      <c r="D27" s="6"/>
      <c r="E27" s="6"/>
      <c r="F27" s="6"/>
      <c r="G27" s="6"/>
      <c r="H27" s="6"/>
      <c r="I27" s="6"/>
      <c r="J27" s="60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</row>
    <row r="28" spans="1:23" x14ac:dyDescent="0.3">
      <c r="A28" s="6"/>
      <c r="B28" s="6"/>
      <c r="C28" s="6"/>
      <c r="D28" s="6"/>
      <c r="E28" s="6"/>
      <c r="F28" s="6"/>
      <c r="G28" s="6"/>
      <c r="H28" s="6"/>
      <c r="I28" s="6"/>
      <c r="J28" s="60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</row>
    <row r="29" spans="1:23" x14ac:dyDescent="0.3">
      <c r="A29" s="6"/>
      <c r="B29" s="6"/>
      <c r="C29" s="6"/>
      <c r="D29" s="6"/>
      <c r="E29" s="6"/>
      <c r="F29" s="6"/>
      <c r="G29" s="6"/>
      <c r="H29" s="6"/>
      <c r="I29" s="6"/>
      <c r="J29" s="60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</row>
    <row r="30" spans="1:23" x14ac:dyDescent="0.3">
      <c r="A30" s="6"/>
      <c r="B30" s="6"/>
      <c r="C30" s="6"/>
      <c r="D30" s="6"/>
      <c r="E30" s="6"/>
      <c r="F30" s="6"/>
      <c r="G30" s="6"/>
      <c r="H30" s="6"/>
      <c r="I30" s="6"/>
      <c r="J30" s="60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</row>
    <row r="31" spans="1:23" x14ac:dyDescent="0.3">
      <c r="A31" s="6"/>
      <c r="B31" s="6"/>
      <c r="C31" s="6"/>
      <c r="D31" s="6"/>
      <c r="E31" s="6"/>
      <c r="F31" s="6"/>
      <c r="G31" s="6"/>
      <c r="H31" s="6"/>
      <c r="I31" s="6"/>
      <c r="J31" s="60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</row>
    <row r="32" spans="1:23" x14ac:dyDescent="0.3">
      <c r="A32" s="6"/>
      <c r="B32" s="6"/>
      <c r="C32" s="6"/>
      <c r="D32" s="6"/>
      <c r="E32" s="6"/>
      <c r="F32" s="6"/>
      <c r="G32" s="6"/>
      <c r="H32" s="6"/>
      <c r="I32" s="6"/>
      <c r="J32" s="60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</row>
    <row r="33" spans="1:23" x14ac:dyDescent="0.3">
      <c r="A33" s="6"/>
      <c r="B33" s="6"/>
      <c r="C33" s="6"/>
      <c r="D33" s="6"/>
      <c r="E33" s="6"/>
      <c r="F33" s="6"/>
      <c r="G33" s="6"/>
      <c r="H33" s="6"/>
      <c r="I33" s="6"/>
      <c r="J33" s="60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</row>
    <row r="34" spans="1:23" x14ac:dyDescent="0.3">
      <c r="A34" s="6"/>
      <c r="B34" s="6"/>
      <c r="C34" s="6"/>
      <c r="D34" s="6"/>
      <c r="E34" s="6"/>
      <c r="F34" s="6"/>
      <c r="G34" s="6"/>
      <c r="H34" s="6"/>
      <c r="I34" s="6"/>
      <c r="J34" s="60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</row>
    <row r="35" spans="1:23" x14ac:dyDescent="0.3">
      <c r="A35" s="6"/>
      <c r="B35" s="6"/>
      <c r="C35" s="6"/>
      <c r="D35" s="6"/>
      <c r="E35" s="6"/>
      <c r="F35" s="6"/>
      <c r="G35" s="6"/>
      <c r="H35" s="6"/>
      <c r="I35" s="6"/>
      <c r="J35" s="60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</row>
    <row r="36" spans="1:23" x14ac:dyDescent="0.3">
      <c r="A36" s="6"/>
      <c r="B36" s="6"/>
      <c r="C36" s="6"/>
      <c r="D36" s="6"/>
      <c r="E36" s="6"/>
      <c r="F36" s="6"/>
      <c r="G36" s="6"/>
      <c r="H36" s="6"/>
      <c r="I36" s="6"/>
      <c r="J36" s="60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</row>
    <row r="37" spans="1:23" x14ac:dyDescent="0.3">
      <c r="A37" s="6"/>
      <c r="B37" s="6"/>
      <c r="C37" s="6"/>
      <c r="D37" s="6"/>
      <c r="E37" s="6"/>
      <c r="F37" s="6"/>
      <c r="G37" s="6"/>
      <c r="H37" s="6"/>
      <c r="I37" s="6"/>
      <c r="J37" s="60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</row>
    <row r="39" spans="1:23" ht="15.6" customHeight="1" x14ac:dyDescent="0.3">
      <c r="H39" s="62"/>
    </row>
    <row r="49" spans="11:11" x14ac:dyDescent="0.3">
      <c r="K49" s="64"/>
    </row>
  </sheetData>
  <conditionalFormatting sqref="E5:E15 I5:I15 K5:U15">
    <cfRule type="cellIs" dxfId="1" priority="2" operator="equal">
      <formula>0</formula>
    </cfRule>
  </conditionalFormatting>
  <conditionalFormatting sqref="R12:R13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3">
      <c r="A2">
        <v>10</v>
      </c>
      <c r="B2">
        <v>20</v>
      </c>
      <c r="D2">
        <v>14</v>
      </c>
      <c r="H2">
        <v>20</v>
      </c>
      <c r="I2" t="s">
        <v>4</v>
      </c>
      <c r="J2">
        <v>14</v>
      </c>
    </row>
    <row r="3" spans="1:10" x14ac:dyDescent="0.3">
      <c r="A3">
        <v>15</v>
      </c>
      <c r="B3">
        <v>14</v>
      </c>
      <c r="D3">
        <v>28</v>
      </c>
      <c r="H3">
        <v>14</v>
      </c>
      <c r="I3" t="s">
        <v>5</v>
      </c>
      <c r="J3">
        <v>28</v>
      </c>
    </row>
    <row r="4" spans="1:10" x14ac:dyDescent="0.3">
      <c r="A4">
        <v>25</v>
      </c>
      <c r="B4">
        <v>69</v>
      </c>
      <c r="D4">
        <v>39</v>
      </c>
      <c r="H4">
        <v>69</v>
      </c>
      <c r="I4" t="s">
        <v>6</v>
      </c>
      <c r="J4">
        <v>39</v>
      </c>
    </row>
    <row r="5" spans="1:10" x14ac:dyDescent="0.3">
      <c r="A5">
        <v>35</v>
      </c>
      <c r="B5">
        <v>74</v>
      </c>
      <c r="D5">
        <v>10</v>
      </c>
      <c r="H5">
        <v>74</v>
      </c>
      <c r="I5" t="s">
        <v>7</v>
      </c>
      <c r="J5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3">
      <c r="A2">
        <v>10</v>
      </c>
      <c r="B2">
        <v>20</v>
      </c>
      <c r="D2">
        <v>14</v>
      </c>
      <c r="H2">
        <v>20</v>
      </c>
      <c r="I2" t="s">
        <v>4</v>
      </c>
      <c r="J2">
        <v>14</v>
      </c>
    </row>
    <row r="3" spans="1:10" x14ac:dyDescent="0.3">
      <c r="A3">
        <v>15</v>
      </c>
      <c r="B3">
        <v>14</v>
      </c>
      <c r="D3">
        <v>28</v>
      </c>
      <c r="H3">
        <v>14</v>
      </c>
      <c r="I3" t="s">
        <v>5</v>
      </c>
      <c r="J3">
        <v>28</v>
      </c>
    </row>
    <row r="4" spans="1:10" x14ac:dyDescent="0.3">
      <c r="A4">
        <v>25</v>
      </c>
      <c r="B4">
        <v>69</v>
      </c>
      <c r="D4">
        <v>39</v>
      </c>
      <c r="H4">
        <v>69</v>
      </c>
      <c r="I4" t="s">
        <v>6</v>
      </c>
      <c r="J4">
        <v>39</v>
      </c>
    </row>
    <row r="5" spans="1:10" x14ac:dyDescent="0.3">
      <c r="A5">
        <v>35</v>
      </c>
      <c r="B5">
        <v>74</v>
      </c>
      <c r="D5">
        <v>10</v>
      </c>
      <c r="H5">
        <v>74</v>
      </c>
      <c r="I5" t="s">
        <v>7</v>
      </c>
      <c r="J5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3">
      <c r="A2">
        <v>10</v>
      </c>
      <c r="B2">
        <v>20</v>
      </c>
      <c r="C2">
        <v>10</v>
      </c>
      <c r="D2">
        <v>14</v>
      </c>
      <c r="H2">
        <v>20</v>
      </c>
      <c r="I2" t="s">
        <v>4</v>
      </c>
      <c r="J2">
        <v>14</v>
      </c>
    </row>
    <row r="3" spans="1:10" x14ac:dyDescent="0.3">
      <c r="A3">
        <v>15</v>
      </c>
      <c r="B3">
        <v>14</v>
      </c>
      <c r="C3">
        <v>15</v>
      </c>
      <c r="D3">
        <v>28</v>
      </c>
      <c r="H3">
        <v>14</v>
      </c>
      <c r="I3" t="s">
        <v>5</v>
      </c>
      <c r="J3">
        <v>28</v>
      </c>
    </row>
    <row r="4" spans="1:10" x14ac:dyDescent="0.3">
      <c r="A4">
        <v>25</v>
      </c>
      <c r="B4">
        <v>69</v>
      </c>
      <c r="C4">
        <v>25</v>
      </c>
      <c r="D4">
        <v>39</v>
      </c>
      <c r="H4">
        <v>69</v>
      </c>
      <c r="I4" t="s">
        <v>6</v>
      </c>
      <c r="J4">
        <v>39</v>
      </c>
    </row>
    <row r="5" spans="1:10" x14ac:dyDescent="0.3">
      <c r="A5">
        <v>35</v>
      </c>
      <c r="B5">
        <v>74</v>
      </c>
      <c r="C5">
        <v>35</v>
      </c>
      <c r="D5">
        <v>10</v>
      </c>
      <c r="H5">
        <v>74</v>
      </c>
      <c r="I5" t="s">
        <v>7</v>
      </c>
      <c r="J5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3">
      <c r="A2">
        <v>10</v>
      </c>
      <c r="B2">
        <v>20</v>
      </c>
      <c r="C2">
        <v>10</v>
      </c>
      <c r="D2">
        <v>14</v>
      </c>
      <c r="H2">
        <v>20</v>
      </c>
      <c r="I2" t="s">
        <v>4</v>
      </c>
      <c r="J2">
        <v>14</v>
      </c>
    </row>
    <row r="3" spans="1:10" x14ac:dyDescent="0.3">
      <c r="A3">
        <v>15</v>
      </c>
      <c r="B3">
        <v>14</v>
      </c>
      <c r="C3">
        <v>15</v>
      </c>
      <c r="D3">
        <v>28</v>
      </c>
      <c r="H3">
        <v>14</v>
      </c>
      <c r="I3" t="s">
        <v>5</v>
      </c>
      <c r="J3">
        <v>28</v>
      </c>
    </row>
    <row r="4" spans="1:10" x14ac:dyDescent="0.3">
      <c r="A4">
        <v>25</v>
      </c>
      <c r="B4">
        <v>69</v>
      </c>
      <c r="C4">
        <v>25</v>
      </c>
      <c r="D4">
        <v>39</v>
      </c>
      <c r="H4">
        <v>69</v>
      </c>
      <c r="I4" t="s">
        <v>6</v>
      </c>
      <c r="J4">
        <v>39</v>
      </c>
    </row>
    <row r="5" spans="1:10" x14ac:dyDescent="0.3">
      <c r="A5">
        <v>35</v>
      </c>
      <c r="B5">
        <v>74</v>
      </c>
      <c r="C5">
        <v>35</v>
      </c>
      <c r="D5">
        <v>10</v>
      </c>
      <c r="H5">
        <v>74</v>
      </c>
      <c r="I5" t="s">
        <v>7</v>
      </c>
      <c r="J5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created_sheet_20230830_140614</vt:lpstr>
      <vt:lpstr>created_sheet_20230901_143340</vt:lpstr>
      <vt:lpstr>created_sheet_20230901_144622</vt:lpstr>
      <vt:lpstr>created_sheet_20230902_215814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2023-08-30T06:37:44Z</dcterms:created>
  <dcterms:modified xsi:type="dcterms:W3CDTF">2023-09-05T11:53:39Z</dcterms:modified>
</cp:coreProperties>
</file>