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firstSheet="43" activeTab="61"/>
  </bookViews>
  <sheets>
    <sheet name="Capa" sheetId="1" r:id="rId1"/>
    <sheet name="Resumo" sheetId="2" r:id="rId2"/>
    <sheet name="Catálogo" sheetId="3" r:id="rId3"/>
    <sheet name="Matrizes" sheetId="4" r:id="rId4"/>
    <sheet name="NI e estimativas" sheetId="5" r:id="rId5"/>
    <sheet name="Exemplos SE" sheetId="6" r:id="rId6"/>
    <sheet name="Critérios e fontes" sheetId="7" r:id="rId7"/>
    <sheet name="A01" sheetId="9" r:id="rId8"/>
    <sheet name="A02" sheetId="10" r:id="rId9"/>
    <sheet name="A03" sheetId="11" r:id="rId10"/>
    <sheet name="A04" sheetId="12" r:id="rId11"/>
    <sheet name="A05" sheetId="13" r:id="rId12"/>
    <sheet name="A06" sheetId="14" r:id="rId13"/>
    <sheet name="A07" sheetId="15" r:id="rId14"/>
    <sheet name="A08" sheetId="16" r:id="rId15"/>
    <sheet name="A09" sheetId="17" r:id="rId16"/>
    <sheet name="X01" sheetId="18" r:id="rId17"/>
    <sheet name="X02" sheetId="19" r:id="rId18"/>
    <sheet name="CE04" sheetId="20" r:id="rId19"/>
    <sheet name="CE05" sheetId="21" r:id="rId20"/>
    <sheet name="CE06" sheetId="22" r:id="rId21"/>
    <sheet name="CE07" sheetId="23" r:id="rId22"/>
    <sheet name="CE08" sheetId="24" r:id="rId23"/>
    <sheet name="CE09" sheetId="25" r:id="rId24"/>
    <sheet name="CE11" sheetId="26" r:id="rId25"/>
    <sheet name="CE12" sheetId="27" r:id="rId26"/>
    <sheet name="EE01" sheetId="28" r:id="rId27"/>
    <sheet name="EE02" sheetId="29" r:id="rId28"/>
    <sheet name="EE03" sheetId="30" r:id="rId29"/>
    <sheet name="EE04" sheetId="31" r:id="rId30"/>
    <sheet name="EE05" sheetId="32" r:id="rId31"/>
    <sheet name="EE06" sheetId="33" r:id="rId32"/>
    <sheet name="EE07" sheetId="34" r:id="rId33"/>
    <sheet name="EE08" sheetId="35" r:id="rId34"/>
    <sheet name="EE09" sheetId="36" r:id="rId35"/>
    <sheet name="EE10" sheetId="37" r:id="rId36"/>
    <sheet name="EE11" sheetId="38" r:id="rId37"/>
    <sheet name="EE12" sheetId="39" r:id="rId38"/>
    <sheet name="EE13" sheetId="40" r:id="rId39"/>
    <sheet name="EE14" sheetId="41" r:id="rId40"/>
    <sheet name="EE15" sheetId="42" r:id="rId41"/>
    <sheet name="EE16" sheetId="43" r:id="rId42"/>
    <sheet name="EE17" sheetId="44" r:id="rId43"/>
    <sheet name="EE18" sheetId="45" r:id="rId44"/>
    <sheet name="EE19" sheetId="46" r:id="rId45"/>
    <sheet name="EE20" sheetId="47" r:id="rId46"/>
    <sheet name="EE21" sheetId="48" r:id="rId47"/>
    <sheet name="EE22" sheetId="49" r:id="rId48"/>
    <sheet name="EE23" sheetId="50" r:id="rId49"/>
    <sheet name="EE24" sheetId="51" r:id="rId50"/>
    <sheet name="EE25" sheetId="52" r:id="rId51"/>
    <sheet name="EE26" sheetId="53" r:id="rId52"/>
    <sheet name="EE27" sheetId="54" r:id="rId53"/>
    <sheet name="EE28" sheetId="55" r:id="rId54"/>
    <sheet name="SE02" sheetId="56" r:id="rId55"/>
    <sheet name="SE04" sheetId="57" r:id="rId56"/>
    <sheet name="SE06" sheetId="58" r:id="rId57"/>
    <sheet name="SE07" sheetId="59" r:id="rId58"/>
    <sheet name="SE08" sheetId="60" r:id="rId59"/>
    <sheet name="SE09" sheetId="61" r:id="rId60"/>
    <sheet name="SE10" sheetId="62" r:id="rId61"/>
    <sheet name="SE13" sheetId="63" r:id="rId62"/>
  </sheets>
  <definedNames>
    <definedName name="_xlnm.Print_Area" localSheetId="0">Capa!$A$1:$D$6</definedName>
    <definedName name="_xlnm.Print_Area" localSheetId="1">Resumo!$A$1:$D$15</definedName>
    <definedName name="_xlnm.Print_Titles" localSheetId="2">Catálogo!$1:$3</definedName>
    <definedName name="_xlnm.Print_Area" localSheetId="2">Catálogo!$A$1:$H$58</definedName>
    <definedName name="_xlnm.Print_Area" localSheetId="3">Matrizes!$A$1:$D$27</definedName>
    <definedName name="_xlnm.Print_Area" localSheetId="4">'NI e estimativas'!$A$1:$D$48</definedName>
    <definedName name="_xlnm.Print_Area" localSheetId="5">'Exemplos SE'!$A$1:$D$27</definedName>
    <definedName name="_xlnm.Print_Area" localSheetId="6">'Critérios e fontes'!$A$1:$D$35</definedName>
    <definedName name="_xlnm.Print_Area" localSheetId="7">'A01'!$A$1:$D$130</definedName>
    <definedName name="_xlnm.Print_Area" localSheetId="8">'A02'!$A$1:$D$130</definedName>
    <definedName name="_xlnm.Print_Area" localSheetId="9">'A03'!$A$1:$D$130</definedName>
    <definedName name="_xlnm.Print_Area" localSheetId="10">'A04'!$A$1:$D$130</definedName>
    <definedName name="_xlnm.Print_Area" localSheetId="11">'A05'!$A$1:$D$130</definedName>
    <definedName name="_xlnm.Print_Area" localSheetId="12">'A06'!$A$1:$D$130</definedName>
    <definedName name="_xlnm.Print_Area" localSheetId="13">'A07'!$A$1:$D$130</definedName>
    <definedName name="_xlnm.Print_Area" localSheetId="14">'A08'!$A$1:$D$130</definedName>
    <definedName name="_xlnm.Print_Area" localSheetId="15">'A09'!$A$1:$D$130</definedName>
    <definedName name="_xlnm.Print_Area" localSheetId="16">'X01'!$A$1:$D$130</definedName>
    <definedName name="_xlnm.Print_Area" localSheetId="17">'X02'!$A$1:$D$130</definedName>
    <definedName name="_xlnm.Print_Area" localSheetId="18">CE04!$A$1:$D$186</definedName>
    <definedName name="_xlnm.Print_Area" localSheetId="19">CE05!$A$1:$D$186</definedName>
    <definedName name="_xlnm.Print_Area" localSheetId="20">CE06!$A$1:$D$186</definedName>
    <definedName name="_xlnm.Print_Area" localSheetId="21">CE07!$A$1:$D$186</definedName>
    <definedName name="_xlnm.Print_Area" localSheetId="22">CE08!$A$1:$D$186</definedName>
    <definedName name="_xlnm.Print_Area" localSheetId="23">CE09!$A$1:$D$186</definedName>
    <definedName name="_xlnm.Print_Area" localSheetId="24">CE11!$A$1:$D$186</definedName>
    <definedName name="_xlnm.Print_Area" localSheetId="25">CE12!$A$1:$D$186</definedName>
    <definedName name="_xlnm.Print_Area" localSheetId="26">'EE01'!$A$1:$D$186</definedName>
    <definedName name="_xlnm.Print_Area" localSheetId="27">'EE02'!$A$1:$D$186</definedName>
    <definedName name="_xlnm.Print_Area" localSheetId="28">'EE03'!$A$1:$D$186</definedName>
    <definedName name="_xlnm.Print_Area" localSheetId="29">'EE04'!$A$1:$D$186</definedName>
    <definedName name="_xlnm.Print_Area" localSheetId="30">'EE05'!$A$1:$D$186</definedName>
    <definedName name="_xlnm.Print_Area" localSheetId="31">'EE06'!$A$1:$D$186</definedName>
    <definedName name="_xlnm.Print_Area" localSheetId="32">'EE07'!$A$1:$D$186</definedName>
    <definedName name="_xlnm.Print_Area" localSheetId="33">'EE08'!$A$1:$D$186</definedName>
    <definedName name="_xlnm.Print_Area" localSheetId="34">'EE09'!$A$1:$D$186</definedName>
    <definedName name="_xlnm.Print_Area" localSheetId="35">'EE10'!$A$1:$D$186</definedName>
    <definedName name="_xlnm.Print_Area" localSheetId="36">'EE11'!$A$1:$D$186</definedName>
    <definedName name="_xlnm.Print_Area" localSheetId="37">'EE12'!$A$1:$D$186</definedName>
    <definedName name="_xlnm.Print_Area" localSheetId="38">'EE13'!$A$1:$D$186</definedName>
    <definedName name="_xlnm.Print_Area" localSheetId="39">'EE14'!$A$1:$D$186</definedName>
    <definedName name="_xlnm.Print_Area" localSheetId="40">'EE15'!$A$1:$D$186</definedName>
    <definedName name="_xlnm.Print_Area" localSheetId="41">'EE16'!$A$1:$D$186</definedName>
    <definedName name="_xlnm.Print_Area" localSheetId="42">'EE17'!$A$1:$D$186</definedName>
    <definedName name="_xlnm.Print_Area" localSheetId="43">'EE18'!$A$1:$D$186</definedName>
    <definedName name="_xlnm.Print_Area" localSheetId="44">'EE19'!$A$1:$D$186</definedName>
    <definedName name="_xlnm.Print_Area" localSheetId="45">'EE20'!$A$1:$D$186</definedName>
    <definedName name="_xlnm.Print_Area" localSheetId="46">'EE21'!$A$1:$D$186</definedName>
    <definedName name="_xlnm.Print_Area" localSheetId="47">'EE22'!$A$1:$D$186</definedName>
    <definedName name="_xlnm.Print_Area" localSheetId="48">'EE23'!$A$1:$D$186</definedName>
    <definedName name="_xlnm.Print_Area" localSheetId="49">'EE24'!$A$1:$D$186</definedName>
    <definedName name="_xlnm.Print_Area" localSheetId="50">'EE25'!$A$1:$D$186</definedName>
    <definedName name="_xlnm.Print_Area" localSheetId="51">'EE26'!$A$1:$D$186</definedName>
    <definedName name="_xlnm.Print_Area" localSheetId="52">'EE27'!$A$1:$D$186</definedName>
    <definedName name="_xlnm.Print_Area" localSheetId="53">'EE28'!$A$1:$D$186</definedName>
    <definedName name="_xlnm.Print_Area" localSheetId="54">'SE02'!$A$1:$D$130</definedName>
    <definedName name="_xlnm.Print_Area" localSheetId="55">'SE04'!$A$1:$D$130</definedName>
    <definedName name="_xlnm.Print_Area" localSheetId="56">'SE06'!$A$1:$D$130</definedName>
    <definedName name="_xlnm.Print_Area" localSheetId="57">'SE07'!$A$1:$D$130</definedName>
    <definedName name="_xlnm.Print_Area" localSheetId="58">'SE08'!$A$1:$D$186</definedName>
    <definedName name="_xlnm.Print_Area" localSheetId="59">'SE09'!$A$1:$D$186</definedName>
    <definedName name="_xlnm.Print_Area" localSheetId="60">'SE10'!$A$1:$D$130</definedName>
    <definedName name="_xlnm.Print_Area" localSheetId="61">'SE13'!$A$1:$D$130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<sst xmlns="http://schemas.openxmlformats.org/spreadsheetml/2006/main" count="4529" uniqueCount="1018">
  <si>
    <t>Análise de Pontos de Função</t>
  </si>
  <si>
    <t>Projeto</t>
  </si>
  <si>
    <t>Estoque Inteligente</t>
  </si>
  <si>
    <t>Integrantes</t>
  </si>
  <si>
    <t>Artur Ribeiro de Souza
Cristhian Ruan de Rezende
Lucas Andriani Theiss</t>
  </si>
  <si>
    <t>Resultado coletivo e reconciliação</t>
  </si>
  <si>
    <t>Tipo</t>
  </si>
  <si>
    <t>Quantidade</t>
  </si>
  <si>
    <t>PF</t>
  </si>
  <si>
    <t>Regra</t>
  </si>
  <si>
    <t>ALI</t>
  </si>
  <si>
    <t>Uma função por ID, sem somar recortes.</t>
  </si>
  <si>
    <t>AIE</t>
  </si>
  <si>
    <t>EE</t>
  </si>
  <si>
    <t>SE</t>
  </si>
  <si>
    <t>CE</t>
  </si>
  <si>
    <t>PFB</t>
  </si>
  <si>
    <t>NI</t>
  </si>
  <si>
    <t>FA</t>
  </si>
  <si>
    <t>PFA</t>
  </si>
  <si>
    <t>Catálogo coletivo — uma linha por função</t>
  </si>
  <si>
    <t>ID</t>
  </si>
  <si>
    <t>Função</t>
  </si>
  <si>
    <t>TD</t>
  </si>
  <si>
    <t>AR / RL</t>
  </si>
  <si>
    <t>Complexidade</t>
  </si>
  <si>
    <t>Ficha</t>
  </si>
  <si>
    <t>A01</t>
  </si>
  <si>
    <t>Modelos de produto</t>
  </si>
  <si>
    <t>A02</t>
  </si>
  <si>
    <t>Produtos</t>
  </si>
  <si>
    <t>A03</t>
  </si>
  <si>
    <t>Posições</t>
  </si>
  <si>
    <t>A04</t>
  </si>
  <si>
    <t>Estoque por posição / vínculos</t>
  </si>
  <si>
    <t>A05</t>
  </si>
  <si>
    <t>Movimentações</t>
  </si>
  <si>
    <t>A06</t>
  </si>
  <si>
    <t>Usuários</t>
  </si>
  <si>
    <t>A07</t>
  </si>
  <si>
    <t>Permissões por perfil</t>
  </si>
  <si>
    <t>A08</t>
  </si>
  <si>
    <t>Lojas e configuração</t>
  </si>
  <si>
    <t>A09</t>
  </si>
  <si>
    <t>Auditoria consultável</t>
  </si>
  <si>
    <t>X01</t>
  </si>
  <si>
    <t>Fornecedores externos</t>
  </si>
  <si>
    <t>X02</t>
  </si>
  <si>
    <t>Ofertas externas</t>
  </si>
  <si>
    <t>CE04</t>
  </si>
  <si>
    <t>Consultar fornecedores externos</t>
  </si>
  <si>
    <t>CE05</t>
  </si>
  <si>
    <t>Consultar modelos</t>
  </si>
  <si>
    <t>CE06</t>
  </si>
  <si>
    <t>Consultar vínculos</t>
  </si>
  <si>
    <t>CE07</t>
  </si>
  <si>
    <t>Consultar equipe e permissões</t>
  </si>
  <si>
    <t>CE08</t>
  </si>
  <si>
    <t>Consultar lojas</t>
  </si>
  <si>
    <t>CE09</t>
  </si>
  <si>
    <t>Consultar configuração IoT</t>
  </si>
  <si>
    <t>CE11</t>
  </si>
  <si>
    <t>Consultar auditoria</t>
  </si>
  <si>
    <t>CE12</t>
  </si>
  <si>
    <t>Consultar ofertas externas</t>
  </si>
  <si>
    <t>EE01</t>
  </si>
  <si>
    <t>Incluir produto, inclusive grade e saldo inicial</t>
  </si>
  <si>
    <t>EE02</t>
  </si>
  <si>
    <t>Alterar produto</t>
  </si>
  <si>
    <t>EE03</t>
  </si>
  <si>
    <t>Excluir produto logicamente</t>
  </si>
  <si>
    <t>EE04</t>
  </si>
  <si>
    <t>Incluir modelo</t>
  </si>
  <si>
    <t>EE05</t>
  </si>
  <si>
    <t>Alterar modelo</t>
  </si>
  <si>
    <t>EE06</t>
  </si>
  <si>
    <t>Excluir modelo</t>
  </si>
  <si>
    <t>EE07</t>
  </si>
  <si>
    <t>Incluir posição</t>
  </si>
  <si>
    <t>EE08</t>
  </si>
  <si>
    <t>Alterar posição</t>
  </si>
  <si>
    <t>EE09</t>
  </si>
  <si>
    <t>Excluir posição logicamente</t>
  </si>
  <si>
    <t>EE10</t>
  </si>
  <si>
    <t>Incluir vínculo</t>
  </si>
  <si>
    <t>EE11</t>
  </si>
  <si>
    <t>Alterar vínculo vazio</t>
  </si>
  <si>
    <t>EE12</t>
  </si>
  <si>
    <t>Excluir vínculo vazio</t>
  </si>
  <si>
    <t>EE13</t>
  </si>
  <si>
    <t>Incluir usuário</t>
  </si>
  <si>
    <t>EE14</t>
  </si>
  <si>
    <t>Alterar usuário</t>
  </si>
  <si>
    <t>EE15</t>
  </si>
  <si>
    <t>Excluir usuário logicamente</t>
  </si>
  <si>
    <t>EE16</t>
  </si>
  <si>
    <t>Incluir loja e administrador</t>
  </si>
  <si>
    <t>EE17</t>
  </si>
  <si>
    <t>Alterar loja e recursos</t>
  </si>
  <si>
    <t>EE18</t>
  </si>
  <si>
    <t>Excluir loja logicamente</t>
  </si>
  <si>
    <t>EE19</t>
  </si>
  <si>
    <t>Alterar matriz de permissões</t>
  </si>
  <si>
    <t>EE20</t>
  </si>
  <si>
    <t>Alterar configuração IoT</t>
  </si>
  <si>
    <t>EE21</t>
  </si>
  <si>
    <t>Registrar entrada</t>
  </si>
  <si>
    <t>EE22</t>
  </si>
  <si>
    <t>Registrar saída</t>
  </si>
  <si>
    <t>EE23</t>
  </si>
  <si>
    <t>Ajustar saldo</t>
  </si>
  <si>
    <t>EE24</t>
  </si>
  <si>
    <t>Estornar movimentação</t>
  </si>
  <si>
    <t>EE25</t>
  </si>
  <si>
    <t>Autenticar usuário</t>
  </si>
  <si>
    <t>EE26</t>
  </si>
  <si>
    <t>Selecionar loja de trabalho</t>
  </si>
  <si>
    <t>EE27</t>
  </si>
  <si>
    <t>Sinalizar posição por LED</t>
  </si>
  <si>
    <t>EE28</t>
  </si>
  <si>
    <t>Encerrar sessão</t>
  </si>
  <si>
    <t>SE02</t>
  </si>
  <si>
    <t>Valor potencial do estoque</t>
  </si>
  <si>
    <t>SE04</t>
  </si>
  <si>
    <t>Fluxo de movimentações</t>
  </si>
  <si>
    <t>SE06</t>
  </si>
  <si>
    <t>Pesquisar estoque e localizar produto</t>
  </si>
  <si>
    <t>SE07</t>
  </si>
  <si>
    <t>Mapa operacional de posições</t>
  </si>
  <si>
    <t>SE08</t>
  </si>
  <si>
    <t>Ler peso líquido e subtotal</t>
  </si>
  <si>
    <t>SE09</t>
  </si>
  <si>
    <t>Exportar histórico</t>
  </si>
  <si>
    <t>SE10</t>
  </si>
  <si>
    <t>Consultar histórico operacional</t>
  </si>
  <si>
    <t>SE13</t>
  </si>
  <si>
    <t>Comparar preços internos e ofertas externas</t>
  </si>
  <si>
    <t>Matrizes e pesos da disciplina</t>
  </si>
  <si>
    <t>Convenção</t>
  </si>
  <si>
    <t>Índice 1 = simples; 2 = moderada; 3 = complexa. Matriz comum; limites por tipo abaixo.</t>
  </si>
  <si>
    <t>Faixa AR/RL × faixa TD</t>
  </si>
  <si>
    <t>TD baixo</t>
  </si>
  <si>
    <t>TD médio</t>
  </si>
  <si>
    <t>TD alto</t>
  </si>
  <si>
    <t>AR/RL baixo</t>
  </si>
  <si>
    <t>AR/RL médio</t>
  </si>
  <si>
    <t>AR/RL alto</t>
  </si>
  <si>
    <t>Simples</t>
  </si>
  <si>
    <t>Moderada</t>
  </si>
  <si>
    <t>Complexa</t>
  </si>
  <si>
    <t>ALI/AIE</t>
  </si>
  <si>
    <t>TD 1–19 / 20–50 / 51+. RL 1 / 2–5 / 6+. Parte I, p. 19 e 28.</t>
  </si>
  <si>
    <t>EE / entrada CE</t>
  </si>
  <si>
    <t>TD 1–4 / 5–15 / 16+. AR 0–1 / 2 / 3+. Parte II EE, p. 9; Parte III, p. 10.</t>
  </si>
  <si>
    <t>SE / saída CE</t>
  </si>
  <si>
    <t>TD 1–5 / 6–19 / 20+. AR 0–1 / 2–3 / 4+. Parte II SE, p. 9; Parte III, p. 12.</t>
  </si>
  <si>
    <t>Escolher a maior complexidade das duas avaliações. Pesos 3/4/6, inclusive na saída da CE.</t>
  </si>
  <si>
    <t>Diferença do modelo</t>
  </si>
  <si>
    <t>O modelo original aplica matriz única ao total da CE. Corrigido aqui conforme Parte III, p. 10–13. Original preservado.</t>
  </si>
  <si>
    <t>Parte IV, p. 11: 0,65 + 0,01 × NI. A p. 15 usa 0,35 e limites incoerentes; adotada p. 11.</t>
  </si>
  <si>
    <t>NI e estimativas — premissas editáveis</t>
  </si>
  <si>
    <t>Característica</t>
  </si>
  <si>
    <t>Nota (0 a 5)</t>
  </si>
  <si>
    <t>Justificativa</t>
  </si>
  <si>
    <t>Evidência / natureza</t>
  </si>
  <si>
    <t>Comunicação de dados</t>
  </si>
  <si>
    <t>Aplicação on-line com HTTP e MQTT; novo cliente HTTP de fornecedores. Mais de um protocolo.</t>
  </si>
  <si>
    <t>MqttGateway, controllers e FornecedorGateway — avaliação documental; não implica consenso da equipe.</t>
  </si>
  <si>
    <t>Processamento distribuído</t>
  </si>
  <si>
    <t>Envia comandos para processamento no controlador IoT. Retorno de telemetria não demonstra transferência de processamento nas duas direções nem escolha dinâmica de CPU.</t>
  </si>
  <si>
    <t>IoTService.sinalizar — avaliação documental; não implica consenso da equipe.</t>
  </si>
  <si>
    <t>Desempenho</t>
  </si>
  <si>
    <t>Timeout e paginação não comprovam requisitos de desempenho solicitados e revistos pelo usuário. Sem essa evidência, aplica-se nota 0 da tabela.</t>
  </si>
  <si>
    <t>application.properties, ProdutoRepository — avaliação documental; não implica consenso da equipe.</t>
  </si>
  <si>
    <t>Utilização de equipamento</t>
  </si>
  <si>
    <t>Compose define limites de memória e pools; há considerações de recursos e segurança. Não exige CPU exclusiva.</t>
  </si>
  <si>
    <t>compose.yaml — avaliação documental; não implica consenso da equipe.</t>
  </si>
  <si>
    <t>Volume de transações</t>
  </si>
  <si>
    <t>Premissa acadêmica: picos mensais de inventário. Volume real não medido; revisar se houver histórico operacional.</t>
  </si>
  <si>
    <t>Premissa de estimativa — premissa acadêmica, não fato medido.</t>
  </si>
  <si>
    <t>Entrada on-line</t>
  </si>
  <si>
    <t>Mais de 30% dos processos de entrada são interativos: cadastros, movimentos e configurações.</t>
  </si>
  <si>
    <t>Controllers web — avaliação documental; não implica consenso da equipe.</t>
  </si>
  <si>
    <t>Eficiência do usuário final</t>
  </si>
  <si>
    <t>Menus, mouse, paginação, navegação, ajuda contextual e poucas telas; redução de digitação por código de barras, voz e balança. Sem medição formal de eficiência.</t>
  </si>
  <si>
    <t>templates, speech.js, baixa rápida — avaliação documental; não implica consenso da equipe.</t>
  </si>
  <si>
    <t>Atualização on-line</t>
  </si>
  <si>
    <t>Maioria dos ALIs atualizada on-line, com transações, bloqueios e idempotência contra perda/duplicação. Não se assume recuperação de volumes extremos.</t>
  </si>
  <si>
    <t>EstoqueService, repositories — avaliação documental; não implica consenso da equipe.</t>
  </si>
  <si>
    <t>Processamento complexo</t>
  </si>
  <si>
    <t>Dois critérios: auditoria/segurança específica e lógica de negócio de estorno, saldo e permissões. Não se considera matemática extensiva nem reprocessamento batch complexo.</t>
  </si>
  <si>
    <t>Acesso, EstoqueService, AuditoriaRepository — avaliação documental; não implica consenso da equipe.</t>
  </si>
  <si>
    <t>Reutilização de código</t>
  </si>
  <si>
    <t>Biblioteca de regras empacotável, documentada e com consumidor externo. Extensões exigem código; não se atribui customização geral por parâmetros.</t>
  </si>
  <si>
    <t>docs/reuso/README.md, scripts/empacotar-reuso.ps1 — avaliação documental; não implica consenso da equipe.</t>
  </si>
  <si>
    <t>Facilidade de implantação</t>
  </si>
  <si>
    <t>Há procedimento de implantação; migrações Flyway criam/evoluem esquema, mas não comprovam requisitos e roteiros testados de conversão de dados legados.</t>
  </si>
  <si>
    <t>README, Flyway, Compose — avaliação documental; não implica consenso da equipe.</t>
  </si>
  <si>
    <t>Facilidade operacional</t>
  </si>
  <si>
    <t>Relatórios minimizam papel. Scripts de inicialização, sem procedimento demonstrado de backup e recuperação, não comprovam o critério composto adicional.</t>
  </si>
  <si>
    <t>scripts/demo.ps1, relatórios — avaliação documental; não implica consenso da equipe.</t>
  </si>
  <si>
    <t>Múltiplos locais</t>
  </si>
  <si>
    <t>Premissa: lojas com navegadores e equipamentos similares. Multi-loja implementado; não há evidência de parque heterogêneo e plano de manutenção por local.</t>
  </si>
  <si>
    <t>Loja, acesso por tenant — premissa acadêmica, não fato medido.</t>
  </si>
  <si>
    <t>Facilidade de mudanças</t>
  </si>
  <si>
    <t>Consulta flexível sobre vários ALIs (2) e controles em tabelas alteráveis on-line com efeito imediato, como permissões/recursos (2).</t>
  </si>
  <si>
    <t>ProdutoRepository.pesquisar, PermissaoService, LojaService — avaliação documental; não implica consenso da equipe.</t>
  </si>
  <si>
    <t>Constante FA</t>
  </si>
  <si>
    <t>Coeficiente NI</t>
  </si>
  <si>
    <t>Produtividade</t>
  </si>
  <si>
    <t>horas-pessoa/PFA; premissa acadêmica</t>
  </si>
  <si>
    <t>pessoas com capacidade constante</t>
  </si>
  <si>
    <t>Jornada</t>
  </si>
  <si>
    <t>horas/pessoa/dia útil; premissa</t>
  </si>
  <si>
    <t>Fração produtiva</t>
  </si>
  <si>
    <t>75% da jornada; premissa</t>
  </si>
  <si>
    <t>Valor-hora</t>
  </si>
  <si>
    <t>R$/hora-pessoa; premissa</t>
  </si>
  <si>
    <t>Dias por semana</t>
  </si>
  <si>
    <t>dias úteis/semana; premissa</t>
  </si>
  <si>
    <t>Reserva</t>
  </si>
  <si>
    <t>fração do esforço base; sem contingência</t>
  </si>
  <si>
    <t>Custos adicionais</t>
  </si>
  <si>
    <t>R$; infraestrutura e impostos não estimados</t>
  </si>
  <si>
    <t>Horas produtivas por pessoa</t>
  </si>
  <si>
    <t>h/pessoa/dia útil</t>
  </si>
  <si>
    <t>Esforço base</t>
  </si>
  <si>
    <t>horas-pessoa</t>
  </si>
  <si>
    <t>Reserva em horas</t>
  </si>
  <si>
    <t>Esforço total</t>
  </si>
  <si>
    <t>Capacidade diária</t>
  </si>
  <si>
    <t>horas-pessoa/dia útil</t>
  </si>
  <si>
    <t>Prazo fracionário</t>
  </si>
  <si>
    <t>dias úteis</t>
  </si>
  <si>
    <t>Prazo arredondado</t>
  </si>
  <si>
    <t>dias úteis inteiros</t>
  </si>
  <si>
    <t>Prazo em semanas</t>
  </si>
  <si>
    <t>semanas úteis</t>
  </si>
  <si>
    <t>Custo</t>
  </si>
  <si>
    <t>R$</t>
  </si>
  <si>
    <t>Esforço restante</t>
  </si>
  <si>
    <t>Não medido. Não aplicar PFA total como horas restantes para concluir o trabalho acadêmico.</t>
  </si>
  <si>
    <t>Consenso</t>
  </si>
  <si>
    <t>Notas são avaliação técnica revisada, com premissas identificadas. Reunião e aprovação coletiva não foram comprovadas.</t>
  </si>
  <si>
    <t>Exemplos numéricos conferíveis — dados didáticos</t>
  </si>
  <si>
    <t>Função / cálculo</t>
  </si>
  <si>
    <t>Entrada 1</t>
  </si>
  <si>
    <t>Entrada 2</t>
  </si>
  <si>
    <t>Resultado por fórmula</t>
  </si>
  <si>
    <t>SE02: saldo × preço</t>
  </si>
  <si>
    <t>SE04: duas variações de entrada</t>
  </si>
  <si>
    <t>SE06: saldo em duas posições</t>
  </si>
  <si>
    <t>SE07: ocupado / capacidade</t>
  </si>
  <si>
    <t>SE08: bruto − tara (kg)</t>
  </si>
  <si>
    <t>SE08: líquido × preço/kg</t>
  </si>
  <si>
    <t>SE13: cotação − interno</t>
  </si>
  <si>
    <t>SE13: diferença / interno</t>
  </si>
  <si>
    <t>SE10: reversores encontrados</t>
  </si>
  <si>
    <t>Total da loja = soma dos valores por produto arredondados. Preço de venda, não custo histórico nem receita realizada.</t>
  </si>
  <si>
    <t>Duas operações e soma 3+7. Agrupa por produto e tipo. Não soma kg e unidades entre produtos. Datas em America/Sao_Paulo.</t>
  </si>
  <si>
    <t>O sistema compara ocupado &gt; capacidade e apresenta alerta. A razão acima é explicação didática do medidor, não TD adicional contado.</t>
  </si>
  <si>
    <t>Captura real na loja granel: 1,440 kg bruto − 0,015 kg tara = 1,425 kg líquido; × R$ 29,90/kg = R$ 42,61. Simulador MQTT identificado, leitura com até 5 segundos; nenhum movimento registrado.</t>
  </si>
  <si>
    <t>Não atende sozinha ao requisito de valor numérico derivado: saída classificada por manutenção de auditoria. CSV e PDF contam uma função.</t>
  </si>
  <si>
    <t>EXISTS identifica reversor persistido. O status do movimento original é obtido por processamento, não um campo armazenado nele.</t>
  </si>
  <si>
    <t>Fusos distintos</t>
  </si>
  <si>
    <t>Fluxo gerencial usa Brasília; histórico/exportação usam UTC. Mesmos filtros de datas podem produzir conjuntos diferentes.</t>
  </si>
  <si>
    <t>Critérios, fronteira e fontes</t>
  </si>
  <si>
    <t>Fronteira</t>
  </si>
  <si>
    <t>Dentro: aplicação Spring, regras, telas e dados persistidos. Fora: usuários, provedores independentes de fornecedores/ofertas e dispositivos IoT. MQTT transitório não é AIE.</t>
  </si>
  <si>
    <t>Grupos lógicos</t>
  </si>
  <si>
    <t>A01 modelos; A02 produtos; A03 posições; A04 vínculos/saldos; A05 movimentos; A06 usuários; A07 permissões; A08 lojas/configuração; A09 auditoria. Cada grupo tem intenção e manutenção próprias.</t>
  </si>
  <si>
    <t>AIEs</t>
  </si>
  <si>
    <t>X01 identidade e contato de fornecedores. X02 ofertas comerciais. Cada provedor mantém TSV por CLI independente. Clientes do estoque somente leem; HTTP sozinho não fundamenta AIE.</t>
  </si>
  <si>
    <t>Operações aplicáveis</t>
  </si>
  <si>
    <t>CRUD completo nos cadastros; produto/posição/usuário/loja têm exclusão lógica. Modelos sem uso e vínculos vazios têm exclusão física. Movimentos e auditoria não recebem edição/exclusão arbitrária.</t>
  </si>
  <si>
    <t>Unicidade</t>
  </si>
  <si>
    <t>IDs únicos no Catálogo. Canais de pesquisa, mapa/ocupação e formatos CSV/PDF não multiplicam funções. Os PFBs individuais não são somados.</t>
  </si>
  <si>
    <t>TD e controles</t>
  </si>
  <si>
    <t>Dados internos lidos para validação não são TD adicionais. Um conjunto de comandos e um campo de feedback por processo. Parte II EE p. 8 conta duas mensagens específicas: divergência de convenção explicitada; aceitação acadêmica deve ser confirmada.</t>
  </si>
  <si>
    <t>Entrada/saída separadas, repetição retirada da saída e MAX dos índices. AR de ambos os lados ficam explícitos. Sem etapa distinta de validação, os arquivos participam da seleção/recuperação da mesma consulta.</t>
  </si>
  <si>
    <t>Não contados</t>
  </si>
  <si>
    <t>CSRF, requestKey, fingerprint, versão de sessão, tentativas técnicas de login, healthcheck, tema, polling e paginação. Não são grupos/processos funcionais independentes nesta fronteira.</t>
  </si>
  <si>
    <t>Modelo visual</t>
  </si>
  <si>
    <t>docs/exemploEntregaPf.xlsx: fichas em quatro colunas, Arial, seções de contexto, campos, contagem e imagens. Abas ampliadas para catálogo coletivo e todas as 55 funções; não se conserva o recorte de outro sistema.</t>
  </si>
  <si>
    <t>Matrizes</t>
  </si>
  <si>
    <t>docs/pdfs/PF - Parte I.pdf p. 19/28; Parte II - EE.pdf p. 5/9; Parte II - SE.pdf p. 5/9; Parte III - CE.pdf p. 4/7/10–13.</t>
  </si>
  <si>
    <t>NI e planejamento</t>
  </si>
  <si>
    <t>docs/pdfs/Características Gerais do Software.pdf e PF - Parte IV - V2.pdf p. 9/11/14/15/18. Taxas de produtividade e dinheiro são hipóteses, não valores prescritos pelos slides.</t>
  </si>
  <si>
    <t>Código</t>
  </si>
  <si>
    <t>Referências curtas das fichas: Java em src/main/java/br/com/estoque; templates em src/main/resources/templates. Provedores em external/fornecedores e external/ofertas.</t>
  </si>
  <si>
    <t>Fontes anteriores</t>
  </si>
  <si>
    <t>Contagem coletiva atual sincronizada em docs/apf/contagem.json, resultados.json, CALCULOS.md, FICHAS.md e NI.md. Recortes individuais e PDF de divisão preservam a revisão anterior e não devem ser somados.</t>
  </si>
  <si>
    <t>Recortes preservados</t>
  </si>
  <si>
    <t>docs/entregas-individuais: três XLSX, roteiros, guia e manifesto de capturas; docs/divisao_entregas_individuais.pdf contém plano anterior. Nenhum Excel original foi alterado.</t>
  </si>
  <si>
    <t>Capturas atuais</t>
  </si>
  <si>
    <t>Capturas reais incorporadas em todas as 55 fichas, com origem e legenda. As EEs incluem entrada e resultado; cada CE possui entrada e saída. Balança e LED usam simulador MQTT identificado. Ver capturas/manifesto-incorporado.json.</t>
  </si>
  <si>
    <t>Testes atuais</t>
  </si>
  <si>
    <t>Suíte registrada na revisão anterior de 25/10/2026: 90 testes Java e 13 JavaScript aprovados, conforme logs preservados. Na conclusão foram verificadas capturas, fórmulas, recálculo e impressão; não se alega nova execução dessa suíte.</t>
  </si>
  <si>
    <t>Fusos e limites</t>
  </si>
  <si>
    <t>Histórico/exportação: UTC e até 5.000 registros; fluxo gerencial: Brasília. Valores de ofertas são demonstrativos; não comprovam preço de mercado.</t>
  </si>
  <si>
    <t>A01 — Modelos de produto</t>
  </si>
  <si>
    <t>Sistema e tipo</t>
  </si>
  <si>
    <t>Estoque Inteligente — ALI</t>
  </si>
  <si>
    <t>Intenção / finalidade</t>
  </si>
  <si>
    <t>Manter Modelos de produto como grupo lógico reconhecido pelo usuário.</t>
  </si>
  <si>
    <t>Fronteira e classificação</t>
  </si>
  <si>
    <t>Grupo persistente mantido pelo estoque; RL é tipo de registro, não quantidade de linhas.</t>
  </si>
  <si>
    <t>Rota / contexto</t>
  </si>
  <si>
    <t>/modelos</t>
  </si>
  <si>
    <t>Permissões</t>
  </si>
  <si>
    <t>Permissão cadastros para manutenção; consultar para leitura quando aplicável. Loja sempre validada.</t>
  </si>
  <si>
    <t>Evidência atual</t>
  </si>
  <si>
    <t>model/ModeloProduto.java; repository/ModeloProdutoRepository.java; service/ModeloProdutoService.java; templates/modelos.html</t>
  </si>
  <si>
    <t>Dados internos / regra</t>
  </si>
  <si>
    <t>Campos de negócio abaixo. Chaves técnicas, CSRF, versão de sessão e idempotência não são TD funcionais.</t>
  </si>
  <si>
    <t>Registro lógico</t>
  </si>
  <si>
    <t>Item de dado (TD)</t>
  </si>
  <si>
    <t>TD distinto</t>
  </si>
  <si>
    <t>RL distinto</t>
  </si>
  <si>
    <t>Registro de modelos de produto</t>
  </si>
  <si>
    <t>loja</t>
  </si>
  <si>
    <t>código</t>
  </si>
  <si>
    <t>nome</t>
  </si>
  <si>
    <t>marca</t>
  </si>
  <si>
    <t>categoria</t>
  </si>
  <si>
    <t>Manutenção do grupo lógico</t>
  </si>
  <si>
    <t>ALI / AIE</t>
  </si>
  <si>
    <t>Finalidade da referência</t>
  </si>
  <si>
    <t>AR entrada CE</t>
  </si>
  <si>
    <t>AR saída CE</t>
  </si>
  <si>
    <t>Manutenção</t>
  </si>
  <si>
    <t>Inclusão, alteração e exclusão conforme as EEs de manutenção; consultar catálogo.</t>
  </si>
  <si>
    <t>Regra AR / RL</t>
  </si>
  <si>
    <t>Somar RL distintos, não linhas armazenadas. Campos repetidos contam uma vez.</t>
  </si>
  <si>
    <t>Contagem calculada — entradas editáveis acima</t>
  </si>
  <si>
    <t>TD total distinto</t>
  </si>
  <si>
    <t>RL distintos</t>
  </si>
  <si>
    <t>TD entrada CE</t>
  </si>
  <si>
    <t>TD saída sem repetição</t>
  </si>
  <si>
    <t>Índice entrada CE</t>
  </si>
  <si>
    <t>Índice saída CE</t>
  </si>
  <si>
    <t>Índice adotado</t>
  </si>
  <si>
    <t>Peso apropriado ao tipo</t>
  </si>
  <si>
    <t>PF desta função</t>
  </si>
  <si>
    <t>Justificativa da contagem</t>
  </si>
  <si>
    <t>Peso por TD/RL da Parte I. Cada grupo entra uma única vez no coletivo.</t>
  </si>
  <si>
    <t>Fluxo da função — leitura do protótipo real</t>
  </si>
  <si>
    <t>Entrada / contexto</t>
  </si>
  <si>
    <t>loja; código; nome; marca; categoria</t>
  </si>
  <si>
    <t>Acionamento</t>
  </si>
  <si>
    <t>Salvar / alterar / excluir quando permitido pelo grupo.</t>
  </si>
  <si>
    <t>Resultado / saída</t>
  </si>
  <si>
    <t>Estado persistido do grupo lógico; manutenção pelos processos indicados. Não representa execução de uma operação nesta figura.</t>
  </si>
  <si>
    <t>Evidência visual</t>
  </si>
  <si>
    <t>Capturas da aplicação nas páginas seguintes. Veja a legenda de cada estado e a origem registrada.</t>
  </si>
  <si>
    <t>A01 — captura real 1/1</t>
  </si>
  <si>
    <t>Captura real da aplicação atual; dados de demonstração.</t>
  </si>
  <si>
    <t>Origem: http://localhost:8080/modelos | Capturada em: 2026-10-25T22:02:45.447Z | A01.png</t>
  </si>
  <si>
    <t>A02 — Produtos</t>
  </si>
  <si>
    <t>Manter Produtos como grupo lógico reconhecido pelo usuário.</t>
  </si>
  <si>
    <t>/produtos</t>
  </si>
  <si>
    <t>model/Produto.java; repository/ProdutoRepository.java; service/ProdutoService.java; templates/produtos.html</t>
  </si>
  <si>
    <t>Registro de produtos</t>
  </si>
  <si>
    <t>modelo</t>
  </si>
  <si>
    <t>SKU</t>
  </si>
  <si>
    <t>código de barras</t>
  </si>
  <si>
    <t>cor</t>
  </si>
  <si>
    <t>tamanho</t>
  </si>
  <si>
    <t>unidade</t>
  </si>
  <si>
    <t>preço</t>
  </si>
  <si>
    <t>características</t>
  </si>
  <si>
    <t>ativo</t>
  </si>
  <si>
    <t>loja; código; modelo; SKU; código de barras; cor; tamanho; unidade; preço; características; ativo</t>
  </si>
  <si>
    <t>A02 — captura real 1/1</t>
  </si>
  <si>
    <t>Origem: http://localhost:8080/produtos | Capturada em: 2026-10-25T22:02:45.673Z | A02.png</t>
  </si>
  <si>
    <t>A03 — Posições</t>
  </si>
  <si>
    <t>Manter Posições como grupo lógico reconhecido pelo usuário.</t>
  </si>
  <si>
    <t>/posicoes</t>
  </si>
  <si>
    <t>model/Posicao.java; repository/PosicaoRepository.java; service/PosicaoService.java; templates/posicoes.html</t>
  </si>
  <si>
    <t>Registro de posições</t>
  </si>
  <si>
    <t>identificador</t>
  </si>
  <si>
    <t>setor</t>
  </si>
  <si>
    <t>linha</t>
  </si>
  <si>
    <t>coluna</t>
  </si>
  <si>
    <t>capacidade</t>
  </si>
  <si>
    <t>dispositivo</t>
  </si>
  <si>
    <t>pino</t>
  </si>
  <si>
    <t>loja; identificador; código; setor; linha; coluna; capacidade; unidade; dispositivo; pino; ativo</t>
  </si>
  <si>
    <t>A03 — captura real 1/1</t>
  </si>
  <si>
    <t>Origem: http://localhost:8080/posicoes | Capturada em: 2026-10-25T22:02:45.805Z | A03.png</t>
  </si>
  <si>
    <t>A04 — Estoque por posição / vínculos</t>
  </si>
  <si>
    <t>Manter Estoque por posição / vínculos como grupo lógico reconhecido pelo usuário.</t>
  </si>
  <si>
    <t>/vinculos</t>
  </si>
  <si>
    <t>model/Ocupacao.java; repository/OcupacaoRepository.java; service/VinculoService.java; templates/vinculos.html</t>
  </si>
  <si>
    <t>Registro de estoque por posição / vínculos</t>
  </si>
  <si>
    <t>produto</t>
  </si>
  <si>
    <t>posição</t>
  </si>
  <si>
    <t>quantidade</t>
  </si>
  <si>
    <t>loja; produto; posição; quantidade</t>
  </si>
  <si>
    <t>A04 — captura real 1/1</t>
  </si>
  <si>
    <t>Origem: http://localhost:8080/vinculos | Capturada em: 2026-10-25T22:02:46.015Z | A04.png</t>
  </si>
  <si>
    <t>A05 — Movimentações</t>
  </si>
  <si>
    <t>Manter Movimentações como grupo lógico reconhecido pelo usuário.</t>
  </si>
  <si>
    <t>/historico</t>
  </si>
  <si>
    <t>Permissão historico e isolamento pela loja autenticada.</t>
  </si>
  <si>
    <t>model/Movimentacao.java; repository/MovimentacaoRepository.java; service/EstoqueService.java; templates/historico.html</t>
  </si>
  <si>
    <t>Registro de movimentações</t>
  </si>
  <si>
    <t>número</t>
  </si>
  <si>
    <t>responsável</t>
  </si>
  <si>
    <t>tipo</t>
  </si>
  <si>
    <t>variação</t>
  </si>
  <si>
    <t>saldo anterior</t>
  </si>
  <si>
    <t>saldo posterior</t>
  </si>
  <si>
    <t>motivo</t>
  </si>
  <si>
    <t>data</t>
  </si>
  <si>
    <t>movimento original</t>
  </si>
  <si>
    <t>Registro imutável por movimentos; correção por estorno, sem CRUD arbitrário.</t>
  </si>
  <si>
    <t>loja; número; produto; posição; responsável; tipo; variação; saldo anterior; saldo posterior; motivo; data; movimento original</t>
  </si>
  <si>
    <t>A05 — captura real 1/1</t>
  </si>
  <si>
    <t>Origem: http://localhost:8080/historico | Capturada em: 2026-10-25T22:02:46.171Z | A05.png</t>
  </si>
  <si>
    <t>A06 — Usuários</t>
  </si>
  <si>
    <t>Manter Usuários como grupo lógico reconhecido pelo usuário.</t>
  </si>
  <si>
    <t>/usuarios</t>
  </si>
  <si>
    <t>Permissão usuarios; proteção do último administrador e impedimento de autoexclusão.</t>
  </si>
  <si>
    <t>model/Usuario.java; repository/UsuarioRepository.java; service/UsuarioService.java; templates/usuarios.html</t>
  </si>
  <si>
    <t>Registro de usuários</t>
  </si>
  <si>
    <t>nome de usuário</t>
  </si>
  <si>
    <t>senha</t>
  </si>
  <si>
    <t>perfil</t>
  </si>
  <si>
    <t>loja; código; nome de usuário; senha; perfil; ativo</t>
  </si>
  <si>
    <t>A06 — captura real 1/1</t>
  </si>
  <si>
    <t>Origem: http://localhost:8080/usuarios | Capturada em: 2026-10-25T22:02:46.381Z | A06.png</t>
  </si>
  <si>
    <t>A07 — Permissões por perfil</t>
  </si>
  <si>
    <t>Manter Permissões por perfil como grupo lógico reconhecido pelo usuário.</t>
  </si>
  <si>
    <t>Administrador ou global, permissão rbac; consulta da matriz exige usuarios e exibição exige rbac.</t>
  </si>
  <si>
    <t>model/PermissaoPerfil.java; repository/PermissaoRepository.java; service/PermissaoService.java; templates/usuarios.html</t>
  </si>
  <si>
    <t>Registro de permissões por perfil</t>
  </si>
  <si>
    <t>permissão</t>
  </si>
  <si>
    <t>Inicialização junto da loja; matriz alterada por EE19. Não existe cadastro independente de novos perfis.</t>
  </si>
  <si>
    <t>loja; perfil; permissão</t>
  </si>
  <si>
    <t>A07 — captura real 1/1</t>
  </si>
  <si>
    <t>Origem: http://localhost:8080/usuarios | Capturada em: 2026-10-25T22:02:46.577Z | A07.png</t>
  </si>
  <si>
    <t>A08 — Lojas e configuração</t>
  </si>
  <si>
    <t>Manter Lojas e configuração como grupo lógico reconhecido pelo usuário.</t>
  </si>
  <si>
    <t>/global e /iot/configuracao</t>
  </si>
  <si>
    <t>Superadministrador global; configuração IoT exige permissão iot e recurso iot.</t>
  </si>
  <si>
    <t>model/Loja.java; repository/LojaRepository.java; service/LojaService.java; service/ConfiguracaoIoTService.java; templates/global.html e iot.html</t>
  </si>
  <si>
    <t>Registro de lojas e configuração</t>
  </si>
  <si>
    <t>identificador público</t>
  </si>
  <si>
    <t>IoT</t>
  </si>
  <si>
    <t>relatórios</t>
  </si>
  <si>
    <t>ocupação</t>
  </si>
  <si>
    <t>fracionados</t>
  </si>
  <si>
    <t>host MQTT</t>
  </si>
  <si>
    <t>porta MQTT</t>
  </si>
  <si>
    <t>QoS</t>
  </si>
  <si>
    <t>tempo LED</t>
  </si>
  <si>
    <t>Criar, alterar e desativar loja; configuração IoT é parte deste grupo.</t>
  </si>
  <si>
    <t>código; identificador público; nome; IoT; relatórios; ocupação; fracionados; host MQTT; porta MQTT; QoS; tempo LED; ativo</t>
  </si>
  <si>
    <t>A08 — captura real 1/1</t>
  </si>
  <si>
    <t>Origem: http://localhost:8080/iot/configuracao | Capturada em: 2026-10-25T22:02:46.703Z | A08.png</t>
  </si>
  <si>
    <t>A09 — Auditoria consultável</t>
  </si>
  <si>
    <t>Manter Auditoria consultável como grupo lógico reconhecido pelo usuário.</t>
  </si>
  <si>
    <t>/historico (Auditoria recente)</t>
  </si>
  <si>
    <t>model/RegistroAuditoria.java; repository/AuditoriaRepository.java; service/HistoricoService.java; templates/historico.html</t>
  </si>
  <si>
    <t>Registro de auditoria consultável</t>
  </si>
  <si>
    <t>ação</t>
  </si>
  <si>
    <t>detalhe</t>
  </si>
  <si>
    <t>Escrita automática pelas operações auditadas; consulta pelo histórico. Sem edição/exclusão pelo usuário.</t>
  </si>
  <si>
    <t>loja; número; responsável; ação; detalhe; data</t>
  </si>
  <si>
    <t>A09 — captura real 1/1</t>
  </si>
  <si>
    <t>Auditoria consultável real; dados de demonstração.</t>
  </si>
  <si>
    <t>Origem: http://localhost:8080/historico | Capturada em: 2026-10-25T22:02:48.686Z | A09.png</t>
  </si>
  <si>
    <t>X01 — Fornecedores externos</t>
  </si>
  <si>
    <t>Estoque Inteligente — AIE</t>
  </si>
  <si>
    <t>Consultar Fornecedores externos mantidos fora da fronteira.</t>
  </si>
  <si>
    <t>Persistência TSV e manutenção CLI no provedor independente. O estoque executa somente GET.</t>
  </si>
  <si>
    <t>/fornecedores</t>
  </si>
  <si>
    <t>Permissão consultar; /ocupacao também exige relatorios e recurso occupancy. Sem acesso entre lojas.</t>
  </si>
  <si>
    <t>external/fornecedores/Provedor.java; fornecedores.tsv; integration/FornecedorGateway.java</t>
  </si>
  <si>
    <t>Registro de fornecedores externos</t>
  </si>
  <si>
    <t>documento</t>
  </si>
  <si>
    <t>e-mail</t>
  </si>
  <si>
    <t>telefone</t>
  </si>
  <si>
    <t>CLI externa salvar/excluir; não incluída nas EEs do estoque.</t>
  </si>
  <si>
    <t>código; nome; documento; e-mail; telefone</t>
  </si>
  <si>
    <t>Consultar no estoque; manter no provedor externo.</t>
  </si>
  <si>
    <t>Registros recuperados do provedor independente. Inclusão/alteração/exclusão via CLI externa, fora do PFB do estoque.</t>
  </si>
  <si>
    <t>X01 — captura real 1/1</t>
  </si>
  <si>
    <t>Dados mantidos no provedor externo de fornecedores, consultados pela aplicação.</t>
  </si>
  <si>
    <t>Origem: http://localhost:8080/fornecedores | Capturada em: 2026-10-25T23:50:46.440373+00:00 | X01.png</t>
  </si>
  <si>
    <t>X02 — Ofertas externas</t>
  </si>
  <si>
    <t>Consultar Ofertas externas mantidos fora da fronteira.</t>
  </si>
  <si>
    <t>/ofertas</t>
  </si>
  <si>
    <t>external/ofertas/Provedor.java; ofertas.tsv; integration/OfertaGateway.java</t>
  </si>
  <si>
    <t>Oferta comercial externa</t>
  </si>
  <si>
    <t>GTIN</t>
  </si>
  <si>
    <t>código do fornecedor</t>
  </si>
  <si>
    <t>SKU externo</t>
  </si>
  <si>
    <t>descrição</t>
  </si>
  <si>
    <t>preço cotado</t>
  </si>
  <si>
    <t>disponibilidade</t>
  </si>
  <si>
    <t>data de atualização</t>
  </si>
  <si>
    <t>GTIN; código do fornecedor; SKU externo; descrição; marca; unidade; preço cotado; disponibilidade; data de atualização</t>
  </si>
  <si>
    <t>X02 — captura real 1/1</t>
  </si>
  <si>
    <t>Dados mantidos no provedor externo de ofertas, consultados pela aplicação.</t>
  </si>
  <si>
    <t>Origem: http://localhost:8080/ofertas | Capturada em: 2026-10-25T23:50:47.142290+00:00 | X02.png</t>
  </si>
  <si>
    <t>CE04 — Consultar fornecedores externos</t>
  </si>
  <si>
    <t>Estoque Inteligente — CE</t>
  </si>
  <si>
    <t>Consulta externa: recupera dados; não mantém arquivos nem deriva informação de negócio.</t>
  </si>
  <si>
    <t>/fornecedores?q=F001</t>
  </si>
  <si>
    <t>GET /fornecedores?q=; AnaliseService.consultar; FornecedorGateway</t>
  </si>
  <si>
    <t>X01: código, nome, documento, e-mail, telefone</t>
  </si>
  <si>
    <t>Item que cruza a fronteira</t>
  </si>
  <si>
    <t>Fluxo</t>
  </si>
  <si>
    <t>TD entrada</t>
  </si>
  <si>
    <t>TD saída exclusiva</t>
  </si>
  <si>
    <t>filtro código, nome ou documento</t>
  </si>
  <si>
    <t>Entrada</t>
  </si>
  <si>
    <t>acionamento</t>
  </si>
  <si>
    <t>Controle</t>
  </si>
  <si>
    <t>mensagem de resultado</t>
  </si>
  <si>
    <t>Saída</t>
  </si>
  <si>
    <t>Arquivos referenciados (cada grupo uma única vez)</t>
  </si>
  <si>
    <t>X01 aplica o filtro por código/nome/documento e fornece os dados recuperados. Na função, cada arquivo conta uma vez na união; as avaliações de entrada/saída usam suas referências próprias.</t>
  </si>
  <si>
    <t>AR distintos</t>
  </si>
  <si>
    <t>Parte III, p. 7 e 10–13: retirar TD repetidos, classificar entrada e saída separadamente, selecionar MAX. AR de cada lado ficam editáveis em C/D46:56.</t>
  </si>
  <si>
    <t>Consultar / filtrar / selecionar; não enviar formulário de manutenção.</t>
  </si>
  <si>
    <t>Campos recuperados: código; nome; documento; e-mail; telefone. Sem escrita nem dado de negócio derivado.</t>
  </si>
  <si>
    <t>CE04 — captura real 1/2</t>
  </si>
  <si>
    <t>Origem: http://localhost:8080/fornecedores | Capturada em: 2026-10-25T22:02:47.534Z | CE04-entrada.png</t>
  </si>
  <si>
    <t>CE04 — captura real 2/2</t>
  </si>
  <si>
    <t>Origem: http://localhost:8080/fornecedores?q=F001 | Capturada em: 2026-10-25T22:02:47.652Z | CE04-saida.png</t>
  </si>
  <si>
    <t>CE05 — Consultar modelos</t>
  </si>
  <si>
    <t>/modelos?id=…</t>
  </si>
  <si>
    <t>ModeloProdutoService.listar/buscar</t>
  </si>
  <si>
    <t>A01: loja, código, nome, marca, categoria</t>
  </si>
  <si>
    <t>A01 localiza o modelo pelo ID e fornece nome, marca e categoria. Na função, cada arquivo conta uma vez na união; as avaliações de entrada/saída usam suas referências próprias.</t>
  </si>
  <si>
    <t>Campos recuperados: nome; marca; categoria. Sem escrita nem dado de negócio derivado.</t>
  </si>
  <si>
    <t>CE05 — captura real 1/2</t>
  </si>
  <si>
    <t>Seleção do modelo na lista pelo link Editar; consulta GET anterior a qualquer manutenção.</t>
  </si>
  <si>
    <t>Origem: http://localhost:8080/modelos | Capturada em: 2026-10-25T23:50:44.961692+00:00 | CE05-entrada.png</t>
  </si>
  <si>
    <t>CE05 — captura real 2/2</t>
  </si>
  <si>
    <t>Nome, marca e categoria recuperados pelo ID; nenhum formulário de alteração foi enviado.</t>
  </si>
  <si>
    <t>Origem: http://localhost:8080/modelos?id=3 | Capturada em: 2026-10-25T23:50:45.718741+00:00 | CE05-saida.png</t>
  </si>
  <si>
    <t>CE06 — Consultar vínculos</t>
  </si>
  <si>
    <t>/vinculos?productId=…&amp;positionId=…</t>
  </si>
  <si>
    <t>VinculoService.listar/buscar</t>
  </si>
  <si>
    <t>A01: loja, código, nome, marca, categoria | A02: loja, código, modelo, SKU, código de barras, cor, tamanho, unidade, preço, características, ativo | A03: loja, identificador, código, setor, linha, coluna, capacidade, unidade, dispositivo, pino, ativo | A04: loja, produto, posição, quantidade</t>
  </si>
  <si>
    <t>código da posição</t>
  </si>
  <si>
    <t>A01/A02/A03/A04 participam da busca do vínculo pela chave produto/posição e da apresentação do vínculo. A busca q do seletor de produtos reutiliza SE06 e não é nova função CE. Na função, cada arquivo conta uma vez na união; as avaliações de entrada/saída usam suas referências próprias.</t>
  </si>
  <si>
    <t>produto; posição</t>
  </si>
  <si>
    <t>Campos recuperados: SKU; nome; código da posição; setor; unidade; quantidade. Sem escrita nem dado de negócio derivado.</t>
  </si>
  <si>
    <t>CE06 — captura real 1/2</t>
  </si>
  <si>
    <t>Acionamento da consulta pela navegação autenticada; não há filtro obrigatório para a listagem.</t>
  </si>
  <si>
    <t>Origem: http://localhost:8080/ | Capturada em: 2026-10-25T23:50:47.843515+00:00 | CE06-entrada.png</t>
  </si>
  <si>
    <t>CE06 — captura real 2/2</t>
  </si>
  <si>
    <t>Resultado real da consulta na loja ativa. Os formulários visíveis não foram submetidos.</t>
  </si>
  <si>
    <t>Origem: http://localhost:8080/vinculos | Capturada em: 2026-10-25T23:50:48.569602+00:00 | CE06-saida.png</t>
  </si>
  <si>
    <t>CE07 — Consultar equipe e permissões</t>
  </si>
  <si>
    <t>/usuarios?id=…</t>
  </si>
  <si>
    <t>UsuarioController.listar</t>
  </si>
  <si>
    <t>A06: loja, código, nome de usuário, senha, perfil, ativo | A07: loja, perfil, permissão</t>
  </si>
  <si>
    <t>usuário</t>
  </si>
  <si>
    <t>A06 localiza o usuário selecionado. A saída consulta A06 e A07 para apresentar usuários, perfis e a matriz de permissões; A07 não valida a entrada do usuário. Na função, cada arquivo conta uma vez na união; as avaliações de entrada/saída usam suas referências próprias.</t>
  </si>
  <si>
    <t>Campos recuperados: nome de usuário; perfil; permissão. Sem escrita nem dado de negócio derivado.</t>
  </si>
  <si>
    <t>CE07 — captura real 1/2</t>
  </si>
  <si>
    <t>Origem: http://localhost:8080/ | Capturada em: 2026-10-25T23:50:49.384829+00:00 | CE07-entrada.png</t>
  </si>
  <si>
    <t>CE07 — captura real 2/2</t>
  </si>
  <si>
    <t>Origem: http://localhost:8080/usuarios | Capturada em: 2026-10-25T23:50:50.105227+00:00 | CE07-saida.png</t>
  </si>
  <si>
    <t>CE08 — Consultar lojas</t>
  </si>
  <si>
    <t>/global?id=…</t>
  </si>
  <si>
    <t>LojaController /global; LojaService.listar/editar</t>
  </si>
  <si>
    <t>A08: código, identificador público, nome, IoT, relatórios, ocupação, fracionados, host MQTT, porta MQTT, QoS, tempo LED, ativo</t>
  </si>
  <si>
    <t>A08 localiza a loja selecionada e fornece seus dados e recursos. Na função, cada arquivo conta uma vez na união; as avaliações de entrada/saída usam suas referências próprias.</t>
  </si>
  <si>
    <t>Campos recuperados: identificador público; nome; IoT; relatórios; ocupação; fracionados. Sem escrita nem dado de negócio derivado.</t>
  </si>
  <si>
    <t>CE08 — captura real 1/2</t>
  </si>
  <si>
    <t>Consulta global, entrada e lista.</t>
  </si>
  <si>
    <t>Origem: http://localhost:8080/global | Capturada em: 2026-10-25T22:02:50.760Z | CE08-entrada.png</t>
  </si>
  <si>
    <t>CE08 — captura real 2/2</t>
  </si>
  <si>
    <t>Loja selecionada e atributos recuperados.</t>
  </si>
  <si>
    <t>Origem: http://localhost:8080/global?id=3 | Capturada em: 2026-10-25T22:02:50.905Z | CE08-saida.png</t>
  </si>
  <si>
    <t>CE09 — Consultar configuração IoT</t>
  </si>
  <si>
    <t>/iot/configuracao</t>
  </si>
  <si>
    <t>Permissão iot e recurso iot habilitado.</t>
  </si>
  <si>
    <t>ConfiguracaoIoTService.buscar</t>
  </si>
  <si>
    <t>Sem seleção de registro nem validação de dado de negócio na entrada; o acionamento usa a loja da sessão. A08 é lido para apresentar a configuração. Na função, cada arquivo conta uma vez na união; as avaliações de entrada/saída usam suas referências próprias.</t>
  </si>
  <si>
    <t>Acessar a rota e acionar a consulta/comando; contexto de loja vem da sessão.</t>
  </si>
  <si>
    <t>Campos recuperados: host MQTT; porta MQTT; QoS; tempo LED. Sem escrita nem dado de negócio derivado.</t>
  </si>
  <si>
    <t>CE09 — captura real 1/2</t>
  </si>
  <si>
    <t>Origem: http://localhost:8080/ | Capturada em: 2026-10-25T23:50:50.820940+00:00 | CE09-entrada.png</t>
  </si>
  <si>
    <t>CE09 — captura real 2/2</t>
  </si>
  <si>
    <t>Origem: http://localhost:8080/iot/configuracao | Capturada em: 2026-10-25T23:50:51.537994+00:00 | CE09-saida.png</t>
  </si>
  <si>
    <t>CE11 — Consultar auditoria</t>
  </si>
  <si>
    <t>HistoricoService.auditoria</t>
  </si>
  <si>
    <t>A06: loja, código, nome de usuário, senha, perfil, ativo | A09: loja, número, responsável, ação, detalhe, data</t>
  </si>
  <si>
    <t>Sem filtro de negócio na entrada; o acionamento usa a loja da sessão. A09 e A06 são lidos na saída para listar eventos e responsáveis. Na função, cada arquivo conta uma vez na união; as avaliações de entrada/saída usam suas referências próprias.</t>
  </si>
  <si>
    <t>Campos recuperados: data; responsável; ação; detalhe. Sem escrita nem dado de negócio derivado.</t>
  </si>
  <si>
    <t>CE11 — captura real 1/2</t>
  </si>
  <si>
    <t>Acionamento da consulta de auditoria pelo menu Histórico; escopo definido pela loja da sessão.</t>
  </si>
  <si>
    <t>Origem: http://localhost:8080/ | Capturada em: 2026-10-25T23:50:52.227404+00:00 | CE11-entrada.png</t>
  </si>
  <si>
    <t>CE11 — captura real 2/2</t>
  </si>
  <si>
    <t>Registros reais de auditoria consultável, armazenados pela aplicação.</t>
  </si>
  <si>
    <t>Origem: http://localhost:8080/historico | Capturada em: 2026-10-25T23:50:53.026254+00:00 | CE11-saida.png</t>
  </si>
  <si>
    <t>CE12 — Consultar ofertas externas</t>
  </si>
  <si>
    <t>/ofertas?gtin=…&amp;fornecedor=…</t>
  </si>
  <si>
    <t>GET /ofertas; OfertaService.consultar; OfertaGateway; external/ofertas/Provedor.java</t>
  </si>
  <si>
    <t>X02: nove campos da oferta. Filtros exatos opcionais combinados por GTIN e código do fornecedor. Não mantém arquivos nem deriva dados.</t>
  </si>
  <si>
    <t>X02 aplica GTIN/fornecedor e fornece os campos recuperados da oferta. Na função, cada arquivo conta uma vez na união; as avaliações de entrada/saída usam suas referências próprias.</t>
  </si>
  <si>
    <t>GTIN; código do fornecedor</t>
  </si>
  <si>
    <t>Campos recuperados: GTIN; código do fornecedor; SKU externo; descrição; marca; unidade; preço cotado; disponibilidade; data de atualização. Sem escrita nem dado de negócio derivado.</t>
  </si>
  <si>
    <t>CE12 — captura real 1/2</t>
  </si>
  <si>
    <t>Origem: http://localhost:8080/ofertas | Capturada em: 2026-10-25T22:02:47.935Z | CE12-entrada.png</t>
  </si>
  <si>
    <t>CE12 — captura real 2/2</t>
  </si>
  <si>
    <t>Origem: http://localhost:8080/ofertas?fornecedor=F001 | Capturada em: 2026-10-25T22:02:48.056Z | CE12-saida.png</t>
  </si>
  <si>
    <t>EE01 — Incluir produto, inclusive grade e saldo inicial</t>
  </si>
  <si>
    <t>Estoque Inteligente — EE</t>
  </si>
  <si>
    <t>Entrada externa: mantém ALIs ou altera comportamento. Chamadas auxiliares não são novas funções.</t>
  </si>
  <si>
    <t>/produtos; /excluir/produto/{id}</t>
  </si>
  <si>
    <t>ProdutoService.salvar</t>
  </si>
  <si>
    <t>A01: nome, marca e categoria do modelo. A02: modelo, SKU, código de barras, cor, tamanho, unidade, preço, características e ativo. A03: posição e unidade, na entrada inicial. A04: produto, posição e quantidade inicial. A05: produto, posição, responsável, tipo, variação, saldos anterior/posterior, motivo e data, quando há saldo inicial. A09: loja, responsável, ação, detalhe e data (gerada). Identificações dos registros são geradas pelo banco; leituras/manutenções internas não são TD adicionais da interface.</t>
  </si>
  <si>
    <t>estrutura</t>
  </si>
  <si>
    <t>tamanhos da grade</t>
  </si>
  <si>
    <t>posição inicial</t>
  </si>
  <si>
    <t>quantidades iniciais</t>
  </si>
  <si>
    <t>União dos ALIs lidos/mantidos. Arquivo lido e mantido conta uma vez; autorização técnica transversal não multiplica AR.</t>
  </si>
  <si>
    <t>TD usa somente itens que atravessam a fronteira. Uma mensagem de resultado e um conjunto de comandos. Dados internos não somam TD.</t>
  </si>
  <si>
    <t>nome; marca; categoria; SKU; código de barras; cor; tamanho; unidade; preço; características; estrutura; tamanhos da grade; posição inicial; quantidades iniciais</t>
  </si>
  <si>
    <t>Incluir produto, inclusive grade e saldo inicial. Comando real: /produtos; /excluir/produto/{id}</t>
  </si>
  <si>
    <t>Produto salvo. Uma grade pode criar vários produtos e saldos; tipos de dados contam uma vez.</t>
  </si>
  <si>
    <t>EE01 — captura real 1/2</t>
  </si>
  <si>
    <t>Formulário real antes da requisição autenticada; registros próprios da loja APF de demonstração.</t>
  </si>
  <si>
    <t>Origem: http://localhost:8080/produtos | Capturada em: 2026-10-25T22:10:56.689Z | EE01-entrada.png</t>
  </si>
  <si>
    <t>EE01 — captura real 2/2</t>
  </si>
  <si>
    <t>Operação realmente enviada e confirmada; dados da loja APF de demonstração.</t>
  </si>
  <si>
    <t>Origem: http://localhost:8080/produtos | Capturada em: 2026-10-25T22:10:56.854Z | EE01-saida.png</t>
  </si>
  <si>
    <t>EE02 — Alterar produto</t>
  </si>
  <si>
    <t>A01: modelo; A02: unidade anterior; A04: vínculos para validar mudança de unidade; A09: registro da alteração.</t>
  </si>
  <si>
    <t>produto; nome; marca; categoria; SKU; código de barras; cor; tamanho; unidade; preço; características</t>
  </si>
  <si>
    <t>Alterar produto. Comando real: /produtos; /excluir/produto/{id}</t>
  </si>
  <si>
    <t>Produto salvo; nova associação de modelo e atributos persistidos.</t>
  </si>
  <si>
    <t>EE02 — captura real 1/2</t>
  </si>
  <si>
    <t>Origem: http://localhost:8080/produtos?id=18&amp;q=&amp;page=0 | Capturada em: 2026-10-25T22:10:57.142Z | EE02-entrada.png</t>
  </si>
  <si>
    <t>EE02 — captura real 2/2</t>
  </si>
  <si>
    <t>Origem: http://localhost:8080/produtos | Capturada em: 2026-10-25T22:10:57.320Z | EE02-saida.png</t>
  </si>
  <si>
    <t>EE03 — Excluir produto logicamente</t>
  </si>
  <si>
    <t>ProdutoService.excluir</t>
  </si>
  <si>
    <t>A02: ativo; A04: quantidade e vínculos removidos se vazios; A09: registro da exclusão.</t>
  </si>
  <si>
    <t>Excluir produto logicamente. Comando real: /produtos; /excluir/produto/{id}</t>
  </si>
  <si>
    <t>Produto desativado; vínculos vazios removidos; histórico preservado.</t>
  </si>
  <si>
    <t>EE03 — captura real 1/2</t>
  </si>
  <si>
    <t>Origem: http://localhost:8080/produtos?id=18&amp;q=&amp;page=0 | Capturada em: 2026-10-25T22:12:59.225Z | EE03-entrada.png</t>
  </si>
  <si>
    <t>EE03 — captura real 2/2</t>
  </si>
  <si>
    <t>Origem: http://localhost:8080/produtos | Capturada em: 2026-10-25T22:12:59.404Z | EE03-saida.png</t>
  </si>
  <si>
    <t>EE04 — Incluir modelo</t>
  </si>
  <si>
    <t>/modelos; /excluir/modelo/{id}</t>
  </si>
  <si>
    <t>ModeloProdutoService.salvar</t>
  </si>
  <si>
    <t>A01: loja, nome, marca e categoria; identificação do modelo gerada no cadastro. A09: loja, responsável, ação modelo.salvar, detalhe com a identificação do modelo e data gerada. Esses dados de auditoria são mantidos internamente e não são campos extras recebidos pela interface.</t>
  </si>
  <si>
    <t>nome; marca; categoria</t>
  </si>
  <si>
    <t>Incluir modelo. Comando real: /modelos; /excluir/modelo/{id}</t>
  </si>
  <si>
    <t>Modelo salvo.</t>
  </si>
  <si>
    <t>EE04 — captura real 1/2</t>
  </si>
  <si>
    <t>Inclusão de modelo temporário de demonstração, antes de enviar.</t>
  </si>
  <si>
    <t>Origem: http://localhost:8080/modelos | Capturada em: 2026-10-25T22:02:48.817Z | EE04-entrada.png</t>
  </si>
  <si>
    <t>EE04 — captura real 2/2</t>
  </si>
  <si>
    <t>Modelo salvo pela aplicação; operação realmente executada.</t>
  </si>
  <si>
    <t>Origem: http://localhost:8080/modelos | Capturada em: 2026-10-25T22:02:49.041Z | EE04-saida.png</t>
  </si>
  <si>
    <t>EE05 — Alterar modelo</t>
  </si>
  <si>
    <t>A01: código e cadastro anterior; A09: registro de alteração.</t>
  </si>
  <si>
    <t>modelo; nome; marca; categoria</t>
  </si>
  <si>
    <t>Alterar modelo. Comando real: /modelos; /excluir/modelo/{id}</t>
  </si>
  <si>
    <t>EE05 — captura real 1/2</t>
  </si>
  <si>
    <t>Alteração real do modelo temporário.</t>
  </si>
  <si>
    <t>Origem: http://localhost:8080/modelos?id=16 | Capturada em: 2026-10-25T22:02:49.204Z | EE05-entrada.png</t>
  </si>
  <si>
    <t>EE05 — captura real 2/2</t>
  </si>
  <si>
    <t>Alteração enviada e concluída.</t>
  </si>
  <si>
    <t>Origem: http://localhost:8080/modelos | Capturada em: 2026-10-25T22:02:49.737Z | EE05-saida.png</t>
  </si>
  <si>
    <t>EE06 — Excluir modelo</t>
  </si>
  <si>
    <t>ModeloProdutoService.excluir</t>
  </si>
  <si>
    <t>A02: referência ao modelo bloqueia exclusão; A01: código; A09: registro da exclusão.</t>
  </si>
  <si>
    <t>Excluir modelo. Comando real: /modelos; /excluir/modelo/{id}</t>
  </si>
  <si>
    <t>Modelo excluído fisicamente se não estiver vinculado a produtos.</t>
  </si>
  <si>
    <t>EE06 — captura real 1/2</t>
  </si>
  <si>
    <t>Modelo temporário selecionado para exclusão física; sem produtos vinculados.</t>
  </si>
  <si>
    <t>Origem: http://localhost:8080/modelos?id=16 | Capturada em: 2026-10-25T22:02:49.885Z | EE06-entrada.png</t>
  </si>
  <si>
    <t>EE06 — captura real 2/2</t>
  </si>
  <si>
    <t>Exclusão física realmente executada; registro temporário removido.</t>
  </si>
  <si>
    <t>Origem: http://localhost:8080/modelos | Capturada em: 2026-10-25T22:02:50.066Z | EE06-saida.png</t>
  </si>
  <si>
    <t>EE07 — Incluir posição</t>
  </si>
  <si>
    <t>/posicoes; /excluir/posicao/{id}</t>
  </si>
  <si>
    <t>PosicaoService.salvar</t>
  </si>
  <si>
    <t>A03: loja, código, setor, linha, coluna, capacidade, unidade, dispositivo, pino e ativo; identificação gerada no cadastro. A09: loja, responsável, ação posicao.salvar, detalhe com a identificação da posição e data gerada. Auditoria é manutenção interna, sem TD extras na interface.</t>
  </si>
  <si>
    <t>código; setor; linha; coluna; capacidade; unidade; dispositivo; pino</t>
  </si>
  <si>
    <t>Incluir posição. Comando real: /posicoes; /excluir/posicao/{id}</t>
  </si>
  <si>
    <t>Posição salva.</t>
  </si>
  <si>
    <t>EE07 — captura real 1/2</t>
  </si>
  <si>
    <t>Origem: http://localhost:8080/posicoes | Capturada em: 2026-10-25T22:10:54.583Z | EE07-entrada.png</t>
  </si>
  <si>
    <t>EE07 — captura real 2/2</t>
  </si>
  <si>
    <t>Origem: http://localhost:8080/posicoes | Capturada em: 2026-10-25T22:10:55.207Z | EE07-saida.png</t>
  </si>
  <si>
    <t>EE08 — Alterar posição</t>
  </si>
  <si>
    <t>A03: unidade anterior; A04: vínculos existentes; A09: registro da alteração.</t>
  </si>
  <si>
    <t>posição; código; setor; linha; coluna; capacidade; unidade; dispositivo; pino</t>
  </si>
  <si>
    <t>Alterar posição. Comando real: /posicoes; /excluir/posicao/{id}</t>
  </si>
  <si>
    <t>Posição salva; troca de unidade exige ausência de vínculos.</t>
  </si>
  <si>
    <t>EE08 — captura real 1/2</t>
  </si>
  <si>
    <t>Origem: http://localhost:8080/posicoes?id=27 | Capturada em: 2026-10-25T22:10:56.137Z | EE08-entrada.png</t>
  </si>
  <si>
    <t>EE08 — captura real 2/2</t>
  </si>
  <si>
    <t>Origem: http://localhost:8080/posicoes | Capturada em: 2026-10-25T22:10:56.342Z | EE08-saida.png</t>
  </si>
  <si>
    <t>EE09 — Excluir posição logicamente</t>
  </si>
  <si>
    <t>PosicaoService.excluir</t>
  </si>
  <si>
    <t>A03: ativo; A04: quantidade e vínculos vazios; A09: registro da exclusão.</t>
  </si>
  <si>
    <t>Excluir posição logicamente. Comando real: /posicoes; /excluir/posicao/{id}</t>
  </si>
  <si>
    <t>Posição desativada; histórico preservado; exige saldo zero.</t>
  </si>
  <si>
    <t>EE09 — captura real 1/2</t>
  </si>
  <si>
    <t>Origem: http://localhost:8080/posicoes?id=27 | Capturada em: 2026-10-25T22:12:59.520Z | EE09-entrada.png</t>
  </si>
  <si>
    <t>EE09 — captura real 2/2</t>
  </si>
  <si>
    <t>Origem: http://localhost:8080/posicoes | Capturada em: 2026-10-25T22:12:59.666Z | EE09-saida.png</t>
  </si>
  <si>
    <t>EE10 — Incluir vínculo</t>
  </si>
  <si>
    <t>/vinculos (create/update/delete)</t>
  </si>
  <si>
    <t>VinculoService.salvar</t>
  </si>
  <si>
    <t>A02: identificação do produto, unidade e ativo. A03: identificação da posição, unidade e ativo. A04: loja, produto, posição e quantidade inicial zero. A09: loja, responsável, ação vinculo.criar, detalhe produto:posição e data gerada. O usuário informa somente produto/posição; quantidade não é entrada desta EE.</t>
  </si>
  <si>
    <t>Incluir vínculo. Comando real: /vinculos (create/update/delete)</t>
  </si>
  <si>
    <t>Vínculo criado com quantidade zero.</t>
  </si>
  <si>
    <t>EE10 — captura real 1/2</t>
  </si>
  <si>
    <t>Origem: http://localhost:8080/vinculos | Capturada em: 2026-10-25T22:10:57.471Z | EE10-entrada.png</t>
  </si>
  <si>
    <t>EE10 — captura real 2/2</t>
  </si>
  <si>
    <t>Origem: http://localhost:8080/vinculos | Capturada em: 2026-10-25T22:10:57.618Z | EE10-saida.png</t>
  </si>
  <si>
    <t>EE11 — Alterar vínculo vazio</t>
  </si>
  <si>
    <t>VinculoService.editar</t>
  </si>
  <si>
    <t>A02/A03: unidades do destino; A04: saldo original e chave do destino; A09: registro.</t>
  </si>
  <si>
    <t>produto original</t>
  </si>
  <si>
    <t>posição original</t>
  </si>
  <si>
    <t>produto destino</t>
  </si>
  <si>
    <t>posição destino</t>
  </si>
  <si>
    <t>produto original; posição original; produto destino; posição destino</t>
  </si>
  <si>
    <t>Alterar vínculo vazio. Comando real: /vinculos (create/update/delete)</t>
  </si>
  <si>
    <t>Vínculo original vazio substituído por novo produto/posição, em transação.</t>
  </si>
  <si>
    <t>EE11 — captura real 1/2</t>
  </si>
  <si>
    <t>Origem: http://localhost:8080/vinculos?productId=18&amp;positionId=27 | Capturada em: 2026-10-25T22:10:58.318Z | EE11-entrada.png</t>
  </si>
  <si>
    <t>EE11 — captura real 2/2</t>
  </si>
  <si>
    <t>Origem: http://localhost:8080/vinculos | Capturada em: 2026-10-25T22:10:58.486Z | EE11-saida.png</t>
  </si>
  <si>
    <t>EE12 — Excluir vínculo vazio</t>
  </si>
  <si>
    <t>A02/A03: identificação; A04: saldo; A09: registro.</t>
  </si>
  <si>
    <t>Excluir vínculo vazio. Comando real: /vinculos (create/update/delete)</t>
  </si>
  <si>
    <t>Vínculo vazio removido fisicamente.</t>
  </si>
  <si>
    <t>EE12 — captura real 1/2</t>
  </si>
  <si>
    <t>Origem: http://localhost:8080/vinculos?productId=18&amp;positionId=28 | Capturada em: 2026-10-25T22:12:58.931Z | EE12-entrada.png</t>
  </si>
  <si>
    <t>EE12 — captura real 2/2</t>
  </si>
  <si>
    <t>Origem: http://localhost:8080/vinculos | Capturada em: 2026-10-25T22:12:59.091Z | EE12-saida.png</t>
  </si>
  <si>
    <t>EE13 — Incluir usuário</t>
  </si>
  <si>
    <t>/usuarios (save/delete)</t>
  </si>
  <si>
    <t>UsuarioService.salvar</t>
  </si>
  <si>
    <t>A08: identificação da loja e ativo. A06: loja, nome de usuário, senha (persistida como hash), perfil e ativo; identificação gerada. A09: loja, responsável, ação usuario.salvar, detalhe nome/perfil e data gerada. Hash é representação técnica da senha, não um segundo TD.</t>
  </si>
  <si>
    <t>nome de usuário; perfil; senha</t>
  </si>
  <si>
    <t>Incluir usuário. Comando real: /usuarios (save/delete)</t>
  </si>
  <si>
    <t>Usuário criado com senha protegida por BCrypt.</t>
  </si>
  <si>
    <t>EE13 — captura real 1/2</t>
  </si>
  <si>
    <t>Origem: http://localhost:8080/usuarios | Capturada em: 2026-10-25T22:10:51.651Z | EE13-entrada.png</t>
  </si>
  <si>
    <t>EE13 — captura real 2/2</t>
  </si>
  <si>
    <t>Origem: http://localhost:8080/usuarios | Capturada em: 2026-10-25T22:10:52.144Z | EE13-saida.png</t>
  </si>
  <si>
    <t>EE14 — Alterar usuário</t>
  </si>
  <si>
    <t>A06: perfil, senha anterior e administradores ativos; A08: loja; A09: registro.</t>
  </si>
  <si>
    <t>usuário; nome de usuário; perfil; senha</t>
  </si>
  <si>
    <t>Alterar usuário. Comando real: /usuarios (save/delete)</t>
  </si>
  <si>
    <t>Usuário atualizado; sessões anteriores revogadas.</t>
  </si>
  <si>
    <t>EE14 — captura real 1/2</t>
  </si>
  <si>
    <t>Origem: http://localhost:8080/usuarios?id=66 | Capturada em: 2026-10-25T22:10:52.363Z | EE14-entrada.png</t>
  </si>
  <si>
    <t>EE14 — captura real 2/2</t>
  </si>
  <si>
    <t>Origem: http://localhost:8080/usuarios | Capturada em: 2026-10-25T22:10:52.588Z | EE14-saida.png</t>
  </si>
  <si>
    <t>EE15 — Excluir usuário logicamente</t>
  </si>
  <si>
    <t>UsuarioService.salvar(action=delete)</t>
  </si>
  <si>
    <t>O formulário envia nome/perfil para validação; A06: ativo/perfil/administradores; A08: loja; A09: registro.</t>
  </si>
  <si>
    <t>usuário; nome de usuário; perfil</t>
  </si>
  <si>
    <t>Excluir usuário logicamente. Comando real: /usuarios (save/delete)</t>
  </si>
  <si>
    <t>Usuário desativado logicamente; histórico preservado.</t>
  </si>
  <si>
    <t>EE15 — captura real 1/2</t>
  </si>
  <si>
    <t>Origem: http://localhost:8080/usuarios?id=66 | Capturada em: 2026-10-25T22:10:52.791Z | EE15-entrada.png</t>
  </si>
  <si>
    <t>EE15 — captura real 2/2</t>
  </si>
  <si>
    <t>Origem: http://localhost:8080/usuarios | Capturada em: 2026-10-25T22:10:52.989Z | EE15-saida.png</t>
  </si>
  <si>
    <t>EE16 — Incluir loja e administrador</t>
  </si>
  <si>
    <t>/global/lojas; /global/lojas/{id}/excluir</t>
  </si>
  <si>
    <t>LojaService.salvar</t>
  </si>
  <si>
    <t>Mantém A08, cria A06, inicializa A07, registra A09.</t>
  </si>
  <si>
    <t>usuário administrador</t>
  </si>
  <si>
    <t>senha administrador</t>
  </si>
  <si>
    <t>identificador público; nome; IoT; relatórios; ocupação; fracionados; usuário administrador; senha administrador</t>
  </si>
  <si>
    <t>Incluir loja e administrador. Comando real: /global/lojas; /global/lojas/{id}/excluir</t>
  </si>
  <si>
    <t>Loja, administrador inicial e permissões criados.</t>
  </si>
  <si>
    <t>EE16 — captura real 1/2</t>
  </si>
  <si>
    <t>Origem: http://localhost:8080/global | Capturada em: 2026-10-25T22:09:18.181Z | EE16-entrada.png</t>
  </si>
  <si>
    <t>EE16 — captura real 2/2</t>
  </si>
  <si>
    <t>Origem: http://localhost:8080/global | Capturada em: 2026-10-25T22:09:19.061Z | EE16-saida.png</t>
  </si>
  <si>
    <t>EE17 — Alterar loja e recursos</t>
  </si>
  <si>
    <t>A08: configuração; A02: unidade/ativo para impedir desabilitar fracionados em uso; A09: registro.</t>
  </si>
  <si>
    <t>loja; identificador público; nome; IoT; relatórios; ocupação; fracionados</t>
  </si>
  <si>
    <t>Alterar loja e recursos. Comando real: /global/lojas; /global/lojas/{id}/excluir</t>
  </si>
  <si>
    <t>Nome e recursos da loja alterados; identificador público não muda.</t>
  </si>
  <si>
    <t>EE17 — captura real 1/2</t>
  </si>
  <si>
    <t>Origem: http://localhost:8080/global?id=5 | Capturada em: 2026-10-25T22:10:50.073Z | EE17-entrada.png</t>
  </si>
  <si>
    <t>EE17 — captura real 2/2</t>
  </si>
  <si>
    <t>Origem: http://localhost:8080/global | Capturada em: 2026-10-25T22:10:51.183Z | EE17-saida.png</t>
  </si>
  <si>
    <t>EE18 — Excluir loja logicamente</t>
  </si>
  <si>
    <t>LojaService.excluir</t>
  </si>
  <si>
    <t>A08: nome/ativo; A09: registro.</t>
  </si>
  <si>
    <t>Excluir loja logicamente. Comando real: /global/lojas; /global/lojas/{id}/excluir</t>
  </si>
  <si>
    <t>Loja desativada; usuários perdem acesso; dados preservados.</t>
  </si>
  <si>
    <t>EE18 — captura real 1/2</t>
  </si>
  <si>
    <t>Origem: http://localhost:8080/global?id=5 | Capturada em: 2026-10-25T22:12:59.796Z | EE18-entrada.png</t>
  </si>
  <si>
    <t>EE18 — captura real 2/2</t>
  </si>
  <si>
    <t>Origem: http://localhost:8080/global | Capturada em: 2026-10-25T22:12:59.970Z | EE18-saida.png</t>
  </si>
  <si>
    <t>EE19 — Alterar matriz de permissões</t>
  </si>
  <si>
    <t>/permissoes</t>
  </si>
  <si>
    <t>PermissaoService.atualizar</t>
  </si>
  <si>
    <t>A07: perfil/permissão; cada par repetido é ocorrência, não novo tipo de dado; A09: registro.</t>
  </si>
  <si>
    <t>concedida</t>
  </si>
  <si>
    <t>perfil; permissão; concedida</t>
  </si>
  <si>
    <t>Alterar matriz de permissões. Comando real: /permissoes</t>
  </si>
  <si>
    <t>Matriz atualizada; perfil administrador mantém acesso.</t>
  </si>
  <si>
    <t>EE19 — captura real 1/2</t>
  </si>
  <si>
    <t>Origem: http://localhost:8080/usuarios | Capturada em: 2026-10-25T22:10:53.601Z | EE19-entrada.png</t>
  </si>
  <si>
    <t>EE19 — captura real 2/2</t>
  </si>
  <si>
    <t>Origem: http://localhost:8080/usuarios | Capturada em: 2026-10-25T22:10:53.857Z | EE19-saida.png</t>
  </si>
  <si>
    <t>EE20 — Alterar configuração IoT</t>
  </si>
  <si>
    <t>ConfiguracaoIoTService.salvar</t>
  </si>
  <si>
    <t>A08: configuração da loja; A09: registro.</t>
  </si>
  <si>
    <t>host MQTT; porta MQTT; QoS; tempo LED</t>
  </si>
  <si>
    <t>Alterar configuração IoT. Comando real: /iot/configuracao</t>
  </si>
  <si>
    <t>Configuração salva.</t>
  </si>
  <si>
    <t>EE20 — captura real 1/2</t>
  </si>
  <si>
    <t>Origem: http://localhost:8080/iot/configuracao | Capturada em: 2026-10-25T22:10:54.076Z | EE20-entrada.png</t>
  </si>
  <si>
    <t>EE20 — captura real 2/2</t>
  </si>
  <si>
    <t>Origem: http://localhost:8080/iot/configuracao | Capturada em: 2026-10-25T22:10:54.276Z | EE20-saida.png</t>
  </si>
  <si>
    <t>EE21 — Registrar entrada</t>
  </si>
  <si>
    <t>/movimentar</t>
  </si>
  <si>
    <t>Permissão correspondente: entrada, saida ou ajuste; unidade kg exige fractional.</t>
  </si>
  <si>
    <t>EstoqueService.movimentar</t>
  </si>
  <si>
    <t>A02: identificação, unidade e ativo do produto. A03: identificação, unidade e ativo da posição. A04: loja, produto, posição e quantidade anterior/posterior. A05: produto, posição, responsável, tipo, variação, saldo anterior, saldo posterior, motivo e data; número gerado e movimento original vazio na entrada normal. A09: loja, responsável, ação, detalhe e data. Chave técnica de idempotência excluída dos TD.</t>
  </si>
  <si>
    <t>produto; posição; tipo; quantidade; motivo</t>
  </si>
  <si>
    <t>Registrar entrada. Comando real: /movimentar</t>
  </si>
  <si>
    <t>Saldo aumenta; movimento e auditoria registrados.</t>
  </si>
  <si>
    <t>EE21 — captura real 1/2</t>
  </si>
  <si>
    <t>Origem: http://localhost:8080/movimentar | Capturada em: 2026-10-25T22:12:55.993Z | EE21-entrada.png</t>
  </si>
  <si>
    <t>EE21 — captura real 2/2</t>
  </si>
  <si>
    <t>Origem: http://localhost:8080/ | Capturada em: 2026-10-25T22:12:56.192Z | EE21-saida.png</t>
  </si>
  <si>
    <t>EE22 — Registrar saída</t>
  </si>
  <si>
    <t>A02/A03: unidades; A04: saldo; A05: movimento e saldos; A09: registro. Chave técnica de idempotência excluída.</t>
  </si>
  <si>
    <t>Registrar saída. Comando real: /movimentar</t>
  </si>
  <si>
    <t>Saldo diminui; saldo negativo rejeitado.</t>
  </si>
  <si>
    <t>EE22 — captura real 1/2</t>
  </si>
  <si>
    <t>Origem: http://localhost:8080/movimentar | Capturada em: 2026-10-25T22:12:56.465Z | EE22-entrada.png</t>
  </si>
  <si>
    <t>EE22 — captura real 2/2</t>
  </si>
  <si>
    <t>Origem: http://localhost:8080/ | Capturada em: 2026-10-25T22:12:56.606Z | EE22-saida.png</t>
  </si>
  <si>
    <t>EE23 — Ajustar saldo</t>
  </si>
  <si>
    <t>Ajustar saldo. Comando real: /movimentar</t>
  </si>
  <si>
    <t>Saldo passa à quantidade informada; diferença registrada.</t>
  </si>
  <si>
    <t>EE23 — captura real 1/2</t>
  </si>
  <si>
    <t>Origem: http://localhost:8080/movimentar | Capturada em: 2026-10-25T22:12:56.805Z | EE23-entrada.png</t>
  </si>
  <si>
    <t>EE23 — captura real 2/2</t>
  </si>
  <si>
    <t>Origem: http://localhost:8080/ | Capturada em: 2026-10-25T22:12:56.984Z | EE23-saida.png</t>
  </si>
  <si>
    <t>EE24 — Estornar movimentação</t>
  </si>
  <si>
    <t>/estorno</t>
  </si>
  <si>
    <t>Permissão estorno; somente entrada/saída ainda não estornada.</t>
  </si>
  <si>
    <t>EstoqueService.estornar</t>
  </si>
  <si>
    <t>A05: tipo/produto/posição/variação/original; A04: saldo; A02/A03: unidades; A09: registro.</t>
  </si>
  <si>
    <t>movimento original; motivo</t>
  </si>
  <si>
    <t>Estornar movimentação. Comando real: /estorno</t>
  </si>
  <si>
    <t>Movimento compensatório registrado; original preservado; segundo estorno rejeitado.</t>
  </si>
  <si>
    <t>EE24 — captura real 1/2</t>
  </si>
  <si>
    <t>Origem: http://localhost:8080/estorno | Capturada em: 2026-10-25T22:12:57.178Z | EE24-entrada.png</t>
  </si>
  <si>
    <t>EE24 — captura real 2/2</t>
  </si>
  <si>
    <t>Origem: http://localhost:8080/historico | Capturada em: 2026-10-25T22:12:57.371Z | EE24-saida.png</t>
  </si>
  <si>
    <t>EE25 — Autenticar usuário</t>
  </si>
  <si>
    <t>/login</t>
  </si>
  <si>
    <t>Autenticação ou encerramento da sessão; CSRF e bloqueio de tentativas no login.</t>
  </si>
  <si>
    <t>AutenticacaoService.autenticar</t>
  </si>
  <si>
    <t>A06: credencial/perfil/ativo; A08: identificador público/ativo via consulta de autenticação; A09: login. Tentativas temporárias excluídas.</t>
  </si>
  <si>
    <t>loja; nome de usuário; senha</t>
  </si>
  <si>
    <t>Autenticar usuário. Comando real: /login</t>
  </si>
  <si>
    <t>Sessão autenticada; auditoria de login persistida.</t>
  </si>
  <si>
    <t>EE25 — captura real 1/2</t>
  </si>
  <si>
    <t>Tela real de autenticação, sem expor senha.</t>
  </si>
  <si>
    <t>Origem: http://localhost:8080/login | Capturada em: 2026-10-25T22:02:44.245Z | EE25-entrada.png</t>
  </si>
  <si>
    <t>EE25 — captura real 2/2</t>
  </si>
  <si>
    <t>Autenticação realizada na loja de demonstração.</t>
  </si>
  <si>
    <t>Origem: http://localhost:8080/ | Capturada em: 2026-10-25T22:02:45.281Z | EE25-saida.png</t>
  </si>
  <si>
    <t>EE26 — Selecionar loja de trabalho</t>
  </si>
  <si>
    <t>/global/selecionar</t>
  </si>
  <si>
    <t>LojaService.selecionar</t>
  </si>
  <si>
    <t>A08: loja selecionada; A09: registro do acesso global.</t>
  </si>
  <si>
    <t>Selecionar loja de trabalho. Comando real: /global/selecionar</t>
  </si>
  <si>
    <t>Loja da sessão selecionada e seleção auditada.</t>
  </si>
  <si>
    <t>EE26 — captura real 1/2</t>
  </si>
  <si>
    <t>Origem: http://localhost:8080/global | Capturada em: 2026-10-25T22:10:51.275Z | EE26-entrada.png</t>
  </si>
  <si>
    <t>EE26 — captura real 2/2</t>
  </si>
  <si>
    <t>Origem: http://localhost:8080/ | Capturada em: 2026-10-25T22:10:51.449Z | EE26-saida.png</t>
  </si>
  <si>
    <t>EE27 — Sinalizar posição por LED</t>
  </si>
  <si>
    <t>/api/iot/sinalizar/{id}</t>
  </si>
  <si>
    <t>Permissão consultar, recurso iot e posição com dispositivo/pino configurados.</t>
  </si>
  <si>
    <t>IoTService.sinalizar</t>
  </si>
  <si>
    <t>A03: dispositivo/pino; A08: host/porta/QoS/tempo LED; A09: registro. Intenção primária: enviar controle para ligar LED.</t>
  </si>
  <si>
    <t>Sinalizar posição por LED. Comando real: /api/iot/sinalizar/{id}</t>
  </si>
  <si>
    <t>Comando enviado ao broker; confirmação depende do dispositivo, real ou simulado.</t>
  </si>
  <si>
    <t>EE27 — captura real 1/2</t>
  </si>
  <si>
    <t>Botão de sinalização da posição do produto selecionado.</t>
  </si>
  <si>
    <t>Origem: http://localhost:8080/?q=&amp;page=0&amp;produto=3 | Capturada em: 2026-10-25T23:50:54.601472+00:00 | EE27-entrada.png</t>
  </si>
  <si>
    <t>EE27 — captura real 2/2</t>
  </si>
  <si>
    <t>Comando enviado ao broker MQTT real e confirmado pelo simulador; não comprova acionamento de hardware físico.</t>
  </si>
  <si>
    <t>Origem: http://localhost:8080/?q=&amp;page=0&amp;produto=3 | Capturada em: 2026-10-25T23:50:55.599477+00:00 | EE27-saida.png</t>
  </si>
  <si>
    <t>EE28 — Encerrar sessão</t>
  </si>
  <si>
    <t>/logout</t>
  </si>
  <si>
    <t>SegurancaConfig /logout</t>
  </si>
  <si>
    <t>Altera o comportamento de acesso; sessão temporária não é ALI.</t>
  </si>
  <si>
    <t>Encerrar sessão. Comando real: /logout</t>
  </si>
  <si>
    <t>Sessão encerrada; redirecionamento para /login?logout.</t>
  </si>
  <si>
    <t>EE28 — captura real 1/2</t>
  </si>
  <si>
    <t>Comando Sair disponível na sessão autenticada, antes de encerrar.</t>
  </si>
  <si>
    <t>Origem: http://localhost:8080/ | Capturada em: 2026-10-25T23:50:56.607962+00:00 | EE28-entrada.png</t>
  </si>
  <si>
    <t>EE28 — captura real 2/2</t>
  </si>
  <si>
    <t>Sessão encerrada, com mensagem real de saída da conta.</t>
  </si>
  <si>
    <t>Origem: http://localhost:8080/login?logout | Capturada em: 2026-10-25T23:50:56.921738+00:00 | EE28-saida.png</t>
  </si>
  <si>
    <t>SE02 — Valor potencial do estoque</t>
  </si>
  <si>
    <t>Estoque Inteligente — SE</t>
  </si>
  <si>
    <t>Saldo × preço atual, arredondado em centavos por produto; total = soma dos valores. Não é custo nem receita realizada.</t>
  </si>
  <si>
    <t>/relatorios?tipo=valor</t>
  </si>
  <si>
    <t>Permissão relatorios e recurso reports. SE09 também audita a exportação.</t>
  </si>
  <si>
    <t>AnaliseService.relatorio(valor)</t>
  </si>
  <si>
    <t>A02: loja, código, modelo, SKU, código de barras, cor, tamanho, unidade, preço, características, ativo | A04: loja, produto, posição, quantidade</t>
  </si>
  <si>
    <t>saldo</t>
  </si>
  <si>
    <t>valor por produto</t>
  </si>
  <si>
    <t>total da loja</t>
  </si>
  <si>
    <t>SE02 — captura real 1/1</t>
  </si>
  <si>
    <t>Origem: http://localhost:8080/relatorios?tipo=valor | Capturada em: 2026-10-25T22:02:46.842Z | SE02.png</t>
  </si>
  <si>
    <t>SE04 — Fluxo de movimentações</t>
  </si>
  <si>
    <t>COUNT(*) e SUM(delta) por produto/tipo. Período inclusivo em America/Sao_Paulo; estornos em categoria própria.</t>
  </si>
  <si>
    <t>/relatorios?tipo=fluxo&amp;inicio=…&amp;fim=…</t>
  </si>
  <si>
    <t>AnaliseService.relatorio(fluxo)</t>
  </si>
  <si>
    <t>A02: loja, código, modelo, SKU, código de barras, cor, tamanho, unidade, preço, características, ativo | A05: loja, número, produto, posição, responsável, tipo, variação, saldo anterior, saldo posterior, motivo, data, movimento original</t>
  </si>
  <si>
    <t>início</t>
  </si>
  <si>
    <t>fim</t>
  </si>
  <si>
    <t>número de operações</t>
  </si>
  <si>
    <t>variação líquida</t>
  </si>
  <si>
    <t>início; fim</t>
  </si>
  <si>
    <t>SE04 — captura real 1/1</t>
  </si>
  <si>
    <t>Origem: http://localhost:8080/relatorios?tipo=fluxo | Capturada em: 2026-10-25T22:02:46.976Z | SE04.png</t>
  </si>
  <si>
    <t>SE06 — Pesquisar estoque e localizar produto</t>
  </si>
  <si>
    <t>Soma das posições para obter saldo. Dashboard, busca digitada/voz e lista de produtos reutilizam a mesma intenção; não contar canais novamente.</t>
  </si>
  <si>
    <t>/?q=…&amp;produto=…</t>
  </si>
  <si>
    <t>ProdutoService.pesquisar/buscar; DashboardController; BuscaAssistidaController</t>
  </si>
  <si>
    <t>busca</t>
  </si>
  <si>
    <t>produto selecionado</t>
  </si>
  <si>
    <t>saldo total</t>
  </si>
  <si>
    <t>quantidade na posição</t>
  </si>
  <si>
    <t>quantidade de produtos exibidos</t>
  </si>
  <si>
    <t>busca; produto selecionado</t>
  </si>
  <si>
    <t>SE06 — captura real 1/1</t>
  </si>
  <si>
    <t>Origem: http://localhost:8080/ | Capturada em: 2026-10-25T22:02:47.110Z | SE06.png</t>
  </si>
  <si>
    <t>SE07 — Mapa operacional de posições</t>
  </si>
  <si>
    <t>Soma as quantidades dos vínculos por posição e compara com a capacidade para apresentar alerta de excesso. Mapa e lista de ocupação são canais do mesmo processo.</t>
  </si>
  <si>
    <t>/mapa e /ocupacao</t>
  </si>
  <si>
    <t>MapaController /mapa e /ocupacao</t>
  </si>
  <si>
    <t>ocupado</t>
  </si>
  <si>
    <t>nome do produto</t>
  </si>
  <si>
    <t>quantidade do vínculo</t>
  </si>
  <si>
    <t>alerta de excesso</t>
  </si>
  <si>
    <t>SE07 — captura real 1/1</t>
  </si>
  <si>
    <t>Origem: http://localhost:8080/ocupacao | Capturada em: 2026-10-25T22:02:47.256Z | SE07.png</t>
  </si>
  <si>
    <t>SE08 — Ler peso líquido e subtotal</t>
  </si>
  <si>
    <t>Peso líquido=bruto−tara; subtotal=peso líquido×preço. Telemetria transitória não é AIE.</t>
  </si>
  <si>
    <t>/movimentar (loja granel); GET /api/iot/balanca/{produto}/{device}</t>
  </si>
  <si>
    <t>Permissão saida; recursos iot e fractional; produto kg e leitura MQTT com até 5 segundos.</t>
  </si>
  <si>
    <t>IoTService.peso; movimento.html; app.js; DispositivosDemo. Leitura recente do simulador MQTT capturada na conclusão.</t>
  </si>
  <si>
    <t>A02: produto em kg e preço. A08: loja e configuração MQTT. Bruto, tara e indicador de simulação chegam do dispositivo; líquido e subtotal são calculados e devolvidos pela API. A tela mostra líquido, subtotal e simulação.</t>
  </si>
  <si>
    <t>peso bruto</t>
  </si>
  <si>
    <t>tara</t>
  </si>
  <si>
    <t>peso líquido</t>
  </si>
  <si>
    <t>subtotal</t>
  </si>
  <si>
    <t>indicador de simulação</t>
  </si>
  <si>
    <t>produto; dispositivo</t>
  </si>
  <si>
    <t>SE08 — captura real 1/2</t>
  </si>
  <si>
    <t>Produto em kg e dispositivo balanca-demo selecionados; consulta de peso sem registrar movimentação.</t>
  </si>
  <si>
    <t>Origem: http://localhost:8080/movimentar | Capturada em: 2026-10-25T23:50:58.743856+00:00 | SE08-entrada.png</t>
  </si>
  <si>
    <t>SE08 — captura real 2/2</t>
  </si>
  <si>
    <t>Leitura real do simulador MQTT: peso líquido e subtotal calculados pela aplicação. Não foi registrada movimentação.</t>
  </si>
  <si>
    <t>Origem: http://localhost:8080/movimentar | Capturada em: 2026-10-25T23:51:03.374463+00:00 | SE08-saida.png</t>
  </si>
  <si>
    <t>SE09 — Exportar histórico</t>
  </si>
  <si>
    <t>SE por atualizar A09 com a exportação; CSV/PDF são formatos do mesmo processo. Função preexistente, fora das cinco saídas escolhidas para demonstrar dados calculados.</t>
  </si>
  <si>
    <t>/historico/exportar/{csv|pdf}</t>
  </si>
  <si>
    <t>RelatorioService.exportar; RelatorioCsv; RelatorioPdf</t>
  </si>
  <si>
    <t>A01: loja, código, nome, marca, categoria | A02: loja, código, modelo, SKU, código de barras, cor, tamanho, unidade, preço, características, ativo | A03: loja, identificador, código, setor, linha, coluna, capacidade, unidade, dispositivo, pino, ativo | A05: loja, número, produto, posição, responsável, tipo, variação, saldo anterior, saldo posterior, motivo, data, movimento original | A06: loja, código, nome de usuário, senha, perfil, ativo | A09: loja, número, responsável, ação, detalhe, data</t>
  </si>
  <si>
    <t>formato</t>
  </si>
  <si>
    <t>tipo; início; fim; formato</t>
  </si>
  <si>
    <t>SE09 — captura real 1/2</t>
  </si>
  <si>
    <t>Filtros e comandos reais de exportação do histórico antes de solicitar o arquivo PDF.</t>
  </si>
  <si>
    <t>Origem: http://localhost:8080/historico | Capturada em: 2026-10-25T23:56:56.217388+00:00 | SE09-entrada.png</t>
  </si>
  <si>
    <t>SE09 — captura real 2/2</t>
  </si>
  <si>
    <t>Primeira página do PDF realmente exportado pelo sistema; renderização fiel do arquivo preservado SE09-exportacao-real.pdf. Dados de demonstração; a exportação também grava a auditoria.</t>
  </si>
  <si>
    <t>Origem: http://localhost:8080/historico/exportar/pdf | Capturada em: 2026-10-25T23:56:57.619627+00:00 | SE09-saida.png</t>
  </si>
  <si>
    <t>SE10 — Consultar histórico operacional</t>
  </si>
  <si>
    <t>EXISTS de movimento reversor gera indicador Estornado. Exemplo didático: movimento 10 sem reversor = falso; movimento 11 com reverse_of=10 torna o indicador do 10 verdadeiro. Não altera arquivos.</t>
  </si>
  <si>
    <t>/historico?kind=…&amp;from=…&amp;to=…</t>
  </si>
  <si>
    <t>HistoricoService.consultar</t>
  </si>
  <si>
    <t>A01: loja, código, nome, marca, categoria | A02: loja, código, modelo, SKU, código de barras, cor, tamanho, unidade, preço, características, ativo | A03: loja, identificador, código, setor, linha, coluna, capacidade, unidade, dispositivo, pino, ativo | A05: loja, número, produto, posição, responsável, tipo, variação, saldo anterior, saldo posterior, motivo, data, movimento original | A06: loja, código, nome de usuário, senha, perfil, ativo</t>
  </si>
  <si>
    <t>indicador de estorno</t>
  </si>
  <si>
    <t>tipo; início; fim</t>
  </si>
  <si>
    <t>SE10 — captura real 1/1</t>
  </si>
  <si>
    <t>Histórico real exibindo movimento estornado e compensação.</t>
  </si>
  <si>
    <t>Origem: http://localhost:8080/historico | Capturada em: 2026-10-25T22:12:57.423Z | SE10.png</t>
  </si>
  <si>
    <t>SE13 — Comparar preços internos e ofertas externas</t>
  </si>
  <si>
    <t>Diferença = cotação - preço interno. Percentual = diferença / preço interno x 100, arredondado a duas casas. Preço interno zero: percentual não aplicável. Cruza GTIN e unidade dos produtos ativos da loja, sem gravar dados.</t>
  </si>
  <si>
    <t>/comparacao-precos?gtin=…&amp;fornecedor=…</t>
  </si>
  <si>
    <t>GET /comparacao-precos; OfertaService.comparar</t>
  </si>
  <si>
    <t>A02: loja, ativo, código de barras, SKU, unidade e preço. X02: GTIN, fornecedor, SKU externo, unidade, preço cotado e atualização; demais campos recebidos são validados pelo cliente.</t>
  </si>
  <si>
    <t>SKU interno</t>
  </si>
  <si>
    <t>preço interno</t>
  </si>
  <si>
    <t>diferença monetária</t>
  </si>
  <si>
    <t>diferença percentual</t>
  </si>
  <si>
    <t>SE13 — captura real 1/1</t>
  </si>
  <si>
    <t>Origem: http://localhost:8080/comparacao-precos | Capturada em: 2026-10-25T22:02:48.183Z | SE13.png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</si>
</sst>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</numFmts>
  <fonts count="35">
    <font>
      <sz val="10"/>
      <name val="Arial"/>
      <charset val="1"/>
    </font>
    <font>
      <b/>
      <sz val="17"/>
      <color rgb="FFFFFFFF"/>
      <name val="Arial"/>
      <charset val="134"/>
    </font>
    <font>
      <sz val="11"/>
      <color rgb="FF27384A"/>
      <name val="Arial"/>
      <charset val="1"/>
    </font>
    <font>
      <sz val="10"/>
      <color rgb="FF27384A"/>
      <name val="Arial"/>
      <charset val="1"/>
    </font>
    <font>
      <b/>
      <sz val="10"/>
      <color rgb="FFFFFFFF"/>
      <name val="Arial"/>
      <charset val="134"/>
    </font>
    <font>
      <sz val="11"/>
      <color rgb="FF0000AA"/>
      <name val="Arial"/>
      <charset val="1"/>
    </font>
    <font>
      <sz val="10.5"/>
      <color rgb="FF245C87"/>
      <name val="Arial"/>
      <charset val="134"/>
    </font>
    <font>
      <b/>
      <sz val="12"/>
      <color rgb="FFFFFFFF"/>
      <name val="Arial"/>
      <charset val="134"/>
    </font>
    <font>
      <b/>
      <sz val="11"/>
      <color rgb="FF117C78"/>
      <name val="Arial"/>
      <charset val="1"/>
    </font>
    <font>
      <b/>
      <sz val="11"/>
      <color rgb="FF27384A"/>
      <name val="Arial"/>
      <charset val="1"/>
    </font>
    <font>
      <b/>
      <sz val="14"/>
      <color rgb="FFFFFFFF"/>
      <name val="Arial"/>
      <charset val="134"/>
    </font>
    <font>
      <b/>
      <sz val="11"/>
      <color rgb="FF8A5A12"/>
      <name val="Arial"/>
      <charset val="134"/>
    </font>
    <font>
      <b/>
      <sz val="10.5"/>
      <color rgb="FF8A5A12"/>
      <name val="Arial"/>
      <charset val="134"/>
    </font>
    <font>
      <b/>
      <sz val="12"/>
      <color rgb="FF117C78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285577"/>
        <bgColor indexed="64"/>
      </patternFill>
    </fill>
    <fill>
      <patternFill patternType="solid">
        <fgColor rgb="FFE4F3F1"/>
        <bgColor indexed="64"/>
      </patternFill>
    </fill>
    <fill>
      <patternFill patternType="solid">
        <fgColor rgb="FFE7E6E6"/>
        <bgColor rgb="FFDCEAF4"/>
      </patternFill>
    </fill>
    <fill>
      <patternFill patternType="solid">
        <fgColor rgb="FFFFF4D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D6E0E8"/>
      </bottom>
      <diagonal/>
    </border>
    <border>
      <left style="thin">
        <color rgb="FF888888"/>
      </left>
      <right/>
      <top style="thin">
        <color rgb="FF888888"/>
      </top>
      <bottom style="thin">
        <color rgb="FFD6E0E8"/>
      </bottom>
      <diagonal/>
    </border>
    <border>
      <left/>
      <right style="thin">
        <color rgb="FF888888"/>
      </right>
      <top style="thin">
        <color rgb="FF888888"/>
      </top>
      <bottom style="thin">
        <color rgb="FFD6E0E8"/>
      </bottom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/>
    <xf numFmtId="177" fontId="14" fillId="0" borderId="0"/>
    <xf numFmtId="9" fontId="14" fillId="0" borderId="0"/>
    <xf numFmtId="178" fontId="14" fillId="0" borderId="0"/>
    <xf numFmtId="179" fontId="14" fillId="0" borderId="0"/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9" applyNumberFormat="0" applyAlignment="0" applyProtection="0">
      <alignment vertical="center"/>
    </xf>
    <xf numFmtId="0" fontId="25" fillId="9" borderId="10" applyNumberFormat="0" applyAlignment="0" applyProtection="0">
      <alignment vertical="center"/>
    </xf>
    <xf numFmtId="0" fontId="26" fillId="9" borderId="9" applyNumberFormat="0" applyAlignment="0" applyProtection="0">
      <alignment vertical="center"/>
    </xf>
    <xf numFmtId="0" fontId="27" fillId="10" borderId="11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42">
    <xf numFmtId="0" fontId="0" fillId="0" borderId="0" xfId="0" applyAlignment="1"/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0" xfId="0" applyFont="1" applyFill="1" applyAlignment="1">
      <alignment horizontal="left" vertical="center" wrapText="1"/>
    </xf>
    <xf numFmtId="2" fontId="2" fillId="0" borderId="1" xfId="0" applyNumberFormat="1" applyFont="1" applyBorder="1" applyAlignment="1">
      <alignment vertical="center" wrapText="1"/>
    </xf>
    <xf numFmtId="2" fontId="6" fillId="0" borderId="1" xfId="0" applyNumberFormat="1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0" fontId="9" fillId="5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12" fillId="6" borderId="1" xfId="0" applyNumberFormat="1" applyFont="1" applyFill="1" applyBorder="1" applyAlignment="1">
      <alignment vertical="center" wrapText="1"/>
    </xf>
    <xf numFmtId="9" fontId="12" fillId="6" borderId="1" xfId="0" applyNumberFormat="1" applyFont="1" applyFill="1" applyBorder="1" applyAlignment="1">
      <alignment vertical="center" wrapText="1"/>
    </xf>
    <xf numFmtId="0" fontId="3" fillId="4" borderId="0" xfId="0" applyFont="1" applyFill="1" applyAlignment="1">
      <alignment horizontal="left" vertical="center" wrapText="1"/>
    </xf>
    <xf numFmtId="0" fontId="8" fillId="4" borderId="2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horizontal="center" vertical="center" wrapText="1"/>
    </xf>
    <xf numFmtId="2" fontId="8" fillId="4" borderId="1" xfId="0" applyNumberFormat="1" applyFont="1" applyFill="1" applyBorder="1" applyAlignment="1">
      <alignment horizontal="center" vertical="center" wrapText="1"/>
    </xf>
    <xf numFmtId="2" fontId="13" fillId="4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AA"/>
      <rgbColor rgb="00808000"/>
      <rgbColor rgb="00800080"/>
      <rgbColor rgb="00008080"/>
      <rgbColor rgb="00C0C0C0"/>
      <rgbColor rgb="00888888"/>
      <rgbColor rgb="009999FF"/>
      <rgbColor rgb="00993366"/>
      <rgbColor rgb="00FFF2CC"/>
      <rgbColor rgb="00DCEAF4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437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5" Type="http://schemas.openxmlformats.org/officeDocument/2006/relationships/styles" Target="styles.xml"/><Relationship Id="rId64" Type="http://schemas.openxmlformats.org/officeDocument/2006/relationships/sharedStrings" Target="sharedStrings.xml"/><Relationship Id="rId63" Type="http://schemas.openxmlformats.org/officeDocument/2006/relationships/theme" Target="theme/theme1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5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2.png"/><Relationship Id="rId1" Type="http://schemas.openxmlformats.org/officeDocument/2006/relationships/image" Target="../media/image4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4.png"/><Relationship Id="rId1" Type="http://schemas.openxmlformats.org/officeDocument/2006/relationships/image" Target="../media/image43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6.png"/><Relationship Id="rId1" Type="http://schemas.openxmlformats.org/officeDocument/2006/relationships/image" Target="../media/image45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8.png"/><Relationship Id="rId1" Type="http://schemas.openxmlformats.org/officeDocument/2006/relationships/image" Target="../media/image47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0.png"/><Relationship Id="rId1" Type="http://schemas.openxmlformats.org/officeDocument/2006/relationships/image" Target="../media/image49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2.png"/><Relationship Id="rId1" Type="http://schemas.openxmlformats.org/officeDocument/2006/relationships/image" Target="../media/image5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4.png"/><Relationship Id="rId1" Type="http://schemas.openxmlformats.org/officeDocument/2006/relationships/image" Target="../media/image53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6.png"/><Relationship Id="rId1" Type="http://schemas.openxmlformats.org/officeDocument/2006/relationships/image" Target="../media/image55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8.png"/><Relationship Id="rId1" Type="http://schemas.openxmlformats.org/officeDocument/2006/relationships/image" Target="../media/image57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0.png"/><Relationship Id="rId1" Type="http://schemas.openxmlformats.org/officeDocument/2006/relationships/image" Target="../media/image59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2.png"/><Relationship Id="rId1" Type="http://schemas.openxmlformats.org/officeDocument/2006/relationships/image" Target="../media/image6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4.png"/><Relationship Id="rId1" Type="http://schemas.openxmlformats.org/officeDocument/2006/relationships/image" Target="../media/image63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6.png"/><Relationship Id="rId1" Type="http://schemas.openxmlformats.org/officeDocument/2006/relationships/image" Target="../media/image65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8.png"/><Relationship Id="rId1" Type="http://schemas.openxmlformats.org/officeDocument/2006/relationships/image" Target="../media/image67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0.png"/><Relationship Id="rId1" Type="http://schemas.openxmlformats.org/officeDocument/2006/relationships/image" Target="../media/image69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2.png"/><Relationship Id="rId1" Type="http://schemas.openxmlformats.org/officeDocument/2006/relationships/image" Target="../media/image7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4.png"/><Relationship Id="rId1" Type="http://schemas.openxmlformats.org/officeDocument/2006/relationships/image" Target="../media/image73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5.png"/><Relationship Id="rId1" Type="http://schemas.openxmlformats.org/officeDocument/2006/relationships/image" Target="../media/image58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6.png"/><Relationship Id="rId1" Type="http://schemas.openxmlformats.org/officeDocument/2006/relationships/image" Target="../media/image15.pn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7.png"/><Relationship Id="rId1" Type="http://schemas.openxmlformats.org/officeDocument/2006/relationships/image" Target="../media/image2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8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9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0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1.pn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3.png"/><Relationship Id="rId1" Type="http://schemas.openxmlformats.org/officeDocument/2006/relationships/image" Target="../media/image82.pn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4.png"/><Relationship Id="rId1" Type="http://schemas.openxmlformats.org/officeDocument/2006/relationships/image" Target="../media/image22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2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66600</xdr:rowOff>
    </xdr:to>
    <xdr:pic>
      <xdr:nvPicPr>
        <xdr:cNvPr id="2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351915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2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454785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2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454785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3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313815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4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495742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119</xdr:row>
      <xdr:rowOff>185040</xdr:rowOff>
    </xdr:to>
    <xdr:pic>
      <xdr:nvPicPr>
        <xdr:cNvPr id="5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3214350"/>
          <a:ext cx="9081135" cy="1033843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119</xdr:row>
      <xdr:rowOff>185040</xdr:rowOff>
    </xdr:to>
    <xdr:pic>
      <xdr:nvPicPr>
        <xdr:cNvPr id="6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2757150"/>
          <a:ext cx="9081135" cy="1033843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7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632902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118</xdr:row>
      <xdr:rowOff>30960</xdr:rowOff>
    </xdr:to>
    <xdr:pic>
      <xdr:nvPicPr>
        <xdr:cNvPr id="8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3900150"/>
          <a:ext cx="9081135" cy="99364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104</xdr:row>
      <xdr:rowOff>42840</xdr:rowOff>
    </xdr:to>
    <xdr:pic>
      <xdr:nvPicPr>
        <xdr:cNvPr id="9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3376275"/>
          <a:ext cx="9081135" cy="648144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104</xdr:row>
      <xdr:rowOff>43200</xdr:rowOff>
    </xdr:to>
    <xdr:pic>
      <xdr:nvPicPr>
        <xdr:cNvPr id="10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4014450"/>
          <a:ext cx="9081135" cy="64820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11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386205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66600</xdr:rowOff>
    </xdr:to>
    <xdr:pic>
      <xdr:nvPicPr>
        <xdr:cNvPr id="12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825750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104</xdr:row>
      <xdr:rowOff>42840</xdr:rowOff>
    </xdr:to>
    <xdr:pic>
      <xdr:nvPicPr>
        <xdr:cNvPr id="13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3071475"/>
          <a:ext cx="9081135" cy="648144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160</xdr:row>
      <xdr:rowOff>42840</xdr:rowOff>
    </xdr:to>
    <xdr:pic>
      <xdr:nvPicPr>
        <xdr:cNvPr id="14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7466925"/>
          <a:ext cx="9081135" cy="648144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104</xdr:row>
      <xdr:rowOff>43200</xdr:rowOff>
    </xdr:to>
    <xdr:pic>
      <xdr:nvPicPr>
        <xdr:cNvPr id="15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6090900"/>
          <a:ext cx="9081135" cy="64820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160</xdr:row>
      <xdr:rowOff>42840</xdr:rowOff>
    </xdr:to>
    <xdr:pic>
      <xdr:nvPicPr>
        <xdr:cNvPr id="16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30486350"/>
          <a:ext cx="9081135" cy="648144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104</xdr:row>
      <xdr:rowOff>42840</xdr:rowOff>
    </xdr:to>
    <xdr:pic>
      <xdr:nvPicPr>
        <xdr:cNvPr id="17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3690600"/>
          <a:ext cx="9081135" cy="648144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160</xdr:row>
      <xdr:rowOff>43200</xdr:rowOff>
    </xdr:to>
    <xdr:pic>
      <xdr:nvPicPr>
        <xdr:cNvPr id="18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8086050"/>
          <a:ext cx="9081135" cy="64820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107</xdr:row>
      <xdr:rowOff>155520</xdr:rowOff>
    </xdr:to>
    <xdr:pic>
      <xdr:nvPicPr>
        <xdr:cNvPr id="19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4157325"/>
          <a:ext cx="9081135" cy="733679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20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855277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104</xdr:row>
      <xdr:rowOff>42840</xdr:rowOff>
    </xdr:to>
    <xdr:pic>
      <xdr:nvPicPr>
        <xdr:cNvPr id="21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3404850"/>
          <a:ext cx="9081135" cy="648144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160</xdr:row>
      <xdr:rowOff>42840</xdr:rowOff>
    </xdr:to>
    <xdr:pic>
      <xdr:nvPicPr>
        <xdr:cNvPr id="22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7800300"/>
          <a:ext cx="9081135" cy="648144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104</xdr:row>
      <xdr:rowOff>42840</xdr:rowOff>
    </xdr:to>
    <xdr:pic>
      <xdr:nvPicPr>
        <xdr:cNvPr id="23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3833475"/>
          <a:ext cx="9081135" cy="648144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160</xdr:row>
      <xdr:rowOff>42840</xdr:rowOff>
    </xdr:to>
    <xdr:pic>
      <xdr:nvPicPr>
        <xdr:cNvPr id="24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8228925"/>
          <a:ext cx="9081135" cy="648144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66600</xdr:rowOff>
    </xdr:to>
    <xdr:pic>
      <xdr:nvPicPr>
        <xdr:cNvPr id="25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522412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26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961957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27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892935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163</xdr:row>
      <xdr:rowOff>71640</xdr:rowOff>
    </xdr:to>
    <xdr:pic>
      <xdr:nvPicPr>
        <xdr:cNvPr id="28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33324800"/>
          <a:ext cx="9081135" cy="725297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66600</xdr:rowOff>
    </xdr:to>
    <xdr:pic>
      <xdr:nvPicPr>
        <xdr:cNvPr id="29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651000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163</xdr:row>
      <xdr:rowOff>71280</xdr:rowOff>
    </xdr:to>
    <xdr:pic>
      <xdr:nvPicPr>
        <xdr:cNvPr id="30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30905450"/>
          <a:ext cx="9081135" cy="725297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31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312862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163</xdr:row>
      <xdr:rowOff>71280</xdr:rowOff>
    </xdr:to>
    <xdr:pic>
      <xdr:nvPicPr>
        <xdr:cNvPr id="32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7524075"/>
          <a:ext cx="9081135" cy="725297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33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356677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66600</xdr:rowOff>
    </xdr:to>
    <xdr:pic>
      <xdr:nvPicPr>
        <xdr:cNvPr id="34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796222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35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350010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36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789555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37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312862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38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752407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39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490027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66600</xdr:rowOff>
    </xdr:to>
    <xdr:pic>
      <xdr:nvPicPr>
        <xdr:cNvPr id="40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929572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66600</xdr:rowOff>
    </xdr:to>
    <xdr:pic>
      <xdr:nvPicPr>
        <xdr:cNvPr id="41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526222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42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965767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43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312862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44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752407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66600</xdr:rowOff>
    </xdr:to>
    <xdr:pic>
      <xdr:nvPicPr>
        <xdr:cNvPr id="45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434782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46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874327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47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435735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66600</xdr:rowOff>
    </xdr:to>
    <xdr:pic>
      <xdr:nvPicPr>
        <xdr:cNvPr id="48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875280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49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382395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50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821940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119</xdr:row>
      <xdr:rowOff>185400</xdr:rowOff>
    </xdr:to>
    <xdr:pic>
      <xdr:nvPicPr>
        <xdr:cNvPr id="51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3995400"/>
          <a:ext cx="9081135" cy="1033843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177</xdr:row>
      <xdr:rowOff>117720</xdr:rowOff>
    </xdr:to>
    <xdr:pic>
      <xdr:nvPicPr>
        <xdr:cNvPr id="52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8390850"/>
          <a:ext cx="9081135" cy="1076642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121</xdr:row>
      <xdr:rowOff>137160</xdr:rowOff>
    </xdr:to>
    <xdr:pic>
      <xdr:nvPicPr>
        <xdr:cNvPr id="53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3928725"/>
          <a:ext cx="9081135" cy="1078611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177</xdr:row>
      <xdr:rowOff>118080</xdr:rowOff>
    </xdr:to>
    <xdr:pic>
      <xdr:nvPicPr>
        <xdr:cNvPr id="54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8324175"/>
          <a:ext cx="9081135" cy="1076642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121</xdr:row>
      <xdr:rowOff>137520</xdr:rowOff>
    </xdr:to>
    <xdr:pic>
      <xdr:nvPicPr>
        <xdr:cNvPr id="55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3804900"/>
          <a:ext cx="9081135" cy="1078611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177</xdr:row>
      <xdr:rowOff>118080</xdr:rowOff>
    </xdr:to>
    <xdr:pic>
      <xdr:nvPicPr>
        <xdr:cNvPr id="56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8200350"/>
          <a:ext cx="9081135" cy="1076642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107</xdr:row>
      <xdr:rowOff>155520</xdr:rowOff>
    </xdr:to>
    <xdr:pic>
      <xdr:nvPicPr>
        <xdr:cNvPr id="57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5567025"/>
          <a:ext cx="9081135" cy="733679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165</xdr:row>
      <xdr:rowOff>88560</xdr:rowOff>
    </xdr:to>
    <xdr:pic>
      <xdr:nvPicPr>
        <xdr:cNvPr id="58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9962475"/>
          <a:ext cx="9081135" cy="776541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59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472882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165</xdr:row>
      <xdr:rowOff>88200</xdr:rowOff>
    </xdr:to>
    <xdr:pic>
      <xdr:nvPicPr>
        <xdr:cNvPr id="60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9124275"/>
          <a:ext cx="9081135" cy="77647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61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270000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165</xdr:row>
      <xdr:rowOff>88560</xdr:rowOff>
    </xdr:to>
    <xdr:pic>
      <xdr:nvPicPr>
        <xdr:cNvPr id="62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7095450"/>
          <a:ext cx="9081135" cy="776541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119</xdr:row>
      <xdr:rowOff>185040</xdr:rowOff>
    </xdr:to>
    <xdr:pic>
      <xdr:nvPicPr>
        <xdr:cNvPr id="63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3233400"/>
          <a:ext cx="9081135" cy="1033843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177</xdr:row>
      <xdr:rowOff>118080</xdr:rowOff>
    </xdr:to>
    <xdr:pic>
      <xdr:nvPicPr>
        <xdr:cNvPr id="64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7628850"/>
          <a:ext cx="9081135" cy="1076642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65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350010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66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789555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67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576705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68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3016250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69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519555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70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959100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71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519555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72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959100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73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425257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66600</xdr:rowOff>
    </xdr:to>
    <xdr:pic>
      <xdr:nvPicPr>
        <xdr:cNvPr id="74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864802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66600</xdr:rowOff>
    </xdr:to>
    <xdr:pic>
      <xdr:nvPicPr>
        <xdr:cNvPr id="75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380490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76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820035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109</xdr:row>
      <xdr:rowOff>88200</xdr:rowOff>
    </xdr:to>
    <xdr:pic>
      <xdr:nvPicPr>
        <xdr:cNvPr id="77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2700000"/>
          <a:ext cx="9081135" cy="776478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162</xdr:row>
      <xdr:rowOff>66240</xdr:rowOff>
    </xdr:to>
    <xdr:pic>
      <xdr:nvPicPr>
        <xdr:cNvPr id="78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709545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104</xdr:row>
      <xdr:rowOff>42840</xdr:rowOff>
    </xdr:to>
    <xdr:pic>
      <xdr:nvPicPr>
        <xdr:cNvPr id="79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3271500"/>
          <a:ext cx="9081135" cy="648144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160</xdr:row>
      <xdr:rowOff>42840</xdr:rowOff>
    </xdr:to>
    <xdr:pic>
      <xdr:nvPicPr>
        <xdr:cNvPr id="80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7666950"/>
          <a:ext cx="9081135" cy="648144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104</xdr:row>
      <xdr:rowOff>42840</xdr:rowOff>
    </xdr:to>
    <xdr:pic>
      <xdr:nvPicPr>
        <xdr:cNvPr id="81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1576050"/>
          <a:ext cx="9081135" cy="648144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160</xdr:row>
      <xdr:rowOff>42840</xdr:rowOff>
    </xdr:to>
    <xdr:pic>
      <xdr:nvPicPr>
        <xdr:cNvPr id="82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5971500"/>
          <a:ext cx="9081135" cy="648144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83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446212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84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491932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66600</xdr:rowOff>
    </xdr:to>
    <xdr:pic>
      <xdr:nvPicPr>
        <xdr:cNvPr id="85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775777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66600</xdr:rowOff>
    </xdr:to>
    <xdr:pic>
      <xdr:nvPicPr>
        <xdr:cNvPr id="86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684337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104</xdr:row>
      <xdr:rowOff>42840</xdr:rowOff>
    </xdr:to>
    <xdr:pic>
      <xdr:nvPicPr>
        <xdr:cNvPr id="87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4776450"/>
          <a:ext cx="9081135" cy="648144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1947240</xdr:colOff>
      <xdr:row>160</xdr:row>
      <xdr:rowOff>42840</xdr:rowOff>
    </xdr:to>
    <xdr:pic>
      <xdr:nvPicPr>
        <xdr:cNvPr id="88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29171900"/>
          <a:ext cx="9081135" cy="648144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104</xdr:row>
      <xdr:rowOff>42840</xdr:rowOff>
    </xdr:to>
    <xdr:pic>
      <xdr:nvPicPr>
        <xdr:cNvPr id="89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8348325"/>
          <a:ext cx="9081135" cy="648144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3</xdr:col>
      <xdr:colOff>1232280</xdr:colOff>
      <xdr:row>183</xdr:row>
      <xdr:rowOff>56880</xdr:rowOff>
    </xdr:to>
    <xdr:pic>
      <xdr:nvPicPr>
        <xdr:cNvPr id="90" name="Image 2" descr="Picture"/>
        <xdr:cNvPicPr/>
      </xdr:nvPicPr>
      <xdr:blipFill>
        <a:blip r:embed="rId2"/>
        <a:stretch>
          <a:fillRect/>
        </a:stretch>
      </xdr:blipFill>
      <xdr:spPr>
        <a:xfrm>
          <a:off x="0" y="32743775"/>
          <a:ext cx="8366125" cy="12191365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66600</xdr:rowOff>
    </xdr:to>
    <xdr:pic>
      <xdr:nvPicPr>
        <xdr:cNvPr id="91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7919700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3</xdr:col>
      <xdr:colOff>1947240</xdr:colOff>
      <xdr:row>106</xdr:row>
      <xdr:rowOff>66240</xdr:rowOff>
    </xdr:to>
    <xdr:pic>
      <xdr:nvPicPr>
        <xdr:cNvPr id="92" name="Image 1" descr="Picture"/>
        <xdr:cNvPicPr/>
      </xdr:nvPicPr>
      <xdr:blipFill>
        <a:blip r:embed="rId1"/>
        <a:stretch>
          <a:fillRect/>
        </a:stretch>
      </xdr:blipFill>
      <xdr:spPr>
        <a:xfrm>
          <a:off x="0" y="16443325"/>
          <a:ext cx="9081135" cy="7000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3"/>
  <sheetViews>
    <sheetView showGridLines="0" zoomScale="90" zoomScaleNormal="90" workbookViewId="0">
      <selection activeCell="B22" sqref="B22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0</v>
      </c>
      <c r="B1" s="3"/>
      <c r="C1" s="3"/>
      <c r="D1" s="3"/>
    </row>
    <row r="2" ht="21.75" customHeight="1" spans="1:4">
      <c r="A2" s="8"/>
      <c r="B2" s="8"/>
      <c r="C2" s="8"/>
      <c r="D2" s="8"/>
    </row>
    <row r="3" ht="27.75" customHeight="1" spans="1:4">
      <c r="A3" s="4" t="s">
        <v>1</v>
      </c>
      <c r="B3" s="5" t="s">
        <v>2</v>
      </c>
      <c r="C3" s="6"/>
      <c r="D3" s="7"/>
    </row>
    <row r="4" ht="21.75" customHeight="1" spans="1:4">
      <c r="A4" s="8"/>
      <c r="B4" s="8"/>
      <c r="C4" s="8"/>
      <c r="D4" s="8"/>
    </row>
    <row r="5" ht="60" customHeight="1" spans="1:4">
      <c r="A5" s="4" t="s">
        <v>3</v>
      </c>
      <c r="B5" s="5" t="s">
        <v>4</v>
      </c>
      <c r="C5" s="6"/>
      <c r="D5" s="7"/>
    </row>
    <row r="6" ht="21.75" customHeight="1" spans="1:4">
      <c r="A6" s="8"/>
      <c r="B6" s="8"/>
      <c r="C6" s="8"/>
      <c r="D6" s="8"/>
    </row>
    <row r="7" ht="22.5" customHeight="1" spans="1:4">
      <c r="A7" s="8"/>
      <c r="B7" s="8"/>
      <c r="C7" s="8"/>
      <c r="D7" s="8"/>
    </row>
    <row r="8" ht="22.5" customHeight="1" spans="1:4">
      <c r="A8" s="8"/>
      <c r="B8" s="8"/>
      <c r="C8" s="8"/>
      <c r="D8" s="8"/>
    </row>
    <row r="9" ht="22.5" customHeight="1" spans="1:4">
      <c r="A9" s="8"/>
      <c r="B9" s="8"/>
      <c r="C9" s="8"/>
      <c r="D9" s="8"/>
    </row>
    <row r="10" ht="22.5" customHeight="1" spans="1:4">
      <c r="A10" s="8"/>
      <c r="B10" s="8"/>
      <c r="C10" s="8"/>
      <c r="D10" s="8"/>
    </row>
    <row r="11" ht="22.5" customHeight="1" spans="1:4">
      <c r="A11" s="8"/>
      <c r="B11" s="8"/>
      <c r="C11" s="8"/>
      <c r="D11" s="8"/>
    </row>
    <row r="12" ht="22.5" customHeight="1" spans="1:4">
      <c r="A12" s="8"/>
      <c r="B12" s="8"/>
      <c r="C12" s="8"/>
      <c r="D12" s="8"/>
    </row>
    <row r="13" ht="22.5" customHeight="1" spans="1:4">
      <c r="A13" s="8"/>
      <c r="B13" s="8"/>
      <c r="C13" s="8"/>
      <c r="D13" s="8"/>
    </row>
  </sheetData>
  <mergeCells count="3">
    <mergeCell ref="A1:D1"/>
    <mergeCell ref="B3:D3"/>
    <mergeCell ref="B5:D5"/>
  </mergeCells>
  <pageMargins left="0.28" right="0.28" top="0.38" bottom="0.38" header="0.16" footer="0.16"/>
  <pageSetup paperSize="8" fitToHeight="0" orientation="landscape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24"/>
  <sheetViews>
    <sheetView showGridLines="0" zoomScale="90" zoomScaleNormal="90" workbookViewId="0">
      <pane ySplit="10" topLeftCell="A11" activePane="bottomLeft" state="frozen"/>
      <selection/>
      <selection pane="bottomLeft" activeCell="C19" sqref="C19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5</v>
      </c>
      <c r="B1" s="3"/>
      <c r="C1" s="3"/>
      <c r="D1" s="3"/>
    </row>
    <row r="2" ht="21.75" customHeight="1" spans="1:4">
      <c r="A2" s="8"/>
      <c r="B2" s="8"/>
      <c r="C2" s="8"/>
      <c r="D2" s="8"/>
    </row>
    <row r="3" ht="27.75" customHeight="1" spans="1:4">
      <c r="A3" s="25" t="s">
        <v>6</v>
      </c>
      <c r="B3" s="25" t="s">
        <v>7</v>
      </c>
      <c r="C3" s="25" t="s">
        <v>8</v>
      </c>
      <c r="D3" s="25" t="s">
        <v>9</v>
      </c>
    </row>
    <row r="4" ht="27.75" customHeight="1" spans="1:4">
      <c r="A4" s="15" t="s">
        <v>10</v>
      </c>
      <c r="B4" s="11">
        <f>COUNTIF(Catálogo!$B$4:$B$58,A4)</f>
        <v>9</v>
      </c>
      <c r="C4" s="11">
        <f>SUMIF(Catálogo!$B$4:$B$58,A4,Catálogo!$G$4:$G$58)</f>
        <v>63</v>
      </c>
      <c r="D4" s="15" t="s">
        <v>11</v>
      </c>
    </row>
    <row r="5" ht="27.75" customHeight="1" spans="1:4">
      <c r="A5" s="15" t="s">
        <v>12</v>
      </c>
      <c r="B5" s="11">
        <f>COUNTIF(Catálogo!$B$4:$B$58,A5)</f>
        <v>2</v>
      </c>
      <c r="C5" s="11">
        <f>SUMIF(Catálogo!$B$4:$B$58,A5,Catálogo!$G$4:$G$58)</f>
        <v>10</v>
      </c>
      <c r="D5" s="15" t="s">
        <v>11</v>
      </c>
    </row>
    <row r="6" ht="27.75" customHeight="1" spans="1:4">
      <c r="A6" s="15" t="s">
        <v>13</v>
      </c>
      <c r="B6" s="11">
        <f>COUNTIF(Catálogo!$B$4:$B$58,A6)</f>
        <v>28</v>
      </c>
      <c r="C6" s="11">
        <f>SUMIF(Catálogo!$B$4:$B$58,A6,Catálogo!$G$4:$G$58)</f>
        <v>135</v>
      </c>
      <c r="D6" s="15" t="s">
        <v>11</v>
      </c>
    </row>
    <row r="7" ht="27.75" customHeight="1" spans="1:4">
      <c r="A7" s="15" t="s">
        <v>14</v>
      </c>
      <c r="B7" s="11">
        <f>COUNTIF(Catálogo!$B$4:$B$58,A7)</f>
        <v>8</v>
      </c>
      <c r="C7" s="11">
        <f>SUMIF(Catálogo!$B$4:$B$58,A7,Catálogo!$G$4:$G$58)</f>
        <v>48</v>
      </c>
      <c r="D7" s="15" t="s">
        <v>11</v>
      </c>
    </row>
    <row r="8" ht="27.75" customHeight="1" spans="1:4">
      <c r="A8" s="15" t="s">
        <v>15</v>
      </c>
      <c r="B8" s="11">
        <f>COUNTIF(Catálogo!$B$4:$B$58,A8)</f>
        <v>8</v>
      </c>
      <c r="C8" s="11">
        <f>SUMIF(Catálogo!$B$4:$B$58,A8,Catálogo!$G$4:$G$58)</f>
        <v>27</v>
      </c>
      <c r="D8" s="15" t="s">
        <v>11</v>
      </c>
    </row>
    <row r="9" ht="21.75" customHeight="1" spans="1:4">
      <c r="A9" s="8"/>
      <c r="B9" s="8"/>
      <c r="C9" s="8"/>
      <c r="D9" s="8"/>
    </row>
    <row r="10" ht="27.75" customHeight="1" spans="1:4">
      <c r="A10" s="38" t="s">
        <v>16</v>
      </c>
      <c r="B10" s="39">
        <f>SUM(C4:C8)</f>
        <v>283</v>
      </c>
      <c r="C10" s="28"/>
      <c r="D10" s="28"/>
    </row>
    <row r="11" ht="27.75" customHeight="1" spans="1:4">
      <c r="A11" s="15" t="s">
        <v>17</v>
      </c>
      <c r="B11" s="11">
        <f>'NI e estimativas'!B19</f>
        <v>38</v>
      </c>
      <c r="C11" s="8"/>
      <c r="D11" s="8"/>
    </row>
    <row r="12" ht="27.75" customHeight="1" spans="1:4">
      <c r="A12" s="16" t="s">
        <v>18</v>
      </c>
      <c r="B12" s="40">
        <f>'NI e estimativas'!B22</f>
        <v>1.03</v>
      </c>
      <c r="C12" s="28"/>
      <c r="D12" s="28"/>
    </row>
    <row r="13" ht="27.75" customHeight="1" spans="1:4">
      <c r="A13" s="38" t="s">
        <v>19</v>
      </c>
      <c r="B13" s="41">
        <f>B10*B12</f>
        <v>291.49</v>
      </c>
      <c r="C13" s="28"/>
      <c r="D13" s="28"/>
    </row>
    <row r="14" ht="21.75" customHeight="1" spans="1:4">
      <c r="A14" s="8"/>
      <c r="B14" s="8"/>
      <c r="C14" s="8"/>
      <c r="D14" s="8"/>
    </row>
    <row r="15" ht="21.75" customHeight="1" spans="1:4">
      <c r="A15" s="8"/>
      <c r="B15" s="8"/>
      <c r="C15" s="8"/>
      <c r="D15" s="8"/>
    </row>
    <row r="16" ht="22.5" customHeight="1" spans="1:4">
      <c r="A16" s="8"/>
      <c r="B16" s="8"/>
      <c r="C16" s="8"/>
      <c r="D16" s="8"/>
    </row>
    <row r="17" ht="22.5" customHeight="1" spans="1:4">
      <c r="A17" s="8"/>
      <c r="B17" s="8"/>
      <c r="C17" s="8"/>
      <c r="D17" s="8"/>
    </row>
    <row r="18" ht="22.5" customHeight="1" spans="1:4">
      <c r="A18" s="8"/>
      <c r="B18" s="8"/>
      <c r="C18" s="8"/>
      <c r="D18" s="8"/>
    </row>
    <row r="19" ht="22.5" customHeight="1" spans="1:4">
      <c r="A19" s="8"/>
      <c r="B19" s="8"/>
      <c r="C19" s="8"/>
      <c r="D19" s="8"/>
    </row>
    <row r="20" ht="22.5" customHeight="1" spans="1:4">
      <c r="A20" s="8"/>
      <c r="B20" s="8"/>
      <c r="C20" s="8"/>
      <c r="D20" s="8"/>
    </row>
    <row r="21" ht="22.5" customHeight="1" spans="1:4">
      <c r="A21" s="8"/>
      <c r="B21" s="8"/>
      <c r="C21" s="8"/>
      <c r="D21" s="8"/>
    </row>
    <row r="22" ht="22.5" customHeight="1" spans="1:4">
      <c r="A22" s="8"/>
      <c r="B22" s="8"/>
      <c r="C22" s="8"/>
      <c r="D22" s="8"/>
    </row>
    <row r="23" ht="22.5" customHeight="1" spans="1:4">
      <c r="A23" s="8"/>
      <c r="B23" s="8"/>
      <c r="C23" s="8"/>
      <c r="D23" s="8"/>
    </row>
    <row r="24" ht="22.5" customHeight="1" spans="1:4">
      <c r="A24" s="8"/>
      <c r="B24" s="8"/>
      <c r="C24" s="8"/>
      <c r="D24" s="8"/>
    </row>
  </sheetData>
  <mergeCells count="1">
    <mergeCell ref="A1:D1"/>
  </mergeCells>
  <pageMargins left="0.28" right="0.28" top="0.38" bottom="0.38" header="0.16" footer="0.16"/>
  <pageSetup paperSize="8" fitToHeight="0" orientation="landscape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H65"/>
  <sheetViews>
    <sheetView showGridLines="0" zoomScale="90" zoomScaleNormal="90" topLeftCell="A40" workbookViewId="0">
      <selection activeCell="A55" sqref="A55"/>
    </sheetView>
  </sheetViews>
  <sheetFormatPr defaultColWidth="10.1904761904762" defaultRowHeight="15" customHeight="1" outlineLevelCol="7"/>
  <cols>
    <col min="1" max="1" width="27" customWidth="1"/>
    <col min="2" max="2" width="45" style="1" customWidth="1"/>
    <col min="3" max="3" width="35" customWidth="1"/>
    <col min="4" max="4" width="49" customWidth="1"/>
    <col min="5" max="5" width="38" style="1" customWidth="1"/>
    <col min="6" max="6" width="23" customWidth="1"/>
    <col min="7" max="7" width="14" customWidth="1"/>
    <col min="8" max="8" width="24" customWidth="1"/>
  </cols>
  <sheetData>
    <row r="1" ht="34" customHeight="1" spans="1:8">
      <c r="A1" s="2" t="s">
        <v>20</v>
      </c>
      <c r="B1" s="3"/>
      <c r="C1" s="3"/>
      <c r="D1" s="3"/>
      <c r="E1" s="3"/>
      <c r="F1" s="3"/>
      <c r="G1" s="3"/>
      <c r="H1" s="3"/>
    </row>
    <row r="2" ht="21.75" customHeight="1" spans="1:8">
      <c r="A2" s="8"/>
      <c r="B2" s="8"/>
      <c r="C2" s="8"/>
      <c r="D2" s="8"/>
      <c r="E2" s="8"/>
      <c r="F2" s="8"/>
      <c r="G2" s="8"/>
      <c r="H2" s="8"/>
    </row>
    <row r="3" ht="27.75" customHeight="1" spans="1:8">
      <c r="A3" s="25" t="s">
        <v>21</v>
      </c>
      <c r="B3" s="25" t="s">
        <v>6</v>
      </c>
      <c r="C3" s="25" t="s">
        <v>22</v>
      </c>
      <c r="D3" s="25" t="s">
        <v>23</v>
      </c>
      <c r="E3" s="25" t="s">
        <v>24</v>
      </c>
      <c r="F3" s="16" t="s">
        <v>25</v>
      </c>
      <c r="G3" s="16" t="s">
        <v>8</v>
      </c>
      <c r="H3" s="16" t="s">
        <v>26</v>
      </c>
    </row>
    <row r="4" ht="27.75" customHeight="1" spans="1:8">
      <c r="A4" s="15" t="s">
        <v>27</v>
      </c>
      <c r="B4" s="15" t="s">
        <v>10</v>
      </c>
      <c r="C4" s="15" t="s">
        <v>28</v>
      </c>
      <c r="D4" s="11">
        <f>'A01'!B60</f>
        <v>5</v>
      </c>
      <c r="E4" s="11">
        <f>'A01'!D60</f>
        <v>1</v>
      </c>
      <c r="F4" s="11" t="str">
        <f>'A01'!D64</f>
        <v>Simples</v>
      </c>
      <c r="G4" s="11">
        <f>'A01'!D65</f>
        <v>7</v>
      </c>
      <c r="H4" s="37" t="str">
        <f>HYPERLINK("#'A01'!A1","Abrir A01")</f>
        <v>Abrir A01</v>
      </c>
    </row>
    <row r="5" ht="27.75" customHeight="1" spans="1:8">
      <c r="A5" s="15" t="s">
        <v>29</v>
      </c>
      <c r="B5" s="15" t="s">
        <v>10</v>
      </c>
      <c r="C5" s="15" t="s">
        <v>30</v>
      </c>
      <c r="D5" s="11">
        <f>'A02'!B60</f>
        <v>11</v>
      </c>
      <c r="E5" s="11">
        <f>'A02'!D60</f>
        <v>1</v>
      </c>
      <c r="F5" s="11" t="str">
        <f>'A02'!D64</f>
        <v>Simples</v>
      </c>
      <c r="G5" s="11">
        <f>'A02'!D65</f>
        <v>7</v>
      </c>
      <c r="H5" s="37" t="str">
        <f>HYPERLINK("#'A02'!A1","Abrir A02")</f>
        <v>Abrir A02</v>
      </c>
    </row>
    <row r="6" ht="27.75" customHeight="1" spans="1:8">
      <c r="A6" s="15" t="s">
        <v>31</v>
      </c>
      <c r="B6" s="15" t="s">
        <v>10</v>
      </c>
      <c r="C6" s="15" t="s">
        <v>32</v>
      </c>
      <c r="D6" s="11">
        <f>'A03'!B60</f>
        <v>11</v>
      </c>
      <c r="E6" s="11">
        <f>'A03'!D60</f>
        <v>1</v>
      </c>
      <c r="F6" s="11" t="str">
        <f>'A03'!D64</f>
        <v>Simples</v>
      </c>
      <c r="G6" s="11">
        <f>'A03'!D65</f>
        <v>7</v>
      </c>
      <c r="H6" s="37" t="str">
        <f>HYPERLINK("#'A03'!A1","Abrir A03")</f>
        <v>Abrir A03</v>
      </c>
    </row>
    <row r="7" ht="27.75" customHeight="1" spans="1:8">
      <c r="A7" s="15" t="s">
        <v>33</v>
      </c>
      <c r="B7" s="15" t="s">
        <v>10</v>
      </c>
      <c r="C7" s="15" t="s">
        <v>34</v>
      </c>
      <c r="D7" s="11">
        <f>'A04'!B60</f>
        <v>4</v>
      </c>
      <c r="E7" s="11">
        <f>'A04'!D60</f>
        <v>1</v>
      </c>
      <c r="F7" s="11" t="str">
        <f>'A04'!D64</f>
        <v>Simples</v>
      </c>
      <c r="G7" s="11">
        <f>'A04'!D65</f>
        <v>7</v>
      </c>
      <c r="H7" s="37" t="str">
        <f>HYPERLINK("#'A04'!A1","Abrir A04")</f>
        <v>Abrir A04</v>
      </c>
    </row>
    <row r="8" ht="27.75" customHeight="1" spans="1:8">
      <c r="A8" s="15" t="s">
        <v>35</v>
      </c>
      <c r="B8" s="15" t="s">
        <v>10</v>
      </c>
      <c r="C8" s="15" t="s">
        <v>36</v>
      </c>
      <c r="D8" s="11">
        <f>'A05'!B60</f>
        <v>12</v>
      </c>
      <c r="E8" s="11">
        <f>'A05'!D60</f>
        <v>1</v>
      </c>
      <c r="F8" s="11" t="str">
        <f>'A05'!D64</f>
        <v>Simples</v>
      </c>
      <c r="G8" s="11">
        <f>'A05'!D65</f>
        <v>7</v>
      </c>
      <c r="H8" s="37" t="str">
        <f>HYPERLINK("#'A05'!A1","Abrir A05")</f>
        <v>Abrir A05</v>
      </c>
    </row>
    <row r="9" ht="27.75" customHeight="1" spans="1:8">
      <c r="A9" s="15" t="s">
        <v>37</v>
      </c>
      <c r="B9" s="15" t="s">
        <v>10</v>
      </c>
      <c r="C9" s="15" t="s">
        <v>38</v>
      </c>
      <c r="D9" s="11">
        <f>'A06'!B60</f>
        <v>6</v>
      </c>
      <c r="E9" s="11">
        <f>'A06'!D60</f>
        <v>1</v>
      </c>
      <c r="F9" s="11" t="str">
        <f>'A06'!D64</f>
        <v>Simples</v>
      </c>
      <c r="G9" s="11">
        <f>'A06'!D65</f>
        <v>7</v>
      </c>
      <c r="H9" s="37" t="str">
        <f>HYPERLINK("#'A06'!A1","Abrir A06")</f>
        <v>Abrir A06</v>
      </c>
    </row>
    <row r="10" ht="27.75" customHeight="1" spans="1:8">
      <c r="A10" s="15" t="s">
        <v>39</v>
      </c>
      <c r="B10" s="15" t="s">
        <v>10</v>
      </c>
      <c r="C10" s="15" t="s">
        <v>40</v>
      </c>
      <c r="D10" s="11">
        <f>'A07'!B60</f>
        <v>3</v>
      </c>
      <c r="E10" s="11">
        <f>'A07'!D60</f>
        <v>1</v>
      </c>
      <c r="F10" s="11" t="str">
        <f>'A07'!D64</f>
        <v>Simples</v>
      </c>
      <c r="G10" s="11">
        <f>'A07'!D65</f>
        <v>7</v>
      </c>
      <c r="H10" s="37" t="str">
        <f>HYPERLINK("#'A07'!A1","Abrir A07")</f>
        <v>Abrir A07</v>
      </c>
    </row>
    <row r="11" ht="27.75" customHeight="1" spans="1:8">
      <c r="A11" s="15" t="s">
        <v>41</v>
      </c>
      <c r="B11" s="15" t="s">
        <v>10</v>
      </c>
      <c r="C11" s="15" t="s">
        <v>42</v>
      </c>
      <c r="D11" s="11">
        <f>'A08'!B60</f>
        <v>12</v>
      </c>
      <c r="E11" s="11">
        <f>'A08'!D60</f>
        <v>1</v>
      </c>
      <c r="F11" s="11" t="str">
        <f>'A08'!D64</f>
        <v>Simples</v>
      </c>
      <c r="G11" s="11">
        <f>'A08'!D65</f>
        <v>7</v>
      </c>
      <c r="H11" s="37" t="str">
        <f>HYPERLINK("#'A08'!A1","Abrir A08")</f>
        <v>Abrir A08</v>
      </c>
    </row>
    <row r="12" ht="27.75" customHeight="1" spans="1:8">
      <c r="A12" s="15" t="s">
        <v>43</v>
      </c>
      <c r="B12" s="15" t="s">
        <v>10</v>
      </c>
      <c r="C12" s="15" t="s">
        <v>44</v>
      </c>
      <c r="D12" s="11">
        <f>'A09'!B60</f>
        <v>6</v>
      </c>
      <c r="E12" s="11">
        <f>'A09'!D60</f>
        <v>1</v>
      </c>
      <c r="F12" s="11" t="str">
        <f>'A09'!D64</f>
        <v>Simples</v>
      </c>
      <c r="G12" s="11">
        <f>'A09'!D65</f>
        <v>7</v>
      </c>
      <c r="H12" s="37" t="str">
        <f>HYPERLINK("#'A09'!A1","Abrir A09")</f>
        <v>Abrir A09</v>
      </c>
    </row>
    <row r="13" ht="27.75" customHeight="1" spans="1:8">
      <c r="A13" s="15" t="s">
        <v>45</v>
      </c>
      <c r="B13" s="15" t="s">
        <v>12</v>
      </c>
      <c r="C13" s="15" t="s">
        <v>46</v>
      </c>
      <c r="D13" s="11">
        <f>'X01'!B60</f>
        <v>5</v>
      </c>
      <c r="E13" s="11">
        <f>'X01'!D60</f>
        <v>1</v>
      </c>
      <c r="F13" s="11" t="str">
        <f>'X01'!D64</f>
        <v>Simples</v>
      </c>
      <c r="G13" s="11">
        <f>'X01'!D65</f>
        <v>5</v>
      </c>
      <c r="H13" s="37" t="str">
        <f>HYPERLINK("#'X01'!A1","Abrir X01")</f>
        <v>Abrir X01</v>
      </c>
    </row>
    <row r="14" ht="27.75" customHeight="1" spans="1:8">
      <c r="A14" s="15" t="s">
        <v>47</v>
      </c>
      <c r="B14" s="15" t="s">
        <v>12</v>
      </c>
      <c r="C14" s="15" t="s">
        <v>48</v>
      </c>
      <c r="D14" s="11">
        <f>'X02'!B60</f>
        <v>9</v>
      </c>
      <c r="E14" s="11">
        <f>'X02'!D60</f>
        <v>1</v>
      </c>
      <c r="F14" s="11" t="str">
        <f>'X02'!D64</f>
        <v>Simples</v>
      </c>
      <c r="G14" s="11">
        <f>'X02'!D65</f>
        <v>5</v>
      </c>
      <c r="H14" s="37" t="str">
        <f>HYPERLINK("#'X02'!A1","Abrir X02")</f>
        <v>Abrir X02</v>
      </c>
    </row>
    <row r="15" ht="27.75" customHeight="1" spans="1:8">
      <c r="A15" s="15" t="s">
        <v>49</v>
      </c>
      <c r="B15" s="15" t="s">
        <v>15</v>
      </c>
      <c r="C15" s="15" t="s">
        <v>50</v>
      </c>
      <c r="D15" s="11">
        <f>CE04!B60</f>
        <v>8</v>
      </c>
      <c r="E15" s="11">
        <f>CE04!D60</f>
        <v>1</v>
      </c>
      <c r="F15" s="11" t="str">
        <f>CE04!D64</f>
        <v>Simples</v>
      </c>
      <c r="G15" s="11">
        <f>CE04!D65</f>
        <v>3</v>
      </c>
      <c r="H15" s="37" t="str">
        <f>HYPERLINK("#'CE04'!A1","Abrir CE04")</f>
        <v>Abrir CE04</v>
      </c>
    </row>
    <row r="16" ht="27.75" customHeight="1" spans="1:8">
      <c r="A16" s="15" t="s">
        <v>51</v>
      </c>
      <c r="B16" s="15" t="s">
        <v>15</v>
      </c>
      <c r="C16" s="15" t="s">
        <v>52</v>
      </c>
      <c r="D16" s="11">
        <f>CE05!B60</f>
        <v>6</v>
      </c>
      <c r="E16" s="11">
        <f>CE05!D60</f>
        <v>1</v>
      </c>
      <c r="F16" s="11" t="str">
        <f>CE05!D64</f>
        <v>Simples</v>
      </c>
      <c r="G16" s="11">
        <f>CE05!D65</f>
        <v>3</v>
      </c>
      <c r="H16" s="37" t="str">
        <f>HYPERLINK("#'CE05'!A1","Abrir CE05")</f>
        <v>Abrir CE05</v>
      </c>
    </row>
    <row r="17" ht="27.75" customHeight="1" spans="1:8">
      <c r="A17" s="15" t="s">
        <v>53</v>
      </c>
      <c r="B17" s="15" t="s">
        <v>15</v>
      </c>
      <c r="C17" s="15" t="s">
        <v>54</v>
      </c>
      <c r="D17" s="11">
        <f>CE06!B60</f>
        <v>10</v>
      </c>
      <c r="E17" s="11">
        <f>CE06!D60</f>
        <v>4</v>
      </c>
      <c r="F17" s="11" t="str">
        <f>CE06!D64</f>
        <v>Complexa</v>
      </c>
      <c r="G17" s="11">
        <f>CE06!D65</f>
        <v>6</v>
      </c>
      <c r="H17" s="37" t="str">
        <f>HYPERLINK("#'CE06'!A1","Abrir CE06")</f>
        <v>Abrir CE06</v>
      </c>
    </row>
    <row r="18" ht="27.75" customHeight="1" spans="1:8">
      <c r="A18" s="15" t="s">
        <v>55</v>
      </c>
      <c r="B18" s="15" t="s">
        <v>15</v>
      </c>
      <c r="C18" s="15" t="s">
        <v>56</v>
      </c>
      <c r="D18" s="11">
        <f>CE07!B60</f>
        <v>6</v>
      </c>
      <c r="E18" s="11">
        <f>CE07!D60</f>
        <v>2</v>
      </c>
      <c r="F18" s="11" t="str">
        <f>CE07!D64</f>
        <v>Simples</v>
      </c>
      <c r="G18" s="11">
        <f>CE07!D65</f>
        <v>3</v>
      </c>
      <c r="H18" s="37" t="str">
        <f>HYPERLINK("#'CE07'!A1","Abrir CE07")</f>
        <v>Abrir CE07</v>
      </c>
    </row>
    <row r="19" ht="27.75" customHeight="1" spans="1:8">
      <c r="A19" s="15" t="s">
        <v>57</v>
      </c>
      <c r="B19" s="15" t="s">
        <v>15</v>
      </c>
      <c r="C19" s="15" t="s">
        <v>58</v>
      </c>
      <c r="D19" s="11">
        <f>CE08!B60</f>
        <v>9</v>
      </c>
      <c r="E19" s="11">
        <f>CE08!D60</f>
        <v>1</v>
      </c>
      <c r="F19" s="11" t="str">
        <f>CE08!D64</f>
        <v>Simples</v>
      </c>
      <c r="G19" s="11">
        <f>CE08!D65</f>
        <v>3</v>
      </c>
      <c r="H19" s="37" t="str">
        <f>HYPERLINK("#'CE08'!A1","Abrir CE08")</f>
        <v>Abrir CE08</v>
      </c>
    </row>
    <row r="20" ht="27.75" customHeight="1" spans="1:8">
      <c r="A20" s="15" t="s">
        <v>59</v>
      </c>
      <c r="B20" s="15" t="s">
        <v>15</v>
      </c>
      <c r="C20" s="15" t="s">
        <v>60</v>
      </c>
      <c r="D20" s="11">
        <f>CE09!B60</f>
        <v>6</v>
      </c>
      <c r="E20" s="11">
        <f>CE09!D60</f>
        <v>1</v>
      </c>
      <c r="F20" s="11" t="str">
        <f>CE09!D64</f>
        <v>Simples</v>
      </c>
      <c r="G20" s="11">
        <f>CE09!D65</f>
        <v>3</v>
      </c>
      <c r="H20" s="37" t="str">
        <f>HYPERLINK("#'CE09'!A1","Abrir CE09")</f>
        <v>Abrir CE09</v>
      </c>
    </row>
    <row r="21" ht="27.75" customHeight="1" spans="1:8">
      <c r="A21" s="15" t="s">
        <v>61</v>
      </c>
      <c r="B21" s="15" t="s">
        <v>15</v>
      </c>
      <c r="C21" s="15" t="s">
        <v>62</v>
      </c>
      <c r="D21" s="11">
        <f>CE11!B60</f>
        <v>6</v>
      </c>
      <c r="E21" s="11">
        <f>CE11!D60</f>
        <v>2</v>
      </c>
      <c r="F21" s="11" t="str">
        <f>CE11!D64</f>
        <v>Simples</v>
      </c>
      <c r="G21" s="11">
        <f>CE11!D65</f>
        <v>3</v>
      </c>
      <c r="H21" s="37" t="str">
        <f>HYPERLINK("#'CE11'!A1","Abrir CE11")</f>
        <v>Abrir CE11</v>
      </c>
    </row>
    <row r="22" ht="27.75" customHeight="1" spans="1:8">
      <c r="A22" s="15" t="s">
        <v>63</v>
      </c>
      <c r="B22" s="15" t="s">
        <v>15</v>
      </c>
      <c r="C22" s="15" t="s">
        <v>64</v>
      </c>
      <c r="D22" s="11">
        <f>CE12!B60</f>
        <v>11</v>
      </c>
      <c r="E22" s="11">
        <f>CE12!D60</f>
        <v>1</v>
      </c>
      <c r="F22" s="11" t="str">
        <f>CE12!D64</f>
        <v>Simples</v>
      </c>
      <c r="G22" s="11">
        <f>CE12!D65</f>
        <v>3</v>
      </c>
      <c r="H22" s="37" t="str">
        <f>HYPERLINK("#'CE12'!A1","Abrir CE12")</f>
        <v>Abrir CE12</v>
      </c>
    </row>
    <row r="23" ht="27.75" customHeight="1" spans="1:8">
      <c r="A23" s="15" t="s">
        <v>65</v>
      </c>
      <c r="B23" s="15" t="s">
        <v>13</v>
      </c>
      <c r="C23" s="15" t="s">
        <v>66</v>
      </c>
      <c r="D23" s="11">
        <f>'EE01'!B60</f>
        <v>16</v>
      </c>
      <c r="E23" s="11">
        <f>'EE01'!D60</f>
        <v>6</v>
      </c>
      <c r="F23" s="11" t="str">
        <f>'EE01'!D64</f>
        <v>Complexa</v>
      </c>
      <c r="G23" s="11">
        <f>'EE01'!D65</f>
        <v>6</v>
      </c>
      <c r="H23" s="37" t="str">
        <f>HYPERLINK("#'EE01'!A1","Abrir EE01")</f>
        <v>Abrir EE01</v>
      </c>
    </row>
    <row r="24" ht="27.75" customHeight="1" spans="1:8">
      <c r="A24" s="15" t="s">
        <v>67</v>
      </c>
      <c r="B24" s="15" t="s">
        <v>13</v>
      </c>
      <c r="C24" s="15" t="s">
        <v>68</v>
      </c>
      <c r="D24" s="11">
        <f>'EE02'!B60</f>
        <v>13</v>
      </c>
      <c r="E24" s="11">
        <f>'EE02'!D60</f>
        <v>4</v>
      </c>
      <c r="F24" s="11" t="str">
        <f>'EE02'!D64</f>
        <v>Complexa</v>
      </c>
      <c r="G24" s="11">
        <f>'EE02'!D65</f>
        <v>6</v>
      </c>
      <c r="H24" s="37" t="str">
        <f>HYPERLINK("#'EE02'!A1","Abrir EE02")</f>
        <v>Abrir EE02</v>
      </c>
    </row>
    <row r="25" ht="27.75" customHeight="1" spans="1:8">
      <c r="A25" s="15" t="s">
        <v>69</v>
      </c>
      <c r="B25" s="15" t="s">
        <v>13</v>
      </c>
      <c r="C25" s="15" t="s">
        <v>70</v>
      </c>
      <c r="D25" s="11">
        <f>'EE03'!B60</f>
        <v>3</v>
      </c>
      <c r="E25" s="11">
        <f>'EE03'!D60</f>
        <v>3</v>
      </c>
      <c r="F25" s="11" t="str">
        <f>'EE03'!D64</f>
        <v>Moderada</v>
      </c>
      <c r="G25" s="11">
        <f>'EE03'!D65</f>
        <v>4</v>
      </c>
      <c r="H25" s="37" t="str">
        <f>HYPERLINK("#'EE03'!A1","Abrir EE03")</f>
        <v>Abrir EE03</v>
      </c>
    </row>
    <row r="26" ht="27.75" customHeight="1" spans="1:8">
      <c r="A26" s="15" t="s">
        <v>71</v>
      </c>
      <c r="B26" s="15" t="s">
        <v>13</v>
      </c>
      <c r="C26" s="15" t="s">
        <v>72</v>
      </c>
      <c r="D26" s="11">
        <f>'EE04'!B60</f>
        <v>5</v>
      </c>
      <c r="E26" s="11">
        <f>'EE04'!D60</f>
        <v>2</v>
      </c>
      <c r="F26" s="11" t="str">
        <f>'EE04'!D64</f>
        <v>Moderada</v>
      </c>
      <c r="G26" s="11">
        <f>'EE04'!D65</f>
        <v>4</v>
      </c>
      <c r="H26" s="37" t="str">
        <f>HYPERLINK("#'EE04'!A1","Abrir EE04")</f>
        <v>Abrir EE04</v>
      </c>
    </row>
    <row r="27" ht="27.75" customHeight="1" spans="1:8">
      <c r="A27" s="15" t="s">
        <v>73</v>
      </c>
      <c r="B27" s="15" t="s">
        <v>13</v>
      </c>
      <c r="C27" s="15" t="s">
        <v>74</v>
      </c>
      <c r="D27" s="11">
        <f>'EE05'!B60</f>
        <v>6</v>
      </c>
      <c r="E27" s="11">
        <f>'EE05'!D60</f>
        <v>2</v>
      </c>
      <c r="F27" s="11" t="str">
        <f>'EE05'!D64</f>
        <v>Moderada</v>
      </c>
      <c r="G27" s="11">
        <f>'EE05'!D65</f>
        <v>4</v>
      </c>
      <c r="H27" s="37" t="str">
        <f>HYPERLINK("#'EE05'!A1","Abrir EE05")</f>
        <v>Abrir EE05</v>
      </c>
    </row>
    <row r="28" ht="27.75" customHeight="1" spans="1:8">
      <c r="A28" s="15" t="s">
        <v>75</v>
      </c>
      <c r="B28" s="15" t="s">
        <v>13</v>
      </c>
      <c r="C28" s="15" t="s">
        <v>76</v>
      </c>
      <c r="D28" s="11">
        <f>'EE06'!B60</f>
        <v>3</v>
      </c>
      <c r="E28" s="11">
        <f>'EE06'!D60</f>
        <v>3</v>
      </c>
      <c r="F28" s="11" t="str">
        <f>'EE06'!D64</f>
        <v>Moderada</v>
      </c>
      <c r="G28" s="11">
        <f>'EE06'!D65</f>
        <v>4</v>
      </c>
      <c r="H28" s="37" t="str">
        <f>HYPERLINK("#'EE06'!A1","Abrir EE06")</f>
        <v>Abrir EE06</v>
      </c>
    </row>
    <row r="29" ht="27.75" customHeight="1" spans="1:8">
      <c r="A29" s="15" t="s">
        <v>77</v>
      </c>
      <c r="B29" s="15" t="s">
        <v>13</v>
      </c>
      <c r="C29" s="15" t="s">
        <v>78</v>
      </c>
      <c r="D29" s="11">
        <f>'EE07'!B60</f>
        <v>10</v>
      </c>
      <c r="E29" s="11">
        <f>'EE07'!D60</f>
        <v>2</v>
      </c>
      <c r="F29" s="11" t="str">
        <f>'EE07'!D64</f>
        <v>Moderada</v>
      </c>
      <c r="G29" s="11">
        <f>'EE07'!D65</f>
        <v>4</v>
      </c>
      <c r="H29" s="37" t="str">
        <f>HYPERLINK("#'EE07'!A1","Abrir EE07")</f>
        <v>Abrir EE07</v>
      </c>
    </row>
    <row r="30" ht="27.75" customHeight="1" spans="1:8">
      <c r="A30" s="15" t="s">
        <v>79</v>
      </c>
      <c r="B30" s="15" t="s">
        <v>13</v>
      </c>
      <c r="C30" s="15" t="s">
        <v>80</v>
      </c>
      <c r="D30" s="11">
        <f>'EE08'!B60</f>
        <v>11</v>
      </c>
      <c r="E30" s="11">
        <f>'EE08'!D60</f>
        <v>3</v>
      </c>
      <c r="F30" s="11" t="str">
        <f>'EE08'!D64</f>
        <v>Complexa</v>
      </c>
      <c r="G30" s="11">
        <f>'EE08'!D65</f>
        <v>6</v>
      </c>
      <c r="H30" s="37" t="str">
        <f>HYPERLINK("#'EE08'!A1","Abrir EE08")</f>
        <v>Abrir EE08</v>
      </c>
    </row>
    <row r="31" ht="27.75" customHeight="1" spans="1:8">
      <c r="A31" s="15" t="s">
        <v>81</v>
      </c>
      <c r="B31" s="15" t="s">
        <v>13</v>
      </c>
      <c r="C31" s="15" t="s">
        <v>82</v>
      </c>
      <c r="D31" s="11">
        <f>'EE09'!B60</f>
        <v>3</v>
      </c>
      <c r="E31" s="11">
        <f>'EE09'!D60</f>
        <v>3</v>
      </c>
      <c r="F31" s="11" t="str">
        <f>'EE09'!D64</f>
        <v>Moderada</v>
      </c>
      <c r="G31" s="11">
        <f>'EE09'!D65</f>
        <v>4</v>
      </c>
      <c r="H31" s="37" t="str">
        <f>HYPERLINK("#'EE09'!A1","Abrir EE09")</f>
        <v>Abrir EE09</v>
      </c>
    </row>
    <row r="32" ht="27.75" customHeight="1" spans="1:8">
      <c r="A32" s="15" t="s">
        <v>83</v>
      </c>
      <c r="B32" s="15" t="s">
        <v>13</v>
      </c>
      <c r="C32" s="15" t="s">
        <v>84</v>
      </c>
      <c r="D32" s="11">
        <f>'EE10'!B60</f>
        <v>4</v>
      </c>
      <c r="E32" s="11">
        <f>'EE10'!D60</f>
        <v>4</v>
      </c>
      <c r="F32" s="11" t="str">
        <f>'EE10'!D64</f>
        <v>Moderada</v>
      </c>
      <c r="G32" s="11">
        <f>'EE10'!D65</f>
        <v>4</v>
      </c>
      <c r="H32" s="37" t="str">
        <f>HYPERLINK("#'EE10'!A1","Abrir EE10")</f>
        <v>Abrir EE10</v>
      </c>
    </row>
    <row r="33" ht="27.75" customHeight="1" spans="1:8">
      <c r="A33" s="15" t="s">
        <v>85</v>
      </c>
      <c r="B33" s="15" t="s">
        <v>13</v>
      </c>
      <c r="C33" s="15" t="s">
        <v>86</v>
      </c>
      <c r="D33" s="11">
        <f>'EE11'!B60</f>
        <v>6</v>
      </c>
      <c r="E33" s="11">
        <f>'EE11'!D60</f>
        <v>4</v>
      </c>
      <c r="F33" s="11" t="str">
        <f>'EE11'!D64</f>
        <v>Complexa</v>
      </c>
      <c r="G33" s="11">
        <f>'EE11'!D65</f>
        <v>6</v>
      </c>
      <c r="H33" s="37" t="str">
        <f>HYPERLINK("#'EE11'!A1","Abrir EE11")</f>
        <v>Abrir EE11</v>
      </c>
    </row>
    <row r="34" ht="27.75" customHeight="1" spans="1:8">
      <c r="A34" s="15" t="s">
        <v>87</v>
      </c>
      <c r="B34" s="15" t="s">
        <v>13</v>
      </c>
      <c r="C34" s="15" t="s">
        <v>88</v>
      </c>
      <c r="D34" s="11">
        <f>'EE12'!B60</f>
        <v>4</v>
      </c>
      <c r="E34" s="11">
        <f>'EE12'!D60</f>
        <v>4</v>
      </c>
      <c r="F34" s="11" t="str">
        <f>'EE12'!D64</f>
        <v>Moderada</v>
      </c>
      <c r="G34" s="11">
        <f>'EE12'!D65</f>
        <v>4</v>
      </c>
      <c r="H34" s="37" t="str">
        <f>HYPERLINK("#'EE12'!A1","Abrir EE12")</f>
        <v>Abrir EE12</v>
      </c>
    </row>
    <row r="35" ht="27.75" customHeight="1" spans="1:8">
      <c r="A35" s="15" t="s">
        <v>89</v>
      </c>
      <c r="B35" s="15" t="s">
        <v>13</v>
      </c>
      <c r="C35" s="15" t="s">
        <v>90</v>
      </c>
      <c r="D35" s="11">
        <f>'EE13'!B60</f>
        <v>5</v>
      </c>
      <c r="E35" s="11">
        <f>'EE13'!D60</f>
        <v>3</v>
      </c>
      <c r="F35" s="11" t="str">
        <f>'EE13'!D64</f>
        <v>Complexa</v>
      </c>
      <c r="G35" s="11">
        <f>'EE13'!D65</f>
        <v>6</v>
      </c>
      <c r="H35" s="37" t="str">
        <f>HYPERLINK("#'EE13'!A1","Abrir EE13")</f>
        <v>Abrir EE13</v>
      </c>
    </row>
    <row r="36" ht="27.75" customHeight="1" spans="1:8">
      <c r="A36" s="15" t="s">
        <v>91</v>
      </c>
      <c r="B36" s="15" t="s">
        <v>13</v>
      </c>
      <c r="C36" s="15" t="s">
        <v>92</v>
      </c>
      <c r="D36" s="11">
        <f>'EE14'!B60</f>
        <v>6</v>
      </c>
      <c r="E36" s="11">
        <f>'EE14'!D60</f>
        <v>3</v>
      </c>
      <c r="F36" s="11" t="str">
        <f>'EE14'!D64</f>
        <v>Complexa</v>
      </c>
      <c r="G36" s="11">
        <f>'EE14'!D65</f>
        <v>6</v>
      </c>
      <c r="H36" s="37" t="str">
        <f>HYPERLINK("#'EE14'!A1","Abrir EE14")</f>
        <v>Abrir EE14</v>
      </c>
    </row>
    <row r="37" ht="27.75" customHeight="1" spans="1:8">
      <c r="A37" s="15" t="s">
        <v>93</v>
      </c>
      <c r="B37" s="15" t="s">
        <v>13</v>
      </c>
      <c r="C37" s="15" t="s">
        <v>94</v>
      </c>
      <c r="D37" s="11">
        <f>'EE15'!B60</f>
        <v>5</v>
      </c>
      <c r="E37" s="11">
        <f>'EE15'!D60</f>
        <v>3</v>
      </c>
      <c r="F37" s="11" t="str">
        <f>'EE15'!D64</f>
        <v>Complexa</v>
      </c>
      <c r="G37" s="11">
        <f>'EE15'!D65</f>
        <v>6</v>
      </c>
      <c r="H37" s="37" t="str">
        <f>HYPERLINK("#'EE15'!A1","Abrir EE15")</f>
        <v>Abrir EE15</v>
      </c>
    </row>
    <row r="38" ht="27.75" customHeight="1" spans="1:8">
      <c r="A38" s="15" t="s">
        <v>95</v>
      </c>
      <c r="B38" s="15" t="s">
        <v>13</v>
      </c>
      <c r="C38" s="15" t="s">
        <v>96</v>
      </c>
      <c r="D38" s="11">
        <f>'EE16'!B60</f>
        <v>10</v>
      </c>
      <c r="E38" s="11">
        <f>'EE16'!D60</f>
        <v>4</v>
      </c>
      <c r="F38" s="11" t="str">
        <f>'EE16'!D64</f>
        <v>Complexa</v>
      </c>
      <c r="G38" s="11">
        <f>'EE16'!D65</f>
        <v>6</v>
      </c>
      <c r="H38" s="37" t="str">
        <f>HYPERLINK("#'EE16'!A1","Abrir EE16")</f>
        <v>Abrir EE16</v>
      </c>
    </row>
    <row r="39" ht="27.75" customHeight="1" spans="1:8">
      <c r="A39" s="15" t="s">
        <v>97</v>
      </c>
      <c r="B39" s="15" t="s">
        <v>13</v>
      </c>
      <c r="C39" s="15" t="s">
        <v>98</v>
      </c>
      <c r="D39" s="11">
        <f>'EE17'!B60</f>
        <v>9</v>
      </c>
      <c r="E39" s="11">
        <f>'EE17'!D60</f>
        <v>3</v>
      </c>
      <c r="F39" s="11" t="str">
        <f>'EE17'!D64</f>
        <v>Complexa</v>
      </c>
      <c r="G39" s="11">
        <f>'EE17'!D65</f>
        <v>6</v>
      </c>
      <c r="H39" s="37" t="str">
        <f>HYPERLINK("#'EE17'!A1","Abrir EE17")</f>
        <v>Abrir EE17</v>
      </c>
    </row>
    <row r="40" ht="27.75" customHeight="1" spans="1:8">
      <c r="A40" s="15" t="s">
        <v>99</v>
      </c>
      <c r="B40" s="15" t="s">
        <v>13</v>
      </c>
      <c r="C40" s="15" t="s">
        <v>100</v>
      </c>
      <c r="D40" s="11">
        <f>'EE18'!B60</f>
        <v>3</v>
      </c>
      <c r="E40" s="11">
        <f>'EE18'!D60</f>
        <v>2</v>
      </c>
      <c r="F40" s="11" t="str">
        <f>'EE18'!D64</f>
        <v>Simples</v>
      </c>
      <c r="G40" s="11">
        <f>'EE18'!D65</f>
        <v>3</v>
      </c>
      <c r="H40" s="37" t="str">
        <f>HYPERLINK("#'EE18'!A1","Abrir EE18")</f>
        <v>Abrir EE18</v>
      </c>
    </row>
    <row r="41" ht="27.75" customHeight="1" spans="1:8">
      <c r="A41" s="15" t="s">
        <v>101</v>
      </c>
      <c r="B41" s="15" t="s">
        <v>13</v>
      </c>
      <c r="C41" s="15" t="s">
        <v>102</v>
      </c>
      <c r="D41" s="11">
        <f>'EE19'!B60</f>
        <v>5</v>
      </c>
      <c r="E41" s="11">
        <f>'EE19'!D60</f>
        <v>2</v>
      </c>
      <c r="F41" s="11" t="str">
        <f>'EE19'!D64</f>
        <v>Moderada</v>
      </c>
      <c r="G41" s="11">
        <f>'EE19'!D65</f>
        <v>4</v>
      </c>
      <c r="H41" s="37" t="str">
        <f>HYPERLINK("#'EE19'!A1","Abrir EE19")</f>
        <v>Abrir EE19</v>
      </c>
    </row>
    <row r="42" ht="27.75" customHeight="1" spans="1:8">
      <c r="A42" s="15" t="s">
        <v>103</v>
      </c>
      <c r="B42" s="15" t="s">
        <v>13</v>
      </c>
      <c r="C42" s="15" t="s">
        <v>104</v>
      </c>
      <c r="D42" s="11">
        <f>'EE20'!B60</f>
        <v>6</v>
      </c>
      <c r="E42" s="11">
        <f>'EE20'!D60</f>
        <v>2</v>
      </c>
      <c r="F42" s="11" t="str">
        <f>'EE20'!D64</f>
        <v>Moderada</v>
      </c>
      <c r="G42" s="11">
        <f>'EE20'!D65</f>
        <v>4</v>
      </c>
      <c r="H42" s="37" t="str">
        <f>HYPERLINK("#'EE20'!A1","Abrir EE20")</f>
        <v>Abrir EE20</v>
      </c>
    </row>
    <row r="43" ht="27.75" customHeight="1" spans="1:8">
      <c r="A43" s="15" t="s">
        <v>105</v>
      </c>
      <c r="B43" s="15" t="s">
        <v>13</v>
      </c>
      <c r="C43" s="15" t="s">
        <v>106</v>
      </c>
      <c r="D43" s="11">
        <f>'EE21'!B60</f>
        <v>7</v>
      </c>
      <c r="E43" s="11">
        <f>'EE21'!D60</f>
        <v>5</v>
      </c>
      <c r="F43" s="11" t="str">
        <f>'EE21'!D64</f>
        <v>Complexa</v>
      </c>
      <c r="G43" s="11">
        <f>'EE21'!D65</f>
        <v>6</v>
      </c>
      <c r="H43" s="37" t="str">
        <f>HYPERLINK("#'EE21'!A1","Abrir EE21")</f>
        <v>Abrir EE21</v>
      </c>
    </row>
    <row r="44" ht="27.75" customHeight="1" spans="1:8">
      <c r="A44" s="15" t="s">
        <v>107</v>
      </c>
      <c r="B44" s="15" t="s">
        <v>13</v>
      </c>
      <c r="C44" s="15" t="s">
        <v>108</v>
      </c>
      <c r="D44" s="11">
        <f>'EE22'!B60</f>
        <v>7</v>
      </c>
      <c r="E44" s="11">
        <f>'EE22'!D60</f>
        <v>5</v>
      </c>
      <c r="F44" s="11" t="str">
        <f>'EE22'!D64</f>
        <v>Complexa</v>
      </c>
      <c r="G44" s="11">
        <f>'EE22'!D65</f>
        <v>6</v>
      </c>
      <c r="H44" s="37" t="str">
        <f>HYPERLINK("#'EE22'!A1","Abrir EE22")</f>
        <v>Abrir EE22</v>
      </c>
    </row>
    <row r="45" ht="27.75" customHeight="1" spans="1:8">
      <c r="A45" s="15" t="s">
        <v>109</v>
      </c>
      <c r="B45" s="15" t="s">
        <v>13</v>
      </c>
      <c r="C45" s="15" t="s">
        <v>110</v>
      </c>
      <c r="D45" s="11">
        <f>'EE23'!B60</f>
        <v>7</v>
      </c>
      <c r="E45" s="11">
        <f>'EE23'!D60</f>
        <v>5</v>
      </c>
      <c r="F45" s="11" t="str">
        <f>'EE23'!D64</f>
        <v>Complexa</v>
      </c>
      <c r="G45" s="11">
        <f>'EE23'!D65</f>
        <v>6</v>
      </c>
      <c r="H45" s="37" t="str">
        <f>HYPERLINK("#'EE23'!A1","Abrir EE23")</f>
        <v>Abrir EE23</v>
      </c>
    </row>
    <row r="46" ht="27.75" customHeight="1" spans="1:8">
      <c r="A46" s="15" t="s">
        <v>111</v>
      </c>
      <c r="B46" s="15" t="s">
        <v>13</v>
      </c>
      <c r="C46" s="15" t="s">
        <v>112</v>
      </c>
      <c r="D46" s="11">
        <f>'EE24'!B60</f>
        <v>4</v>
      </c>
      <c r="E46" s="11">
        <f>'EE24'!D60</f>
        <v>5</v>
      </c>
      <c r="F46" s="11" t="str">
        <f>'EE24'!D64</f>
        <v>Moderada</v>
      </c>
      <c r="G46" s="11">
        <f>'EE24'!D65</f>
        <v>4</v>
      </c>
      <c r="H46" s="37" t="str">
        <f>HYPERLINK("#'EE24'!A1","Abrir EE24")</f>
        <v>Abrir EE24</v>
      </c>
    </row>
    <row r="47" ht="27.75" customHeight="1" spans="1:8">
      <c r="A47" s="15" t="s">
        <v>113</v>
      </c>
      <c r="B47" s="15" t="s">
        <v>13</v>
      </c>
      <c r="C47" s="15" t="s">
        <v>114</v>
      </c>
      <c r="D47" s="11">
        <f>'EE25'!B60</f>
        <v>5</v>
      </c>
      <c r="E47" s="11">
        <f>'EE25'!D60</f>
        <v>3</v>
      </c>
      <c r="F47" s="11" t="str">
        <f>'EE25'!D64</f>
        <v>Complexa</v>
      </c>
      <c r="G47" s="11">
        <f>'EE25'!D65</f>
        <v>6</v>
      </c>
      <c r="H47" s="37" t="str">
        <f>HYPERLINK("#'EE25'!A1","Abrir EE25")</f>
        <v>Abrir EE25</v>
      </c>
    </row>
    <row r="48" ht="27.75" customHeight="1" spans="1:8">
      <c r="A48" s="15" t="s">
        <v>115</v>
      </c>
      <c r="B48" s="15" t="s">
        <v>13</v>
      </c>
      <c r="C48" s="15" t="s">
        <v>116</v>
      </c>
      <c r="D48" s="11">
        <f>'EE26'!B60</f>
        <v>3</v>
      </c>
      <c r="E48" s="11">
        <f>'EE26'!D60</f>
        <v>2</v>
      </c>
      <c r="F48" s="11" t="str">
        <f>'EE26'!D64</f>
        <v>Simples</v>
      </c>
      <c r="G48" s="11">
        <f>'EE26'!D65</f>
        <v>3</v>
      </c>
      <c r="H48" s="37" t="str">
        <f>HYPERLINK("#'EE26'!A1","Abrir EE26")</f>
        <v>Abrir EE26</v>
      </c>
    </row>
    <row r="49" ht="27.75" customHeight="1" spans="1:8">
      <c r="A49" s="15" t="s">
        <v>117</v>
      </c>
      <c r="B49" s="15" t="s">
        <v>13</v>
      </c>
      <c r="C49" s="15" t="s">
        <v>118</v>
      </c>
      <c r="D49" s="11">
        <f>'EE27'!B60</f>
        <v>3</v>
      </c>
      <c r="E49" s="11">
        <f>'EE27'!D60</f>
        <v>3</v>
      </c>
      <c r="F49" s="11" t="str">
        <f>'EE27'!D64</f>
        <v>Moderada</v>
      </c>
      <c r="G49" s="11">
        <f>'EE27'!D65</f>
        <v>4</v>
      </c>
      <c r="H49" s="37" t="str">
        <f>HYPERLINK("#'EE27'!A1","Abrir EE27")</f>
        <v>Abrir EE27</v>
      </c>
    </row>
    <row r="50" ht="27.75" customHeight="1" spans="1:8">
      <c r="A50" s="15" t="s">
        <v>119</v>
      </c>
      <c r="B50" s="15" t="s">
        <v>13</v>
      </c>
      <c r="C50" s="15" t="s">
        <v>120</v>
      </c>
      <c r="D50" s="11">
        <f>'EE28'!B60</f>
        <v>2</v>
      </c>
      <c r="E50" s="11">
        <f>'EE28'!D60</f>
        <v>0</v>
      </c>
      <c r="F50" s="11" t="str">
        <f>'EE28'!D64</f>
        <v>Simples</v>
      </c>
      <c r="G50" s="11">
        <f>'EE28'!D65</f>
        <v>3</v>
      </c>
      <c r="H50" s="37" t="str">
        <f>HYPERLINK("#'EE28'!A1","Abrir EE28")</f>
        <v>Abrir EE28</v>
      </c>
    </row>
    <row r="51" ht="27.75" customHeight="1" spans="1:8">
      <c r="A51" s="15" t="s">
        <v>121</v>
      </c>
      <c r="B51" s="15" t="s">
        <v>14</v>
      </c>
      <c r="C51" s="15" t="s">
        <v>122</v>
      </c>
      <c r="D51" s="11">
        <f>'SE02'!B60</f>
        <v>8</v>
      </c>
      <c r="E51" s="11">
        <f>'SE02'!D60</f>
        <v>2</v>
      </c>
      <c r="F51" s="11" t="str">
        <f>'SE02'!D64</f>
        <v>Moderada</v>
      </c>
      <c r="G51" s="11">
        <f>'SE02'!D65</f>
        <v>5</v>
      </c>
      <c r="H51" s="37" t="str">
        <f>HYPERLINK("#'SE02'!A1","Abrir SE02")</f>
        <v>Abrir SE02</v>
      </c>
    </row>
    <row r="52" ht="27.75" customHeight="1" spans="1:8">
      <c r="A52" s="15" t="s">
        <v>123</v>
      </c>
      <c r="B52" s="15" t="s">
        <v>14</v>
      </c>
      <c r="C52" s="15" t="s">
        <v>124</v>
      </c>
      <c r="D52" s="11">
        <f>'SE04'!B60</f>
        <v>9</v>
      </c>
      <c r="E52" s="11">
        <f>'SE04'!D60</f>
        <v>2</v>
      </c>
      <c r="F52" s="11" t="str">
        <f>'SE04'!D64</f>
        <v>Moderada</v>
      </c>
      <c r="G52" s="11">
        <f>'SE04'!D65</f>
        <v>5</v>
      </c>
      <c r="H52" s="37" t="str">
        <f>HYPERLINK("#'SE04'!A1","Abrir SE04")</f>
        <v>Abrir SE04</v>
      </c>
    </row>
    <row r="53" ht="27.75" customHeight="1" spans="1:8">
      <c r="A53" s="15" t="s">
        <v>125</v>
      </c>
      <c r="B53" s="15" t="s">
        <v>14</v>
      </c>
      <c r="C53" s="15" t="s">
        <v>126</v>
      </c>
      <c r="D53" s="11">
        <f>'SE06'!B60</f>
        <v>16</v>
      </c>
      <c r="E53" s="11">
        <f>'SE06'!D60</f>
        <v>4</v>
      </c>
      <c r="F53" s="11" t="str">
        <f>'SE06'!D64</f>
        <v>Complexa</v>
      </c>
      <c r="G53" s="11">
        <f>'SE06'!D65</f>
        <v>7</v>
      </c>
      <c r="H53" s="37" t="str">
        <f>HYPERLINK("#'SE06'!A1","Abrir SE06")</f>
        <v>Abrir SE06</v>
      </c>
    </row>
    <row r="54" ht="27.75" customHeight="1" spans="1:8">
      <c r="A54" s="15" t="s">
        <v>127</v>
      </c>
      <c r="B54" s="15" t="s">
        <v>14</v>
      </c>
      <c r="C54" s="15" t="s">
        <v>128</v>
      </c>
      <c r="D54" s="11">
        <f>'SE07'!B60</f>
        <v>13</v>
      </c>
      <c r="E54" s="11">
        <f>'SE07'!D60</f>
        <v>4</v>
      </c>
      <c r="F54" s="11" t="str">
        <f>'SE07'!D64</f>
        <v>Complexa</v>
      </c>
      <c r="G54" s="11">
        <f>'SE07'!D65</f>
        <v>7</v>
      </c>
      <c r="H54" s="37" t="str">
        <f>HYPERLINK("#'SE07'!A1","Abrir SE07")</f>
        <v>Abrir SE07</v>
      </c>
    </row>
    <row r="55" ht="27.75" customHeight="1" spans="1:8">
      <c r="A55" s="15" t="s">
        <v>129</v>
      </c>
      <c r="B55" s="15" t="s">
        <v>14</v>
      </c>
      <c r="C55" s="15" t="s">
        <v>130</v>
      </c>
      <c r="D55" s="11">
        <f>'SE08'!B60</f>
        <v>9</v>
      </c>
      <c r="E55" s="11">
        <f>'SE08'!D60</f>
        <v>2</v>
      </c>
      <c r="F55" s="11" t="str">
        <f>'SE08'!D64</f>
        <v>Moderada</v>
      </c>
      <c r="G55" s="11">
        <f>'SE08'!D65</f>
        <v>5</v>
      </c>
      <c r="H55" s="37" t="str">
        <f>HYPERLINK("#'SE08'!A1","Abrir SE08")</f>
        <v>Abrir SE08</v>
      </c>
    </row>
    <row r="56" ht="27.75" customHeight="1" spans="1:8">
      <c r="A56" s="15" t="s">
        <v>131</v>
      </c>
      <c r="B56" s="15" t="s">
        <v>14</v>
      </c>
      <c r="C56" s="15" t="s">
        <v>132</v>
      </c>
      <c r="D56" s="11">
        <f>'SE09'!B60</f>
        <v>13</v>
      </c>
      <c r="E56" s="11">
        <f>'SE09'!D60</f>
        <v>6</v>
      </c>
      <c r="F56" s="11" t="str">
        <f>'SE09'!D64</f>
        <v>Complexa</v>
      </c>
      <c r="G56" s="11">
        <f>'SE09'!D65</f>
        <v>7</v>
      </c>
      <c r="H56" s="37" t="str">
        <f>HYPERLINK("#'SE09'!A1","Abrir SE09")</f>
        <v>Abrir SE09</v>
      </c>
    </row>
    <row r="57" ht="27.75" customHeight="1" spans="1:8">
      <c r="A57" s="15" t="s">
        <v>133</v>
      </c>
      <c r="B57" s="15" t="s">
        <v>14</v>
      </c>
      <c r="C57" s="15" t="s">
        <v>134</v>
      </c>
      <c r="D57" s="11">
        <f>'SE10'!B60</f>
        <v>13</v>
      </c>
      <c r="E57" s="11">
        <f>'SE10'!D60</f>
        <v>5</v>
      </c>
      <c r="F57" s="11" t="str">
        <f>'SE10'!D64</f>
        <v>Complexa</v>
      </c>
      <c r="G57" s="11">
        <f>'SE10'!D65</f>
        <v>7</v>
      </c>
      <c r="H57" s="37" t="str">
        <f>HYPERLINK("#'SE10'!A1","Abrir SE10")</f>
        <v>Abrir SE10</v>
      </c>
    </row>
    <row r="58" ht="27.75" customHeight="1" spans="1:8">
      <c r="A58" s="15" t="s">
        <v>135</v>
      </c>
      <c r="B58" s="15" t="s">
        <v>14</v>
      </c>
      <c r="C58" s="15" t="s">
        <v>136</v>
      </c>
      <c r="D58" s="11">
        <f>'SE13'!B60</f>
        <v>12</v>
      </c>
      <c r="E58" s="11">
        <f>'SE13'!D60</f>
        <v>2</v>
      </c>
      <c r="F58" s="11" t="str">
        <f>'SE13'!D64</f>
        <v>Moderada</v>
      </c>
      <c r="G58" s="11">
        <f>'SE13'!D65</f>
        <v>5</v>
      </c>
      <c r="H58" s="37" t="str">
        <f>HYPERLINK("#'SE13'!A1","Abrir SE13")</f>
        <v>Abrir SE13</v>
      </c>
    </row>
    <row r="59" ht="22.5" customHeight="1" spans="1:8">
      <c r="A59" s="8"/>
      <c r="B59" s="8"/>
      <c r="C59" s="8"/>
      <c r="D59" s="8"/>
      <c r="E59" s="8"/>
      <c r="F59" s="8"/>
      <c r="G59" s="8"/>
      <c r="H59" s="8"/>
    </row>
    <row r="60" ht="22.5" customHeight="1" spans="1:8">
      <c r="A60" s="8"/>
      <c r="B60" s="8"/>
      <c r="C60" s="8"/>
      <c r="D60" s="8"/>
      <c r="E60" s="8"/>
      <c r="F60" s="8"/>
      <c r="G60" s="8"/>
      <c r="H60" s="8"/>
    </row>
    <row r="61" ht="22.5" customHeight="1" spans="1:8">
      <c r="A61" s="8"/>
      <c r="B61" s="8"/>
      <c r="C61" s="8"/>
      <c r="D61" s="8"/>
      <c r="E61" s="8"/>
      <c r="F61" s="8"/>
      <c r="G61" s="8"/>
      <c r="H61" s="8"/>
    </row>
    <row r="62" ht="22.5" customHeight="1" spans="1:8">
      <c r="A62" s="8"/>
      <c r="B62" s="8"/>
      <c r="C62" s="8"/>
      <c r="D62" s="8"/>
      <c r="E62" s="8"/>
      <c r="F62" s="8"/>
      <c r="G62" s="8"/>
      <c r="H62" s="8"/>
    </row>
    <row r="63" ht="22.5" customHeight="1" spans="1:8">
      <c r="A63" s="8"/>
      <c r="B63" s="8"/>
      <c r="C63" s="8"/>
      <c r="D63" s="8"/>
      <c r="E63" s="8"/>
      <c r="F63" s="8"/>
      <c r="G63" s="8"/>
      <c r="H63" s="8"/>
    </row>
    <row r="64" ht="22.5" customHeight="1" spans="1:8">
      <c r="A64" s="8"/>
      <c r="B64" s="8"/>
      <c r="C64" s="8"/>
      <c r="D64" s="8"/>
      <c r="E64" s="8"/>
      <c r="F64" s="8"/>
      <c r="G64" s="8"/>
      <c r="H64" s="8"/>
    </row>
    <row r="65" ht="22.5" customHeight="1" spans="1:8">
      <c r="A65" s="8"/>
      <c r="B65" s="8"/>
      <c r="C65" s="8"/>
      <c r="D65" s="8"/>
      <c r="E65" s="8"/>
      <c r="F65" s="8"/>
      <c r="G65" s="8"/>
      <c r="H65" s="8"/>
    </row>
  </sheetData>
  <mergeCells count="1">
    <mergeCell ref="A1:H1"/>
  </mergeCells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31"/>
  <sheetViews>
    <sheetView showGridLines="0" zoomScale="90" zoomScaleNormal="90" topLeftCell="A9" workbookViewId="0">
      <selection activeCell="B20" sqref="B20:D20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137</v>
      </c>
      <c r="B1" s="3"/>
      <c r="C1" s="3"/>
      <c r="D1" s="3"/>
    </row>
    <row r="2" ht="27.75" customHeight="1" spans="1:4">
      <c r="A2" s="4" t="s">
        <v>138</v>
      </c>
      <c r="B2" s="5" t="s">
        <v>139</v>
      </c>
      <c r="C2" s="6"/>
      <c r="D2" s="7"/>
    </row>
    <row r="3" ht="21.75" customHeight="1" spans="1:4">
      <c r="A3" s="8"/>
      <c r="B3" s="8"/>
      <c r="C3" s="8"/>
      <c r="D3" s="8"/>
    </row>
    <row r="4" ht="27.75" customHeight="1" spans="1:4">
      <c r="A4" s="15" t="s">
        <v>140</v>
      </c>
      <c r="B4" s="15" t="s">
        <v>141</v>
      </c>
      <c r="C4" s="15" t="s">
        <v>142</v>
      </c>
      <c r="D4" s="15" t="s">
        <v>143</v>
      </c>
    </row>
    <row r="5" ht="27.75" customHeight="1" spans="1:4">
      <c r="A5" s="15" t="s">
        <v>144</v>
      </c>
      <c r="B5" s="15">
        <v>1</v>
      </c>
      <c r="C5" s="15">
        <v>1</v>
      </c>
      <c r="D5" s="15">
        <v>2</v>
      </c>
    </row>
    <row r="6" ht="27.75" customHeight="1" spans="1:4">
      <c r="A6" s="15" t="s">
        <v>145</v>
      </c>
      <c r="B6" s="15">
        <v>1</v>
      </c>
      <c r="C6" s="15">
        <v>2</v>
      </c>
      <c r="D6" s="15">
        <v>3</v>
      </c>
    </row>
    <row r="7" ht="27.75" customHeight="1" spans="1:4">
      <c r="A7" s="15" t="s">
        <v>146</v>
      </c>
      <c r="B7" s="15">
        <v>2</v>
      </c>
      <c r="C7" s="15">
        <v>3</v>
      </c>
      <c r="D7" s="15">
        <v>3</v>
      </c>
    </row>
    <row r="8" ht="21.75" customHeight="1" spans="1:4">
      <c r="A8" s="8"/>
      <c r="B8" s="8"/>
      <c r="C8" s="8"/>
      <c r="D8" s="8"/>
    </row>
    <row r="9" ht="21.75" customHeight="1" spans="1:4">
      <c r="A9" s="8"/>
      <c r="B9" s="8"/>
      <c r="C9" s="8"/>
      <c r="D9" s="8"/>
    </row>
    <row r="10" ht="27.75" customHeight="1" spans="1:4">
      <c r="A10" s="8"/>
      <c r="B10" s="15" t="s">
        <v>147</v>
      </c>
      <c r="C10" s="15" t="s">
        <v>148</v>
      </c>
      <c r="D10" s="15" t="s">
        <v>149</v>
      </c>
    </row>
    <row r="11" ht="21.75" customHeight="1" spans="1:4">
      <c r="A11" s="8"/>
      <c r="B11" s="8"/>
      <c r="C11" s="8"/>
      <c r="D11" s="8"/>
    </row>
    <row r="12" ht="27.75" customHeight="1" spans="1:4">
      <c r="A12" s="15" t="s">
        <v>6</v>
      </c>
      <c r="B12" s="15" t="s">
        <v>147</v>
      </c>
      <c r="C12" s="15" t="s">
        <v>148</v>
      </c>
      <c r="D12" s="15" t="s">
        <v>149</v>
      </c>
    </row>
    <row r="13" ht="27.75" customHeight="1" spans="1:4">
      <c r="A13" s="15" t="s">
        <v>10</v>
      </c>
      <c r="B13" s="15">
        <v>7</v>
      </c>
      <c r="C13" s="15">
        <v>10</v>
      </c>
      <c r="D13" s="15">
        <v>15</v>
      </c>
    </row>
    <row r="14" ht="27.75" customHeight="1" spans="1:4">
      <c r="A14" s="15" t="s">
        <v>12</v>
      </c>
      <c r="B14" s="15">
        <v>5</v>
      </c>
      <c r="C14" s="15">
        <v>7</v>
      </c>
      <c r="D14" s="15">
        <v>10</v>
      </c>
    </row>
    <row r="15" ht="27.75" customHeight="1" spans="1:4">
      <c r="A15" s="15" t="s">
        <v>13</v>
      </c>
      <c r="B15" s="15">
        <v>3</v>
      </c>
      <c r="C15" s="15">
        <v>4</v>
      </c>
      <c r="D15" s="15">
        <v>6</v>
      </c>
    </row>
    <row r="16" ht="27.75" customHeight="1" spans="1:4">
      <c r="A16" s="15" t="s">
        <v>14</v>
      </c>
      <c r="B16" s="15">
        <v>4</v>
      </c>
      <c r="C16" s="15">
        <v>5</v>
      </c>
      <c r="D16" s="15">
        <v>7</v>
      </c>
    </row>
    <row r="17" ht="27.75" customHeight="1" spans="1:4">
      <c r="A17" s="15" t="s">
        <v>15</v>
      </c>
      <c r="B17" s="15">
        <v>3</v>
      </c>
      <c r="C17" s="15">
        <v>4</v>
      </c>
      <c r="D17" s="15">
        <v>6</v>
      </c>
    </row>
    <row r="18" ht="21.75" customHeight="1" spans="1:4">
      <c r="A18" s="8"/>
      <c r="B18" s="8"/>
      <c r="C18" s="8"/>
      <c r="D18" s="8"/>
    </row>
    <row r="19" ht="27.75" customHeight="1" spans="1:4">
      <c r="A19" s="4" t="s">
        <v>150</v>
      </c>
      <c r="B19" s="5" t="s">
        <v>151</v>
      </c>
      <c r="C19" s="6"/>
      <c r="D19" s="7"/>
    </row>
    <row r="20" ht="27.75" customHeight="1" spans="1:4">
      <c r="A20" s="4" t="s">
        <v>152</v>
      </c>
      <c r="B20" s="5" t="s">
        <v>153</v>
      </c>
      <c r="C20" s="6"/>
      <c r="D20" s="7"/>
    </row>
    <row r="21" ht="27.75" customHeight="1" spans="1:4">
      <c r="A21" s="4" t="s">
        <v>154</v>
      </c>
      <c r="B21" s="5" t="s">
        <v>155</v>
      </c>
      <c r="C21" s="6"/>
      <c r="D21" s="7"/>
    </row>
    <row r="22" ht="21.75" customHeight="1" spans="1:4">
      <c r="A22" s="8"/>
      <c r="B22" s="8"/>
      <c r="C22" s="8"/>
      <c r="D22" s="8"/>
    </row>
    <row r="23" ht="27.75" customHeight="1" spans="1:4">
      <c r="A23" s="4" t="s">
        <v>15</v>
      </c>
      <c r="B23" s="5" t="s">
        <v>156</v>
      </c>
      <c r="C23" s="6"/>
      <c r="D23" s="7"/>
    </row>
    <row r="24" ht="21.75" customHeight="1" spans="1:4">
      <c r="A24" s="8"/>
      <c r="B24" s="8"/>
      <c r="C24" s="8"/>
      <c r="D24" s="8"/>
    </row>
    <row r="25" ht="27.75" customHeight="1" spans="1:4">
      <c r="A25" s="4" t="s">
        <v>157</v>
      </c>
      <c r="B25" s="5" t="s">
        <v>158</v>
      </c>
      <c r="C25" s="6"/>
      <c r="D25" s="7"/>
    </row>
    <row r="26" ht="21.75" customHeight="1" spans="1:4">
      <c r="A26" s="8"/>
      <c r="B26" s="8"/>
      <c r="C26" s="8"/>
      <c r="D26" s="8"/>
    </row>
    <row r="27" ht="27.75" customHeight="1" spans="1:4">
      <c r="A27" s="33" t="s">
        <v>18</v>
      </c>
      <c r="B27" s="34" t="s">
        <v>159</v>
      </c>
      <c r="C27" s="35"/>
      <c r="D27" s="36"/>
    </row>
    <row r="28" ht="22.5" customHeight="1" spans="1:4">
      <c r="A28" s="8"/>
      <c r="B28" s="8"/>
      <c r="C28" s="8"/>
      <c r="D28" s="8"/>
    </row>
    <row r="29" ht="22.5" customHeight="1" spans="1:4">
      <c r="A29" s="8"/>
      <c r="B29" s="8"/>
      <c r="C29" s="8"/>
      <c r="D29" s="8"/>
    </row>
    <row r="30" ht="22.5" customHeight="1" spans="1:4">
      <c r="A30" s="8"/>
      <c r="B30" s="8"/>
      <c r="C30" s="8"/>
      <c r="D30" s="8"/>
    </row>
    <row r="31" ht="22.5" customHeight="1" spans="1:4">
      <c r="A31" s="8"/>
      <c r="B31" s="8"/>
      <c r="C31" s="8"/>
      <c r="D31" s="8"/>
    </row>
  </sheetData>
  <mergeCells count="8">
    <mergeCell ref="A1:D1"/>
    <mergeCell ref="B2:D2"/>
    <mergeCell ref="B19:D19"/>
    <mergeCell ref="B20:D20"/>
    <mergeCell ref="B21:D21"/>
    <mergeCell ref="B23:D23"/>
    <mergeCell ref="B25:D25"/>
    <mergeCell ref="B27:D27"/>
  </mergeCells>
  <pageMargins left="0.28" right="0.28" top="0.38" bottom="0.38" header="0.16" footer="0.16"/>
  <pageSetup paperSize="8" fitToHeight="0" orientation="landscape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52"/>
  <sheetViews>
    <sheetView showGridLines="0" zoomScale="90" zoomScaleNormal="90" topLeftCell="A39" workbookViewId="0">
      <selection activeCell="B6" sqref="B6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style="1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160</v>
      </c>
      <c r="B1" s="3"/>
      <c r="C1" s="3"/>
      <c r="D1" s="3"/>
    </row>
    <row r="2" ht="21.75" customHeight="1" spans="1:4">
      <c r="A2" s="8"/>
      <c r="B2" s="8"/>
      <c r="C2" s="8"/>
      <c r="D2" s="8"/>
    </row>
    <row r="3" ht="60" customHeight="1" spans="1:4">
      <c r="A3" s="25" t="s">
        <v>161</v>
      </c>
      <c r="B3" s="25" t="s">
        <v>162</v>
      </c>
      <c r="C3" s="25" t="s">
        <v>163</v>
      </c>
      <c r="D3" s="25" t="s">
        <v>164</v>
      </c>
    </row>
    <row r="4" ht="204" customHeight="1" spans="1:4">
      <c r="A4" s="15" t="s">
        <v>165</v>
      </c>
      <c r="B4" s="26">
        <v>5</v>
      </c>
      <c r="C4" s="15" t="s">
        <v>166</v>
      </c>
      <c r="D4" s="15" t="s">
        <v>167</v>
      </c>
    </row>
    <row r="5" ht="156" customHeight="1" spans="1:4">
      <c r="A5" s="15" t="s">
        <v>168</v>
      </c>
      <c r="B5" s="26">
        <v>3</v>
      </c>
      <c r="C5" s="15" t="s">
        <v>169</v>
      </c>
      <c r="D5" s="15" t="s">
        <v>170</v>
      </c>
    </row>
    <row r="6" ht="187.5" customHeight="1" spans="1:4">
      <c r="A6" s="15" t="s">
        <v>171</v>
      </c>
      <c r="B6" s="26">
        <v>0</v>
      </c>
      <c r="C6" s="15" t="s">
        <v>172</v>
      </c>
      <c r="D6" s="15" t="s">
        <v>173</v>
      </c>
    </row>
    <row r="7" ht="139.5" customHeight="1" spans="1:4">
      <c r="A7" s="15" t="s">
        <v>174</v>
      </c>
      <c r="B7" s="26">
        <v>2</v>
      </c>
      <c r="C7" s="15" t="s">
        <v>175</v>
      </c>
      <c r="D7" s="15" t="s">
        <v>176</v>
      </c>
    </row>
    <row r="8" ht="123.75" customHeight="1" spans="1:4">
      <c r="A8" s="15" t="s">
        <v>177</v>
      </c>
      <c r="B8" s="26">
        <v>1</v>
      </c>
      <c r="C8" s="15" t="s">
        <v>178</v>
      </c>
      <c r="D8" s="15" t="s">
        <v>179</v>
      </c>
    </row>
    <row r="9" ht="139.5" customHeight="1" spans="1:4">
      <c r="A9" s="15" t="s">
        <v>180</v>
      </c>
      <c r="B9" s="26">
        <v>5</v>
      </c>
      <c r="C9" s="15" t="s">
        <v>181</v>
      </c>
      <c r="D9" s="15" t="s">
        <v>182</v>
      </c>
    </row>
    <row r="10" ht="171.75" customHeight="1" spans="1:4">
      <c r="A10" s="15" t="s">
        <v>183</v>
      </c>
      <c r="B10" s="26">
        <v>4</v>
      </c>
      <c r="C10" s="15" t="s">
        <v>184</v>
      </c>
      <c r="D10" s="15" t="s">
        <v>185</v>
      </c>
    </row>
    <row r="11" ht="171.75" customHeight="1" spans="1:4">
      <c r="A11" s="15" t="s">
        <v>186</v>
      </c>
      <c r="B11" s="26">
        <v>4</v>
      </c>
      <c r="C11" s="15" t="s">
        <v>187</v>
      </c>
      <c r="D11" s="15" t="s">
        <v>188</v>
      </c>
    </row>
    <row r="12" ht="187.5" customHeight="1" spans="1:4">
      <c r="A12" s="15" t="s">
        <v>189</v>
      </c>
      <c r="B12" s="26">
        <v>2</v>
      </c>
      <c r="C12" s="15" t="s">
        <v>190</v>
      </c>
      <c r="D12" s="15" t="s">
        <v>191</v>
      </c>
    </row>
    <row r="13" ht="204" customHeight="1" spans="1:4">
      <c r="A13" s="15" t="s">
        <v>192</v>
      </c>
      <c r="B13" s="26">
        <v>4</v>
      </c>
      <c r="C13" s="15" t="s">
        <v>193</v>
      </c>
      <c r="D13" s="15" t="s">
        <v>194</v>
      </c>
    </row>
    <row r="14" ht="156" customHeight="1" spans="1:4">
      <c r="A14" s="15" t="s">
        <v>195</v>
      </c>
      <c r="B14" s="26">
        <v>1</v>
      </c>
      <c r="C14" s="15" t="s">
        <v>196</v>
      </c>
      <c r="D14" s="15" t="s">
        <v>197</v>
      </c>
    </row>
    <row r="15" ht="171.75" customHeight="1" spans="1:4">
      <c r="A15" s="15" t="s">
        <v>198</v>
      </c>
      <c r="B15" s="26">
        <v>1</v>
      </c>
      <c r="C15" s="15" t="s">
        <v>199</v>
      </c>
      <c r="D15" s="15" t="s">
        <v>200</v>
      </c>
    </row>
    <row r="16" ht="123.75" customHeight="1" spans="1:4">
      <c r="A16" s="15" t="s">
        <v>201</v>
      </c>
      <c r="B16" s="26">
        <v>2</v>
      </c>
      <c r="C16" s="15" t="s">
        <v>202</v>
      </c>
      <c r="D16" s="15" t="s">
        <v>203</v>
      </c>
    </row>
    <row r="17" ht="219.75" customHeight="1" spans="1:4">
      <c r="A17" s="15" t="s">
        <v>204</v>
      </c>
      <c r="B17" s="26">
        <v>4</v>
      </c>
      <c r="C17" s="15" t="s">
        <v>205</v>
      </c>
      <c r="D17" s="15" t="s">
        <v>206</v>
      </c>
    </row>
    <row r="18" ht="21.75" customHeight="1" spans="1:4">
      <c r="A18" s="8"/>
      <c r="B18" s="8"/>
      <c r="C18" s="8"/>
      <c r="D18" s="8"/>
    </row>
    <row r="19" ht="27.75" customHeight="1" spans="1:4">
      <c r="A19" s="15" t="s">
        <v>17</v>
      </c>
      <c r="B19" s="11">
        <f>SUM(B4:B17)</f>
        <v>38</v>
      </c>
      <c r="C19" s="8"/>
      <c r="D19" s="8"/>
    </row>
    <row r="20" ht="27.75" customHeight="1" spans="1:4">
      <c r="A20" s="15" t="s">
        <v>207</v>
      </c>
      <c r="B20" s="21">
        <v>0.65</v>
      </c>
      <c r="C20" s="8"/>
      <c r="D20" s="8"/>
    </row>
    <row r="21" ht="27.75" customHeight="1" spans="1:4">
      <c r="A21" s="15" t="s">
        <v>208</v>
      </c>
      <c r="B21" s="21">
        <v>0.01</v>
      </c>
      <c r="C21" s="8"/>
      <c r="D21" s="8"/>
    </row>
    <row r="22" ht="27.75" customHeight="1" spans="1:4">
      <c r="A22" s="16" t="s">
        <v>18</v>
      </c>
      <c r="B22" s="27">
        <f>B20+B21*B19</f>
        <v>1.03</v>
      </c>
      <c r="C22" s="28"/>
      <c r="D22" s="28"/>
    </row>
    <row r="23" ht="27.75" customHeight="1" spans="1:4">
      <c r="A23" s="16" t="s">
        <v>16</v>
      </c>
      <c r="B23" s="27">
        <f>Resumo!B10</f>
        <v>283</v>
      </c>
      <c r="C23" s="28"/>
      <c r="D23" s="28"/>
    </row>
    <row r="24" ht="27.75" customHeight="1" spans="1:4">
      <c r="A24" s="16" t="s">
        <v>19</v>
      </c>
      <c r="B24" s="27">
        <f>B23*B22</f>
        <v>291.49</v>
      </c>
      <c r="C24" s="28"/>
      <c r="D24" s="28"/>
    </row>
    <row r="25" ht="21.75" customHeight="1" spans="1:4">
      <c r="A25" s="8"/>
      <c r="B25" s="29"/>
      <c r="C25" s="8"/>
      <c r="D25" s="8"/>
    </row>
    <row r="26" ht="21.75" customHeight="1" spans="1:4">
      <c r="A26" s="8"/>
      <c r="B26" s="29"/>
      <c r="C26" s="8"/>
      <c r="D26" s="8"/>
    </row>
    <row r="27" ht="27.75" customHeight="1" spans="1:4">
      <c r="A27" s="15" t="s">
        <v>209</v>
      </c>
      <c r="B27" s="30">
        <v>10</v>
      </c>
      <c r="C27" s="15" t="s">
        <v>210</v>
      </c>
      <c r="D27" s="14"/>
    </row>
    <row r="28" ht="27.75" customHeight="1" spans="1:4">
      <c r="A28" s="15" t="s">
        <v>3</v>
      </c>
      <c r="B28" s="30">
        <v>3</v>
      </c>
      <c r="C28" s="15" t="s">
        <v>211</v>
      </c>
      <c r="D28" s="14"/>
    </row>
    <row r="29" ht="27.75" customHeight="1" spans="1:4">
      <c r="A29" s="15" t="s">
        <v>212</v>
      </c>
      <c r="B29" s="30">
        <v>8</v>
      </c>
      <c r="C29" s="15" t="s">
        <v>213</v>
      </c>
      <c r="D29" s="14"/>
    </row>
    <row r="30" ht="27.75" customHeight="1" spans="1:4">
      <c r="A30" s="15" t="s">
        <v>214</v>
      </c>
      <c r="B30" s="31">
        <v>0.75</v>
      </c>
      <c r="C30" s="15" t="s">
        <v>215</v>
      </c>
      <c r="D30" s="14"/>
    </row>
    <row r="31" ht="27.75" customHeight="1" spans="1:4">
      <c r="A31" s="15" t="s">
        <v>216</v>
      </c>
      <c r="B31" s="30">
        <v>25</v>
      </c>
      <c r="C31" s="15" t="s">
        <v>217</v>
      </c>
      <c r="D31" s="14"/>
    </row>
    <row r="32" ht="27.75" customHeight="1" spans="1:4">
      <c r="A32" s="15" t="s">
        <v>218</v>
      </c>
      <c r="B32" s="30">
        <v>5</v>
      </c>
      <c r="C32" s="15" t="s">
        <v>219</v>
      </c>
      <c r="D32" s="14"/>
    </row>
    <row r="33" ht="27.75" customHeight="1" spans="1:4">
      <c r="A33" s="15" t="s">
        <v>220</v>
      </c>
      <c r="B33" s="31">
        <v>0</v>
      </c>
      <c r="C33" s="15" t="s">
        <v>221</v>
      </c>
      <c r="D33" s="14"/>
    </row>
    <row r="34" ht="27.75" customHeight="1" spans="1:4">
      <c r="A34" s="15" t="s">
        <v>222</v>
      </c>
      <c r="B34" s="30">
        <v>0</v>
      </c>
      <c r="C34" s="15" t="s">
        <v>223</v>
      </c>
      <c r="D34" s="14"/>
    </row>
    <row r="35" ht="21.75" customHeight="1" spans="1:4">
      <c r="A35" s="8"/>
      <c r="B35" s="29"/>
      <c r="C35" s="8"/>
      <c r="D35" s="8"/>
    </row>
    <row r="36" ht="27.75" customHeight="1" spans="1:4">
      <c r="A36" s="15" t="s">
        <v>224</v>
      </c>
      <c r="B36" s="22">
        <f>B29*B30</f>
        <v>6</v>
      </c>
      <c r="C36" s="15" t="s">
        <v>225</v>
      </c>
      <c r="D36" s="14"/>
    </row>
    <row r="37" ht="27.75" customHeight="1" spans="1:4">
      <c r="A37" s="15" t="s">
        <v>226</v>
      </c>
      <c r="B37" s="22">
        <f>B24*B27</f>
        <v>2914.9</v>
      </c>
      <c r="C37" s="15" t="s">
        <v>227</v>
      </c>
      <c r="D37" s="14"/>
    </row>
    <row r="38" ht="27.75" customHeight="1" spans="1:4">
      <c r="A38" s="15" t="s">
        <v>228</v>
      </c>
      <c r="B38" s="22">
        <f>B37*B33</f>
        <v>0</v>
      </c>
      <c r="C38" s="15" t="s">
        <v>227</v>
      </c>
      <c r="D38" s="14"/>
    </row>
    <row r="39" ht="27.75" customHeight="1" spans="1:4">
      <c r="A39" s="15" t="s">
        <v>229</v>
      </c>
      <c r="B39" s="22">
        <f>SUM(B37:B38)</f>
        <v>2914.9</v>
      </c>
      <c r="C39" s="15" t="s">
        <v>227</v>
      </c>
      <c r="D39" s="14"/>
    </row>
    <row r="40" ht="27.75" customHeight="1" spans="1:4">
      <c r="A40" s="15" t="s">
        <v>230</v>
      </c>
      <c r="B40" s="22">
        <f>B28*B36</f>
        <v>18</v>
      </c>
      <c r="C40" s="15" t="s">
        <v>231</v>
      </c>
      <c r="D40" s="14"/>
    </row>
    <row r="41" ht="27.75" customHeight="1" spans="1:4">
      <c r="A41" s="15" t="s">
        <v>232</v>
      </c>
      <c r="B41" s="22">
        <f>B39/B40</f>
        <v>161.938888888889</v>
      </c>
      <c r="C41" s="15" t="s">
        <v>233</v>
      </c>
      <c r="D41" s="14"/>
    </row>
    <row r="42" ht="27.75" customHeight="1" spans="1:4">
      <c r="A42" s="16" t="s">
        <v>234</v>
      </c>
      <c r="B42" s="27">
        <f>ROUNDUP(B41,0)</f>
        <v>162</v>
      </c>
      <c r="C42" s="16" t="s">
        <v>235</v>
      </c>
      <c r="D42" s="32"/>
    </row>
    <row r="43" ht="27.75" customHeight="1" spans="1:4">
      <c r="A43" s="15" t="s">
        <v>236</v>
      </c>
      <c r="B43" s="22">
        <f>B42/B32</f>
        <v>32.4</v>
      </c>
      <c r="C43" s="15" t="s">
        <v>237</v>
      </c>
      <c r="D43" s="14"/>
    </row>
    <row r="44" ht="27.75" customHeight="1" spans="1:4">
      <c r="A44" s="16" t="s">
        <v>238</v>
      </c>
      <c r="B44" s="27">
        <f>B39*B31+B34</f>
        <v>72872.5</v>
      </c>
      <c r="C44" s="16" t="s">
        <v>239</v>
      </c>
      <c r="D44" s="32"/>
    </row>
    <row r="45" ht="21.75" customHeight="1" spans="1:4">
      <c r="A45" s="8"/>
      <c r="B45" s="8"/>
      <c r="C45" s="8"/>
      <c r="D45" s="8"/>
    </row>
    <row r="46" ht="27.75" customHeight="1" spans="1:4">
      <c r="A46" s="4" t="s">
        <v>240</v>
      </c>
      <c r="B46" s="5" t="s">
        <v>241</v>
      </c>
      <c r="C46" s="6"/>
      <c r="D46" s="7"/>
    </row>
    <row r="47" ht="21.75" customHeight="1" spans="1:4">
      <c r="A47" s="8"/>
      <c r="B47" s="8"/>
      <c r="C47" s="8"/>
      <c r="D47" s="8"/>
    </row>
    <row r="48" ht="43.5" customHeight="1" spans="1:4">
      <c r="A48" s="4" t="s">
        <v>242</v>
      </c>
      <c r="B48" s="5" t="s">
        <v>243</v>
      </c>
      <c r="C48" s="6"/>
      <c r="D48" s="7"/>
    </row>
    <row r="49" ht="22.5" customHeight="1" spans="1:4">
      <c r="A49" s="8"/>
      <c r="B49" s="8"/>
      <c r="C49" s="8"/>
      <c r="D49" s="8"/>
    </row>
    <row r="50" ht="22.5" customHeight="1" spans="1:4">
      <c r="A50" s="8"/>
      <c r="B50" s="8"/>
      <c r="C50" s="8"/>
      <c r="D50" s="8"/>
    </row>
    <row r="51" ht="22.5" customHeight="1" spans="1:4">
      <c r="A51" s="8"/>
      <c r="B51" s="8"/>
      <c r="C51" s="8"/>
      <c r="D51" s="8"/>
    </row>
    <row r="52" ht="22.5" customHeight="1" spans="1:4">
      <c r="A52" s="8"/>
      <c r="B52" s="8"/>
      <c r="C52" s="8"/>
      <c r="D52" s="8"/>
    </row>
  </sheetData>
  <mergeCells count="20">
    <mergeCell ref="A1:D1"/>
    <mergeCell ref="C27:D27"/>
    <mergeCell ref="C28:D28"/>
    <mergeCell ref="C29:D29"/>
    <mergeCell ref="C30:D30"/>
    <mergeCell ref="C31:D31"/>
    <mergeCell ref="C32:D32"/>
    <mergeCell ref="C33:D33"/>
    <mergeCell ref="C34:D34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B46:D46"/>
    <mergeCell ref="B48:D48"/>
  </mergeCells>
  <dataValidations count="3">
    <dataValidation type="decimal" operator="greaterThanOrEqual" showErrorMessage="1" error="Informe um valor não negativo." sqref="B31 B33:B34">
      <formula1>0</formula1>
    </dataValidation>
    <dataValidation type="decimal" operator="greaterThan" showErrorMessage="1" error="Informe um valor maior que zero." sqref="B32 B27:B30">
      <formula1>0</formula1>
    </dataValidation>
    <dataValidation type="whole" operator="between" showErrorMessage="1" errorTitle="Nota inválida" error="Informe um inteiro de 0 a 5." sqref="B4:B17">
      <formula1>0</formula1>
      <formula2>5</formula2>
    </dataValidation>
  </dataValidations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1" manualBreakCount="1">
    <brk id="1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39"/>
  <sheetViews>
    <sheetView showGridLines="0" zoomScale="90" zoomScaleNormal="90" topLeftCell="A13" workbookViewId="0">
      <selection activeCell="B7" sqref="B7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244</v>
      </c>
      <c r="B1" s="3"/>
      <c r="C1" s="3"/>
      <c r="D1" s="3"/>
    </row>
    <row r="2" ht="21.75" customHeight="1" spans="1:4">
      <c r="A2" s="8"/>
      <c r="B2" s="8"/>
      <c r="C2" s="8"/>
      <c r="D2" s="8"/>
    </row>
    <row r="3" ht="27.75" customHeight="1" spans="1:4">
      <c r="A3" s="9" t="s">
        <v>245</v>
      </c>
      <c r="B3" s="9" t="s">
        <v>246</v>
      </c>
      <c r="C3" s="9" t="s">
        <v>247</v>
      </c>
      <c r="D3" s="9" t="s">
        <v>248</v>
      </c>
    </row>
    <row r="4" ht="27.75" customHeight="1" spans="1:4">
      <c r="A4" s="15" t="s">
        <v>249</v>
      </c>
      <c r="B4" s="21">
        <v>5</v>
      </c>
      <c r="C4" s="21">
        <v>22</v>
      </c>
      <c r="D4" s="22">
        <f>ROUND(B4*C4,2)</f>
        <v>110</v>
      </c>
    </row>
    <row r="5" ht="43.5" customHeight="1" spans="1:4">
      <c r="A5" s="15" t="s">
        <v>250</v>
      </c>
      <c r="B5" s="21">
        <v>3</v>
      </c>
      <c r="C5" s="21">
        <v>7</v>
      </c>
      <c r="D5" s="22">
        <f>SUM(B5:C5)</f>
        <v>10</v>
      </c>
    </row>
    <row r="6" ht="27.75" customHeight="1" spans="1:4">
      <c r="A6" s="15" t="s">
        <v>251</v>
      </c>
      <c r="B6" s="21">
        <v>3</v>
      </c>
      <c r="C6" s="21">
        <v>7</v>
      </c>
      <c r="D6" s="22">
        <f>SUM(B6:C6)</f>
        <v>10</v>
      </c>
    </row>
    <row r="7" ht="27.75" customHeight="1" spans="1:4">
      <c r="A7" s="15" t="s">
        <v>252</v>
      </c>
      <c r="B7" s="21">
        <v>12</v>
      </c>
      <c r="C7" s="21">
        <v>10</v>
      </c>
      <c r="D7" s="23">
        <f>B7/C7</f>
        <v>1.2</v>
      </c>
    </row>
    <row r="8" ht="27.75" customHeight="1" spans="1:4">
      <c r="A8" s="15" t="s">
        <v>253</v>
      </c>
      <c r="B8" s="21">
        <v>1.44</v>
      </c>
      <c r="C8" s="21">
        <v>0.015</v>
      </c>
      <c r="D8" s="22">
        <f>B8-C8</f>
        <v>1.425</v>
      </c>
    </row>
    <row r="9" ht="27.75" customHeight="1" spans="1:4">
      <c r="A9" s="15" t="s">
        <v>254</v>
      </c>
      <c r="B9" s="22">
        <f>D8</f>
        <v>1.425</v>
      </c>
      <c r="C9" s="21">
        <v>29.9</v>
      </c>
      <c r="D9" s="22">
        <f>ROUND(B9*C9,2)</f>
        <v>42.61</v>
      </c>
    </row>
    <row r="10" ht="27.75" customHeight="1" spans="1:4">
      <c r="A10" s="15" t="s">
        <v>255</v>
      </c>
      <c r="B10" s="21">
        <v>89.9</v>
      </c>
      <c r="C10" s="21">
        <v>249.9</v>
      </c>
      <c r="D10" s="22">
        <f>ROUND(B10-C10,2)</f>
        <v>-160</v>
      </c>
    </row>
    <row r="11" ht="27.75" customHeight="1" spans="1:4">
      <c r="A11" s="15" t="s">
        <v>256</v>
      </c>
      <c r="B11" s="22">
        <f>D10</f>
        <v>-160</v>
      </c>
      <c r="C11" s="22">
        <f>C10</f>
        <v>249.9</v>
      </c>
      <c r="D11" s="24">
        <f>IF(C11=0,"Não aplicável",B11/C11)</f>
        <v>-0.640256102440976</v>
      </c>
    </row>
    <row r="12" ht="27.75" customHeight="1" spans="1:4">
      <c r="A12" s="15" t="s">
        <v>257</v>
      </c>
      <c r="B12" s="21">
        <v>1</v>
      </c>
      <c r="C12" s="21">
        <v>0</v>
      </c>
      <c r="D12" s="22" t="str">
        <f>IF(B12&gt;C12,"Estornado","Sem estorno")</f>
        <v>Estornado</v>
      </c>
    </row>
    <row r="13" ht="21.75" customHeight="1" spans="1:4">
      <c r="A13" s="8"/>
      <c r="B13" s="8"/>
      <c r="C13" s="8"/>
      <c r="D13" s="8"/>
    </row>
    <row r="14" ht="21.75" customHeight="1" spans="1:4">
      <c r="A14" s="8"/>
      <c r="B14" s="8"/>
      <c r="C14" s="8"/>
      <c r="D14" s="8"/>
    </row>
    <row r="15" ht="27.75" customHeight="1" spans="1:4">
      <c r="A15" s="4" t="s">
        <v>121</v>
      </c>
      <c r="B15" s="5" t="s">
        <v>258</v>
      </c>
      <c r="C15" s="6"/>
      <c r="D15" s="7"/>
    </row>
    <row r="16" ht="21.75" customHeight="1" spans="1:4">
      <c r="A16" s="8"/>
      <c r="B16" s="8"/>
      <c r="C16" s="8"/>
      <c r="D16" s="8"/>
    </row>
    <row r="17" ht="27.75" customHeight="1" spans="1:4">
      <c r="A17" s="4" t="s">
        <v>123</v>
      </c>
      <c r="B17" s="5" t="s">
        <v>259</v>
      </c>
      <c r="C17" s="6"/>
      <c r="D17" s="7"/>
    </row>
    <row r="18" ht="21.75" customHeight="1" spans="1:4">
      <c r="A18" s="8"/>
      <c r="B18" s="8"/>
      <c r="C18" s="8"/>
      <c r="D18" s="8"/>
    </row>
    <row r="19" ht="27.75" customHeight="1" spans="1:4">
      <c r="A19" s="4" t="s">
        <v>127</v>
      </c>
      <c r="B19" s="5" t="s">
        <v>260</v>
      </c>
      <c r="C19" s="6"/>
      <c r="D19" s="7"/>
    </row>
    <row r="20" ht="21.75" customHeight="1" spans="1:4">
      <c r="A20" s="8"/>
      <c r="B20" s="8"/>
      <c r="C20" s="8"/>
      <c r="D20" s="8"/>
    </row>
    <row r="21" ht="43.5" customHeight="1" spans="1:4">
      <c r="A21" s="4" t="s">
        <v>129</v>
      </c>
      <c r="B21" s="5" t="s">
        <v>261</v>
      </c>
      <c r="C21" s="6"/>
      <c r="D21" s="7"/>
    </row>
    <row r="22" ht="21.75" customHeight="1" spans="1:4">
      <c r="A22" s="8"/>
      <c r="B22" s="8"/>
      <c r="C22" s="8"/>
      <c r="D22" s="8"/>
    </row>
    <row r="23" ht="43.5" customHeight="1" spans="1:4">
      <c r="A23" s="4" t="s">
        <v>131</v>
      </c>
      <c r="B23" s="5" t="s">
        <v>262</v>
      </c>
      <c r="C23" s="6"/>
      <c r="D23" s="7"/>
    </row>
    <row r="24" ht="21.75" customHeight="1" spans="1:4">
      <c r="A24" s="8"/>
      <c r="B24" s="8"/>
      <c r="C24" s="8"/>
      <c r="D24" s="8"/>
    </row>
    <row r="25" ht="27.75" customHeight="1" spans="1:4">
      <c r="A25" s="4" t="s">
        <v>133</v>
      </c>
      <c r="B25" s="5" t="s">
        <v>263</v>
      </c>
      <c r="C25" s="6"/>
      <c r="D25" s="7"/>
    </row>
    <row r="26" ht="21.75" customHeight="1" spans="1:4">
      <c r="A26" s="8"/>
      <c r="B26" s="8"/>
      <c r="C26" s="8"/>
      <c r="D26" s="8"/>
    </row>
    <row r="27" ht="27.75" customHeight="1" spans="1:4">
      <c r="A27" s="4" t="s">
        <v>264</v>
      </c>
      <c r="B27" s="5" t="s">
        <v>265</v>
      </c>
      <c r="C27" s="6"/>
      <c r="D27" s="7"/>
    </row>
    <row r="28" ht="22.5" customHeight="1" spans="1:4">
      <c r="A28" s="8"/>
      <c r="B28" s="8"/>
      <c r="C28" s="8"/>
      <c r="D28" s="8"/>
    </row>
    <row r="29" ht="22.5" customHeight="1" spans="1:4">
      <c r="A29" s="8"/>
      <c r="B29" s="8"/>
      <c r="C29" s="8"/>
      <c r="D29" s="8"/>
    </row>
    <row r="30" ht="22.5" customHeight="1" spans="1:4">
      <c r="A30" s="8"/>
      <c r="B30" s="8"/>
      <c r="C30" s="8"/>
      <c r="D30" s="8"/>
    </row>
    <row r="31" ht="22.5" customHeight="1" spans="1:4">
      <c r="A31" s="8"/>
      <c r="B31" s="8"/>
      <c r="C31" s="8"/>
      <c r="D31" s="8"/>
    </row>
    <row r="32" ht="22.5" customHeight="1" spans="1:4">
      <c r="A32" s="8"/>
      <c r="B32" s="8"/>
      <c r="C32" s="8"/>
      <c r="D32" s="8"/>
    </row>
    <row r="33" ht="22.5" customHeight="1" spans="1:4">
      <c r="A33" s="8"/>
      <c r="B33" s="8"/>
      <c r="C33" s="8"/>
      <c r="D33" s="8"/>
    </row>
    <row r="34" ht="22.5" customHeight="1" spans="1:4">
      <c r="A34" s="8"/>
      <c r="B34" s="8"/>
      <c r="C34" s="8"/>
      <c r="D34" s="8"/>
    </row>
    <row r="35" ht="22.5" customHeight="1" spans="1:4">
      <c r="A35" s="8"/>
      <c r="B35" s="8"/>
      <c r="C35" s="8"/>
      <c r="D35" s="8"/>
    </row>
    <row r="36" ht="22.5" customHeight="1" spans="1:4">
      <c r="A36" s="8"/>
      <c r="B36" s="8"/>
      <c r="C36" s="8"/>
      <c r="D36" s="8"/>
    </row>
    <row r="37" ht="22.5" customHeight="1" spans="1:4">
      <c r="A37" s="8"/>
      <c r="B37" s="8"/>
      <c r="C37" s="8"/>
      <c r="D37" s="8"/>
    </row>
    <row r="38" ht="22.5" customHeight="1" spans="1:4">
      <c r="A38" s="8"/>
      <c r="B38" s="8"/>
      <c r="C38" s="8"/>
      <c r="D38" s="8"/>
    </row>
    <row r="39" ht="22.5" customHeight="1" spans="1:4">
      <c r="A39" s="8"/>
      <c r="B39" s="8"/>
      <c r="C39" s="8"/>
      <c r="D39" s="8"/>
    </row>
  </sheetData>
  <mergeCells count="8">
    <mergeCell ref="A1:D1"/>
    <mergeCell ref="B15:D15"/>
    <mergeCell ref="B17:D17"/>
    <mergeCell ref="B19:D19"/>
    <mergeCell ref="B21:D21"/>
    <mergeCell ref="B23:D23"/>
    <mergeCell ref="B25:D25"/>
    <mergeCell ref="B27:D27"/>
  </mergeCells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47"/>
  <sheetViews>
    <sheetView showGridLines="0" zoomScale="90" zoomScaleNormal="90" topLeftCell="A17" workbookViewId="0">
      <selection activeCell="C36" sqref="C36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266</v>
      </c>
      <c r="B1" s="3"/>
      <c r="C1" s="3"/>
      <c r="D1" s="3"/>
    </row>
    <row r="2" ht="21.75" customHeight="1" spans="1:4">
      <c r="A2" s="8"/>
      <c r="B2" s="8"/>
      <c r="C2" s="8"/>
      <c r="D2" s="8"/>
    </row>
    <row r="3" ht="43.5" customHeight="1" spans="1:4">
      <c r="A3" s="4" t="s">
        <v>267</v>
      </c>
      <c r="B3" s="5" t="s">
        <v>268</v>
      </c>
      <c r="C3" s="6"/>
      <c r="D3" s="7"/>
    </row>
    <row r="4" ht="21.75" customHeight="1" spans="1:4">
      <c r="A4" s="8"/>
      <c r="B4" s="8"/>
      <c r="C4" s="8"/>
      <c r="D4" s="8"/>
    </row>
    <row r="5" ht="43.5" customHeight="1" spans="1:4">
      <c r="A5" s="4" t="s">
        <v>269</v>
      </c>
      <c r="B5" s="5" t="s">
        <v>270</v>
      </c>
      <c r="C5" s="6"/>
      <c r="D5" s="7"/>
    </row>
    <row r="6" ht="21.75" customHeight="1" spans="1:4">
      <c r="A6" s="8"/>
      <c r="B6" s="8"/>
      <c r="C6" s="8"/>
      <c r="D6" s="8"/>
    </row>
    <row r="7" ht="43.5" customHeight="1" spans="1:4">
      <c r="A7" s="4" t="s">
        <v>271</v>
      </c>
      <c r="B7" s="5" t="s">
        <v>272</v>
      </c>
      <c r="C7" s="6"/>
      <c r="D7" s="7"/>
    </row>
    <row r="8" ht="21.75" customHeight="1" spans="1:4">
      <c r="A8" s="8"/>
      <c r="B8" s="8"/>
      <c r="C8" s="8"/>
      <c r="D8" s="8"/>
    </row>
    <row r="9" ht="43.5" customHeight="1" spans="1:4">
      <c r="A9" s="4" t="s">
        <v>273</v>
      </c>
      <c r="B9" s="5" t="s">
        <v>274</v>
      </c>
      <c r="C9" s="6"/>
      <c r="D9" s="7"/>
    </row>
    <row r="10" ht="21.75" customHeight="1" spans="1:4">
      <c r="A10" s="8"/>
      <c r="B10" s="8"/>
      <c r="C10" s="8"/>
      <c r="D10" s="8"/>
    </row>
    <row r="11" ht="43.5" customHeight="1" spans="1:4">
      <c r="A11" s="4" t="s">
        <v>275</v>
      </c>
      <c r="B11" s="5" t="s">
        <v>276</v>
      </c>
      <c r="C11" s="6"/>
      <c r="D11" s="7"/>
    </row>
    <row r="12" ht="21.75" customHeight="1" spans="1:4">
      <c r="A12" s="8"/>
      <c r="B12" s="8"/>
      <c r="C12" s="8"/>
      <c r="D12" s="8"/>
    </row>
    <row r="13" ht="43.5" customHeight="1" spans="1:4">
      <c r="A13" s="4" t="s">
        <v>277</v>
      </c>
      <c r="B13" s="5" t="s">
        <v>278</v>
      </c>
      <c r="C13" s="6"/>
      <c r="D13" s="7"/>
    </row>
    <row r="14" ht="21.75" customHeight="1" spans="1:4">
      <c r="A14" s="8"/>
      <c r="B14" s="8"/>
      <c r="C14" s="8"/>
      <c r="D14" s="8"/>
    </row>
    <row r="15" ht="43.5" customHeight="1" spans="1:4">
      <c r="A15" s="4" t="s">
        <v>15</v>
      </c>
      <c r="B15" s="5" t="s">
        <v>279</v>
      </c>
      <c r="C15" s="6"/>
      <c r="D15" s="7"/>
    </row>
    <row r="16" ht="21.75" customHeight="1" spans="1:4">
      <c r="A16" s="8"/>
      <c r="B16" s="8"/>
      <c r="C16" s="8"/>
      <c r="D16" s="8"/>
    </row>
    <row r="17" ht="43.5" customHeight="1" spans="1:4">
      <c r="A17" s="4" t="s">
        <v>280</v>
      </c>
      <c r="B17" s="5" t="s">
        <v>281</v>
      </c>
      <c r="C17" s="6"/>
      <c r="D17" s="7"/>
    </row>
    <row r="18" ht="21.75" customHeight="1" spans="1:4">
      <c r="A18" s="8"/>
      <c r="B18" s="8"/>
      <c r="C18" s="8"/>
      <c r="D18" s="8"/>
    </row>
    <row r="19" ht="43.5" customHeight="1" spans="1:4">
      <c r="A19" s="4" t="s">
        <v>282</v>
      </c>
      <c r="B19" s="5" t="s">
        <v>283</v>
      </c>
      <c r="C19" s="6"/>
      <c r="D19" s="7"/>
    </row>
    <row r="20" ht="21.75" customHeight="1" spans="1:4">
      <c r="A20" s="8"/>
      <c r="B20" s="8"/>
      <c r="C20" s="8"/>
      <c r="D20" s="8"/>
    </row>
    <row r="21" ht="27.75" customHeight="1" spans="1:4">
      <c r="A21" s="4" t="s">
        <v>284</v>
      </c>
      <c r="B21" s="5" t="s">
        <v>285</v>
      </c>
      <c r="C21" s="6"/>
      <c r="D21" s="7"/>
    </row>
    <row r="22" ht="21.75" customHeight="1" spans="1:4">
      <c r="A22" s="8"/>
      <c r="B22" s="8"/>
      <c r="C22" s="8"/>
      <c r="D22" s="8"/>
    </row>
    <row r="23" ht="43.5" customHeight="1" spans="1:4">
      <c r="A23" s="4" t="s">
        <v>286</v>
      </c>
      <c r="B23" s="5" t="s">
        <v>287</v>
      </c>
      <c r="C23" s="6"/>
      <c r="D23" s="7"/>
    </row>
    <row r="24" ht="21.75" customHeight="1" spans="1:4">
      <c r="A24" s="8"/>
      <c r="B24" s="8"/>
      <c r="C24" s="8"/>
      <c r="D24" s="8"/>
    </row>
    <row r="25" ht="43.5" customHeight="1" spans="1:4">
      <c r="A25" s="4" t="s">
        <v>288</v>
      </c>
      <c r="B25" s="5" t="s">
        <v>289</v>
      </c>
      <c r="C25" s="6"/>
      <c r="D25" s="7"/>
    </row>
    <row r="26" ht="21.75" customHeight="1" spans="1:4">
      <c r="A26" s="8"/>
      <c r="B26" s="8"/>
      <c r="C26" s="8"/>
      <c r="D26" s="8"/>
    </row>
    <row r="27" ht="43.5" customHeight="1" spans="1:4">
      <c r="A27" s="4" t="s">
        <v>290</v>
      </c>
      <c r="B27" s="5" t="s">
        <v>291</v>
      </c>
      <c r="C27" s="6"/>
      <c r="D27" s="7"/>
    </row>
    <row r="28" ht="21.75" customHeight="1" spans="1:4">
      <c r="A28" s="8"/>
      <c r="B28" s="8"/>
      <c r="C28" s="8"/>
      <c r="D28" s="8"/>
    </row>
    <row r="29" ht="43.5" customHeight="1" spans="1:4">
      <c r="A29" s="4" t="s">
        <v>292</v>
      </c>
      <c r="B29" s="5" t="s">
        <v>293</v>
      </c>
      <c r="C29" s="6"/>
      <c r="D29" s="7"/>
    </row>
    <row r="30" ht="21.75" customHeight="1" spans="1:4">
      <c r="A30" s="8"/>
      <c r="B30" s="8"/>
      <c r="C30" s="8"/>
      <c r="D30" s="8"/>
    </row>
    <row r="31" ht="43.5" customHeight="1" spans="1:4">
      <c r="A31" s="4" t="s">
        <v>294</v>
      </c>
      <c r="B31" s="5" t="s">
        <v>295</v>
      </c>
      <c r="C31" s="6"/>
      <c r="D31" s="7"/>
    </row>
    <row r="32" ht="21.75" customHeight="1" spans="1:4">
      <c r="A32" s="8"/>
      <c r="B32" s="8"/>
      <c r="C32" s="8"/>
      <c r="D32" s="8"/>
    </row>
    <row r="33" ht="43.5" customHeight="1" spans="1:4">
      <c r="A33" s="4" t="s">
        <v>296</v>
      </c>
      <c r="B33" s="5" t="s">
        <v>297</v>
      </c>
      <c r="C33" s="6"/>
      <c r="D33" s="7"/>
    </row>
    <row r="34" ht="21.75" customHeight="1" spans="1:4">
      <c r="A34" s="8"/>
      <c r="B34" s="8"/>
      <c r="C34" s="8"/>
      <c r="D34" s="8"/>
    </row>
    <row r="35" ht="43.5" customHeight="1" spans="1:4">
      <c r="A35" s="4" t="s">
        <v>298</v>
      </c>
      <c r="B35" s="5" t="s">
        <v>299</v>
      </c>
      <c r="C35" s="6"/>
      <c r="D35" s="7"/>
    </row>
    <row r="36" ht="22.5" customHeight="1" spans="1:4">
      <c r="A36" s="8"/>
      <c r="B36" s="8"/>
      <c r="C36" s="8"/>
      <c r="D36" s="8"/>
    </row>
    <row r="37" ht="22.5" customHeight="1" spans="1:4">
      <c r="A37" s="8"/>
      <c r="B37" s="8"/>
      <c r="C37" s="8"/>
      <c r="D37" s="8"/>
    </row>
    <row r="38" ht="22.5" customHeight="1" spans="1:4">
      <c r="A38" s="8"/>
      <c r="B38" s="8"/>
      <c r="C38" s="8"/>
      <c r="D38" s="8"/>
    </row>
    <row r="39" ht="22.5" customHeight="1" spans="1:4">
      <c r="A39" s="8"/>
      <c r="B39" s="8"/>
      <c r="C39" s="8"/>
      <c r="D39" s="8"/>
    </row>
    <row r="40" ht="22.5" customHeight="1" spans="1:4">
      <c r="A40" s="8"/>
      <c r="B40" s="8"/>
      <c r="C40" s="8"/>
      <c r="D40" s="8"/>
    </row>
    <row r="41" ht="22.5" customHeight="1" spans="1:4">
      <c r="A41" s="8"/>
      <c r="B41" s="8"/>
      <c r="C41" s="8"/>
      <c r="D41" s="8"/>
    </row>
    <row r="42" ht="22.5" customHeight="1" spans="1:4">
      <c r="A42" s="8"/>
      <c r="B42" s="8"/>
      <c r="C42" s="8"/>
      <c r="D42" s="8"/>
    </row>
    <row r="43" ht="22.5" customHeight="1" spans="1:4">
      <c r="A43" s="8"/>
      <c r="B43" s="8"/>
      <c r="C43" s="8"/>
      <c r="D43" s="8"/>
    </row>
    <row r="44" ht="22.5" customHeight="1" spans="1:4">
      <c r="A44" s="8"/>
      <c r="B44" s="8"/>
      <c r="C44" s="8"/>
      <c r="D44" s="8"/>
    </row>
    <row r="45" ht="22.5" customHeight="1" spans="1:4">
      <c r="A45" s="8"/>
      <c r="B45" s="8"/>
      <c r="C45" s="8"/>
      <c r="D45" s="8"/>
    </row>
    <row r="46" ht="22.5" customHeight="1" spans="1:4">
      <c r="A46" s="8"/>
      <c r="B46" s="8"/>
      <c r="C46" s="8"/>
      <c r="D46" s="8"/>
    </row>
    <row r="47" ht="22.5" customHeight="1" spans="1:4">
      <c r="A47" s="8"/>
      <c r="B47" s="8"/>
      <c r="C47" s="8"/>
      <c r="D47" s="8"/>
    </row>
  </sheetData>
  <mergeCells count="18">
    <mergeCell ref="A1:D1"/>
    <mergeCell ref="B3:D3"/>
    <mergeCell ref="B5:D5"/>
    <mergeCell ref="B7:D7"/>
    <mergeCell ref="B9:D9"/>
    <mergeCell ref="B11:D11"/>
    <mergeCell ref="B13:D13"/>
    <mergeCell ref="B15:D15"/>
    <mergeCell ref="B17:D17"/>
    <mergeCell ref="B19:D19"/>
    <mergeCell ref="B21:D21"/>
    <mergeCell ref="B23:D23"/>
    <mergeCell ref="B25:D25"/>
    <mergeCell ref="B27:D27"/>
    <mergeCell ref="B29:D29"/>
    <mergeCell ref="B31:D31"/>
    <mergeCell ref="B33:D33"/>
    <mergeCell ref="B35:D35"/>
  </mergeCells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topLeftCell="A73" workbookViewId="0">
      <selection activeCell="A76" sqref="A76:D76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300</v>
      </c>
      <c r="B1" s="3"/>
      <c r="C1" s="3"/>
      <c r="D1" s="3"/>
    </row>
    <row r="2" ht="28.5" customHeight="1" spans="1:4">
      <c r="A2" s="4" t="s">
        <v>301</v>
      </c>
      <c r="B2" s="5" t="s">
        <v>302</v>
      </c>
      <c r="C2" s="6"/>
      <c r="D2" s="7"/>
    </row>
    <row r="3" ht="28.5" customHeight="1" spans="1:4">
      <c r="A3" s="4" t="s">
        <v>303</v>
      </c>
      <c r="B3" s="5" t="s">
        <v>304</v>
      </c>
      <c r="C3" s="6"/>
      <c r="D3" s="7"/>
    </row>
    <row r="4" ht="28.5" customHeight="1" spans="1:4">
      <c r="A4" s="4" t="s">
        <v>305</v>
      </c>
      <c r="B4" s="5" t="s">
        <v>306</v>
      </c>
      <c r="C4" s="6"/>
      <c r="D4" s="7"/>
    </row>
    <row r="5" ht="28.5" customHeight="1" spans="1:4">
      <c r="A5" s="4" t="s">
        <v>307</v>
      </c>
      <c r="B5" s="5" t="s">
        <v>308</v>
      </c>
      <c r="C5" s="6"/>
      <c r="D5" s="7"/>
    </row>
    <row r="6" ht="28.5" customHeight="1" spans="1:4">
      <c r="A6" s="4" t="s">
        <v>309</v>
      </c>
      <c r="B6" s="5" t="s">
        <v>310</v>
      </c>
      <c r="C6" s="6"/>
      <c r="D6" s="7"/>
    </row>
    <row r="7" ht="39.75" customHeight="1" spans="1:4">
      <c r="A7" s="4" t="s">
        <v>311</v>
      </c>
      <c r="B7" s="5" t="s">
        <v>312</v>
      </c>
      <c r="C7" s="6"/>
      <c r="D7" s="7"/>
    </row>
    <row r="8" ht="39.75" customHeight="1" spans="1:4">
      <c r="A8" s="4" t="s">
        <v>313</v>
      </c>
      <c r="B8" s="5" t="s">
        <v>314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315</v>
      </c>
      <c r="B10" s="9" t="s">
        <v>316</v>
      </c>
      <c r="C10" s="9" t="s">
        <v>317</v>
      </c>
      <c r="D10" s="9" t="s">
        <v>318</v>
      </c>
    </row>
    <row r="11" ht="30" customHeight="1" spans="1:4">
      <c r="A11" s="10" t="s">
        <v>319</v>
      </c>
      <c r="B11" s="10" t="s">
        <v>320</v>
      </c>
      <c r="C11" s="11">
        <f>IF(B11="",0,IF(COUNTIF($B$11:B11,B11)=1,1,0))</f>
        <v>1</v>
      </c>
      <c r="D11" s="11">
        <f>IF(A11="",0,IF(COUNTIF($A$11:A11,A11)=1,1,0))</f>
        <v>1</v>
      </c>
    </row>
    <row r="12" ht="30" customHeight="1" spans="1:4">
      <c r="A12" s="10" t="s">
        <v>319</v>
      </c>
      <c r="B12" s="10" t="s">
        <v>321</v>
      </c>
      <c r="C12" s="11">
        <f>IF(B12="",0,IF(COUNTIF($B$11:B12,B12)=1,1,0))</f>
        <v>1</v>
      </c>
      <c r="D12" s="11">
        <f>IF(A12="",0,IF(COUNTIF($A$11:A12,A12)=1,1,0))</f>
        <v>0</v>
      </c>
    </row>
    <row r="13" ht="30" customHeight="1" spans="1:4">
      <c r="A13" s="10" t="s">
        <v>319</v>
      </c>
      <c r="B13" s="10" t="s">
        <v>322</v>
      </c>
      <c r="C13" s="11">
        <f>IF(B13="",0,IF(COUNTIF($B$11:B13,B13)=1,1,0))</f>
        <v>1</v>
      </c>
      <c r="D13" s="11">
        <f>IF(A13="",0,IF(COUNTIF($A$11:A13,A13)=1,1,0))</f>
        <v>0</v>
      </c>
    </row>
    <row r="14" ht="30" customHeight="1" spans="1:4">
      <c r="A14" s="10" t="s">
        <v>319</v>
      </c>
      <c r="B14" s="10" t="s">
        <v>323</v>
      </c>
      <c r="C14" s="11">
        <f>IF(B14="",0,IF(COUNTIF($B$11:B14,B14)=1,1,0))</f>
        <v>1</v>
      </c>
      <c r="D14" s="11">
        <f>IF(A14="",0,IF(COUNTIF($A$11:A14,A14)=1,1,0))</f>
        <v>0</v>
      </c>
    </row>
    <row r="15" ht="30" customHeight="1" spans="1:4">
      <c r="A15" s="10" t="s">
        <v>319</v>
      </c>
      <c r="B15" s="10" t="s">
        <v>324</v>
      </c>
      <c r="C15" s="11">
        <f>IF(B15="",0,IF(COUNTIF($B$11:B15,B15)=1,1,0))</f>
        <v>1</v>
      </c>
      <c r="D15" s="11">
        <f>IF(A15="",0,IF(COUNTIF($A$11:A15,A15)=1,1,0))</f>
        <v>0</v>
      </c>
    </row>
    <row r="16" ht="21.75" hidden="1" customHeight="1" spans="1:4">
      <c r="A16" s="12"/>
      <c r="B16" s="12"/>
      <c r="C16" s="11">
        <f>IF(B16="",0,IF(COUNTIF($B$11:B16,B16)=1,1,0))</f>
        <v>0</v>
      </c>
      <c r="D16" s="11">
        <f>IF(A16="",0,IF(COUNTIF($A$11:A16,A16)=1,1,0))</f>
        <v>0</v>
      </c>
    </row>
    <row r="17" ht="21.75" hidden="1" customHeight="1" spans="1:4">
      <c r="A17" s="12"/>
      <c r="B17" s="12"/>
      <c r="C17" s="11">
        <f>IF(B17="",0,IF(COUNTIF($B$11:B17,B17)=1,1,0))</f>
        <v>0</v>
      </c>
      <c r="D17" s="11">
        <f>IF(A17="",0,IF(COUNTIF($A$11:A17,A17)=1,1,0))</f>
        <v>0</v>
      </c>
    </row>
    <row r="18" ht="21.75" hidden="1" customHeight="1" spans="1:4">
      <c r="A18" s="12"/>
      <c r="B18" s="12"/>
      <c r="C18" s="11">
        <f>IF(B18="",0,IF(COUNTIF($B$11:B18,B18)=1,1,0))</f>
        <v>0</v>
      </c>
      <c r="D18" s="11">
        <f>IF(A18="",0,IF(COUNTIF($A$11:A18,A18)=1,1,0))</f>
        <v>0</v>
      </c>
    </row>
    <row r="19" ht="21.75" hidden="1" customHeight="1" spans="1:4">
      <c r="A19" s="12"/>
      <c r="B19" s="12"/>
      <c r="C19" s="11">
        <f>IF(B19="",0,IF(COUNTIF($B$11:B19,B19)=1,1,0))</f>
        <v>0</v>
      </c>
      <c r="D19" s="11">
        <f>IF(A19="",0,IF(COUNTIF($A$11:A19,A19)=1,1,0))</f>
        <v>0</v>
      </c>
    </row>
    <row r="20" ht="21.75" hidden="1" customHeight="1" spans="1:4">
      <c r="A20" s="12"/>
      <c r="B20" s="12"/>
      <c r="C20" s="11">
        <f>IF(B20="",0,IF(COUNTIF($B$11:B20,B20)=1,1,0))</f>
        <v>0</v>
      </c>
      <c r="D20" s="11">
        <f>IF(A20="",0,IF(COUNTIF($A$11:A20,A20)=1,1,0))</f>
        <v>0</v>
      </c>
    </row>
    <row r="21" ht="21.75" hidden="1" customHeight="1" spans="1:4">
      <c r="A21" s="12"/>
      <c r="B21" s="12"/>
      <c r="C21" s="11">
        <f>IF(B21="",0,IF(COUNTIF($B$11:B21,B21)=1,1,0))</f>
        <v>0</v>
      </c>
      <c r="D21" s="11">
        <f>IF(A21="",0,IF(COUNTIF($A$11:A21,A21)=1,1,0))</f>
        <v>0</v>
      </c>
    </row>
    <row r="22" ht="21.75" hidden="1" customHeight="1" spans="1:4">
      <c r="A22" s="12"/>
      <c r="B22" s="12"/>
      <c r="C22" s="11">
        <f>IF(B22="",0,IF(COUNTIF($B$11:B22,B22)=1,1,0))</f>
        <v>0</v>
      </c>
      <c r="D22" s="11">
        <f>IF(A22="",0,IF(COUNTIF($A$11:A22,A22)=1,1,0))</f>
        <v>0</v>
      </c>
    </row>
    <row r="23" ht="21.75" hidden="1" customHeight="1" spans="1:4">
      <c r="A23" s="12"/>
      <c r="B23" s="12"/>
      <c r="C23" s="11">
        <f>IF(B23="",0,IF(COUNTIF($B$11:B23,B23)=1,1,0))</f>
        <v>0</v>
      </c>
      <c r="D23" s="11">
        <f>IF(A23="",0,IF(COUNTIF($A$11:A23,A23)=1,1,0))</f>
        <v>0</v>
      </c>
    </row>
    <row r="24" ht="21.75" hidden="1" customHeight="1" spans="1:4">
      <c r="A24" s="12"/>
      <c r="B24" s="12"/>
      <c r="C24" s="11">
        <f>IF(B24="",0,IF(COUNTIF($B$11:B24,B24)=1,1,0))</f>
        <v>0</v>
      </c>
      <c r="D24" s="11">
        <f>IF(A24="",0,IF(COUNTIF($A$11:A24,A24)=1,1,0))</f>
        <v>0</v>
      </c>
    </row>
    <row r="25" ht="21.75" hidden="1" customHeight="1" spans="1:4">
      <c r="A25" s="12"/>
      <c r="B25" s="12"/>
      <c r="C25" s="11">
        <f>IF(B25="",0,IF(COUNTIF($B$11:B25,B25)=1,1,0))</f>
        <v>0</v>
      </c>
      <c r="D25" s="11">
        <f>IF(A25="",0,IF(COUNTIF($A$11:A25,A25)=1,1,0))</f>
        <v>0</v>
      </c>
    </row>
    <row r="26" ht="21.75" hidden="1" customHeight="1" spans="1:4">
      <c r="A26" s="12"/>
      <c r="B26" s="12"/>
      <c r="C26" s="11">
        <f>IF(B26="",0,IF(COUNTIF($B$11:B26,B26)=1,1,0))</f>
        <v>0</v>
      </c>
      <c r="D26" s="11">
        <f>IF(A26="",0,IF(COUNTIF($A$11:A26,A26)=1,1,0))</f>
        <v>0</v>
      </c>
    </row>
    <row r="27" ht="21.75" hidden="1" customHeight="1" spans="1:4">
      <c r="A27" s="12"/>
      <c r="B27" s="12"/>
      <c r="C27" s="11">
        <f>IF(B27="",0,IF(COUNTIF($B$11:B27,B27)=1,1,0))</f>
        <v>0</v>
      </c>
      <c r="D27" s="11">
        <f>IF(A27="",0,IF(COUNTIF($A$11:A27,A27)=1,1,0))</f>
        <v>0</v>
      </c>
    </row>
    <row r="28" ht="21.75" hidden="1" customHeight="1" spans="1:4">
      <c r="A28" s="12"/>
      <c r="B28" s="12"/>
      <c r="C28" s="11">
        <f>IF(B28="",0,IF(COUNTIF($B$11:B28,B28)=1,1,0))</f>
        <v>0</v>
      </c>
      <c r="D28" s="11">
        <f>IF(A28="",0,IF(COUNTIF($A$11:A28,A28)=1,1,0))</f>
        <v>0</v>
      </c>
    </row>
    <row r="29" ht="21.75" hidden="1" customHeight="1" spans="1:4">
      <c r="A29" s="12"/>
      <c r="B29" s="12"/>
      <c r="C29" s="11">
        <f>IF(B29="",0,IF(COUNTIF($B$11:B29,B29)=1,1,0))</f>
        <v>0</v>
      </c>
      <c r="D29" s="11">
        <f>IF(A29="",0,IF(COUNTIF($A$11:A29,A29)=1,1,0))</f>
        <v>0</v>
      </c>
    </row>
    <row r="30" ht="21.75" hidden="1" customHeight="1" spans="1:4">
      <c r="A30" s="12"/>
      <c r="B30" s="12"/>
      <c r="C30" s="11">
        <f>IF(B30="",0,IF(COUNTIF($B$11:B30,B30)=1,1,0))</f>
        <v>0</v>
      </c>
      <c r="D30" s="11">
        <f>IF(A30="",0,IF(COUNTIF($A$11:A30,A30)=1,1,0))</f>
        <v>0</v>
      </c>
    </row>
    <row r="31" ht="21.75" hidden="1" customHeight="1" spans="1:4">
      <c r="A31" s="12"/>
      <c r="B31" s="12"/>
      <c r="C31" s="11">
        <f>IF(B31="",0,IF(COUNTIF($B$11:B31,B31)=1,1,0))</f>
        <v>0</v>
      </c>
      <c r="D31" s="11">
        <f>IF(A31="",0,IF(COUNTIF($A$11:A31,A31)=1,1,0))</f>
        <v>0</v>
      </c>
    </row>
    <row r="32" ht="21.75" hidden="1" customHeight="1" spans="1:4">
      <c r="A32" s="12"/>
      <c r="B32" s="12"/>
      <c r="C32" s="11">
        <f>IF(B32="",0,IF(COUNTIF($B$11:B32,B32)=1,1,0))</f>
        <v>0</v>
      </c>
      <c r="D32" s="11">
        <f>IF(A32="",0,IF(COUNTIF($A$11:A32,A32)=1,1,0))</f>
        <v>0</v>
      </c>
    </row>
    <row r="33" ht="21.75" hidden="1" customHeight="1" spans="1:4">
      <c r="A33" s="12"/>
      <c r="B33" s="12"/>
      <c r="C33" s="11">
        <f>IF(B33="",0,IF(COUNTIF($B$11:B33,B33)=1,1,0))</f>
        <v>0</v>
      </c>
      <c r="D33" s="11">
        <f>IF(A33="",0,IF(COUNTIF($A$11:A33,A33)=1,1,0))</f>
        <v>0</v>
      </c>
    </row>
    <row r="34" ht="21.75" hidden="1" customHeight="1" spans="1:4">
      <c r="A34" s="12"/>
      <c r="B34" s="12"/>
      <c r="C34" s="11">
        <f>IF(B34="",0,IF(COUNTIF($B$11:B34,B34)=1,1,0))</f>
        <v>0</v>
      </c>
      <c r="D34" s="11">
        <f>IF(A34="",0,IF(COUNTIF($A$11:A34,A34)=1,1,0))</f>
        <v>0</v>
      </c>
    </row>
    <row r="35" ht="21.75" hidden="1" customHeight="1" spans="1:4">
      <c r="A35" s="12"/>
      <c r="B35" s="12"/>
      <c r="C35" s="11">
        <f>IF(B35="",0,IF(COUNTIF($B$11:B35,B35)=1,1,0))</f>
        <v>0</v>
      </c>
      <c r="D35" s="11">
        <f>IF(A35="",0,IF(COUNTIF($A$11:A35,A35)=1,1,0))</f>
        <v>0</v>
      </c>
    </row>
    <row r="36" ht="21.75" hidden="1" customHeight="1" spans="1:4">
      <c r="A36" s="12"/>
      <c r="B36" s="12"/>
      <c r="C36" s="11">
        <f>IF(B36="",0,IF(COUNTIF($B$11:B36,B36)=1,1,0))</f>
        <v>0</v>
      </c>
      <c r="D36" s="11">
        <f>IF(A36="",0,IF(COUNTIF($A$11:A36,A36)=1,1,0))</f>
        <v>0</v>
      </c>
    </row>
    <row r="37" ht="21.75" hidden="1" customHeight="1" spans="1:4">
      <c r="A37" s="12"/>
      <c r="B37" s="12"/>
      <c r="C37" s="11">
        <f>IF(B37="",0,IF(COUNTIF($B$11:B37,B37)=1,1,0))</f>
        <v>0</v>
      </c>
      <c r="D37" s="11">
        <f>IF(A37="",0,IF(COUNTIF($A$11:A37,A37)=1,1,0))</f>
        <v>0</v>
      </c>
    </row>
    <row r="38" ht="21.75" hidden="1" customHeight="1" spans="1:4">
      <c r="A38" s="12"/>
      <c r="B38" s="12"/>
      <c r="C38" s="11">
        <f>IF(B38="",0,IF(COUNTIF($B$11:B38,B38)=1,1,0))</f>
        <v>0</v>
      </c>
      <c r="D38" s="11">
        <f>IF(A38="",0,IF(COUNTIF($A$11:A38,A38)=1,1,0))</f>
        <v>0</v>
      </c>
    </row>
    <row r="39" ht="21.75" hidden="1" customHeight="1" spans="1:4">
      <c r="A39" s="12"/>
      <c r="B39" s="12"/>
      <c r="C39" s="11">
        <f>IF(B39="",0,IF(COUNTIF($B$11:B39,B39)=1,1,0))</f>
        <v>0</v>
      </c>
      <c r="D39" s="11">
        <f>IF(A39="",0,IF(COUNTIF($A$11:A39,A39)=1,1,0))</f>
        <v>0</v>
      </c>
    </row>
    <row r="40" ht="21.75" hidden="1" customHeight="1" spans="1:4">
      <c r="A40" s="12"/>
      <c r="B40" s="12"/>
      <c r="C40" s="11">
        <f>IF(B40="",0,IF(COUNTIF($B$11:B40,B40)=1,1,0))</f>
        <v>0</v>
      </c>
      <c r="D40" s="11">
        <f>IF(A40="",0,IF(COUNTIF($A$11:A40,A40)=1,1,0))</f>
        <v>0</v>
      </c>
    </row>
    <row r="41" ht="21.75" hidden="1" customHeight="1" spans="1:4">
      <c r="A41" s="12"/>
      <c r="B41" s="12"/>
      <c r="C41" s="11">
        <f>IF(B41="",0,IF(COUNTIF($B$11:B41,B41)=1,1,0))</f>
        <v>0</v>
      </c>
      <c r="D41" s="11">
        <f>IF(A41="",0,IF(COUNTIF($A$11:A41,A41)=1,1,0))</f>
        <v>0</v>
      </c>
    </row>
    <row r="42" ht="21.75" hidden="1" customHeight="1" spans="1:4">
      <c r="A42" s="12"/>
      <c r="B42" s="12"/>
      <c r="C42" s="11">
        <f>IF(B42="",0,IF(COUNTIF($B$11:B42,B42)=1,1,0))</f>
        <v>0</v>
      </c>
      <c r="D42" s="11">
        <f>IF(A42="",0,IF(COUNTIF($A$11:A42,A42)=1,1,0))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325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4" t="s">
        <v>330</v>
      </c>
      <c r="B46" s="5" t="s">
        <v>331</v>
      </c>
      <c r="C46" s="6"/>
      <c r="D46" s="7"/>
    </row>
    <row r="47" ht="21.75" hidden="1" customHeight="1" spans="1:4">
      <c r="A47" s="8"/>
      <c r="B47" s="8"/>
      <c r="C47" s="8"/>
      <c r="D47" s="8"/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28.5" customHeight="1" spans="1:4">
      <c r="A57" s="4" t="s">
        <v>332</v>
      </c>
      <c r="B57" s="5" t="s">
        <v>333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SUM(C11:C42)</f>
        <v>5</v>
      </c>
      <c r="C60" s="15" t="s">
        <v>336</v>
      </c>
      <c r="D60" s="11">
        <f>SUM(D11:D42)</f>
        <v>1</v>
      </c>
    </row>
    <row r="61" ht="21.75" customHeight="1" spans="1:4">
      <c r="A61" s="15" t="s">
        <v>337</v>
      </c>
      <c r="B61" s="11">
        <f>0</f>
        <v>0</v>
      </c>
      <c r="C61" s="15" t="s">
        <v>338</v>
      </c>
      <c r="D61" s="11">
        <f>0</f>
        <v>0</v>
      </c>
    </row>
    <row r="62" ht="21.75" customHeight="1" spans="1:4">
      <c r="A62" s="15" t="s">
        <v>328</v>
      </c>
      <c r="B62" s="11">
        <f>0</f>
        <v>0</v>
      </c>
      <c r="C62" s="15" t="s">
        <v>329</v>
      </c>
      <c r="D62" s="11">
        <f>0</f>
        <v>0</v>
      </c>
    </row>
    <row r="63" ht="21.75" customHeight="1" spans="1:4">
      <c r="A63" s="15" t="s">
        <v>339</v>
      </c>
      <c r="B63" s="11">
        <f>0</f>
        <v>0</v>
      </c>
      <c r="C63" s="15" t="s">
        <v>340</v>
      </c>
      <c r="D63" s="11">
        <f>0</f>
        <v>0</v>
      </c>
    </row>
    <row r="64" ht="23" customHeight="1" spans="1:4">
      <c r="A64" s="15" t="s">
        <v>341</v>
      </c>
      <c r="B64" s="11">
        <f>INDEX(Matrizes!$B$5:$D$7,IF(D60&lt;=1,1,IF(D60&lt;=5,2,3)),IF(B60&lt;=19,1,IF(B60&lt;=50,2,3)))</f>
        <v>1</v>
      </c>
      <c r="C64" s="16" t="s">
        <v>25</v>
      </c>
      <c r="D64" s="17" t="str">
        <f>INDEX(Matrizes!$B$10:$D$10,1,B64)</f>
        <v>Simples</v>
      </c>
    </row>
    <row r="65" ht="21.75" customHeight="1" spans="1:4">
      <c r="A65" s="18" t="s">
        <v>342</v>
      </c>
      <c r="B65" s="11">
        <f>INDEX(Matrizes!$B$13:$D$17,MATCH("ALI",Matrizes!$A$13:$A$17,0),B64)</f>
        <v>7</v>
      </c>
      <c r="C65" s="18" t="s">
        <v>343</v>
      </c>
      <c r="D65" s="11">
        <f>B65</f>
        <v>7</v>
      </c>
    </row>
    <row r="66" ht="7.5" customHeight="1" spans="1:4">
      <c r="A66" s="8"/>
      <c r="B66" s="8"/>
      <c r="C66" s="8"/>
      <c r="D66" s="8"/>
    </row>
    <row r="67" ht="28.5" customHeight="1" spans="1:4">
      <c r="A67" s="4" t="s">
        <v>344</v>
      </c>
      <c r="B67" s="5" t="s">
        <v>345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348</v>
      </c>
      <c r="C70" s="6"/>
      <c r="D70" s="7"/>
    </row>
    <row r="71" ht="28.5" customHeight="1" spans="1:4">
      <c r="A71" s="4" t="s">
        <v>349</v>
      </c>
      <c r="B71" s="5" t="s">
        <v>350</v>
      </c>
      <c r="C71" s="6"/>
      <c r="D71" s="7"/>
    </row>
    <row r="72" ht="39.75" customHeight="1" spans="1:4">
      <c r="A72" s="4" t="s">
        <v>351</v>
      </c>
      <c r="B72" s="5" t="s">
        <v>352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355</v>
      </c>
      <c r="B75" s="20"/>
      <c r="C75" s="20"/>
      <c r="D75" s="20"/>
    </row>
    <row r="76" ht="42" customHeight="1" spans="1:4">
      <c r="A76" s="15"/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19.5" customHeight="1" spans="1:4">
      <c r="A131" s="8"/>
      <c r="B131" s="8"/>
      <c r="C131" s="8"/>
      <c r="D131" s="8"/>
    </row>
    <row r="132" ht="19.5" customHeight="1" spans="1:4">
      <c r="A132" s="8"/>
      <c r="B132" s="8"/>
      <c r="C132" s="8"/>
      <c r="D132" s="8"/>
    </row>
    <row r="133" ht="19.5" customHeight="1" spans="1:4">
      <c r="A133" s="8"/>
      <c r="B133" s="8"/>
      <c r="C133" s="8"/>
      <c r="D133" s="8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1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46:D46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2" manualBreakCount="2">
    <brk id="43" max="16383" man="1"/>
    <brk id="74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topLeftCell="A67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358</v>
      </c>
      <c r="B1" s="3"/>
      <c r="C1" s="3"/>
      <c r="D1" s="3"/>
    </row>
    <row r="2" ht="28.5" customHeight="1" spans="1:4">
      <c r="A2" s="4" t="s">
        <v>301</v>
      </c>
      <c r="B2" s="5" t="s">
        <v>302</v>
      </c>
      <c r="C2" s="6"/>
      <c r="D2" s="7"/>
    </row>
    <row r="3" ht="28.5" customHeight="1" spans="1:4">
      <c r="A3" s="4" t="s">
        <v>303</v>
      </c>
      <c r="B3" s="5" t="s">
        <v>359</v>
      </c>
      <c r="C3" s="6"/>
      <c r="D3" s="7"/>
    </row>
    <row r="4" ht="28.5" customHeight="1" spans="1:4">
      <c r="A4" s="4" t="s">
        <v>305</v>
      </c>
      <c r="B4" s="5" t="s">
        <v>306</v>
      </c>
      <c r="C4" s="6"/>
      <c r="D4" s="7"/>
    </row>
    <row r="5" ht="28.5" customHeight="1" spans="1:4">
      <c r="A5" s="4" t="s">
        <v>307</v>
      </c>
      <c r="B5" s="5" t="s">
        <v>360</v>
      </c>
      <c r="C5" s="6"/>
      <c r="D5" s="7"/>
    </row>
    <row r="6" ht="28.5" customHeight="1" spans="1:4">
      <c r="A6" s="4" t="s">
        <v>309</v>
      </c>
      <c r="B6" s="5" t="s">
        <v>310</v>
      </c>
      <c r="C6" s="6"/>
      <c r="D6" s="7"/>
    </row>
    <row r="7" ht="39.75" customHeight="1" spans="1:4">
      <c r="A7" s="4" t="s">
        <v>311</v>
      </c>
      <c r="B7" s="5" t="s">
        <v>361</v>
      </c>
      <c r="C7" s="6"/>
      <c r="D7" s="7"/>
    </row>
    <row r="8" ht="39.75" customHeight="1" spans="1:4">
      <c r="A8" s="4" t="s">
        <v>313</v>
      </c>
      <c r="B8" s="5" t="s">
        <v>314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315</v>
      </c>
      <c r="B10" s="9" t="s">
        <v>316</v>
      </c>
      <c r="C10" s="9" t="s">
        <v>317</v>
      </c>
      <c r="D10" s="9" t="s">
        <v>318</v>
      </c>
    </row>
    <row r="11" ht="21" customHeight="1" spans="1:4">
      <c r="A11" s="10" t="s">
        <v>362</v>
      </c>
      <c r="B11" s="10" t="s">
        <v>320</v>
      </c>
      <c r="C11" s="11">
        <f>IF(B11="",0,IF(COUNTIF($B$11:B11,B11)=1,1,0))</f>
        <v>1</v>
      </c>
      <c r="D11" s="11">
        <f>IF(A11="",0,IF(COUNTIF($A$11:A11,A11)=1,1,0))</f>
        <v>1</v>
      </c>
    </row>
    <row r="12" ht="21" customHeight="1" spans="1:4">
      <c r="A12" s="10" t="s">
        <v>362</v>
      </c>
      <c r="B12" s="10" t="s">
        <v>321</v>
      </c>
      <c r="C12" s="11">
        <f>IF(B12="",0,IF(COUNTIF($B$11:B12,B12)=1,1,0))</f>
        <v>1</v>
      </c>
      <c r="D12" s="11">
        <f>IF(A12="",0,IF(COUNTIF($A$11:A12,A12)=1,1,0))</f>
        <v>0</v>
      </c>
    </row>
    <row r="13" ht="21" customHeight="1" spans="1:4">
      <c r="A13" s="10" t="s">
        <v>362</v>
      </c>
      <c r="B13" s="10" t="s">
        <v>363</v>
      </c>
      <c r="C13" s="11">
        <f>IF(B13="",0,IF(COUNTIF($B$11:B13,B13)=1,1,0))</f>
        <v>1</v>
      </c>
      <c r="D13" s="11">
        <f>IF(A13="",0,IF(COUNTIF($A$11:A13,A13)=1,1,0))</f>
        <v>0</v>
      </c>
    </row>
    <row r="14" ht="21" customHeight="1" spans="1:4">
      <c r="A14" s="10" t="s">
        <v>362</v>
      </c>
      <c r="B14" s="10" t="s">
        <v>364</v>
      </c>
      <c r="C14" s="11">
        <f>IF(B14="",0,IF(COUNTIF($B$11:B14,B14)=1,1,0))</f>
        <v>1</v>
      </c>
      <c r="D14" s="11">
        <f>IF(A14="",0,IF(COUNTIF($A$11:A14,A14)=1,1,0))</f>
        <v>0</v>
      </c>
    </row>
    <row r="15" ht="21" customHeight="1" spans="1:4">
      <c r="A15" s="10" t="s">
        <v>362</v>
      </c>
      <c r="B15" s="10" t="s">
        <v>365</v>
      </c>
      <c r="C15" s="11">
        <f>IF(B15="",0,IF(COUNTIF($B$11:B15,B15)=1,1,0))</f>
        <v>1</v>
      </c>
      <c r="D15" s="11">
        <f>IF(A15="",0,IF(COUNTIF($A$11:A15,A15)=1,1,0))</f>
        <v>0</v>
      </c>
    </row>
    <row r="16" ht="21" customHeight="1" spans="1:4">
      <c r="A16" s="10" t="s">
        <v>362</v>
      </c>
      <c r="B16" s="10" t="s">
        <v>366</v>
      </c>
      <c r="C16" s="11">
        <f>IF(B16="",0,IF(COUNTIF($B$11:B16,B16)=1,1,0))</f>
        <v>1</v>
      </c>
      <c r="D16" s="11">
        <f>IF(A16="",0,IF(COUNTIF($A$11:A16,A16)=1,1,0))</f>
        <v>0</v>
      </c>
    </row>
    <row r="17" ht="21" customHeight="1" spans="1:4">
      <c r="A17" s="10" t="s">
        <v>362</v>
      </c>
      <c r="B17" s="10" t="s">
        <v>367</v>
      </c>
      <c r="C17" s="11">
        <f>IF(B17="",0,IF(COUNTIF($B$11:B17,B17)=1,1,0))</f>
        <v>1</v>
      </c>
      <c r="D17" s="11">
        <f>IF(A17="",0,IF(COUNTIF($A$11:A17,A17)=1,1,0))</f>
        <v>0</v>
      </c>
    </row>
    <row r="18" ht="21" customHeight="1" spans="1:4">
      <c r="A18" s="10" t="s">
        <v>362</v>
      </c>
      <c r="B18" s="10" t="s">
        <v>368</v>
      </c>
      <c r="C18" s="11">
        <f>IF(B18="",0,IF(COUNTIF($B$11:B18,B18)=1,1,0))</f>
        <v>1</v>
      </c>
      <c r="D18" s="11">
        <f>IF(A18="",0,IF(COUNTIF($A$11:A18,A18)=1,1,0))</f>
        <v>0</v>
      </c>
    </row>
    <row r="19" ht="21" customHeight="1" spans="1:4">
      <c r="A19" s="10" t="s">
        <v>362</v>
      </c>
      <c r="B19" s="10" t="s">
        <v>369</v>
      </c>
      <c r="C19" s="11">
        <f>IF(B19="",0,IF(COUNTIF($B$11:B19,B19)=1,1,0))</f>
        <v>1</v>
      </c>
      <c r="D19" s="11">
        <f>IF(A19="",0,IF(COUNTIF($A$11:A19,A19)=1,1,0))</f>
        <v>0</v>
      </c>
    </row>
    <row r="20" ht="21" customHeight="1" spans="1:4">
      <c r="A20" s="10" t="s">
        <v>362</v>
      </c>
      <c r="B20" s="10" t="s">
        <v>370</v>
      </c>
      <c r="C20" s="11">
        <f>IF(B20="",0,IF(COUNTIF($B$11:B20,B20)=1,1,0))</f>
        <v>1</v>
      </c>
      <c r="D20" s="11">
        <f>IF(A20="",0,IF(COUNTIF($A$11:A20,A20)=1,1,0))</f>
        <v>0</v>
      </c>
    </row>
    <row r="21" ht="21" customHeight="1" spans="1:4">
      <c r="A21" s="10" t="s">
        <v>362</v>
      </c>
      <c r="B21" s="10" t="s">
        <v>371</v>
      </c>
      <c r="C21" s="11">
        <f>IF(B21="",0,IF(COUNTIF($B$11:B21,B21)=1,1,0))</f>
        <v>1</v>
      </c>
      <c r="D21" s="11">
        <f>IF(A21="",0,IF(COUNTIF($A$11:A21,A21)=1,1,0))</f>
        <v>0</v>
      </c>
    </row>
    <row r="22" ht="21.75" hidden="1" customHeight="1" spans="1:4">
      <c r="A22" s="12"/>
      <c r="B22" s="12"/>
      <c r="C22" s="11">
        <f>IF(B22="",0,IF(COUNTIF($B$11:B22,B22)=1,1,0))</f>
        <v>0</v>
      </c>
      <c r="D22" s="11">
        <f>IF(A22="",0,IF(COUNTIF($A$11:A22,A22)=1,1,0))</f>
        <v>0</v>
      </c>
    </row>
    <row r="23" ht="21.75" hidden="1" customHeight="1" spans="1:4">
      <c r="A23" s="12"/>
      <c r="B23" s="12"/>
      <c r="C23" s="11">
        <f>IF(B23="",0,IF(COUNTIF($B$11:B23,B23)=1,1,0))</f>
        <v>0</v>
      </c>
      <c r="D23" s="11">
        <f>IF(A23="",0,IF(COUNTIF($A$11:A23,A23)=1,1,0))</f>
        <v>0</v>
      </c>
    </row>
    <row r="24" ht="21.75" hidden="1" customHeight="1" spans="1:4">
      <c r="A24" s="12"/>
      <c r="B24" s="12"/>
      <c r="C24" s="11">
        <f>IF(B24="",0,IF(COUNTIF($B$11:B24,B24)=1,1,0))</f>
        <v>0</v>
      </c>
      <c r="D24" s="11">
        <f>IF(A24="",0,IF(COUNTIF($A$11:A24,A24)=1,1,0))</f>
        <v>0</v>
      </c>
    </row>
    <row r="25" ht="21.75" hidden="1" customHeight="1" spans="1:4">
      <c r="A25" s="12"/>
      <c r="B25" s="12"/>
      <c r="C25" s="11">
        <f>IF(B25="",0,IF(COUNTIF($B$11:B25,B25)=1,1,0))</f>
        <v>0</v>
      </c>
      <c r="D25" s="11">
        <f>IF(A25="",0,IF(COUNTIF($A$11:A25,A25)=1,1,0))</f>
        <v>0</v>
      </c>
    </row>
    <row r="26" ht="21.75" hidden="1" customHeight="1" spans="1:4">
      <c r="A26" s="12"/>
      <c r="B26" s="12"/>
      <c r="C26" s="11">
        <f>IF(B26="",0,IF(COUNTIF($B$11:B26,B26)=1,1,0))</f>
        <v>0</v>
      </c>
      <c r="D26" s="11">
        <f>IF(A26="",0,IF(COUNTIF($A$11:A26,A26)=1,1,0))</f>
        <v>0</v>
      </c>
    </row>
    <row r="27" ht="21.75" hidden="1" customHeight="1" spans="1:4">
      <c r="A27" s="12"/>
      <c r="B27" s="12"/>
      <c r="C27" s="11">
        <f>IF(B27="",0,IF(COUNTIF($B$11:B27,B27)=1,1,0))</f>
        <v>0</v>
      </c>
      <c r="D27" s="11">
        <f>IF(A27="",0,IF(COUNTIF($A$11:A27,A27)=1,1,0))</f>
        <v>0</v>
      </c>
    </row>
    <row r="28" ht="21.75" hidden="1" customHeight="1" spans="1:4">
      <c r="A28" s="12"/>
      <c r="B28" s="12"/>
      <c r="C28" s="11">
        <f>IF(B28="",0,IF(COUNTIF($B$11:B28,B28)=1,1,0))</f>
        <v>0</v>
      </c>
      <c r="D28" s="11">
        <f>IF(A28="",0,IF(COUNTIF($A$11:A28,A28)=1,1,0))</f>
        <v>0</v>
      </c>
    </row>
    <row r="29" ht="21.75" hidden="1" customHeight="1" spans="1:4">
      <c r="A29" s="12"/>
      <c r="B29" s="12"/>
      <c r="C29" s="11">
        <f>IF(B29="",0,IF(COUNTIF($B$11:B29,B29)=1,1,0))</f>
        <v>0</v>
      </c>
      <c r="D29" s="11">
        <f>IF(A29="",0,IF(COUNTIF($A$11:A29,A29)=1,1,0))</f>
        <v>0</v>
      </c>
    </row>
    <row r="30" ht="21.75" hidden="1" customHeight="1" spans="1:4">
      <c r="A30" s="12"/>
      <c r="B30" s="12"/>
      <c r="C30" s="11">
        <f>IF(B30="",0,IF(COUNTIF($B$11:B30,B30)=1,1,0))</f>
        <v>0</v>
      </c>
      <c r="D30" s="11">
        <f>IF(A30="",0,IF(COUNTIF($A$11:A30,A30)=1,1,0))</f>
        <v>0</v>
      </c>
    </row>
    <row r="31" ht="21.75" hidden="1" customHeight="1" spans="1:4">
      <c r="A31" s="12"/>
      <c r="B31" s="12"/>
      <c r="C31" s="11">
        <f>IF(B31="",0,IF(COUNTIF($B$11:B31,B31)=1,1,0))</f>
        <v>0</v>
      </c>
      <c r="D31" s="11">
        <f>IF(A31="",0,IF(COUNTIF($A$11:A31,A31)=1,1,0))</f>
        <v>0</v>
      </c>
    </row>
    <row r="32" ht="21.75" hidden="1" customHeight="1" spans="1:4">
      <c r="A32" s="12"/>
      <c r="B32" s="12"/>
      <c r="C32" s="11">
        <f>IF(B32="",0,IF(COUNTIF($B$11:B32,B32)=1,1,0))</f>
        <v>0</v>
      </c>
      <c r="D32" s="11">
        <f>IF(A32="",0,IF(COUNTIF($A$11:A32,A32)=1,1,0))</f>
        <v>0</v>
      </c>
    </row>
    <row r="33" ht="21.75" hidden="1" customHeight="1" spans="1:4">
      <c r="A33" s="12"/>
      <c r="B33" s="12"/>
      <c r="C33" s="11">
        <f>IF(B33="",0,IF(COUNTIF($B$11:B33,B33)=1,1,0))</f>
        <v>0</v>
      </c>
      <c r="D33" s="11">
        <f>IF(A33="",0,IF(COUNTIF($A$11:A33,A33)=1,1,0))</f>
        <v>0</v>
      </c>
    </row>
    <row r="34" ht="21.75" hidden="1" customHeight="1" spans="1:4">
      <c r="A34" s="12"/>
      <c r="B34" s="12"/>
      <c r="C34" s="11">
        <f>IF(B34="",0,IF(COUNTIF($B$11:B34,B34)=1,1,0))</f>
        <v>0</v>
      </c>
      <c r="D34" s="11">
        <f>IF(A34="",0,IF(COUNTIF($A$11:A34,A34)=1,1,0))</f>
        <v>0</v>
      </c>
    </row>
    <row r="35" ht="21.75" hidden="1" customHeight="1" spans="1:4">
      <c r="A35" s="12"/>
      <c r="B35" s="12"/>
      <c r="C35" s="11">
        <f>IF(B35="",0,IF(COUNTIF($B$11:B35,B35)=1,1,0))</f>
        <v>0</v>
      </c>
      <c r="D35" s="11">
        <f>IF(A35="",0,IF(COUNTIF($A$11:A35,A35)=1,1,0))</f>
        <v>0</v>
      </c>
    </row>
    <row r="36" ht="21.75" hidden="1" customHeight="1" spans="1:4">
      <c r="A36" s="12"/>
      <c r="B36" s="12"/>
      <c r="C36" s="11">
        <f>IF(B36="",0,IF(COUNTIF($B$11:B36,B36)=1,1,0))</f>
        <v>0</v>
      </c>
      <c r="D36" s="11">
        <f>IF(A36="",0,IF(COUNTIF($A$11:A36,A36)=1,1,0))</f>
        <v>0</v>
      </c>
    </row>
    <row r="37" ht="21.75" hidden="1" customHeight="1" spans="1:4">
      <c r="A37" s="12"/>
      <c r="B37" s="12"/>
      <c r="C37" s="11">
        <f>IF(B37="",0,IF(COUNTIF($B$11:B37,B37)=1,1,0))</f>
        <v>0</v>
      </c>
      <c r="D37" s="11">
        <f>IF(A37="",0,IF(COUNTIF($A$11:A37,A37)=1,1,0))</f>
        <v>0</v>
      </c>
    </row>
    <row r="38" ht="21.75" hidden="1" customHeight="1" spans="1:4">
      <c r="A38" s="12"/>
      <c r="B38" s="12"/>
      <c r="C38" s="11">
        <f>IF(B38="",0,IF(COUNTIF($B$11:B38,B38)=1,1,0))</f>
        <v>0</v>
      </c>
      <c r="D38" s="11">
        <f>IF(A38="",0,IF(COUNTIF($A$11:A38,A38)=1,1,0))</f>
        <v>0</v>
      </c>
    </row>
    <row r="39" ht="21.75" hidden="1" customHeight="1" spans="1:4">
      <c r="A39" s="12"/>
      <c r="B39" s="12"/>
      <c r="C39" s="11">
        <f>IF(B39="",0,IF(COUNTIF($B$11:B39,B39)=1,1,0))</f>
        <v>0</v>
      </c>
      <c r="D39" s="11">
        <f>IF(A39="",0,IF(COUNTIF($A$11:A39,A39)=1,1,0))</f>
        <v>0</v>
      </c>
    </row>
    <row r="40" ht="21.75" hidden="1" customHeight="1" spans="1:4">
      <c r="A40" s="12"/>
      <c r="B40" s="12"/>
      <c r="C40" s="11">
        <f>IF(B40="",0,IF(COUNTIF($B$11:B40,B40)=1,1,0))</f>
        <v>0</v>
      </c>
      <c r="D40" s="11">
        <f>IF(A40="",0,IF(COUNTIF($A$11:A40,A40)=1,1,0))</f>
        <v>0</v>
      </c>
    </row>
    <row r="41" ht="21.75" hidden="1" customHeight="1" spans="1:4">
      <c r="A41" s="12"/>
      <c r="B41" s="12"/>
      <c r="C41" s="11">
        <f>IF(B41="",0,IF(COUNTIF($B$11:B41,B41)=1,1,0))</f>
        <v>0</v>
      </c>
      <c r="D41" s="11">
        <f>IF(A41="",0,IF(COUNTIF($A$11:A41,A41)=1,1,0))</f>
        <v>0</v>
      </c>
    </row>
    <row r="42" ht="21.75" hidden="1" customHeight="1" spans="1:4">
      <c r="A42" s="12"/>
      <c r="B42" s="12"/>
      <c r="C42" s="11">
        <f>IF(B42="",0,IF(COUNTIF($B$11:B42,B42)=1,1,0))</f>
        <v>0</v>
      </c>
      <c r="D42" s="11">
        <f>IF(A42="",0,IF(COUNTIF($A$11:A42,A42)=1,1,0))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325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4" t="s">
        <v>330</v>
      </c>
      <c r="B46" s="5" t="s">
        <v>331</v>
      </c>
      <c r="C46" s="6"/>
      <c r="D46" s="7"/>
    </row>
    <row r="47" ht="21.75" hidden="1" customHeight="1" spans="1:4">
      <c r="A47" s="8"/>
      <c r="B47" s="8"/>
      <c r="C47" s="8"/>
      <c r="D47" s="8"/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28.5" customHeight="1" spans="1:4">
      <c r="A57" s="4" t="s">
        <v>332</v>
      </c>
      <c r="B57" s="5" t="s">
        <v>333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SUM(C11:C42)</f>
        <v>11</v>
      </c>
      <c r="C60" s="15" t="s">
        <v>336</v>
      </c>
      <c r="D60" s="11">
        <f>SUM(D11:D42)</f>
        <v>1</v>
      </c>
    </row>
    <row r="61" ht="21.75" customHeight="1" spans="1:4">
      <c r="A61" s="15" t="s">
        <v>337</v>
      </c>
      <c r="B61" s="11">
        <f>0</f>
        <v>0</v>
      </c>
      <c r="C61" s="15" t="s">
        <v>338</v>
      </c>
      <c r="D61" s="11">
        <f>0</f>
        <v>0</v>
      </c>
    </row>
    <row r="62" ht="21.75" customHeight="1" spans="1:4">
      <c r="A62" s="15" t="s">
        <v>328</v>
      </c>
      <c r="B62" s="11">
        <f>0</f>
        <v>0</v>
      </c>
      <c r="C62" s="15" t="s">
        <v>329</v>
      </c>
      <c r="D62" s="11">
        <f>0</f>
        <v>0</v>
      </c>
    </row>
    <row r="63" ht="21.75" customHeight="1" spans="1:4">
      <c r="A63" s="15" t="s">
        <v>339</v>
      </c>
      <c r="B63" s="11">
        <f>0</f>
        <v>0</v>
      </c>
      <c r="C63" s="15" t="s">
        <v>340</v>
      </c>
      <c r="D63" s="11">
        <f>0</f>
        <v>0</v>
      </c>
    </row>
    <row r="64" ht="23" customHeight="1" spans="1:4">
      <c r="A64" s="15" t="s">
        <v>341</v>
      </c>
      <c r="B64" s="11">
        <f>INDEX(Matrizes!$B$5:$D$7,IF(D60&lt;=1,1,IF(D60&lt;=5,2,3)),IF(B60&lt;=19,1,IF(B60&lt;=50,2,3)))</f>
        <v>1</v>
      </c>
      <c r="C64" s="16" t="s">
        <v>25</v>
      </c>
      <c r="D64" s="17" t="str">
        <f>INDEX(Matrizes!$B$10:$D$10,1,B64)</f>
        <v>Simples</v>
      </c>
    </row>
    <row r="65" ht="21.75" customHeight="1" spans="1:4">
      <c r="A65" s="18" t="s">
        <v>342</v>
      </c>
      <c r="B65" s="11">
        <f>INDEX(Matrizes!$B$13:$D$17,MATCH("ALI",Matrizes!$A$13:$A$17,0),B64)</f>
        <v>7</v>
      </c>
      <c r="C65" s="18" t="s">
        <v>343</v>
      </c>
      <c r="D65" s="11">
        <f>B65</f>
        <v>7</v>
      </c>
    </row>
    <row r="66" ht="7.5" customHeight="1" spans="1:4">
      <c r="A66" s="8"/>
      <c r="B66" s="8"/>
      <c r="C66" s="8"/>
      <c r="D66" s="8"/>
    </row>
    <row r="67" ht="28.5" customHeight="1" spans="1:4">
      <c r="A67" s="4" t="s">
        <v>344</v>
      </c>
      <c r="B67" s="5" t="s">
        <v>345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372</v>
      </c>
      <c r="C70" s="6"/>
      <c r="D70" s="7"/>
    </row>
    <row r="71" ht="28.5" customHeight="1" spans="1:4">
      <c r="A71" s="4" t="s">
        <v>349</v>
      </c>
      <c r="B71" s="5" t="s">
        <v>350</v>
      </c>
      <c r="C71" s="6"/>
      <c r="D71" s="7"/>
    </row>
    <row r="72" ht="39.75" customHeight="1" spans="1:4">
      <c r="A72" s="4" t="s">
        <v>351</v>
      </c>
      <c r="B72" s="5" t="s">
        <v>352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373</v>
      </c>
      <c r="B75" s="20"/>
      <c r="C75" s="20"/>
      <c r="D75" s="20"/>
    </row>
    <row r="76" ht="42" customHeight="1" spans="1:4">
      <c r="A76" s="15"/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19.5" customHeight="1" spans="1:4">
      <c r="A131" s="8"/>
      <c r="B131" s="8"/>
      <c r="C131" s="8"/>
      <c r="D131" s="8"/>
    </row>
    <row r="132" ht="19.5" customHeight="1" spans="1:4">
      <c r="A132" s="8"/>
      <c r="B132" s="8"/>
      <c r="C132" s="8"/>
      <c r="D132" s="8"/>
    </row>
    <row r="133" ht="19.5" customHeight="1" spans="1:4">
      <c r="A133" s="8"/>
      <c r="B133" s="8"/>
      <c r="C133" s="8"/>
      <c r="D133" s="8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1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46:D46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2" manualBreakCount="2">
    <brk id="43" max="16383" man="1"/>
    <brk id="74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375</v>
      </c>
      <c r="B1" s="3"/>
      <c r="C1" s="3"/>
      <c r="D1" s="3"/>
    </row>
    <row r="2" ht="28.5" customHeight="1" spans="1:4">
      <c r="A2" s="4" t="s">
        <v>301</v>
      </c>
      <c r="B2" s="5" t="s">
        <v>302</v>
      </c>
      <c r="C2" s="6"/>
      <c r="D2" s="7"/>
    </row>
    <row r="3" ht="28.5" customHeight="1" spans="1:4">
      <c r="A3" s="4" t="s">
        <v>303</v>
      </c>
      <c r="B3" s="5" t="s">
        <v>376</v>
      </c>
      <c r="C3" s="6"/>
      <c r="D3" s="7"/>
    </row>
    <row r="4" ht="28.5" customHeight="1" spans="1:4">
      <c r="A4" s="4" t="s">
        <v>305</v>
      </c>
      <c r="B4" s="5" t="s">
        <v>306</v>
      </c>
      <c r="C4" s="6"/>
      <c r="D4" s="7"/>
    </row>
    <row r="5" ht="28.5" customHeight="1" spans="1:4">
      <c r="A5" s="4" t="s">
        <v>307</v>
      </c>
      <c r="B5" s="5" t="s">
        <v>377</v>
      </c>
      <c r="C5" s="6"/>
      <c r="D5" s="7"/>
    </row>
    <row r="6" ht="28.5" customHeight="1" spans="1:4">
      <c r="A6" s="4" t="s">
        <v>309</v>
      </c>
      <c r="B6" s="5" t="s">
        <v>310</v>
      </c>
      <c r="C6" s="6"/>
      <c r="D6" s="7"/>
    </row>
    <row r="7" ht="39.75" customHeight="1" spans="1:4">
      <c r="A7" s="4" t="s">
        <v>311</v>
      </c>
      <c r="B7" s="5" t="s">
        <v>378</v>
      </c>
      <c r="C7" s="6"/>
      <c r="D7" s="7"/>
    </row>
    <row r="8" ht="39.75" customHeight="1" spans="1:4">
      <c r="A8" s="4" t="s">
        <v>313</v>
      </c>
      <c r="B8" s="5" t="s">
        <v>314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315</v>
      </c>
      <c r="B10" s="9" t="s">
        <v>316</v>
      </c>
      <c r="C10" s="9" t="s">
        <v>317</v>
      </c>
      <c r="D10" s="9" t="s">
        <v>318</v>
      </c>
    </row>
    <row r="11" ht="21" customHeight="1" spans="1:4">
      <c r="A11" s="10" t="s">
        <v>379</v>
      </c>
      <c r="B11" s="10" t="s">
        <v>320</v>
      </c>
      <c r="C11" s="11">
        <f>IF(B11="",0,IF(COUNTIF($B$11:B11,B11)=1,1,0))</f>
        <v>1</v>
      </c>
      <c r="D11" s="11">
        <f>IF(A11="",0,IF(COUNTIF($A$11:A11,A11)=1,1,0))</f>
        <v>1</v>
      </c>
    </row>
    <row r="12" ht="21" customHeight="1" spans="1:4">
      <c r="A12" s="10" t="s">
        <v>379</v>
      </c>
      <c r="B12" s="10" t="s">
        <v>380</v>
      </c>
      <c r="C12" s="11">
        <f>IF(B12="",0,IF(COUNTIF($B$11:B12,B12)=1,1,0))</f>
        <v>1</v>
      </c>
      <c r="D12" s="11">
        <f>IF(A12="",0,IF(COUNTIF($A$11:A12,A12)=1,1,0))</f>
        <v>0</v>
      </c>
    </row>
    <row r="13" ht="21" customHeight="1" spans="1:4">
      <c r="A13" s="10" t="s">
        <v>379</v>
      </c>
      <c r="B13" s="10" t="s">
        <v>321</v>
      </c>
      <c r="C13" s="11">
        <f>IF(B13="",0,IF(COUNTIF($B$11:B13,B13)=1,1,0))</f>
        <v>1</v>
      </c>
      <c r="D13" s="11">
        <f>IF(A13="",0,IF(COUNTIF($A$11:A13,A13)=1,1,0))</f>
        <v>0</v>
      </c>
    </row>
    <row r="14" ht="21" customHeight="1" spans="1:4">
      <c r="A14" s="10" t="s">
        <v>379</v>
      </c>
      <c r="B14" s="10" t="s">
        <v>381</v>
      </c>
      <c r="C14" s="11">
        <f>IF(B14="",0,IF(COUNTIF($B$11:B14,B14)=1,1,0))</f>
        <v>1</v>
      </c>
      <c r="D14" s="11">
        <f>IF(A14="",0,IF(COUNTIF($A$11:A14,A14)=1,1,0))</f>
        <v>0</v>
      </c>
    </row>
    <row r="15" ht="21" customHeight="1" spans="1:4">
      <c r="A15" s="10" t="s">
        <v>379</v>
      </c>
      <c r="B15" s="10" t="s">
        <v>382</v>
      </c>
      <c r="C15" s="11">
        <f>IF(B15="",0,IF(COUNTIF($B$11:B15,B15)=1,1,0))</f>
        <v>1</v>
      </c>
      <c r="D15" s="11">
        <f>IF(A15="",0,IF(COUNTIF($A$11:A15,A15)=1,1,0))</f>
        <v>0</v>
      </c>
    </row>
    <row r="16" ht="21" customHeight="1" spans="1:4">
      <c r="A16" s="10" t="s">
        <v>379</v>
      </c>
      <c r="B16" s="10" t="s">
        <v>383</v>
      </c>
      <c r="C16" s="11">
        <f>IF(B16="",0,IF(COUNTIF($B$11:B16,B16)=1,1,0))</f>
        <v>1</v>
      </c>
      <c r="D16" s="11">
        <f>IF(A16="",0,IF(COUNTIF($A$11:A16,A16)=1,1,0))</f>
        <v>0</v>
      </c>
    </row>
    <row r="17" ht="21" customHeight="1" spans="1:4">
      <c r="A17" s="10" t="s">
        <v>379</v>
      </c>
      <c r="B17" s="10" t="s">
        <v>384</v>
      </c>
      <c r="C17" s="11">
        <f>IF(B17="",0,IF(COUNTIF($B$11:B17,B17)=1,1,0))</f>
        <v>1</v>
      </c>
      <c r="D17" s="11">
        <f>IF(A17="",0,IF(COUNTIF($A$11:A17,A17)=1,1,0))</f>
        <v>0</v>
      </c>
    </row>
    <row r="18" ht="21" customHeight="1" spans="1:4">
      <c r="A18" s="10" t="s">
        <v>379</v>
      </c>
      <c r="B18" s="10" t="s">
        <v>368</v>
      </c>
      <c r="C18" s="11">
        <f>IF(B18="",0,IF(COUNTIF($B$11:B18,B18)=1,1,0))</f>
        <v>1</v>
      </c>
      <c r="D18" s="11">
        <f>IF(A18="",0,IF(COUNTIF($A$11:A18,A18)=1,1,0))</f>
        <v>0</v>
      </c>
    </row>
    <row r="19" ht="21" customHeight="1" spans="1:4">
      <c r="A19" s="10" t="s">
        <v>379</v>
      </c>
      <c r="B19" s="10" t="s">
        <v>385</v>
      </c>
      <c r="C19" s="11">
        <f>IF(B19="",0,IF(COUNTIF($B$11:B19,B19)=1,1,0))</f>
        <v>1</v>
      </c>
      <c r="D19" s="11">
        <f>IF(A19="",0,IF(COUNTIF($A$11:A19,A19)=1,1,0))</f>
        <v>0</v>
      </c>
    </row>
    <row r="20" ht="21" customHeight="1" spans="1:4">
      <c r="A20" s="10" t="s">
        <v>379</v>
      </c>
      <c r="B20" s="10" t="s">
        <v>386</v>
      </c>
      <c r="C20" s="11">
        <f>IF(B20="",0,IF(COUNTIF($B$11:B20,B20)=1,1,0))</f>
        <v>1</v>
      </c>
      <c r="D20" s="11">
        <f>IF(A20="",0,IF(COUNTIF($A$11:A20,A20)=1,1,0))</f>
        <v>0</v>
      </c>
    </row>
    <row r="21" ht="21" customHeight="1" spans="1:4">
      <c r="A21" s="10" t="s">
        <v>379</v>
      </c>
      <c r="B21" s="10" t="s">
        <v>371</v>
      </c>
      <c r="C21" s="11">
        <f>IF(B21="",0,IF(COUNTIF($B$11:B21,B21)=1,1,0))</f>
        <v>1</v>
      </c>
      <c r="D21" s="11">
        <f>IF(A21="",0,IF(COUNTIF($A$11:A21,A21)=1,1,0))</f>
        <v>0</v>
      </c>
    </row>
    <row r="22" ht="21.75" hidden="1" customHeight="1" spans="1:4">
      <c r="A22" s="12"/>
      <c r="B22" s="12"/>
      <c r="C22" s="11">
        <f>IF(B22="",0,IF(COUNTIF($B$11:B22,B22)=1,1,0))</f>
        <v>0</v>
      </c>
      <c r="D22" s="11">
        <f>IF(A22="",0,IF(COUNTIF($A$11:A22,A22)=1,1,0))</f>
        <v>0</v>
      </c>
    </row>
    <row r="23" ht="21.75" hidden="1" customHeight="1" spans="1:4">
      <c r="A23" s="12"/>
      <c r="B23" s="12"/>
      <c r="C23" s="11">
        <f>IF(B23="",0,IF(COUNTIF($B$11:B23,B23)=1,1,0))</f>
        <v>0</v>
      </c>
      <c r="D23" s="11">
        <f>IF(A23="",0,IF(COUNTIF($A$11:A23,A23)=1,1,0))</f>
        <v>0</v>
      </c>
    </row>
    <row r="24" ht="21.75" hidden="1" customHeight="1" spans="1:4">
      <c r="A24" s="12"/>
      <c r="B24" s="12"/>
      <c r="C24" s="11">
        <f>IF(B24="",0,IF(COUNTIF($B$11:B24,B24)=1,1,0))</f>
        <v>0</v>
      </c>
      <c r="D24" s="11">
        <f>IF(A24="",0,IF(COUNTIF($A$11:A24,A24)=1,1,0))</f>
        <v>0</v>
      </c>
    </row>
    <row r="25" ht="21.75" hidden="1" customHeight="1" spans="1:4">
      <c r="A25" s="12"/>
      <c r="B25" s="12"/>
      <c r="C25" s="11">
        <f>IF(B25="",0,IF(COUNTIF($B$11:B25,B25)=1,1,0))</f>
        <v>0</v>
      </c>
      <c r="D25" s="11">
        <f>IF(A25="",0,IF(COUNTIF($A$11:A25,A25)=1,1,0))</f>
        <v>0</v>
      </c>
    </row>
    <row r="26" ht="21.75" hidden="1" customHeight="1" spans="1:4">
      <c r="A26" s="12"/>
      <c r="B26" s="12"/>
      <c r="C26" s="11">
        <f>IF(B26="",0,IF(COUNTIF($B$11:B26,B26)=1,1,0))</f>
        <v>0</v>
      </c>
      <c r="D26" s="11">
        <f>IF(A26="",0,IF(COUNTIF($A$11:A26,A26)=1,1,0))</f>
        <v>0</v>
      </c>
    </row>
    <row r="27" ht="21.75" hidden="1" customHeight="1" spans="1:4">
      <c r="A27" s="12"/>
      <c r="B27" s="12"/>
      <c r="C27" s="11">
        <f>IF(B27="",0,IF(COUNTIF($B$11:B27,B27)=1,1,0))</f>
        <v>0</v>
      </c>
      <c r="D27" s="11">
        <f>IF(A27="",0,IF(COUNTIF($A$11:A27,A27)=1,1,0))</f>
        <v>0</v>
      </c>
    </row>
    <row r="28" ht="21.75" hidden="1" customHeight="1" spans="1:4">
      <c r="A28" s="12"/>
      <c r="B28" s="12"/>
      <c r="C28" s="11">
        <f>IF(B28="",0,IF(COUNTIF($B$11:B28,B28)=1,1,0))</f>
        <v>0</v>
      </c>
      <c r="D28" s="11">
        <f>IF(A28="",0,IF(COUNTIF($A$11:A28,A28)=1,1,0))</f>
        <v>0</v>
      </c>
    </row>
    <row r="29" ht="21.75" hidden="1" customHeight="1" spans="1:4">
      <c r="A29" s="12"/>
      <c r="B29" s="12"/>
      <c r="C29" s="11">
        <f>IF(B29="",0,IF(COUNTIF($B$11:B29,B29)=1,1,0))</f>
        <v>0</v>
      </c>
      <c r="D29" s="11">
        <f>IF(A29="",0,IF(COUNTIF($A$11:A29,A29)=1,1,0))</f>
        <v>0</v>
      </c>
    </row>
    <row r="30" ht="21.75" hidden="1" customHeight="1" spans="1:4">
      <c r="A30" s="12"/>
      <c r="B30" s="12"/>
      <c r="C30" s="11">
        <f>IF(B30="",0,IF(COUNTIF($B$11:B30,B30)=1,1,0))</f>
        <v>0</v>
      </c>
      <c r="D30" s="11">
        <f>IF(A30="",0,IF(COUNTIF($A$11:A30,A30)=1,1,0))</f>
        <v>0</v>
      </c>
    </row>
    <row r="31" ht="21.75" hidden="1" customHeight="1" spans="1:4">
      <c r="A31" s="12"/>
      <c r="B31" s="12"/>
      <c r="C31" s="11">
        <f>IF(B31="",0,IF(COUNTIF($B$11:B31,B31)=1,1,0))</f>
        <v>0</v>
      </c>
      <c r="D31" s="11">
        <f>IF(A31="",0,IF(COUNTIF($A$11:A31,A31)=1,1,0))</f>
        <v>0</v>
      </c>
    </row>
    <row r="32" ht="21.75" hidden="1" customHeight="1" spans="1:4">
      <c r="A32" s="12"/>
      <c r="B32" s="12"/>
      <c r="C32" s="11">
        <f>IF(B32="",0,IF(COUNTIF($B$11:B32,B32)=1,1,0))</f>
        <v>0</v>
      </c>
      <c r="D32" s="11">
        <f>IF(A32="",0,IF(COUNTIF($A$11:A32,A32)=1,1,0))</f>
        <v>0</v>
      </c>
    </row>
    <row r="33" ht="21.75" hidden="1" customHeight="1" spans="1:4">
      <c r="A33" s="12"/>
      <c r="B33" s="12"/>
      <c r="C33" s="11">
        <f>IF(B33="",0,IF(COUNTIF($B$11:B33,B33)=1,1,0))</f>
        <v>0</v>
      </c>
      <c r="D33" s="11">
        <f>IF(A33="",0,IF(COUNTIF($A$11:A33,A33)=1,1,0))</f>
        <v>0</v>
      </c>
    </row>
    <row r="34" ht="21.75" hidden="1" customHeight="1" spans="1:4">
      <c r="A34" s="12"/>
      <c r="B34" s="12"/>
      <c r="C34" s="11">
        <f>IF(B34="",0,IF(COUNTIF($B$11:B34,B34)=1,1,0))</f>
        <v>0</v>
      </c>
      <c r="D34" s="11">
        <f>IF(A34="",0,IF(COUNTIF($A$11:A34,A34)=1,1,0))</f>
        <v>0</v>
      </c>
    </row>
    <row r="35" ht="21.75" hidden="1" customHeight="1" spans="1:4">
      <c r="A35" s="12"/>
      <c r="B35" s="12"/>
      <c r="C35" s="11">
        <f>IF(B35="",0,IF(COUNTIF($B$11:B35,B35)=1,1,0))</f>
        <v>0</v>
      </c>
      <c r="D35" s="11">
        <f>IF(A35="",0,IF(COUNTIF($A$11:A35,A35)=1,1,0))</f>
        <v>0</v>
      </c>
    </row>
    <row r="36" ht="21.75" hidden="1" customHeight="1" spans="1:4">
      <c r="A36" s="12"/>
      <c r="B36" s="12"/>
      <c r="C36" s="11">
        <f>IF(B36="",0,IF(COUNTIF($B$11:B36,B36)=1,1,0))</f>
        <v>0</v>
      </c>
      <c r="D36" s="11">
        <f>IF(A36="",0,IF(COUNTIF($A$11:A36,A36)=1,1,0))</f>
        <v>0</v>
      </c>
    </row>
    <row r="37" ht="21.75" hidden="1" customHeight="1" spans="1:4">
      <c r="A37" s="12"/>
      <c r="B37" s="12"/>
      <c r="C37" s="11">
        <f>IF(B37="",0,IF(COUNTIF($B$11:B37,B37)=1,1,0))</f>
        <v>0</v>
      </c>
      <c r="D37" s="11">
        <f>IF(A37="",0,IF(COUNTIF($A$11:A37,A37)=1,1,0))</f>
        <v>0</v>
      </c>
    </row>
    <row r="38" ht="21.75" hidden="1" customHeight="1" spans="1:4">
      <c r="A38" s="12"/>
      <c r="B38" s="12"/>
      <c r="C38" s="11">
        <f>IF(B38="",0,IF(COUNTIF($B$11:B38,B38)=1,1,0))</f>
        <v>0</v>
      </c>
      <c r="D38" s="11">
        <f>IF(A38="",0,IF(COUNTIF($A$11:A38,A38)=1,1,0))</f>
        <v>0</v>
      </c>
    </row>
    <row r="39" ht="21.75" hidden="1" customHeight="1" spans="1:4">
      <c r="A39" s="12"/>
      <c r="B39" s="12"/>
      <c r="C39" s="11">
        <f>IF(B39="",0,IF(COUNTIF($B$11:B39,B39)=1,1,0))</f>
        <v>0</v>
      </c>
      <c r="D39" s="11">
        <f>IF(A39="",0,IF(COUNTIF($A$11:A39,A39)=1,1,0))</f>
        <v>0</v>
      </c>
    </row>
    <row r="40" ht="21.75" hidden="1" customHeight="1" spans="1:4">
      <c r="A40" s="12"/>
      <c r="B40" s="12"/>
      <c r="C40" s="11">
        <f>IF(B40="",0,IF(COUNTIF($B$11:B40,B40)=1,1,0))</f>
        <v>0</v>
      </c>
      <c r="D40" s="11">
        <f>IF(A40="",0,IF(COUNTIF($A$11:A40,A40)=1,1,0))</f>
        <v>0</v>
      </c>
    </row>
    <row r="41" ht="21.75" hidden="1" customHeight="1" spans="1:4">
      <c r="A41" s="12"/>
      <c r="B41" s="12"/>
      <c r="C41" s="11">
        <f>IF(B41="",0,IF(COUNTIF($B$11:B41,B41)=1,1,0))</f>
        <v>0</v>
      </c>
      <c r="D41" s="11">
        <f>IF(A41="",0,IF(COUNTIF($A$11:A41,A41)=1,1,0))</f>
        <v>0</v>
      </c>
    </row>
    <row r="42" ht="21.75" hidden="1" customHeight="1" spans="1:4">
      <c r="A42" s="12"/>
      <c r="B42" s="12"/>
      <c r="C42" s="11">
        <f>IF(B42="",0,IF(COUNTIF($B$11:B42,B42)=1,1,0))</f>
        <v>0</v>
      </c>
      <c r="D42" s="11">
        <f>IF(A42="",0,IF(COUNTIF($A$11:A42,A42)=1,1,0))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325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4" t="s">
        <v>330</v>
      </c>
      <c r="B46" s="5" t="s">
        <v>331</v>
      </c>
      <c r="C46" s="6"/>
      <c r="D46" s="7"/>
    </row>
    <row r="47" ht="21.75" hidden="1" customHeight="1" spans="1:4">
      <c r="A47" s="8"/>
      <c r="B47" s="8"/>
      <c r="C47" s="8"/>
      <c r="D47" s="8"/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28.5" customHeight="1" spans="1:4">
      <c r="A57" s="4" t="s">
        <v>332</v>
      </c>
      <c r="B57" s="5" t="s">
        <v>333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SUM(C11:C42)</f>
        <v>11</v>
      </c>
      <c r="C60" s="15" t="s">
        <v>336</v>
      </c>
      <c r="D60" s="11">
        <f>SUM(D11:D42)</f>
        <v>1</v>
      </c>
    </row>
    <row r="61" ht="21.75" customHeight="1" spans="1:4">
      <c r="A61" s="15" t="s">
        <v>337</v>
      </c>
      <c r="B61" s="11">
        <f>0</f>
        <v>0</v>
      </c>
      <c r="C61" s="15" t="s">
        <v>338</v>
      </c>
      <c r="D61" s="11">
        <f>0</f>
        <v>0</v>
      </c>
    </row>
    <row r="62" ht="21.75" customHeight="1" spans="1:4">
      <c r="A62" s="15" t="s">
        <v>328</v>
      </c>
      <c r="B62" s="11">
        <f>0</f>
        <v>0</v>
      </c>
      <c r="C62" s="15" t="s">
        <v>329</v>
      </c>
      <c r="D62" s="11">
        <f>0</f>
        <v>0</v>
      </c>
    </row>
    <row r="63" ht="21.75" customHeight="1" spans="1:4">
      <c r="A63" s="15" t="s">
        <v>339</v>
      </c>
      <c r="B63" s="11">
        <f>0</f>
        <v>0</v>
      </c>
      <c r="C63" s="15" t="s">
        <v>340</v>
      </c>
      <c r="D63" s="11">
        <f>0</f>
        <v>0</v>
      </c>
    </row>
    <row r="64" ht="23" customHeight="1" spans="1:4">
      <c r="A64" s="15" t="s">
        <v>341</v>
      </c>
      <c r="B64" s="11">
        <f>INDEX(Matrizes!$B$5:$D$7,IF(D60&lt;=1,1,IF(D60&lt;=5,2,3)),IF(B60&lt;=19,1,IF(B60&lt;=50,2,3)))</f>
        <v>1</v>
      </c>
      <c r="C64" s="16" t="s">
        <v>25</v>
      </c>
      <c r="D64" s="17" t="str">
        <f>INDEX(Matrizes!$B$10:$D$10,1,B64)</f>
        <v>Simples</v>
      </c>
    </row>
    <row r="65" ht="21.75" customHeight="1" spans="1:4">
      <c r="A65" s="18" t="s">
        <v>342</v>
      </c>
      <c r="B65" s="11">
        <f>INDEX(Matrizes!$B$13:$D$17,MATCH("ALI",Matrizes!$A$13:$A$17,0),B64)</f>
        <v>7</v>
      </c>
      <c r="C65" s="18" t="s">
        <v>343</v>
      </c>
      <c r="D65" s="11">
        <f>B65</f>
        <v>7</v>
      </c>
    </row>
    <row r="66" ht="7.5" customHeight="1" spans="1:4">
      <c r="A66" s="8"/>
      <c r="B66" s="8"/>
      <c r="C66" s="8"/>
      <c r="D66" s="8"/>
    </row>
    <row r="67" ht="28.5" customHeight="1" spans="1:4">
      <c r="A67" s="4" t="s">
        <v>344</v>
      </c>
      <c r="B67" s="5" t="s">
        <v>345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387</v>
      </c>
      <c r="C70" s="6"/>
      <c r="D70" s="7"/>
    </row>
    <row r="71" ht="28.5" customHeight="1" spans="1:4">
      <c r="A71" s="4" t="s">
        <v>349</v>
      </c>
      <c r="B71" s="5" t="s">
        <v>350</v>
      </c>
      <c r="C71" s="6"/>
      <c r="D71" s="7"/>
    </row>
    <row r="72" ht="39.75" customHeight="1" spans="1:4">
      <c r="A72" s="4" t="s">
        <v>351</v>
      </c>
      <c r="B72" s="5" t="s">
        <v>352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388</v>
      </c>
      <c r="B75" s="20"/>
      <c r="C75" s="20"/>
      <c r="D75" s="20"/>
    </row>
    <row r="76" ht="42" customHeight="1" spans="1:4">
      <c r="A76" s="15"/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19.5" customHeight="1" spans="1:4">
      <c r="A131" s="8"/>
      <c r="B131" s="8"/>
      <c r="C131" s="8"/>
      <c r="D131" s="8"/>
    </row>
    <row r="132" ht="19.5" customHeight="1" spans="1:4">
      <c r="A132" s="8"/>
      <c r="B132" s="8"/>
      <c r="C132" s="8"/>
      <c r="D132" s="8"/>
    </row>
    <row r="133" ht="19.5" customHeight="1" spans="1:4">
      <c r="A133" s="8"/>
      <c r="B133" s="8"/>
      <c r="C133" s="8"/>
      <c r="D133" s="8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1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46:D46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2" manualBreakCount="2">
    <brk id="43" max="16383" man="1"/>
    <brk id="74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390</v>
      </c>
      <c r="B1" s="3"/>
      <c r="C1" s="3"/>
      <c r="D1" s="3"/>
    </row>
    <row r="2" ht="28.5" customHeight="1" spans="1:4">
      <c r="A2" s="4" t="s">
        <v>301</v>
      </c>
      <c r="B2" s="5" t="s">
        <v>302</v>
      </c>
      <c r="C2" s="6"/>
      <c r="D2" s="7"/>
    </row>
    <row r="3" ht="28.5" customHeight="1" spans="1:4">
      <c r="A3" s="4" t="s">
        <v>303</v>
      </c>
      <c r="B3" s="5" t="s">
        <v>391</v>
      </c>
      <c r="C3" s="6"/>
      <c r="D3" s="7"/>
    </row>
    <row r="4" ht="28.5" customHeight="1" spans="1:4">
      <c r="A4" s="4" t="s">
        <v>305</v>
      </c>
      <c r="B4" s="5" t="s">
        <v>306</v>
      </c>
      <c r="C4" s="6"/>
      <c r="D4" s="7"/>
    </row>
    <row r="5" ht="28.5" customHeight="1" spans="1:4">
      <c r="A5" s="4" t="s">
        <v>307</v>
      </c>
      <c r="B5" s="5" t="s">
        <v>392</v>
      </c>
      <c r="C5" s="6"/>
      <c r="D5" s="7"/>
    </row>
    <row r="6" ht="28.5" customHeight="1" spans="1:4">
      <c r="A6" s="4" t="s">
        <v>309</v>
      </c>
      <c r="B6" s="5" t="s">
        <v>310</v>
      </c>
      <c r="C6" s="6"/>
      <c r="D6" s="7"/>
    </row>
    <row r="7" ht="39.75" customHeight="1" spans="1:4">
      <c r="A7" s="4" t="s">
        <v>311</v>
      </c>
      <c r="B7" s="5" t="s">
        <v>393</v>
      </c>
      <c r="C7" s="6"/>
      <c r="D7" s="7"/>
    </row>
    <row r="8" ht="39.75" customHeight="1" spans="1:4">
      <c r="A8" s="4" t="s">
        <v>313</v>
      </c>
      <c r="B8" s="5" t="s">
        <v>314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315</v>
      </c>
      <c r="B10" s="9" t="s">
        <v>316</v>
      </c>
      <c r="C10" s="9" t="s">
        <v>317</v>
      </c>
      <c r="D10" s="9" t="s">
        <v>318</v>
      </c>
    </row>
    <row r="11" ht="30" customHeight="1" spans="1:4">
      <c r="A11" s="10" t="s">
        <v>394</v>
      </c>
      <c r="B11" s="10" t="s">
        <v>320</v>
      </c>
      <c r="C11" s="11">
        <f>IF(B11="",0,IF(COUNTIF($B$11:B11,B11)=1,1,0))</f>
        <v>1</v>
      </c>
      <c r="D11" s="11">
        <f>IF(A11="",0,IF(COUNTIF($A$11:A11,A11)=1,1,0))</f>
        <v>1</v>
      </c>
    </row>
    <row r="12" ht="30" customHeight="1" spans="1:4">
      <c r="A12" s="10" t="s">
        <v>394</v>
      </c>
      <c r="B12" s="10" t="s">
        <v>395</v>
      </c>
      <c r="C12" s="11">
        <f>IF(B12="",0,IF(COUNTIF($B$11:B12,B12)=1,1,0))</f>
        <v>1</v>
      </c>
      <c r="D12" s="11">
        <f>IF(A12="",0,IF(COUNTIF($A$11:A12,A12)=1,1,0))</f>
        <v>0</v>
      </c>
    </row>
    <row r="13" ht="30" customHeight="1" spans="1:4">
      <c r="A13" s="10" t="s">
        <v>394</v>
      </c>
      <c r="B13" s="10" t="s">
        <v>396</v>
      </c>
      <c r="C13" s="11">
        <f>IF(B13="",0,IF(COUNTIF($B$11:B13,B13)=1,1,0))</f>
        <v>1</v>
      </c>
      <c r="D13" s="11">
        <f>IF(A13="",0,IF(COUNTIF($A$11:A13,A13)=1,1,0))</f>
        <v>0</v>
      </c>
    </row>
    <row r="14" ht="30" customHeight="1" spans="1:4">
      <c r="A14" s="10" t="s">
        <v>394</v>
      </c>
      <c r="B14" s="10" t="s">
        <v>397</v>
      </c>
      <c r="C14" s="11">
        <f>IF(B14="",0,IF(COUNTIF($B$11:B14,B14)=1,1,0))</f>
        <v>1</v>
      </c>
      <c r="D14" s="11">
        <f>IF(A14="",0,IF(COUNTIF($A$11:A14,A14)=1,1,0))</f>
        <v>0</v>
      </c>
    </row>
    <row r="15" ht="21.75" hidden="1" customHeight="1" spans="1:4">
      <c r="A15" s="12"/>
      <c r="B15" s="12"/>
      <c r="C15" s="11">
        <f>IF(B15="",0,IF(COUNTIF($B$11:B15,B15)=1,1,0))</f>
        <v>0</v>
      </c>
      <c r="D15" s="11">
        <f>IF(A15="",0,IF(COUNTIF($A$11:A15,A15)=1,1,0))</f>
        <v>0</v>
      </c>
    </row>
    <row r="16" ht="21.75" hidden="1" customHeight="1" spans="1:4">
      <c r="A16" s="12"/>
      <c r="B16" s="12"/>
      <c r="C16" s="11">
        <f>IF(B16="",0,IF(COUNTIF($B$11:B16,B16)=1,1,0))</f>
        <v>0</v>
      </c>
      <c r="D16" s="11">
        <f>IF(A16="",0,IF(COUNTIF($A$11:A16,A16)=1,1,0))</f>
        <v>0</v>
      </c>
    </row>
    <row r="17" ht="21.75" hidden="1" customHeight="1" spans="1:4">
      <c r="A17" s="12"/>
      <c r="B17" s="12"/>
      <c r="C17" s="11">
        <f>IF(B17="",0,IF(COUNTIF($B$11:B17,B17)=1,1,0))</f>
        <v>0</v>
      </c>
      <c r="D17" s="11">
        <f>IF(A17="",0,IF(COUNTIF($A$11:A17,A17)=1,1,0))</f>
        <v>0</v>
      </c>
    </row>
    <row r="18" ht="21.75" hidden="1" customHeight="1" spans="1:4">
      <c r="A18" s="12"/>
      <c r="B18" s="12"/>
      <c r="C18" s="11">
        <f>IF(B18="",0,IF(COUNTIF($B$11:B18,B18)=1,1,0))</f>
        <v>0</v>
      </c>
      <c r="D18" s="11">
        <f>IF(A18="",0,IF(COUNTIF($A$11:A18,A18)=1,1,0))</f>
        <v>0</v>
      </c>
    </row>
    <row r="19" ht="21.75" hidden="1" customHeight="1" spans="1:4">
      <c r="A19" s="12"/>
      <c r="B19" s="12"/>
      <c r="C19" s="11">
        <f>IF(B19="",0,IF(COUNTIF($B$11:B19,B19)=1,1,0))</f>
        <v>0</v>
      </c>
      <c r="D19" s="11">
        <f>IF(A19="",0,IF(COUNTIF($A$11:A19,A19)=1,1,0))</f>
        <v>0</v>
      </c>
    </row>
    <row r="20" ht="21.75" hidden="1" customHeight="1" spans="1:4">
      <c r="A20" s="12"/>
      <c r="B20" s="12"/>
      <c r="C20" s="11">
        <f>IF(B20="",0,IF(COUNTIF($B$11:B20,B20)=1,1,0))</f>
        <v>0</v>
      </c>
      <c r="D20" s="11">
        <f>IF(A20="",0,IF(COUNTIF($A$11:A20,A20)=1,1,0))</f>
        <v>0</v>
      </c>
    </row>
    <row r="21" ht="21.75" hidden="1" customHeight="1" spans="1:4">
      <c r="A21" s="12"/>
      <c r="B21" s="12"/>
      <c r="C21" s="11">
        <f>IF(B21="",0,IF(COUNTIF($B$11:B21,B21)=1,1,0))</f>
        <v>0</v>
      </c>
      <c r="D21" s="11">
        <f>IF(A21="",0,IF(COUNTIF($A$11:A21,A21)=1,1,0))</f>
        <v>0</v>
      </c>
    </row>
    <row r="22" ht="21.75" hidden="1" customHeight="1" spans="1:4">
      <c r="A22" s="12"/>
      <c r="B22" s="12"/>
      <c r="C22" s="11">
        <f>IF(B22="",0,IF(COUNTIF($B$11:B22,B22)=1,1,0))</f>
        <v>0</v>
      </c>
      <c r="D22" s="11">
        <f>IF(A22="",0,IF(COUNTIF($A$11:A22,A22)=1,1,0))</f>
        <v>0</v>
      </c>
    </row>
    <row r="23" ht="21.75" hidden="1" customHeight="1" spans="1:4">
      <c r="A23" s="12"/>
      <c r="B23" s="12"/>
      <c r="C23" s="11">
        <f>IF(B23="",0,IF(COUNTIF($B$11:B23,B23)=1,1,0))</f>
        <v>0</v>
      </c>
      <c r="D23" s="11">
        <f>IF(A23="",0,IF(COUNTIF($A$11:A23,A23)=1,1,0))</f>
        <v>0</v>
      </c>
    </row>
    <row r="24" ht="21.75" hidden="1" customHeight="1" spans="1:4">
      <c r="A24" s="12"/>
      <c r="B24" s="12"/>
      <c r="C24" s="11">
        <f>IF(B24="",0,IF(COUNTIF($B$11:B24,B24)=1,1,0))</f>
        <v>0</v>
      </c>
      <c r="D24" s="11">
        <f>IF(A24="",0,IF(COUNTIF($A$11:A24,A24)=1,1,0))</f>
        <v>0</v>
      </c>
    </row>
    <row r="25" ht="21.75" hidden="1" customHeight="1" spans="1:4">
      <c r="A25" s="12"/>
      <c r="B25" s="12"/>
      <c r="C25" s="11">
        <f>IF(B25="",0,IF(COUNTIF($B$11:B25,B25)=1,1,0))</f>
        <v>0</v>
      </c>
      <c r="D25" s="11">
        <f>IF(A25="",0,IF(COUNTIF($A$11:A25,A25)=1,1,0))</f>
        <v>0</v>
      </c>
    </row>
    <row r="26" ht="21.75" hidden="1" customHeight="1" spans="1:4">
      <c r="A26" s="12"/>
      <c r="B26" s="12"/>
      <c r="C26" s="11">
        <f>IF(B26="",0,IF(COUNTIF($B$11:B26,B26)=1,1,0))</f>
        <v>0</v>
      </c>
      <c r="D26" s="11">
        <f>IF(A26="",0,IF(COUNTIF($A$11:A26,A26)=1,1,0))</f>
        <v>0</v>
      </c>
    </row>
    <row r="27" ht="21.75" hidden="1" customHeight="1" spans="1:4">
      <c r="A27" s="12"/>
      <c r="B27" s="12"/>
      <c r="C27" s="11">
        <f>IF(B27="",0,IF(COUNTIF($B$11:B27,B27)=1,1,0))</f>
        <v>0</v>
      </c>
      <c r="D27" s="11">
        <f>IF(A27="",0,IF(COUNTIF($A$11:A27,A27)=1,1,0))</f>
        <v>0</v>
      </c>
    </row>
    <row r="28" ht="21.75" hidden="1" customHeight="1" spans="1:4">
      <c r="A28" s="12"/>
      <c r="B28" s="12"/>
      <c r="C28" s="11">
        <f>IF(B28="",0,IF(COUNTIF($B$11:B28,B28)=1,1,0))</f>
        <v>0</v>
      </c>
      <c r="D28" s="11">
        <f>IF(A28="",0,IF(COUNTIF($A$11:A28,A28)=1,1,0))</f>
        <v>0</v>
      </c>
    </row>
    <row r="29" ht="21.75" hidden="1" customHeight="1" spans="1:4">
      <c r="A29" s="12"/>
      <c r="B29" s="12"/>
      <c r="C29" s="11">
        <f>IF(B29="",0,IF(COUNTIF($B$11:B29,B29)=1,1,0))</f>
        <v>0</v>
      </c>
      <c r="D29" s="11">
        <f>IF(A29="",0,IF(COUNTIF($A$11:A29,A29)=1,1,0))</f>
        <v>0</v>
      </c>
    </row>
    <row r="30" ht="21.75" hidden="1" customHeight="1" spans="1:4">
      <c r="A30" s="12"/>
      <c r="B30" s="12"/>
      <c r="C30" s="11">
        <f>IF(B30="",0,IF(COUNTIF($B$11:B30,B30)=1,1,0))</f>
        <v>0</v>
      </c>
      <c r="D30" s="11">
        <f>IF(A30="",0,IF(COUNTIF($A$11:A30,A30)=1,1,0))</f>
        <v>0</v>
      </c>
    </row>
    <row r="31" ht="21.75" hidden="1" customHeight="1" spans="1:4">
      <c r="A31" s="12"/>
      <c r="B31" s="12"/>
      <c r="C31" s="11">
        <f>IF(B31="",0,IF(COUNTIF($B$11:B31,B31)=1,1,0))</f>
        <v>0</v>
      </c>
      <c r="D31" s="11">
        <f>IF(A31="",0,IF(COUNTIF($A$11:A31,A31)=1,1,0))</f>
        <v>0</v>
      </c>
    </row>
    <row r="32" ht="21.75" hidden="1" customHeight="1" spans="1:4">
      <c r="A32" s="12"/>
      <c r="B32" s="12"/>
      <c r="C32" s="11">
        <f>IF(B32="",0,IF(COUNTIF($B$11:B32,B32)=1,1,0))</f>
        <v>0</v>
      </c>
      <c r="D32" s="11">
        <f>IF(A32="",0,IF(COUNTIF($A$11:A32,A32)=1,1,0))</f>
        <v>0</v>
      </c>
    </row>
    <row r="33" ht="21.75" hidden="1" customHeight="1" spans="1:4">
      <c r="A33" s="12"/>
      <c r="B33" s="12"/>
      <c r="C33" s="11">
        <f>IF(B33="",0,IF(COUNTIF($B$11:B33,B33)=1,1,0))</f>
        <v>0</v>
      </c>
      <c r="D33" s="11">
        <f>IF(A33="",0,IF(COUNTIF($A$11:A33,A33)=1,1,0))</f>
        <v>0</v>
      </c>
    </row>
    <row r="34" ht="21.75" hidden="1" customHeight="1" spans="1:4">
      <c r="A34" s="12"/>
      <c r="B34" s="12"/>
      <c r="C34" s="11">
        <f>IF(B34="",0,IF(COUNTIF($B$11:B34,B34)=1,1,0))</f>
        <v>0</v>
      </c>
      <c r="D34" s="11">
        <f>IF(A34="",0,IF(COUNTIF($A$11:A34,A34)=1,1,0))</f>
        <v>0</v>
      </c>
    </row>
    <row r="35" ht="21.75" hidden="1" customHeight="1" spans="1:4">
      <c r="A35" s="12"/>
      <c r="B35" s="12"/>
      <c r="C35" s="11">
        <f>IF(B35="",0,IF(COUNTIF($B$11:B35,B35)=1,1,0))</f>
        <v>0</v>
      </c>
      <c r="D35" s="11">
        <f>IF(A35="",0,IF(COUNTIF($A$11:A35,A35)=1,1,0))</f>
        <v>0</v>
      </c>
    </row>
    <row r="36" ht="21.75" hidden="1" customHeight="1" spans="1:4">
      <c r="A36" s="12"/>
      <c r="B36" s="12"/>
      <c r="C36" s="11">
        <f>IF(B36="",0,IF(COUNTIF($B$11:B36,B36)=1,1,0))</f>
        <v>0</v>
      </c>
      <c r="D36" s="11">
        <f>IF(A36="",0,IF(COUNTIF($A$11:A36,A36)=1,1,0))</f>
        <v>0</v>
      </c>
    </row>
    <row r="37" ht="21.75" hidden="1" customHeight="1" spans="1:4">
      <c r="A37" s="12"/>
      <c r="B37" s="12"/>
      <c r="C37" s="11">
        <f>IF(B37="",0,IF(COUNTIF($B$11:B37,B37)=1,1,0))</f>
        <v>0</v>
      </c>
      <c r="D37" s="11">
        <f>IF(A37="",0,IF(COUNTIF($A$11:A37,A37)=1,1,0))</f>
        <v>0</v>
      </c>
    </row>
    <row r="38" ht="21.75" hidden="1" customHeight="1" spans="1:4">
      <c r="A38" s="12"/>
      <c r="B38" s="12"/>
      <c r="C38" s="11">
        <f>IF(B38="",0,IF(COUNTIF($B$11:B38,B38)=1,1,0))</f>
        <v>0</v>
      </c>
      <c r="D38" s="11">
        <f>IF(A38="",0,IF(COUNTIF($A$11:A38,A38)=1,1,0))</f>
        <v>0</v>
      </c>
    </row>
    <row r="39" ht="21.75" hidden="1" customHeight="1" spans="1:4">
      <c r="A39" s="12"/>
      <c r="B39" s="12"/>
      <c r="C39" s="11">
        <f>IF(B39="",0,IF(COUNTIF($B$11:B39,B39)=1,1,0))</f>
        <v>0</v>
      </c>
      <c r="D39" s="11">
        <f>IF(A39="",0,IF(COUNTIF($A$11:A39,A39)=1,1,0))</f>
        <v>0</v>
      </c>
    </row>
    <row r="40" ht="21.75" hidden="1" customHeight="1" spans="1:4">
      <c r="A40" s="12"/>
      <c r="B40" s="12"/>
      <c r="C40" s="11">
        <f>IF(B40="",0,IF(COUNTIF($B$11:B40,B40)=1,1,0))</f>
        <v>0</v>
      </c>
      <c r="D40" s="11">
        <f>IF(A40="",0,IF(COUNTIF($A$11:A40,A40)=1,1,0))</f>
        <v>0</v>
      </c>
    </row>
    <row r="41" ht="21.75" hidden="1" customHeight="1" spans="1:4">
      <c r="A41" s="12"/>
      <c r="B41" s="12"/>
      <c r="C41" s="11">
        <f>IF(B41="",0,IF(COUNTIF($B$11:B41,B41)=1,1,0))</f>
        <v>0</v>
      </c>
      <c r="D41" s="11">
        <f>IF(A41="",0,IF(COUNTIF($A$11:A41,A41)=1,1,0))</f>
        <v>0</v>
      </c>
    </row>
    <row r="42" ht="21.75" hidden="1" customHeight="1" spans="1:4">
      <c r="A42" s="12"/>
      <c r="B42" s="12"/>
      <c r="C42" s="11">
        <f>IF(B42="",0,IF(COUNTIF($B$11:B42,B42)=1,1,0))</f>
        <v>0</v>
      </c>
      <c r="D42" s="11">
        <f>IF(A42="",0,IF(COUNTIF($A$11:A42,A42)=1,1,0))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325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4" t="s">
        <v>330</v>
      </c>
      <c r="B46" s="5" t="s">
        <v>331</v>
      </c>
      <c r="C46" s="6"/>
      <c r="D46" s="7"/>
    </row>
    <row r="47" ht="21.75" hidden="1" customHeight="1" spans="1:4">
      <c r="A47" s="8"/>
      <c r="B47" s="8"/>
      <c r="C47" s="8"/>
      <c r="D47" s="8"/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28.5" customHeight="1" spans="1:4">
      <c r="A57" s="4" t="s">
        <v>332</v>
      </c>
      <c r="B57" s="5" t="s">
        <v>333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SUM(C11:C42)</f>
        <v>4</v>
      </c>
      <c r="C60" s="15" t="s">
        <v>336</v>
      </c>
      <c r="D60" s="11">
        <f>SUM(D11:D42)</f>
        <v>1</v>
      </c>
    </row>
    <row r="61" ht="21.75" customHeight="1" spans="1:4">
      <c r="A61" s="15" t="s">
        <v>337</v>
      </c>
      <c r="B61" s="11">
        <f>0</f>
        <v>0</v>
      </c>
      <c r="C61" s="15" t="s">
        <v>338</v>
      </c>
      <c r="D61" s="11">
        <f>0</f>
        <v>0</v>
      </c>
    </row>
    <row r="62" ht="21.75" customHeight="1" spans="1:4">
      <c r="A62" s="15" t="s">
        <v>328</v>
      </c>
      <c r="B62" s="11">
        <f>0</f>
        <v>0</v>
      </c>
      <c r="C62" s="15" t="s">
        <v>329</v>
      </c>
      <c r="D62" s="11">
        <f>0</f>
        <v>0</v>
      </c>
    </row>
    <row r="63" ht="21.75" customHeight="1" spans="1:4">
      <c r="A63" s="15" t="s">
        <v>339</v>
      </c>
      <c r="B63" s="11">
        <f>0</f>
        <v>0</v>
      </c>
      <c r="C63" s="15" t="s">
        <v>340</v>
      </c>
      <c r="D63" s="11">
        <f>0</f>
        <v>0</v>
      </c>
    </row>
    <row r="64" ht="23" customHeight="1" spans="1:4">
      <c r="A64" s="15" t="s">
        <v>341</v>
      </c>
      <c r="B64" s="11">
        <f>INDEX(Matrizes!$B$5:$D$7,IF(D60&lt;=1,1,IF(D60&lt;=5,2,3)),IF(B60&lt;=19,1,IF(B60&lt;=50,2,3)))</f>
        <v>1</v>
      </c>
      <c r="C64" s="16" t="s">
        <v>25</v>
      </c>
      <c r="D64" s="17" t="str">
        <f>INDEX(Matrizes!$B$10:$D$10,1,B64)</f>
        <v>Simples</v>
      </c>
    </row>
    <row r="65" ht="21.75" customHeight="1" spans="1:4">
      <c r="A65" s="18" t="s">
        <v>342</v>
      </c>
      <c r="B65" s="11">
        <f>INDEX(Matrizes!$B$13:$D$17,MATCH("ALI",Matrizes!$A$13:$A$17,0),B64)</f>
        <v>7</v>
      </c>
      <c r="C65" s="18" t="s">
        <v>343</v>
      </c>
      <c r="D65" s="11">
        <f>B65</f>
        <v>7</v>
      </c>
    </row>
    <row r="66" ht="7.5" customHeight="1" spans="1:4">
      <c r="A66" s="8"/>
      <c r="B66" s="8"/>
      <c r="C66" s="8"/>
      <c r="D66" s="8"/>
    </row>
    <row r="67" ht="28.5" customHeight="1" spans="1:4">
      <c r="A67" s="4" t="s">
        <v>344</v>
      </c>
      <c r="B67" s="5" t="s">
        <v>345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398</v>
      </c>
      <c r="C70" s="6"/>
      <c r="D70" s="7"/>
    </row>
    <row r="71" ht="28.5" customHeight="1" spans="1:4">
      <c r="A71" s="4" t="s">
        <v>349</v>
      </c>
      <c r="B71" s="5" t="s">
        <v>350</v>
      </c>
      <c r="C71" s="6"/>
      <c r="D71" s="7"/>
    </row>
    <row r="72" ht="39.75" customHeight="1" spans="1:4">
      <c r="A72" s="4" t="s">
        <v>351</v>
      </c>
      <c r="B72" s="5" t="s">
        <v>352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399</v>
      </c>
      <c r="B75" s="20"/>
      <c r="C75" s="20"/>
      <c r="D75" s="20"/>
    </row>
    <row r="76" ht="42" customHeight="1" spans="1:4">
      <c r="A76" s="15"/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19.5" customHeight="1" spans="1:4">
      <c r="A131" s="8"/>
      <c r="B131" s="8"/>
      <c r="C131" s="8"/>
      <c r="D131" s="8"/>
    </row>
    <row r="132" ht="19.5" customHeight="1" spans="1:4">
      <c r="A132" s="8"/>
      <c r="B132" s="8"/>
      <c r="C132" s="8"/>
      <c r="D132" s="8"/>
    </row>
    <row r="133" ht="19.5" customHeight="1" spans="1:4">
      <c r="A133" s="8"/>
      <c r="B133" s="8"/>
      <c r="C133" s="8"/>
      <c r="D133" s="8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1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46:D46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2" manualBreakCount="2">
    <brk id="43" max="16383" man="1"/>
    <brk id="74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401</v>
      </c>
      <c r="B1" s="3"/>
      <c r="C1" s="3"/>
      <c r="D1" s="3"/>
    </row>
    <row r="2" ht="28.5" customHeight="1" spans="1:4">
      <c r="A2" s="4" t="s">
        <v>301</v>
      </c>
      <c r="B2" s="5" t="s">
        <v>302</v>
      </c>
      <c r="C2" s="6"/>
      <c r="D2" s="7"/>
    </row>
    <row r="3" ht="28.5" customHeight="1" spans="1:4">
      <c r="A3" s="4" t="s">
        <v>303</v>
      </c>
      <c r="B3" s="5" t="s">
        <v>402</v>
      </c>
      <c r="C3" s="6"/>
      <c r="D3" s="7"/>
    </row>
    <row r="4" ht="28.5" customHeight="1" spans="1:4">
      <c r="A4" s="4" t="s">
        <v>305</v>
      </c>
      <c r="B4" s="5" t="s">
        <v>306</v>
      </c>
      <c r="C4" s="6"/>
      <c r="D4" s="7"/>
    </row>
    <row r="5" ht="28.5" customHeight="1" spans="1:4">
      <c r="A5" s="4" t="s">
        <v>307</v>
      </c>
      <c r="B5" s="5" t="s">
        <v>403</v>
      </c>
      <c r="C5" s="6"/>
      <c r="D5" s="7"/>
    </row>
    <row r="6" ht="28.5" customHeight="1" spans="1:4">
      <c r="A6" s="4" t="s">
        <v>309</v>
      </c>
      <c r="B6" s="5" t="s">
        <v>404</v>
      </c>
      <c r="C6" s="6"/>
      <c r="D6" s="7"/>
    </row>
    <row r="7" ht="39.75" customHeight="1" spans="1:4">
      <c r="A7" s="4" t="s">
        <v>311</v>
      </c>
      <c r="B7" s="5" t="s">
        <v>405</v>
      </c>
      <c r="C7" s="6"/>
      <c r="D7" s="7"/>
    </row>
    <row r="8" ht="39.75" customHeight="1" spans="1:4">
      <c r="A8" s="4" t="s">
        <v>313</v>
      </c>
      <c r="B8" s="5" t="s">
        <v>314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315</v>
      </c>
      <c r="B10" s="9" t="s">
        <v>316</v>
      </c>
      <c r="C10" s="9" t="s">
        <v>317</v>
      </c>
      <c r="D10" s="9" t="s">
        <v>318</v>
      </c>
    </row>
    <row r="11" ht="21" customHeight="1" spans="1:4">
      <c r="A11" s="10" t="s">
        <v>406</v>
      </c>
      <c r="B11" s="10" t="s">
        <v>320</v>
      </c>
      <c r="C11" s="11">
        <f>IF(B11="",0,IF(COUNTIF($B$11:B11,B11)=1,1,0))</f>
        <v>1</v>
      </c>
      <c r="D11" s="11">
        <f>IF(A11="",0,IF(COUNTIF($A$11:A11,A11)=1,1,0))</f>
        <v>1</v>
      </c>
    </row>
    <row r="12" ht="21" customHeight="1" spans="1:4">
      <c r="A12" s="10" t="s">
        <v>406</v>
      </c>
      <c r="B12" s="10" t="s">
        <v>407</v>
      </c>
      <c r="C12" s="11">
        <f>IF(B12="",0,IF(COUNTIF($B$11:B12,B12)=1,1,0))</f>
        <v>1</v>
      </c>
      <c r="D12" s="11">
        <f>IF(A12="",0,IF(COUNTIF($A$11:A12,A12)=1,1,0))</f>
        <v>0</v>
      </c>
    </row>
    <row r="13" ht="21" customHeight="1" spans="1:4">
      <c r="A13" s="10" t="s">
        <v>406</v>
      </c>
      <c r="B13" s="10" t="s">
        <v>395</v>
      </c>
      <c r="C13" s="11">
        <f>IF(B13="",0,IF(COUNTIF($B$11:B13,B13)=1,1,0))</f>
        <v>1</v>
      </c>
      <c r="D13" s="11">
        <f>IF(A13="",0,IF(COUNTIF($A$11:A13,A13)=1,1,0))</f>
        <v>0</v>
      </c>
    </row>
    <row r="14" ht="21" customHeight="1" spans="1:4">
      <c r="A14" s="10" t="s">
        <v>406</v>
      </c>
      <c r="B14" s="10" t="s">
        <v>396</v>
      </c>
      <c r="C14" s="11">
        <f>IF(B14="",0,IF(COUNTIF($B$11:B14,B14)=1,1,0))</f>
        <v>1</v>
      </c>
      <c r="D14" s="11">
        <f>IF(A14="",0,IF(COUNTIF($A$11:A14,A14)=1,1,0))</f>
        <v>0</v>
      </c>
    </row>
    <row r="15" ht="21" customHeight="1" spans="1:4">
      <c r="A15" s="10" t="s">
        <v>406</v>
      </c>
      <c r="B15" s="10" t="s">
        <v>408</v>
      </c>
      <c r="C15" s="11">
        <f>IF(B15="",0,IF(COUNTIF($B$11:B15,B15)=1,1,0))</f>
        <v>1</v>
      </c>
      <c r="D15" s="11">
        <f>IF(A15="",0,IF(COUNTIF($A$11:A15,A15)=1,1,0))</f>
        <v>0</v>
      </c>
    </row>
    <row r="16" ht="21" customHeight="1" spans="1:4">
      <c r="A16" s="10" t="s">
        <v>406</v>
      </c>
      <c r="B16" s="10" t="s">
        <v>409</v>
      </c>
      <c r="C16" s="11">
        <f>IF(B16="",0,IF(COUNTIF($B$11:B16,B16)=1,1,0))</f>
        <v>1</v>
      </c>
      <c r="D16" s="11">
        <f>IF(A16="",0,IF(COUNTIF($A$11:A16,A16)=1,1,0))</f>
        <v>0</v>
      </c>
    </row>
    <row r="17" ht="21" customHeight="1" spans="1:4">
      <c r="A17" s="10" t="s">
        <v>406</v>
      </c>
      <c r="B17" s="10" t="s">
        <v>410</v>
      </c>
      <c r="C17" s="11">
        <f>IF(B17="",0,IF(COUNTIF($B$11:B17,B17)=1,1,0))</f>
        <v>1</v>
      </c>
      <c r="D17" s="11">
        <f>IF(A17="",0,IF(COUNTIF($A$11:A17,A17)=1,1,0))</f>
        <v>0</v>
      </c>
    </row>
    <row r="18" ht="21" customHeight="1" spans="1:4">
      <c r="A18" s="10" t="s">
        <v>406</v>
      </c>
      <c r="B18" s="10" t="s">
        <v>411</v>
      </c>
      <c r="C18" s="11">
        <f>IF(B18="",0,IF(COUNTIF($B$11:B18,B18)=1,1,0))</f>
        <v>1</v>
      </c>
      <c r="D18" s="11">
        <f>IF(A18="",0,IF(COUNTIF($A$11:A18,A18)=1,1,0))</f>
        <v>0</v>
      </c>
    </row>
    <row r="19" ht="21" customHeight="1" spans="1:4">
      <c r="A19" s="10" t="s">
        <v>406</v>
      </c>
      <c r="B19" s="10" t="s">
        <v>412</v>
      </c>
      <c r="C19" s="11">
        <f>IF(B19="",0,IF(COUNTIF($B$11:B19,B19)=1,1,0))</f>
        <v>1</v>
      </c>
      <c r="D19" s="11">
        <f>IF(A19="",0,IF(COUNTIF($A$11:A19,A19)=1,1,0))</f>
        <v>0</v>
      </c>
    </row>
    <row r="20" ht="21" customHeight="1" spans="1:4">
      <c r="A20" s="10" t="s">
        <v>406</v>
      </c>
      <c r="B20" s="10" t="s">
        <v>413</v>
      </c>
      <c r="C20" s="11">
        <f>IF(B20="",0,IF(COUNTIF($B$11:B20,B20)=1,1,0))</f>
        <v>1</v>
      </c>
      <c r="D20" s="11">
        <f>IF(A20="",0,IF(COUNTIF($A$11:A20,A20)=1,1,0))</f>
        <v>0</v>
      </c>
    </row>
    <row r="21" ht="21" customHeight="1" spans="1:4">
      <c r="A21" s="10" t="s">
        <v>406</v>
      </c>
      <c r="B21" s="10" t="s">
        <v>414</v>
      </c>
      <c r="C21" s="11">
        <f>IF(B21="",0,IF(COUNTIF($B$11:B21,B21)=1,1,0))</f>
        <v>1</v>
      </c>
      <c r="D21" s="11">
        <f>IF(A21="",0,IF(COUNTIF($A$11:A21,A21)=1,1,0))</f>
        <v>0</v>
      </c>
    </row>
    <row r="22" ht="21" customHeight="1" spans="1:4">
      <c r="A22" s="10" t="s">
        <v>406</v>
      </c>
      <c r="B22" s="10" t="s">
        <v>415</v>
      </c>
      <c r="C22" s="11">
        <f>IF(B22="",0,IF(COUNTIF($B$11:B22,B22)=1,1,0))</f>
        <v>1</v>
      </c>
      <c r="D22" s="11">
        <f>IF(A22="",0,IF(COUNTIF($A$11:A22,A22)=1,1,0))</f>
        <v>0</v>
      </c>
    </row>
    <row r="23" ht="21.75" hidden="1" customHeight="1" spans="1:4">
      <c r="A23" s="12"/>
      <c r="B23" s="12"/>
      <c r="C23" s="11">
        <f>IF(B23="",0,IF(COUNTIF($B$11:B23,B23)=1,1,0))</f>
        <v>0</v>
      </c>
      <c r="D23" s="11">
        <f>IF(A23="",0,IF(COUNTIF($A$11:A23,A23)=1,1,0))</f>
        <v>0</v>
      </c>
    </row>
    <row r="24" ht="21.75" hidden="1" customHeight="1" spans="1:4">
      <c r="A24" s="12"/>
      <c r="B24" s="12"/>
      <c r="C24" s="11">
        <f>IF(B24="",0,IF(COUNTIF($B$11:B24,B24)=1,1,0))</f>
        <v>0</v>
      </c>
      <c r="D24" s="11">
        <f>IF(A24="",0,IF(COUNTIF($A$11:A24,A24)=1,1,0))</f>
        <v>0</v>
      </c>
    </row>
    <row r="25" ht="21.75" hidden="1" customHeight="1" spans="1:4">
      <c r="A25" s="12"/>
      <c r="B25" s="12"/>
      <c r="C25" s="11">
        <f>IF(B25="",0,IF(COUNTIF($B$11:B25,B25)=1,1,0))</f>
        <v>0</v>
      </c>
      <c r="D25" s="11">
        <f>IF(A25="",0,IF(COUNTIF($A$11:A25,A25)=1,1,0))</f>
        <v>0</v>
      </c>
    </row>
    <row r="26" ht="21.75" hidden="1" customHeight="1" spans="1:4">
      <c r="A26" s="12"/>
      <c r="B26" s="12"/>
      <c r="C26" s="11">
        <f>IF(B26="",0,IF(COUNTIF($B$11:B26,B26)=1,1,0))</f>
        <v>0</v>
      </c>
      <c r="D26" s="11">
        <f>IF(A26="",0,IF(COUNTIF($A$11:A26,A26)=1,1,0))</f>
        <v>0</v>
      </c>
    </row>
    <row r="27" ht="21.75" hidden="1" customHeight="1" spans="1:4">
      <c r="A27" s="12"/>
      <c r="B27" s="12"/>
      <c r="C27" s="11">
        <f>IF(B27="",0,IF(COUNTIF($B$11:B27,B27)=1,1,0))</f>
        <v>0</v>
      </c>
      <c r="D27" s="11">
        <f>IF(A27="",0,IF(COUNTIF($A$11:A27,A27)=1,1,0))</f>
        <v>0</v>
      </c>
    </row>
    <row r="28" ht="21.75" hidden="1" customHeight="1" spans="1:4">
      <c r="A28" s="12"/>
      <c r="B28" s="12"/>
      <c r="C28" s="11">
        <f>IF(B28="",0,IF(COUNTIF($B$11:B28,B28)=1,1,0))</f>
        <v>0</v>
      </c>
      <c r="D28" s="11">
        <f>IF(A28="",0,IF(COUNTIF($A$11:A28,A28)=1,1,0))</f>
        <v>0</v>
      </c>
    </row>
    <row r="29" ht="21.75" hidden="1" customHeight="1" spans="1:4">
      <c r="A29" s="12"/>
      <c r="B29" s="12"/>
      <c r="C29" s="11">
        <f>IF(B29="",0,IF(COUNTIF($B$11:B29,B29)=1,1,0))</f>
        <v>0</v>
      </c>
      <c r="D29" s="11">
        <f>IF(A29="",0,IF(COUNTIF($A$11:A29,A29)=1,1,0))</f>
        <v>0</v>
      </c>
    </row>
    <row r="30" ht="21.75" hidden="1" customHeight="1" spans="1:4">
      <c r="A30" s="12"/>
      <c r="B30" s="12"/>
      <c r="C30" s="11">
        <f>IF(B30="",0,IF(COUNTIF($B$11:B30,B30)=1,1,0))</f>
        <v>0</v>
      </c>
      <c r="D30" s="11">
        <f>IF(A30="",0,IF(COUNTIF($A$11:A30,A30)=1,1,0))</f>
        <v>0</v>
      </c>
    </row>
    <row r="31" ht="21.75" hidden="1" customHeight="1" spans="1:4">
      <c r="A31" s="12"/>
      <c r="B31" s="12"/>
      <c r="C31" s="11">
        <f>IF(B31="",0,IF(COUNTIF($B$11:B31,B31)=1,1,0))</f>
        <v>0</v>
      </c>
      <c r="D31" s="11">
        <f>IF(A31="",0,IF(COUNTIF($A$11:A31,A31)=1,1,0))</f>
        <v>0</v>
      </c>
    </row>
    <row r="32" ht="21.75" hidden="1" customHeight="1" spans="1:4">
      <c r="A32" s="12"/>
      <c r="B32" s="12"/>
      <c r="C32" s="11">
        <f>IF(B32="",0,IF(COUNTIF($B$11:B32,B32)=1,1,0))</f>
        <v>0</v>
      </c>
      <c r="D32" s="11">
        <f>IF(A32="",0,IF(COUNTIF($A$11:A32,A32)=1,1,0))</f>
        <v>0</v>
      </c>
    </row>
    <row r="33" ht="21.75" hidden="1" customHeight="1" spans="1:4">
      <c r="A33" s="12"/>
      <c r="B33" s="12"/>
      <c r="C33" s="11">
        <f>IF(B33="",0,IF(COUNTIF($B$11:B33,B33)=1,1,0))</f>
        <v>0</v>
      </c>
      <c r="D33" s="11">
        <f>IF(A33="",0,IF(COUNTIF($A$11:A33,A33)=1,1,0))</f>
        <v>0</v>
      </c>
    </row>
    <row r="34" ht="21.75" hidden="1" customHeight="1" spans="1:4">
      <c r="A34" s="12"/>
      <c r="B34" s="12"/>
      <c r="C34" s="11">
        <f>IF(B34="",0,IF(COUNTIF($B$11:B34,B34)=1,1,0))</f>
        <v>0</v>
      </c>
      <c r="D34" s="11">
        <f>IF(A34="",0,IF(COUNTIF($A$11:A34,A34)=1,1,0))</f>
        <v>0</v>
      </c>
    </row>
    <row r="35" ht="21.75" hidden="1" customHeight="1" spans="1:4">
      <c r="A35" s="12"/>
      <c r="B35" s="12"/>
      <c r="C35" s="11">
        <f>IF(B35="",0,IF(COUNTIF($B$11:B35,B35)=1,1,0))</f>
        <v>0</v>
      </c>
      <c r="D35" s="11">
        <f>IF(A35="",0,IF(COUNTIF($A$11:A35,A35)=1,1,0))</f>
        <v>0</v>
      </c>
    </row>
    <row r="36" ht="21.75" hidden="1" customHeight="1" spans="1:4">
      <c r="A36" s="12"/>
      <c r="B36" s="12"/>
      <c r="C36" s="11">
        <f>IF(B36="",0,IF(COUNTIF($B$11:B36,B36)=1,1,0))</f>
        <v>0</v>
      </c>
      <c r="D36" s="11">
        <f>IF(A36="",0,IF(COUNTIF($A$11:A36,A36)=1,1,0))</f>
        <v>0</v>
      </c>
    </row>
    <row r="37" ht="21.75" hidden="1" customHeight="1" spans="1:4">
      <c r="A37" s="12"/>
      <c r="B37" s="12"/>
      <c r="C37" s="11">
        <f>IF(B37="",0,IF(COUNTIF($B$11:B37,B37)=1,1,0))</f>
        <v>0</v>
      </c>
      <c r="D37" s="11">
        <f>IF(A37="",0,IF(COUNTIF($A$11:A37,A37)=1,1,0))</f>
        <v>0</v>
      </c>
    </row>
    <row r="38" ht="21.75" hidden="1" customHeight="1" spans="1:4">
      <c r="A38" s="12"/>
      <c r="B38" s="12"/>
      <c r="C38" s="11">
        <f>IF(B38="",0,IF(COUNTIF($B$11:B38,B38)=1,1,0))</f>
        <v>0</v>
      </c>
      <c r="D38" s="11">
        <f>IF(A38="",0,IF(COUNTIF($A$11:A38,A38)=1,1,0))</f>
        <v>0</v>
      </c>
    </row>
    <row r="39" ht="21.75" hidden="1" customHeight="1" spans="1:4">
      <c r="A39" s="12"/>
      <c r="B39" s="12"/>
      <c r="C39" s="11">
        <f>IF(B39="",0,IF(COUNTIF($B$11:B39,B39)=1,1,0))</f>
        <v>0</v>
      </c>
      <c r="D39" s="11">
        <f>IF(A39="",0,IF(COUNTIF($A$11:A39,A39)=1,1,0))</f>
        <v>0</v>
      </c>
    </row>
    <row r="40" ht="21.75" hidden="1" customHeight="1" spans="1:4">
      <c r="A40" s="12"/>
      <c r="B40" s="12"/>
      <c r="C40" s="11">
        <f>IF(B40="",0,IF(COUNTIF($B$11:B40,B40)=1,1,0))</f>
        <v>0</v>
      </c>
      <c r="D40" s="11">
        <f>IF(A40="",0,IF(COUNTIF($A$11:A40,A40)=1,1,0))</f>
        <v>0</v>
      </c>
    </row>
    <row r="41" ht="21.75" hidden="1" customHeight="1" spans="1:4">
      <c r="A41" s="12"/>
      <c r="B41" s="12"/>
      <c r="C41" s="11">
        <f>IF(B41="",0,IF(COUNTIF($B$11:B41,B41)=1,1,0))</f>
        <v>0</v>
      </c>
      <c r="D41" s="11">
        <f>IF(A41="",0,IF(COUNTIF($A$11:A41,A41)=1,1,0))</f>
        <v>0</v>
      </c>
    </row>
    <row r="42" ht="21.75" hidden="1" customHeight="1" spans="1:4">
      <c r="A42" s="12"/>
      <c r="B42" s="12"/>
      <c r="C42" s="11">
        <f>IF(B42="",0,IF(COUNTIF($B$11:B42,B42)=1,1,0))</f>
        <v>0</v>
      </c>
      <c r="D42" s="11">
        <f>IF(A42="",0,IF(COUNTIF($A$11:A42,A42)=1,1,0))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325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4" t="s">
        <v>330</v>
      </c>
      <c r="B46" s="5" t="s">
        <v>416</v>
      </c>
      <c r="C46" s="6"/>
      <c r="D46" s="7"/>
    </row>
    <row r="47" ht="21.75" hidden="1" customHeight="1" spans="1:4">
      <c r="A47" s="8"/>
      <c r="B47" s="8"/>
      <c r="C47" s="8"/>
      <c r="D47" s="8"/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28.5" customHeight="1" spans="1:4">
      <c r="A57" s="4" t="s">
        <v>332</v>
      </c>
      <c r="B57" s="5" t="s">
        <v>333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SUM(C11:C42)</f>
        <v>12</v>
      </c>
      <c r="C60" s="15" t="s">
        <v>336</v>
      </c>
      <c r="D60" s="11">
        <f>SUM(D11:D42)</f>
        <v>1</v>
      </c>
    </row>
    <row r="61" ht="21.75" customHeight="1" spans="1:4">
      <c r="A61" s="15" t="s">
        <v>337</v>
      </c>
      <c r="B61" s="11">
        <f>0</f>
        <v>0</v>
      </c>
      <c r="C61" s="15" t="s">
        <v>338</v>
      </c>
      <c r="D61" s="11">
        <f>0</f>
        <v>0</v>
      </c>
    </row>
    <row r="62" ht="21.75" customHeight="1" spans="1:4">
      <c r="A62" s="15" t="s">
        <v>328</v>
      </c>
      <c r="B62" s="11">
        <f>0</f>
        <v>0</v>
      </c>
      <c r="C62" s="15" t="s">
        <v>329</v>
      </c>
      <c r="D62" s="11">
        <f>0</f>
        <v>0</v>
      </c>
    </row>
    <row r="63" ht="21.75" customHeight="1" spans="1:4">
      <c r="A63" s="15" t="s">
        <v>339</v>
      </c>
      <c r="B63" s="11">
        <f>0</f>
        <v>0</v>
      </c>
      <c r="C63" s="15" t="s">
        <v>340</v>
      </c>
      <c r="D63" s="11">
        <f>0</f>
        <v>0</v>
      </c>
    </row>
    <row r="64" ht="23" customHeight="1" spans="1:4">
      <c r="A64" s="15" t="s">
        <v>341</v>
      </c>
      <c r="B64" s="11">
        <f>INDEX(Matrizes!$B$5:$D$7,IF(D60&lt;=1,1,IF(D60&lt;=5,2,3)),IF(B60&lt;=19,1,IF(B60&lt;=50,2,3)))</f>
        <v>1</v>
      </c>
      <c r="C64" s="16" t="s">
        <v>25</v>
      </c>
      <c r="D64" s="17" t="str">
        <f>INDEX(Matrizes!$B$10:$D$10,1,B64)</f>
        <v>Simples</v>
      </c>
    </row>
    <row r="65" ht="21.75" customHeight="1" spans="1:4">
      <c r="A65" s="18" t="s">
        <v>342</v>
      </c>
      <c r="B65" s="11">
        <f>INDEX(Matrizes!$B$13:$D$17,MATCH("ALI",Matrizes!$A$13:$A$17,0),B64)</f>
        <v>7</v>
      </c>
      <c r="C65" s="18" t="s">
        <v>343</v>
      </c>
      <c r="D65" s="11">
        <f>B65</f>
        <v>7</v>
      </c>
    </row>
    <row r="66" ht="7.5" customHeight="1" spans="1:4">
      <c r="A66" s="8"/>
      <c r="B66" s="8"/>
      <c r="C66" s="8"/>
      <c r="D66" s="8"/>
    </row>
    <row r="67" ht="28.5" customHeight="1" spans="1:4">
      <c r="A67" s="4" t="s">
        <v>344</v>
      </c>
      <c r="B67" s="5" t="s">
        <v>345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39.75" customHeight="1" spans="1:4">
      <c r="A70" s="4" t="s">
        <v>347</v>
      </c>
      <c r="B70" s="5" t="s">
        <v>417</v>
      </c>
      <c r="C70" s="6"/>
      <c r="D70" s="7"/>
    </row>
    <row r="71" ht="28.5" customHeight="1" spans="1:4">
      <c r="A71" s="4" t="s">
        <v>349</v>
      </c>
      <c r="B71" s="5" t="s">
        <v>350</v>
      </c>
      <c r="C71" s="6"/>
      <c r="D71" s="7"/>
    </row>
    <row r="72" ht="39.75" customHeight="1" spans="1:4">
      <c r="A72" s="4" t="s">
        <v>351</v>
      </c>
      <c r="B72" s="5" t="s">
        <v>352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418</v>
      </c>
      <c r="B75" s="20"/>
      <c r="C75" s="20"/>
      <c r="D75" s="20"/>
    </row>
    <row r="76" ht="42" customHeight="1" spans="1:4">
      <c r="A76" s="15"/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19.5" customHeight="1" spans="1:4">
      <c r="A131" s="8"/>
      <c r="B131" s="8"/>
      <c r="C131" s="8"/>
      <c r="D131" s="8"/>
    </row>
    <row r="132" ht="19.5" customHeight="1" spans="1:4">
      <c r="A132" s="8"/>
      <c r="B132" s="8"/>
      <c r="C132" s="8"/>
      <c r="D132" s="8"/>
    </row>
    <row r="133" ht="19.5" customHeight="1" spans="1:4">
      <c r="A133" s="8"/>
      <c r="B133" s="8"/>
      <c r="C133" s="8"/>
      <c r="D133" s="8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1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46:D46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2" manualBreakCount="2">
    <brk id="43" max="16383" man="1"/>
    <brk id="74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420</v>
      </c>
      <c r="B1" s="3"/>
      <c r="C1" s="3"/>
      <c r="D1" s="3"/>
    </row>
    <row r="2" ht="28.5" customHeight="1" spans="1:4">
      <c r="A2" s="4" t="s">
        <v>301</v>
      </c>
      <c r="B2" s="5" t="s">
        <v>302</v>
      </c>
      <c r="C2" s="6"/>
      <c r="D2" s="7"/>
    </row>
    <row r="3" ht="28.5" customHeight="1" spans="1:4">
      <c r="A3" s="4" t="s">
        <v>303</v>
      </c>
      <c r="B3" s="5" t="s">
        <v>421</v>
      </c>
      <c r="C3" s="6"/>
      <c r="D3" s="7"/>
    </row>
    <row r="4" ht="28.5" customHeight="1" spans="1:4">
      <c r="A4" s="4" t="s">
        <v>305</v>
      </c>
      <c r="B4" s="5" t="s">
        <v>306</v>
      </c>
      <c r="C4" s="6"/>
      <c r="D4" s="7"/>
    </row>
    <row r="5" ht="28.5" customHeight="1" spans="1:4">
      <c r="A5" s="4" t="s">
        <v>307</v>
      </c>
      <c r="B5" s="5" t="s">
        <v>422</v>
      </c>
      <c r="C5" s="6"/>
      <c r="D5" s="7"/>
    </row>
    <row r="6" ht="28.5" customHeight="1" spans="1:4">
      <c r="A6" s="4" t="s">
        <v>309</v>
      </c>
      <c r="B6" s="5" t="s">
        <v>423</v>
      </c>
      <c r="C6" s="6"/>
      <c r="D6" s="7"/>
    </row>
    <row r="7" ht="39.75" customHeight="1" spans="1:4">
      <c r="A7" s="4" t="s">
        <v>311</v>
      </c>
      <c r="B7" s="5" t="s">
        <v>424</v>
      </c>
      <c r="C7" s="6"/>
      <c r="D7" s="7"/>
    </row>
    <row r="8" ht="39.75" customHeight="1" spans="1:4">
      <c r="A8" s="4" t="s">
        <v>313</v>
      </c>
      <c r="B8" s="5" t="s">
        <v>314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315</v>
      </c>
      <c r="B10" s="9" t="s">
        <v>316</v>
      </c>
      <c r="C10" s="9" t="s">
        <v>317</v>
      </c>
      <c r="D10" s="9" t="s">
        <v>318</v>
      </c>
    </row>
    <row r="11" ht="21" customHeight="1" spans="1:4">
      <c r="A11" s="10" t="s">
        <v>425</v>
      </c>
      <c r="B11" s="10" t="s">
        <v>320</v>
      </c>
      <c r="C11" s="11">
        <f>IF(B11="",0,IF(COUNTIF($B$11:B11,B11)=1,1,0))</f>
        <v>1</v>
      </c>
      <c r="D11" s="11">
        <f>IF(A11="",0,IF(COUNTIF($A$11:A11,A11)=1,1,0))</f>
        <v>1</v>
      </c>
    </row>
    <row r="12" ht="21" customHeight="1" spans="1:4">
      <c r="A12" s="10" t="s">
        <v>425</v>
      </c>
      <c r="B12" s="10" t="s">
        <v>321</v>
      </c>
      <c r="C12" s="11">
        <f>IF(B12="",0,IF(COUNTIF($B$11:B12,B12)=1,1,0))</f>
        <v>1</v>
      </c>
      <c r="D12" s="11">
        <f>IF(A12="",0,IF(COUNTIF($A$11:A12,A12)=1,1,0))</f>
        <v>0</v>
      </c>
    </row>
    <row r="13" ht="21" customHeight="1" spans="1:4">
      <c r="A13" s="10" t="s">
        <v>425</v>
      </c>
      <c r="B13" s="10" t="s">
        <v>426</v>
      </c>
      <c r="C13" s="11">
        <f>IF(B13="",0,IF(COUNTIF($B$11:B13,B13)=1,1,0))</f>
        <v>1</v>
      </c>
      <c r="D13" s="11">
        <f>IF(A13="",0,IF(COUNTIF($A$11:A13,A13)=1,1,0))</f>
        <v>0</v>
      </c>
    </row>
    <row r="14" ht="21" customHeight="1" spans="1:4">
      <c r="A14" s="10" t="s">
        <v>425</v>
      </c>
      <c r="B14" s="10" t="s">
        <v>427</v>
      </c>
      <c r="C14" s="11">
        <f>IF(B14="",0,IF(COUNTIF($B$11:B14,B14)=1,1,0))</f>
        <v>1</v>
      </c>
      <c r="D14" s="11">
        <f>IF(A14="",0,IF(COUNTIF($A$11:A14,A14)=1,1,0))</f>
        <v>0</v>
      </c>
    </row>
    <row r="15" ht="21" customHeight="1" spans="1:4">
      <c r="A15" s="10" t="s">
        <v>425</v>
      </c>
      <c r="B15" s="10" t="s">
        <v>428</v>
      </c>
      <c r="C15" s="11">
        <f>IF(B15="",0,IF(COUNTIF($B$11:B15,B15)=1,1,0))</f>
        <v>1</v>
      </c>
      <c r="D15" s="11">
        <f>IF(A15="",0,IF(COUNTIF($A$11:A15,A15)=1,1,0))</f>
        <v>0</v>
      </c>
    </row>
    <row r="16" ht="21" customHeight="1" spans="1:4">
      <c r="A16" s="10" t="s">
        <v>425</v>
      </c>
      <c r="B16" s="10" t="s">
        <v>371</v>
      </c>
      <c r="C16" s="11">
        <f>IF(B16="",0,IF(COUNTIF($B$11:B16,B16)=1,1,0))</f>
        <v>1</v>
      </c>
      <c r="D16" s="11">
        <f>IF(A16="",0,IF(COUNTIF($A$11:A16,A16)=1,1,0))</f>
        <v>0</v>
      </c>
    </row>
    <row r="17" ht="21.75" hidden="1" customHeight="1" spans="1:4">
      <c r="A17" s="12"/>
      <c r="B17" s="12"/>
      <c r="C17" s="11">
        <f>IF(B17="",0,IF(COUNTIF($B$11:B17,B17)=1,1,0))</f>
        <v>0</v>
      </c>
      <c r="D17" s="11">
        <f>IF(A17="",0,IF(COUNTIF($A$11:A17,A17)=1,1,0))</f>
        <v>0</v>
      </c>
    </row>
    <row r="18" ht="21.75" hidden="1" customHeight="1" spans="1:4">
      <c r="A18" s="12"/>
      <c r="B18" s="12"/>
      <c r="C18" s="11">
        <f>IF(B18="",0,IF(COUNTIF($B$11:B18,B18)=1,1,0))</f>
        <v>0</v>
      </c>
      <c r="D18" s="11">
        <f>IF(A18="",0,IF(COUNTIF($A$11:A18,A18)=1,1,0))</f>
        <v>0</v>
      </c>
    </row>
    <row r="19" ht="21.75" hidden="1" customHeight="1" spans="1:4">
      <c r="A19" s="12"/>
      <c r="B19" s="12"/>
      <c r="C19" s="11">
        <f>IF(B19="",0,IF(COUNTIF($B$11:B19,B19)=1,1,0))</f>
        <v>0</v>
      </c>
      <c r="D19" s="11">
        <f>IF(A19="",0,IF(COUNTIF($A$11:A19,A19)=1,1,0))</f>
        <v>0</v>
      </c>
    </row>
    <row r="20" ht="21.75" hidden="1" customHeight="1" spans="1:4">
      <c r="A20" s="12"/>
      <c r="B20" s="12"/>
      <c r="C20" s="11">
        <f>IF(B20="",0,IF(COUNTIF($B$11:B20,B20)=1,1,0))</f>
        <v>0</v>
      </c>
      <c r="D20" s="11">
        <f>IF(A20="",0,IF(COUNTIF($A$11:A20,A20)=1,1,0))</f>
        <v>0</v>
      </c>
    </row>
    <row r="21" ht="21.75" hidden="1" customHeight="1" spans="1:4">
      <c r="A21" s="12"/>
      <c r="B21" s="12"/>
      <c r="C21" s="11">
        <f>IF(B21="",0,IF(COUNTIF($B$11:B21,B21)=1,1,0))</f>
        <v>0</v>
      </c>
      <c r="D21" s="11">
        <f>IF(A21="",0,IF(COUNTIF($A$11:A21,A21)=1,1,0))</f>
        <v>0</v>
      </c>
    </row>
    <row r="22" ht="21.75" hidden="1" customHeight="1" spans="1:4">
      <c r="A22" s="12"/>
      <c r="B22" s="12"/>
      <c r="C22" s="11">
        <f>IF(B22="",0,IF(COUNTIF($B$11:B22,B22)=1,1,0))</f>
        <v>0</v>
      </c>
      <c r="D22" s="11">
        <f>IF(A22="",0,IF(COUNTIF($A$11:A22,A22)=1,1,0))</f>
        <v>0</v>
      </c>
    </row>
    <row r="23" ht="21.75" hidden="1" customHeight="1" spans="1:4">
      <c r="A23" s="12"/>
      <c r="B23" s="12"/>
      <c r="C23" s="11">
        <f>IF(B23="",0,IF(COUNTIF($B$11:B23,B23)=1,1,0))</f>
        <v>0</v>
      </c>
      <c r="D23" s="11">
        <f>IF(A23="",0,IF(COUNTIF($A$11:A23,A23)=1,1,0))</f>
        <v>0</v>
      </c>
    </row>
    <row r="24" ht="21.75" hidden="1" customHeight="1" spans="1:4">
      <c r="A24" s="12"/>
      <c r="B24" s="12"/>
      <c r="C24" s="11">
        <f>IF(B24="",0,IF(COUNTIF($B$11:B24,B24)=1,1,0))</f>
        <v>0</v>
      </c>
      <c r="D24" s="11">
        <f>IF(A24="",0,IF(COUNTIF($A$11:A24,A24)=1,1,0))</f>
        <v>0</v>
      </c>
    </row>
    <row r="25" ht="21.75" hidden="1" customHeight="1" spans="1:4">
      <c r="A25" s="12"/>
      <c r="B25" s="12"/>
      <c r="C25" s="11">
        <f>IF(B25="",0,IF(COUNTIF($B$11:B25,B25)=1,1,0))</f>
        <v>0</v>
      </c>
      <c r="D25" s="11">
        <f>IF(A25="",0,IF(COUNTIF($A$11:A25,A25)=1,1,0))</f>
        <v>0</v>
      </c>
    </row>
    <row r="26" ht="21.75" hidden="1" customHeight="1" spans="1:4">
      <c r="A26" s="12"/>
      <c r="B26" s="12"/>
      <c r="C26" s="11">
        <f>IF(B26="",0,IF(COUNTIF($B$11:B26,B26)=1,1,0))</f>
        <v>0</v>
      </c>
      <c r="D26" s="11">
        <f>IF(A26="",0,IF(COUNTIF($A$11:A26,A26)=1,1,0))</f>
        <v>0</v>
      </c>
    </row>
    <row r="27" ht="21.75" hidden="1" customHeight="1" spans="1:4">
      <c r="A27" s="12"/>
      <c r="B27" s="12"/>
      <c r="C27" s="11">
        <f>IF(B27="",0,IF(COUNTIF($B$11:B27,B27)=1,1,0))</f>
        <v>0</v>
      </c>
      <c r="D27" s="11">
        <f>IF(A27="",0,IF(COUNTIF($A$11:A27,A27)=1,1,0))</f>
        <v>0</v>
      </c>
    </row>
    <row r="28" ht="21.75" hidden="1" customHeight="1" spans="1:4">
      <c r="A28" s="12"/>
      <c r="B28" s="12"/>
      <c r="C28" s="11">
        <f>IF(B28="",0,IF(COUNTIF($B$11:B28,B28)=1,1,0))</f>
        <v>0</v>
      </c>
      <c r="D28" s="11">
        <f>IF(A28="",0,IF(COUNTIF($A$11:A28,A28)=1,1,0))</f>
        <v>0</v>
      </c>
    </row>
    <row r="29" ht="21.75" hidden="1" customHeight="1" spans="1:4">
      <c r="A29" s="12"/>
      <c r="B29" s="12"/>
      <c r="C29" s="11">
        <f>IF(B29="",0,IF(COUNTIF($B$11:B29,B29)=1,1,0))</f>
        <v>0</v>
      </c>
      <c r="D29" s="11">
        <f>IF(A29="",0,IF(COUNTIF($A$11:A29,A29)=1,1,0))</f>
        <v>0</v>
      </c>
    </row>
    <row r="30" ht="21.75" hidden="1" customHeight="1" spans="1:4">
      <c r="A30" s="12"/>
      <c r="B30" s="12"/>
      <c r="C30" s="11">
        <f>IF(B30="",0,IF(COUNTIF($B$11:B30,B30)=1,1,0))</f>
        <v>0</v>
      </c>
      <c r="D30" s="11">
        <f>IF(A30="",0,IF(COUNTIF($A$11:A30,A30)=1,1,0))</f>
        <v>0</v>
      </c>
    </row>
    <row r="31" ht="21.75" hidden="1" customHeight="1" spans="1:4">
      <c r="A31" s="12"/>
      <c r="B31" s="12"/>
      <c r="C31" s="11">
        <f>IF(B31="",0,IF(COUNTIF($B$11:B31,B31)=1,1,0))</f>
        <v>0</v>
      </c>
      <c r="D31" s="11">
        <f>IF(A31="",0,IF(COUNTIF($A$11:A31,A31)=1,1,0))</f>
        <v>0</v>
      </c>
    </row>
    <row r="32" ht="21.75" hidden="1" customHeight="1" spans="1:4">
      <c r="A32" s="12"/>
      <c r="B32" s="12"/>
      <c r="C32" s="11">
        <f>IF(B32="",0,IF(COUNTIF($B$11:B32,B32)=1,1,0))</f>
        <v>0</v>
      </c>
      <c r="D32" s="11">
        <f>IF(A32="",0,IF(COUNTIF($A$11:A32,A32)=1,1,0))</f>
        <v>0</v>
      </c>
    </row>
    <row r="33" ht="21.75" hidden="1" customHeight="1" spans="1:4">
      <c r="A33" s="12"/>
      <c r="B33" s="12"/>
      <c r="C33" s="11">
        <f>IF(B33="",0,IF(COUNTIF($B$11:B33,B33)=1,1,0))</f>
        <v>0</v>
      </c>
      <c r="D33" s="11">
        <f>IF(A33="",0,IF(COUNTIF($A$11:A33,A33)=1,1,0))</f>
        <v>0</v>
      </c>
    </row>
    <row r="34" ht="21.75" hidden="1" customHeight="1" spans="1:4">
      <c r="A34" s="12"/>
      <c r="B34" s="12"/>
      <c r="C34" s="11">
        <f>IF(B34="",0,IF(COUNTIF($B$11:B34,B34)=1,1,0))</f>
        <v>0</v>
      </c>
      <c r="D34" s="11">
        <f>IF(A34="",0,IF(COUNTIF($A$11:A34,A34)=1,1,0))</f>
        <v>0</v>
      </c>
    </row>
    <row r="35" ht="21.75" hidden="1" customHeight="1" spans="1:4">
      <c r="A35" s="12"/>
      <c r="B35" s="12"/>
      <c r="C35" s="11">
        <f>IF(B35="",0,IF(COUNTIF($B$11:B35,B35)=1,1,0))</f>
        <v>0</v>
      </c>
      <c r="D35" s="11">
        <f>IF(A35="",0,IF(COUNTIF($A$11:A35,A35)=1,1,0))</f>
        <v>0</v>
      </c>
    </row>
    <row r="36" ht="21.75" hidden="1" customHeight="1" spans="1:4">
      <c r="A36" s="12"/>
      <c r="B36" s="12"/>
      <c r="C36" s="11">
        <f>IF(B36="",0,IF(COUNTIF($B$11:B36,B36)=1,1,0))</f>
        <v>0</v>
      </c>
      <c r="D36" s="11">
        <f>IF(A36="",0,IF(COUNTIF($A$11:A36,A36)=1,1,0))</f>
        <v>0</v>
      </c>
    </row>
    <row r="37" ht="21.75" hidden="1" customHeight="1" spans="1:4">
      <c r="A37" s="12"/>
      <c r="B37" s="12"/>
      <c r="C37" s="11">
        <f>IF(B37="",0,IF(COUNTIF($B$11:B37,B37)=1,1,0))</f>
        <v>0</v>
      </c>
      <c r="D37" s="11">
        <f>IF(A37="",0,IF(COUNTIF($A$11:A37,A37)=1,1,0))</f>
        <v>0</v>
      </c>
    </row>
    <row r="38" ht="21.75" hidden="1" customHeight="1" spans="1:4">
      <c r="A38" s="12"/>
      <c r="B38" s="12"/>
      <c r="C38" s="11">
        <f>IF(B38="",0,IF(COUNTIF($B$11:B38,B38)=1,1,0))</f>
        <v>0</v>
      </c>
      <c r="D38" s="11">
        <f>IF(A38="",0,IF(COUNTIF($A$11:A38,A38)=1,1,0))</f>
        <v>0</v>
      </c>
    </row>
    <row r="39" ht="21.75" hidden="1" customHeight="1" spans="1:4">
      <c r="A39" s="12"/>
      <c r="B39" s="12"/>
      <c r="C39" s="11">
        <f>IF(B39="",0,IF(COUNTIF($B$11:B39,B39)=1,1,0))</f>
        <v>0</v>
      </c>
      <c r="D39" s="11">
        <f>IF(A39="",0,IF(COUNTIF($A$11:A39,A39)=1,1,0))</f>
        <v>0</v>
      </c>
    </row>
    <row r="40" ht="21.75" hidden="1" customHeight="1" spans="1:4">
      <c r="A40" s="12"/>
      <c r="B40" s="12"/>
      <c r="C40" s="11">
        <f>IF(B40="",0,IF(COUNTIF($B$11:B40,B40)=1,1,0))</f>
        <v>0</v>
      </c>
      <c r="D40" s="11">
        <f>IF(A40="",0,IF(COUNTIF($A$11:A40,A40)=1,1,0))</f>
        <v>0</v>
      </c>
    </row>
    <row r="41" ht="21.75" hidden="1" customHeight="1" spans="1:4">
      <c r="A41" s="12"/>
      <c r="B41" s="12"/>
      <c r="C41" s="11">
        <f>IF(B41="",0,IF(COUNTIF($B$11:B41,B41)=1,1,0))</f>
        <v>0</v>
      </c>
      <c r="D41" s="11">
        <f>IF(A41="",0,IF(COUNTIF($A$11:A41,A41)=1,1,0))</f>
        <v>0</v>
      </c>
    </row>
    <row r="42" ht="21.75" hidden="1" customHeight="1" spans="1:4">
      <c r="A42" s="12"/>
      <c r="B42" s="12"/>
      <c r="C42" s="11">
        <f>IF(B42="",0,IF(COUNTIF($B$11:B42,B42)=1,1,0))</f>
        <v>0</v>
      </c>
      <c r="D42" s="11">
        <f>IF(A42="",0,IF(COUNTIF($A$11:A42,A42)=1,1,0))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325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4" t="s">
        <v>330</v>
      </c>
      <c r="B46" s="5" t="s">
        <v>331</v>
      </c>
      <c r="C46" s="6"/>
      <c r="D46" s="7"/>
    </row>
    <row r="47" ht="21.75" hidden="1" customHeight="1" spans="1:4">
      <c r="A47" s="8"/>
      <c r="B47" s="8"/>
      <c r="C47" s="8"/>
      <c r="D47" s="8"/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28.5" customHeight="1" spans="1:4">
      <c r="A57" s="4" t="s">
        <v>332</v>
      </c>
      <c r="B57" s="5" t="s">
        <v>333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SUM(C11:C42)</f>
        <v>6</v>
      </c>
      <c r="C60" s="15" t="s">
        <v>336</v>
      </c>
      <c r="D60" s="11">
        <f>SUM(D11:D42)</f>
        <v>1</v>
      </c>
    </row>
    <row r="61" ht="21.75" customHeight="1" spans="1:4">
      <c r="A61" s="15" t="s">
        <v>337</v>
      </c>
      <c r="B61" s="11">
        <f>0</f>
        <v>0</v>
      </c>
      <c r="C61" s="15" t="s">
        <v>338</v>
      </c>
      <c r="D61" s="11">
        <f>0</f>
        <v>0</v>
      </c>
    </row>
    <row r="62" ht="21.75" customHeight="1" spans="1:4">
      <c r="A62" s="15" t="s">
        <v>328</v>
      </c>
      <c r="B62" s="11">
        <f>0</f>
        <v>0</v>
      </c>
      <c r="C62" s="15" t="s">
        <v>329</v>
      </c>
      <c r="D62" s="11">
        <f>0</f>
        <v>0</v>
      </c>
    </row>
    <row r="63" ht="21.75" customHeight="1" spans="1:4">
      <c r="A63" s="15" t="s">
        <v>339</v>
      </c>
      <c r="B63" s="11">
        <f>0</f>
        <v>0</v>
      </c>
      <c r="C63" s="15" t="s">
        <v>340</v>
      </c>
      <c r="D63" s="11">
        <f>0</f>
        <v>0</v>
      </c>
    </row>
    <row r="64" ht="23" customHeight="1" spans="1:4">
      <c r="A64" s="15" t="s">
        <v>341</v>
      </c>
      <c r="B64" s="11">
        <f>INDEX(Matrizes!$B$5:$D$7,IF(D60&lt;=1,1,IF(D60&lt;=5,2,3)),IF(B60&lt;=19,1,IF(B60&lt;=50,2,3)))</f>
        <v>1</v>
      </c>
      <c r="C64" s="16" t="s">
        <v>25</v>
      </c>
      <c r="D64" s="17" t="str">
        <f>INDEX(Matrizes!$B$10:$D$10,1,B64)</f>
        <v>Simples</v>
      </c>
    </row>
    <row r="65" ht="21.75" customHeight="1" spans="1:4">
      <c r="A65" s="18" t="s">
        <v>342</v>
      </c>
      <c r="B65" s="11">
        <f>INDEX(Matrizes!$B$13:$D$17,MATCH("ALI",Matrizes!$A$13:$A$17,0),B64)</f>
        <v>7</v>
      </c>
      <c r="C65" s="18" t="s">
        <v>343</v>
      </c>
      <c r="D65" s="11">
        <f>B65</f>
        <v>7</v>
      </c>
    </row>
    <row r="66" ht="7.5" customHeight="1" spans="1:4">
      <c r="A66" s="8"/>
      <c r="B66" s="8"/>
      <c r="C66" s="8"/>
      <c r="D66" s="8"/>
    </row>
    <row r="67" ht="28.5" customHeight="1" spans="1:4">
      <c r="A67" s="4" t="s">
        <v>344</v>
      </c>
      <c r="B67" s="5" t="s">
        <v>345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429</v>
      </c>
      <c r="C70" s="6"/>
      <c r="D70" s="7"/>
    </row>
    <row r="71" ht="28.5" customHeight="1" spans="1:4">
      <c r="A71" s="4" t="s">
        <v>349</v>
      </c>
      <c r="B71" s="5" t="s">
        <v>350</v>
      </c>
      <c r="C71" s="6"/>
      <c r="D71" s="7"/>
    </row>
    <row r="72" ht="39.75" customHeight="1" spans="1:4">
      <c r="A72" s="4" t="s">
        <v>351</v>
      </c>
      <c r="B72" s="5" t="s">
        <v>352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430</v>
      </c>
      <c r="B75" s="20"/>
      <c r="C75" s="20"/>
      <c r="D75" s="20"/>
    </row>
    <row r="76" ht="42" customHeight="1" spans="1:4">
      <c r="A76" s="15"/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19.5" customHeight="1" spans="1:4">
      <c r="A131" s="8"/>
      <c r="B131" s="8"/>
      <c r="C131" s="8"/>
      <c r="D131" s="8"/>
    </row>
    <row r="132" ht="19.5" customHeight="1" spans="1:4">
      <c r="A132" s="8"/>
      <c r="B132" s="8"/>
      <c r="C132" s="8"/>
      <c r="D132" s="8"/>
    </row>
    <row r="133" ht="19.5" customHeight="1" spans="1:4">
      <c r="A133" s="8"/>
      <c r="B133" s="8"/>
      <c r="C133" s="8"/>
      <c r="D133" s="8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1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46:D46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2" manualBreakCount="2">
    <brk id="43" max="16383" man="1"/>
    <brk id="74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432</v>
      </c>
      <c r="B1" s="3"/>
      <c r="C1" s="3"/>
      <c r="D1" s="3"/>
    </row>
    <row r="2" ht="28.5" customHeight="1" spans="1:4">
      <c r="A2" s="4" t="s">
        <v>301</v>
      </c>
      <c r="B2" s="5" t="s">
        <v>302</v>
      </c>
      <c r="C2" s="6"/>
      <c r="D2" s="7"/>
    </row>
    <row r="3" ht="28.5" customHeight="1" spans="1:4">
      <c r="A3" s="4" t="s">
        <v>303</v>
      </c>
      <c r="B3" s="5" t="s">
        <v>433</v>
      </c>
      <c r="C3" s="6"/>
      <c r="D3" s="7"/>
    </row>
    <row r="4" ht="28.5" customHeight="1" spans="1:4">
      <c r="A4" s="4" t="s">
        <v>305</v>
      </c>
      <c r="B4" s="5" t="s">
        <v>306</v>
      </c>
      <c r="C4" s="6"/>
      <c r="D4" s="7"/>
    </row>
    <row r="5" ht="28.5" customHeight="1" spans="1:4">
      <c r="A5" s="4" t="s">
        <v>307</v>
      </c>
      <c r="B5" s="5" t="s">
        <v>422</v>
      </c>
      <c r="C5" s="6"/>
      <c r="D5" s="7"/>
    </row>
    <row r="6" ht="28.5" customHeight="1" spans="1:4">
      <c r="A6" s="4" t="s">
        <v>309</v>
      </c>
      <c r="B6" s="5" t="s">
        <v>434</v>
      </c>
      <c r="C6" s="6"/>
      <c r="D6" s="7"/>
    </row>
    <row r="7" ht="39.75" customHeight="1" spans="1:4">
      <c r="A7" s="4" t="s">
        <v>311</v>
      </c>
      <c r="B7" s="5" t="s">
        <v>435</v>
      </c>
      <c r="C7" s="6"/>
      <c r="D7" s="7"/>
    </row>
    <row r="8" ht="39.75" customHeight="1" spans="1:4">
      <c r="A8" s="4" t="s">
        <v>313</v>
      </c>
      <c r="B8" s="5" t="s">
        <v>314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315</v>
      </c>
      <c r="B10" s="9" t="s">
        <v>316</v>
      </c>
      <c r="C10" s="9" t="s">
        <v>317</v>
      </c>
      <c r="D10" s="9" t="s">
        <v>318</v>
      </c>
    </row>
    <row r="11" ht="30" customHeight="1" spans="1:4">
      <c r="A11" s="10" t="s">
        <v>436</v>
      </c>
      <c r="B11" s="10" t="s">
        <v>320</v>
      </c>
      <c r="C11" s="11">
        <f>IF(B11="",0,IF(COUNTIF($B$11:B11,B11)=1,1,0))</f>
        <v>1</v>
      </c>
      <c r="D11" s="11">
        <f>IF(A11="",0,IF(COUNTIF($A$11:A11,A11)=1,1,0))</f>
        <v>1</v>
      </c>
    </row>
    <row r="12" ht="30" customHeight="1" spans="1:4">
      <c r="A12" s="10" t="s">
        <v>436</v>
      </c>
      <c r="B12" s="10" t="s">
        <v>428</v>
      </c>
      <c r="C12" s="11">
        <f>IF(B12="",0,IF(COUNTIF($B$11:B12,B12)=1,1,0))</f>
        <v>1</v>
      </c>
      <c r="D12" s="11">
        <f>IF(A12="",0,IF(COUNTIF($A$11:A12,A12)=1,1,0))</f>
        <v>0</v>
      </c>
    </row>
    <row r="13" ht="30" customHeight="1" spans="1:4">
      <c r="A13" s="10" t="s">
        <v>436</v>
      </c>
      <c r="B13" s="10" t="s">
        <v>437</v>
      </c>
      <c r="C13" s="11">
        <f>IF(B13="",0,IF(COUNTIF($B$11:B13,B13)=1,1,0))</f>
        <v>1</v>
      </c>
      <c r="D13" s="11">
        <f>IF(A13="",0,IF(COUNTIF($A$11:A13,A13)=1,1,0))</f>
        <v>0</v>
      </c>
    </row>
    <row r="14" ht="21.75" hidden="1" customHeight="1" spans="1:4">
      <c r="A14" s="12"/>
      <c r="B14" s="12"/>
      <c r="C14" s="11">
        <f>IF(B14="",0,IF(COUNTIF($B$11:B14,B14)=1,1,0))</f>
        <v>0</v>
      </c>
      <c r="D14" s="11">
        <f>IF(A14="",0,IF(COUNTIF($A$11:A14,A14)=1,1,0))</f>
        <v>0</v>
      </c>
    </row>
    <row r="15" ht="21.75" hidden="1" customHeight="1" spans="1:4">
      <c r="A15" s="12"/>
      <c r="B15" s="12"/>
      <c r="C15" s="11">
        <f>IF(B15="",0,IF(COUNTIF($B$11:B15,B15)=1,1,0))</f>
        <v>0</v>
      </c>
      <c r="D15" s="11">
        <f>IF(A15="",0,IF(COUNTIF($A$11:A15,A15)=1,1,0))</f>
        <v>0</v>
      </c>
    </row>
    <row r="16" ht="21.75" hidden="1" customHeight="1" spans="1:4">
      <c r="A16" s="12"/>
      <c r="B16" s="12"/>
      <c r="C16" s="11">
        <f>IF(B16="",0,IF(COUNTIF($B$11:B16,B16)=1,1,0))</f>
        <v>0</v>
      </c>
      <c r="D16" s="11">
        <f>IF(A16="",0,IF(COUNTIF($A$11:A16,A16)=1,1,0))</f>
        <v>0</v>
      </c>
    </row>
    <row r="17" ht="21.75" hidden="1" customHeight="1" spans="1:4">
      <c r="A17" s="12"/>
      <c r="B17" s="12"/>
      <c r="C17" s="11">
        <f>IF(B17="",0,IF(COUNTIF($B$11:B17,B17)=1,1,0))</f>
        <v>0</v>
      </c>
      <c r="D17" s="11">
        <f>IF(A17="",0,IF(COUNTIF($A$11:A17,A17)=1,1,0))</f>
        <v>0</v>
      </c>
    </row>
    <row r="18" ht="21.75" hidden="1" customHeight="1" spans="1:4">
      <c r="A18" s="12"/>
      <c r="B18" s="12"/>
      <c r="C18" s="11">
        <f>IF(B18="",0,IF(COUNTIF($B$11:B18,B18)=1,1,0))</f>
        <v>0</v>
      </c>
      <c r="D18" s="11">
        <f>IF(A18="",0,IF(COUNTIF($A$11:A18,A18)=1,1,0))</f>
        <v>0</v>
      </c>
    </row>
    <row r="19" ht="21.75" hidden="1" customHeight="1" spans="1:4">
      <c r="A19" s="12"/>
      <c r="B19" s="12"/>
      <c r="C19" s="11">
        <f>IF(B19="",0,IF(COUNTIF($B$11:B19,B19)=1,1,0))</f>
        <v>0</v>
      </c>
      <c r="D19" s="11">
        <f>IF(A19="",0,IF(COUNTIF($A$11:A19,A19)=1,1,0))</f>
        <v>0</v>
      </c>
    </row>
    <row r="20" ht="21.75" hidden="1" customHeight="1" spans="1:4">
      <c r="A20" s="12"/>
      <c r="B20" s="12"/>
      <c r="C20" s="11">
        <f>IF(B20="",0,IF(COUNTIF($B$11:B20,B20)=1,1,0))</f>
        <v>0</v>
      </c>
      <c r="D20" s="11">
        <f>IF(A20="",0,IF(COUNTIF($A$11:A20,A20)=1,1,0))</f>
        <v>0</v>
      </c>
    </row>
    <row r="21" ht="21.75" hidden="1" customHeight="1" spans="1:4">
      <c r="A21" s="12"/>
      <c r="B21" s="12"/>
      <c r="C21" s="11">
        <f>IF(B21="",0,IF(COUNTIF($B$11:B21,B21)=1,1,0))</f>
        <v>0</v>
      </c>
      <c r="D21" s="11">
        <f>IF(A21="",0,IF(COUNTIF($A$11:A21,A21)=1,1,0))</f>
        <v>0</v>
      </c>
    </row>
    <row r="22" ht="21.75" hidden="1" customHeight="1" spans="1:4">
      <c r="A22" s="12"/>
      <c r="B22" s="12"/>
      <c r="C22" s="11">
        <f>IF(B22="",0,IF(COUNTIF($B$11:B22,B22)=1,1,0))</f>
        <v>0</v>
      </c>
      <c r="D22" s="11">
        <f>IF(A22="",0,IF(COUNTIF($A$11:A22,A22)=1,1,0))</f>
        <v>0</v>
      </c>
    </row>
    <row r="23" ht="21.75" hidden="1" customHeight="1" spans="1:4">
      <c r="A23" s="12"/>
      <c r="B23" s="12"/>
      <c r="C23" s="11">
        <f>IF(B23="",0,IF(COUNTIF($B$11:B23,B23)=1,1,0))</f>
        <v>0</v>
      </c>
      <c r="D23" s="11">
        <f>IF(A23="",0,IF(COUNTIF($A$11:A23,A23)=1,1,0))</f>
        <v>0</v>
      </c>
    </row>
    <row r="24" ht="21.75" hidden="1" customHeight="1" spans="1:4">
      <c r="A24" s="12"/>
      <c r="B24" s="12"/>
      <c r="C24" s="11">
        <f>IF(B24="",0,IF(COUNTIF($B$11:B24,B24)=1,1,0))</f>
        <v>0</v>
      </c>
      <c r="D24" s="11">
        <f>IF(A24="",0,IF(COUNTIF($A$11:A24,A24)=1,1,0))</f>
        <v>0</v>
      </c>
    </row>
    <row r="25" ht="21.75" hidden="1" customHeight="1" spans="1:4">
      <c r="A25" s="12"/>
      <c r="B25" s="12"/>
      <c r="C25" s="11">
        <f>IF(B25="",0,IF(COUNTIF($B$11:B25,B25)=1,1,0))</f>
        <v>0</v>
      </c>
      <c r="D25" s="11">
        <f>IF(A25="",0,IF(COUNTIF($A$11:A25,A25)=1,1,0))</f>
        <v>0</v>
      </c>
    </row>
    <row r="26" ht="21.75" hidden="1" customHeight="1" spans="1:4">
      <c r="A26" s="12"/>
      <c r="B26" s="12"/>
      <c r="C26" s="11">
        <f>IF(B26="",0,IF(COUNTIF($B$11:B26,B26)=1,1,0))</f>
        <v>0</v>
      </c>
      <c r="D26" s="11">
        <f>IF(A26="",0,IF(COUNTIF($A$11:A26,A26)=1,1,0))</f>
        <v>0</v>
      </c>
    </row>
    <row r="27" ht="21.75" hidden="1" customHeight="1" spans="1:4">
      <c r="A27" s="12"/>
      <c r="B27" s="12"/>
      <c r="C27" s="11">
        <f>IF(B27="",0,IF(COUNTIF($B$11:B27,B27)=1,1,0))</f>
        <v>0</v>
      </c>
      <c r="D27" s="11">
        <f>IF(A27="",0,IF(COUNTIF($A$11:A27,A27)=1,1,0))</f>
        <v>0</v>
      </c>
    </row>
    <row r="28" ht="21.75" hidden="1" customHeight="1" spans="1:4">
      <c r="A28" s="12"/>
      <c r="B28" s="12"/>
      <c r="C28" s="11">
        <f>IF(B28="",0,IF(COUNTIF($B$11:B28,B28)=1,1,0))</f>
        <v>0</v>
      </c>
      <c r="D28" s="11">
        <f>IF(A28="",0,IF(COUNTIF($A$11:A28,A28)=1,1,0))</f>
        <v>0</v>
      </c>
    </row>
    <row r="29" ht="21.75" hidden="1" customHeight="1" spans="1:4">
      <c r="A29" s="12"/>
      <c r="B29" s="12"/>
      <c r="C29" s="11">
        <f>IF(B29="",0,IF(COUNTIF($B$11:B29,B29)=1,1,0))</f>
        <v>0</v>
      </c>
      <c r="D29" s="11">
        <f>IF(A29="",0,IF(COUNTIF($A$11:A29,A29)=1,1,0))</f>
        <v>0</v>
      </c>
    </row>
    <row r="30" ht="21.75" hidden="1" customHeight="1" spans="1:4">
      <c r="A30" s="12"/>
      <c r="B30" s="12"/>
      <c r="C30" s="11">
        <f>IF(B30="",0,IF(COUNTIF($B$11:B30,B30)=1,1,0))</f>
        <v>0</v>
      </c>
      <c r="D30" s="11">
        <f>IF(A30="",0,IF(COUNTIF($A$11:A30,A30)=1,1,0))</f>
        <v>0</v>
      </c>
    </row>
    <row r="31" ht="21.75" hidden="1" customHeight="1" spans="1:4">
      <c r="A31" s="12"/>
      <c r="B31" s="12"/>
      <c r="C31" s="11">
        <f>IF(B31="",0,IF(COUNTIF($B$11:B31,B31)=1,1,0))</f>
        <v>0</v>
      </c>
      <c r="D31" s="11">
        <f>IF(A31="",0,IF(COUNTIF($A$11:A31,A31)=1,1,0))</f>
        <v>0</v>
      </c>
    </row>
    <row r="32" ht="21.75" hidden="1" customHeight="1" spans="1:4">
      <c r="A32" s="12"/>
      <c r="B32" s="12"/>
      <c r="C32" s="11">
        <f>IF(B32="",0,IF(COUNTIF($B$11:B32,B32)=1,1,0))</f>
        <v>0</v>
      </c>
      <c r="D32" s="11">
        <f>IF(A32="",0,IF(COUNTIF($A$11:A32,A32)=1,1,0))</f>
        <v>0</v>
      </c>
    </row>
    <row r="33" ht="21.75" hidden="1" customHeight="1" spans="1:4">
      <c r="A33" s="12"/>
      <c r="B33" s="12"/>
      <c r="C33" s="11">
        <f>IF(B33="",0,IF(COUNTIF($B$11:B33,B33)=1,1,0))</f>
        <v>0</v>
      </c>
      <c r="D33" s="11">
        <f>IF(A33="",0,IF(COUNTIF($A$11:A33,A33)=1,1,0))</f>
        <v>0</v>
      </c>
    </row>
    <row r="34" ht="21.75" hidden="1" customHeight="1" spans="1:4">
      <c r="A34" s="12"/>
      <c r="B34" s="12"/>
      <c r="C34" s="11">
        <f>IF(B34="",0,IF(COUNTIF($B$11:B34,B34)=1,1,0))</f>
        <v>0</v>
      </c>
      <c r="D34" s="11">
        <f>IF(A34="",0,IF(COUNTIF($A$11:A34,A34)=1,1,0))</f>
        <v>0</v>
      </c>
    </row>
    <row r="35" ht="21.75" hidden="1" customHeight="1" spans="1:4">
      <c r="A35" s="12"/>
      <c r="B35" s="12"/>
      <c r="C35" s="11">
        <f>IF(B35="",0,IF(COUNTIF($B$11:B35,B35)=1,1,0))</f>
        <v>0</v>
      </c>
      <c r="D35" s="11">
        <f>IF(A35="",0,IF(COUNTIF($A$11:A35,A35)=1,1,0))</f>
        <v>0</v>
      </c>
    </row>
    <row r="36" ht="21.75" hidden="1" customHeight="1" spans="1:4">
      <c r="A36" s="12"/>
      <c r="B36" s="12"/>
      <c r="C36" s="11">
        <f>IF(B36="",0,IF(COUNTIF($B$11:B36,B36)=1,1,0))</f>
        <v>0</v>
      </c>
      <c r="D36" s="11">
        <f>IF(A36="",0,IF(COUNTIF($A$11:A36,A36)=1,1,0))</f>
        <v>0</v>
      </c>
    </row>
    <row r="37" ht="21.75" hidden="1" customHeight="1" spans="1:4">
      <c r="A37" s="12"/>
      <c r="B37" s="12"/>
      <c r="C37" s="11">
        <f>IF(B37="",0,IF(COUNTIF($B$11:B37,B37)=1,1,0))</f>
        <v>0</v>
      </c>
      <c r="D37" s="11">
        <f>IF(A37="",0,IF(COUNTIF($A$11:A37,A37)=1,1,0))</f>
        <v>0</v>
      </c>
    </row>
    <row r="38" ht="21.75" hidden="1" customHeight="1" spans="1:4">
      <c r="A38" s="12"/>
      <c r="B38" s="12"/>
      <c r="C38" s="11">
        <f>IF(B38="",0,IF(COUNTIF($B$11:B38,B38)=1,1,0))</f>
        <v>0</v>
      </c>
      <c r="D38" s="11">
        <f>IF(A38="",0,IF(COUNTIF($A$11:A38,A38)=1,1,0))</f>
        <v>0</v>
      </c>
    </row>
    <row r="39" ht="21.75" hidden="1" customHeight="1" spans="1:4">
      <c r="A39" s="12"/>
      <c r="B39" s="12"/>
      <c r="C39" s="11">
        <f>IF(B39="",0,IF(COUNTIF($B$11:B39,B39)=1,1,0))</f>
        <v>0</v>
      </c>
      <c r="D39" s="11">
        <f>IF(A39="",0,IF(COUNTIF($A$11:A39,A39)=1,1,0))</f>
        <v>0</v>
      </c>
    </row>
    <row r="40" ht="21.75" hidden="1" customHeight="1" spans="1:4">
      <c r="A40" s="12"/>
      <c r="B40" s="12"/>
      <c r="C40" s="11">
        <f>IF(B40="",0,IF(COUNTIF($B$11:B40,B40)=1,1,0))</f>
        <v>0</v>
      </c>
      <c r="D40" s="11">
        <f>IF(A40="",0,IF(COUNTIF($A$11:A40,A40)=1,1,0))</f>
        <v>0</v>
      </c>
    </row>
    <row r="41" ht="21.75" hidden="1" customHeight="1" spans="1:4">
      <c r="A41" s="12"/>
      <c r="B41" s="12"/>
      <c r="C41" s="11">
        <f>IF(B41="",0,IF(COUNTIF($B$11:B41,B41)=1,1,0))</f>
        <v>0</v>
      </c>
      <c r="D41" s="11">
        <f>IF(A41="",0,IF(COUNTIF($A$11:A41,A41)=1,1,0))</f>
        <v>0</v>
      </c>
    </row>
    <row r="42" ht="21.75" hidden="1" customHeight="1" spans="1:4">
      <c r="A42" s="12"/>
      <c r="B42" s="12"/>
      <c r="C42" s="11">
        <f>IF(B42="",0,IF(COUNTIF($B$11:B42,B42)=1,1,0))</f>
        <v>0</v>
      </c>
      <c r="D42" s="11">
        <f>IF(A42="",0,IF(COUNTIF($A$11:A42,A42)=1,1,0))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325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4" t="s">
        <v>330</v>
      </c>
      <c r="B46" s="5" t="s">
        <v>438</v>
      </c>
      <c r="C46" s="6"/>
      <c r="D46" s="7"/>
    </row>
    <row r="47" ht="21.75" hidden="1" customHeight="1" spans="1:4">
      <c r="A47" s="8"/>
      <c r="B47" s="8"/>
      <c r="C47" s="8"/>
      <c r="D47" s="8"/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28.5" customHeight="1" spans="1:4">
      <c r="A57" s="4" t="s">
        <v>332</v>
      </c>
      <c r="B57" s="5" t="s">
        <v>333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SUM(C11:C42)</f>
        <v>3</v>
      </c>
      <c r="C60" s="15" t="s">
        <v>336</v>
      </c>
      <c r="D60" s="11">
        <f>SUM(D11:D42)</f>
        <v>1</v>
      </c>
    </row>
    <row r="61" ht="21.75" customHeight="1" spans="1:4">
      <c r="A61" s="15" t="s">
        <v>337</v>
      </c>
      <c r="B61" s="11">
        <f>0</f>
        <v>0</v>
      </c>
      <c r="C61" s="15" t="s">
        <v>338</v>
      </c>
      <c r="D61" s="11">
        <f>0</f>
        <v>0</v>
      </c>
    </row>
    <row r="62" ht="21.75" customHeight="1" spans="1:4">
      <c r="A62" s="15" t="s">
        <v>328</v>
      </c>
      <c r="B62" s="11">
        <f>0</f>
        <v>0</v>
      </c>
      <c r="C62" s="15" t="s">
        <v>329</v>
      </c>
      <c r="D62" s="11">
        <f>0</f>
        <v>0</v>
      </c>
    </row>
    <row r="63" ht="21.75" customHeight="1" spans="1:4">
      <c r="A63" s="15" t="s">
        <v>339</v>
      </c>
      <c r="B63" s="11">
        <f>0</f>
        <v>0</v>
      </c>
      <c r="C63" s="15" t="s">
        <v>340</v>
      </c>
      <c r="D63" s="11">
        <f>0</f>
        <v>0</v>
      </c>
    </row>
    <row r="64" ht="23" customHeight="1" spans="1:4">
      <c r="A64" s="15" t="s">
        <v>341</v>
      </c>
      <c r="B64" s="11">
        <f>INDEX(Matrizes!$B$5:$D$7,IF(D60&lt;=1,1,IF(D60&lt;=5,2,3)),IF(B60&lt;=19,1,IF(B60&lt;=50,2,3)))</f>
        <v>1</v>
      </c>
      <c r="C64" s="16" t="s">
        <v>25</v>
      </c>
      <c r="D64" s="17" t="str">
        <f>INDEX(Matrizes!$B$10:$D$10,1,B64)</f>
        <v>Simples</v>
      </c>
    </row>
    <row r="65" ht="21.75" customHeight="1" spans="1:4">
      <c r="A65" s="18" t="s">
        <v>342</v>
      </c>
      <c r="B65" s="11">
        <f>INDEX(Matrizes!$B$13:$D$17,MATCH("ALI",Matrizes!$A$13:$A$17,0),B64)</f>
        <v>7</v>
      </c>
      <c r="C65" s="18" t="s">
        <v>343</v>
      </c>
      <c r="D65" s="11">
        <f>B65</f>
        <v>7</v>
      </c>
    </row>
    <row r="66" ht="7.5" customHeight="1" spans="1:4">
      <c r="A66" s="8"/>
      <c r="B66" s="8"/>
      <c r="C66" s="8"/>
      <c r="D66" s="8"/>
    </row>
    <row r="67" ht="28.5" customHeight="1" spans="1:4">
      <c r="A67" s="4" t="s">
        <v>344</v>
      </c>
      <c r="B67" s="5" t="s">
        <v>345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439</v>
      </c>
      <c r="C70" s="6"/>
      <c r="D70" s="7"/>
    </row>
    <row r="71" ht="28.5" customHeight="1" spans="1:4">
      <c r="A71" s="4" t="s">
        <v>349</v>
      </c>
      <c r="B71" s="5" t="s">
        <v>350</v>
      </c>
      <c r="C71" s="6"/>
      <c r="D71" s="7"/>
    </row>
    <row r="72" ht="39.75" customHeight="1" spans="1:4">
      <c r="A72" s="4" t="s">
        <v>351</v>
      </c>
      <c r="B72" s="5" t="s">
        <v>352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440</v>
      </c>
      <c r="B75" s="20"/>
      <c r="C75" s="20"/>
      <c r="D75" s="20"/>
    </row>
    <row r="76" ht="42" customHeight="1" spans="1:4">
      <c r="A76" s="15"/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19.5" customHeight="1" spans="1:4">
      <c r="A131" s="8"/>
      <c r="B131" s="8"/>
      <c r="C131" s="8"/>
      <c r="D131" s="8"/>
    </row>
    <row r="132" ht="19.5" customHeight="1" spans="1:4">
      <c r="A132" s="8"/>
      <c r="B132" s="8"/>
      <c r="C132" s="8"/>
      <c r="D132" s="8"/>
    </row>
    <row r="133" ht="19.5" customHeight="1" spans="1:4">
      <c r="A133" s="8"/>
      <c r="B133" s="8"/>
      <c r="C133" s="8"/>
      <c r="D133" s="8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1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46:D46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2" manualBreakCount="2">
    <brk id="43" max="16383" man="1"/>
    <brk id="74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442</v>
      </c>
      <c r="B1" s="3"/>
      <c r="C1" s="3"/>
      <c r="D1" s="3"/>
    </row>
    <row r="2" ht="28.5" customHeight="1" spans="1:4">
      <c r="A2" s="4" t="s">
        <v>301</v>
      </c>
      <c r="B2" s="5" t="s">
        <v>302</v>
      </c>
      <c r="C2" s="6"/>
      <c r="D2" s="7"/>
    </row>
    <row r="3" ht="28.5" customHeight="1" spans="1:4">
      <c r="A3" s="4" t="s">
        <v>303</v>
      </c>
      <c r="B3" s="5" t="s">
        <v>443</v>
      </c>
      <c r="C3" s="6"/>
      <c r="D3" s="7"/>
    </row>
    <row r="4" ht="28.5" customHeight="1" spans="1:4">
      <c r="A4" s="4" t="s">
        <v>305</v>
      </c>
      <c r="B4" s="5" t="s">
        <v>306</v>
      </c>
      <c r="C4" s="6"/>
      <c r="D4" s="7"/>
    </row>
    <row r="5" ht="28.5" customHeight="1" spans="1:4">
      <c r="A5" s="4" t="s">
        <v>307</v>
      </c>
      <c r="B5" s="5" t="s">
        <v>444</v>
      </c>
      <c r="C5" s="6"/>
      <c r="D5" s="7"/>
    </row>
    <row r="6" ht="28.5" customHeight="1" spans="1:4">
      <c r="A6" s="4" t="s">
        <v>309</v>
      </c>
      <c r="B6" s="5" t="s">
        <v>445</v>
      </c>
      <c r="C6" s="6"/>
      <c r="D6" s="7"/>
    </row>
    <row r="7" ht="39.75" customHeight="1" spans="1:4">
      <c r="A7" s="4" t="s">
        <v>311</v>
      </c>
      <c r="B7" s="5" t="s">
        <v>446</v>
      </c>
      <c r="C7" s="6"/>
      <c r="D7" s="7"/>
    </row>
    <row r="8" ht="39.75" customHeight="1" spans="1:4">
      <c r="A8" s="4" t="s">
        <v>313</v>
      </c>
      <c r="B8" s="5" t="s">
        <v>314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315</v>
      </c>
      <c r="B10" s="9" t="s">
        <v>316</v>
      </c>
      <c r="C10" s="9" t="s">
        <v>317</v>
      </c>
      <c r="D10" s="9" t="s">
        <v>318</v>
      </c>
    </row>
    <row r="11" ht="30" customHeight="1" spans="1:4">
      <c r="A11" s="10" t="s">
        <v>447</v>
      </c>
      <c r="B11" s="10" t="s">
        <v>321</v>
      </c>
      <c r="C11" s="11">
        <f>IF(B11="",0,IF(COUNTIF($B$11:B11,B11)=1,1,0))</f>
        <v>1</v>
      </c>
      <c r="D11" s="11">
        <f>IF(A11="",0,IF(COUNTIF($A$11:A11,A11)=1,1,0))</f>
        <v>1</v>
      </c>
    </row>
    <row r="12" ht="30" customHeight="1" spans="1:4">
      <c r="A12" s="10" t="s">
        <v>447</v>
      </c>
      <c r="B12" s="10" t="s">
        <v>448</v>
      </c>
      <c r="C12" s="11">
        <f>IF(B12="",0,IF(COUNTIF($B$11:B12,B12)=1,1,0))</f>
        <v>1</v>
      </c>
      <c r="D12" s="11">
        <f>IF(A12="",0,IF(COUNTIF($A$11:A12,A12)=1,1,0))</f>
        <v>0</v>
      </c>
    </row>
    <row r="13" ht="30" customHeight="1" spans="1:4">
      <c r="A13" s="10" t="s">
        <v>447</v>
      </c>
      <c r="B13" s="10" t="s">
        <v>322</v>
      </c>
      <c r="C13" s="11">
        <f>IF(B13="",0,IF(COUNTIF($B$11:B13,B13)=1,1,0))</f>
        <v>1</v>
      </c>
      <c r="D13" s="11">
        <f>IF(A13="",0,IF(COUNTIF($A$11:A13,A13)=1,1,0))</f>
        <v>0</v>
      </c>
    </row>
    <row r="14" ht="30" customHeight="1" spans="1:4">
      <c r="A14" s="10" t="s">
        <v>447</v>
      </c>
      <c r="B14" s="10" t="s">
        <v>449</v>
      </c>
      <c r="C14" s="11">
        <f>IF(B14="",0,IF(COUNTIF($B$11:B14,B14)=1,1,0))</f>
        <v>1</v>
      </c>
      <c r="D14" s="11">
        <f>IF(A14="",0,IF(COUNTIF($A$11:A14,A14)=1,1,0))</f>
        <v>0</v>
      </c>
    </row>
    <row r="15" ht="30" customHeight="1" spans="1:4">
      <c r="A15" s="10" t="s">
        <v>447</v>
      </c>
      <c r="B15" s="10" t="s">
        <v>450</v>
      </c>
      <c r="C15" s="11">
        <f>IF(B15="",0,IF(COUNTIF($B$11:B15,B15)=1,1,0))</f>
        <v>1</v>
      </c>
      <c r="D15" s="11">
        <f>IF(A15="",0,IF(COUNTIF($A$11:A15,A15)=1,1,0))</f>
        <v>0</v>
      </c>
    </row>
    <row r="16" ht="30" customHeight="1" spans="1:4">
      <c r="A16" s="10" t="s">
        <v>447</v>
      </c>
      <c r="B16" s="10" t="s">
        <v>451</v>
      </c>
      <c r="C16" s="11">
        <f>IF(B16="",0,IF(COUNTIF($B$11:B16,B16)=1,1,0))</f>
        <v>1</v>
      </c>
      <c r="D16" s="11">
        <f>IF(A16="",0,IF(COUNTIF($A$11:A16,A16)=1,1,0))</f>
        <v>0</v>
      </c>
    </row>
    <row r="17" ht="30" customHeight="1" spans="1:4">
      <c r="A17" s="10" t="s">
        <v>447</v>
      </c>
      <c r="B17" s="10" t="s">
        <v>452</v>
      </c>
      <c r="C17" s="11">
        <f>IF(B17="",0,IF(COUNTIF($B$11:B17,B17)=1,1,0))</f>
        <v>1</v>
      </c>
      <c r="D17" s="11">
        <f>IF(A17="",0,IF(COUNTIF($A$11:A17,A17)=1,1,0))</f>
        <v>0</v>
      </c>
    </row>
    <row r="18" ht="30" customHeight="1" spans="1:4">
      <c r="A18" s="10" t="s">
        <v>447</v>
      </c>
      <c r="B18" s="10" t="s">
        <v>453</v>
      </c>
      <c r="C18" s="11">
        <f>IF(B18="",0,IF(COUNTIF($B$11:B18,B18)=1,1,0))</f>
        <v>1</v>
      </c>
      <c r="D18" s="11">
        <f>IF(A18="",0,IF(COUNTIF($A$11:A18,A18)=1,1,0))</f>
        <v>0</v>
      </c>
    </row>
    <row r="19" ht="30" customHeight="1" spans="1:4">
      <c r="A19" s="10" t="s">
        <v>447</v>
      </c>
      <c r="B19" s="10" t="s">
        <v>454</v>
      </c>
      <c r="C19" s="11">
        <f>IF(B19="",0,IF(COUNTIF($B$11:B19,B19)=1,1,0))</f>
        <v>1</v>
      </c>
      <c r="D19" s="11">
        <f>IF(A19="",0,IF(COUNTIF($A$11:A19,A19)=1,1,0))</f>
        <v>0</v>
      </c>
    </row>
    <row r="20" ht="30" customHeight="1" spans="1:4">
      <c r="A20" s="10" t="s">
        <v>447</v>
      </c>
      <c r="B20" s="10" t="s">
        <v>455</v>
      </c>
      <c r="C20" s="11">
        <f>IF(B20="",0,IF(COUNTIF($B$11:B20,B20)=1,1,0))</f>
        <v>1</v>
      </c>
      <c r="D20" s="11">
        <f>IF(A20="",0,IF(COUNTIF($A$11:A20,A20)=1,1,0))</f>
        <v>0</v>
      </c>
    </row>
    <row r="21" ht="30" customHeight="1" spans="1:4">
      <c r="A21" s="10" t="s">
        <v>447</v>
      </c>
      <c r="B21" s="10" t="s">
        <v>456</v>
      </c>
      <c r="C21" s="11">
        <f>IF(B21="",0,IF(COUNTIF($B$11:B21,B21)=1,1,0))</f>
        <v>1</v>
      </c>
      <c r="D21" s="11">
        <f>IF(A21="",0,IF(COUNTIF($A$11:A21,A21)=1,1,0))</f>
        <v>0</v>
      </c>
    </row>
    <row r="22" ht="30" customHeight="1" spans="1:4">
      <c r="A22" s="10" t="s">
        <v>447</v>
      </c>
      <c r="B22" s="10" t="s">
        <v>371</v>
      </c>
      <c r="C22" s="11">
        <f>IF(B22="",0,IF(COUNTIF($B$11:B22,B22)=1,1,0))</f>
        <v>1</v>
      </c>
      <c r="D22" s="11">
        <f>IF(A22="",0,IF(COUNTIF($A$11:A22,A22)=1,1,0))</f>
        <v>0</v>
      </c>
    </row>
    <row r="23" ht="21.75" hidden="1" customHeight="1" spans="1:4">
      <c r="A23" s="12"/>
      <c r="B23" s="12"/>
      <c r="C23" s="11">
        <f>IF(B23="",0,IF(COUNTIF($B$11:B23,B23)=1,1,0))</f>
        <v>0</v>
      </c>
      <c r="D23" s="11">
        <f>IF(A23="",0,IF(COUNTIF($A$11:A23,A23)=1,1,0))</f>
        <v>0</v>
      </c>
    </row>
    <row r="24" ht="21.75" hidden="1" customHeight="1" spans="1:4">
      <c r="A24" s="12"/>
      <c r="B24" s="12"/>
      <c r="C24" s="11">
        <f>IF(B24="",0,IF(COUNTIF($B$11:B24,B24)=1,1,0))</f>
        <v>0</v>
      </c>
      <c r="D24" s="11">
        <f>IF(A24="",0,IF(COUNTIF($A$11:A24,A24)=1,1,0))</f>
        <v>0</v>
      </c>
    </row>
    <row r="25" ht="21.75" hidden="1" customHeight="1" spans="1:4">
      <c r="A25" s="12"/>
      <c r="B25" s="12"/>
      <c r="C25" s="11">
        <f>IF(B25="",0,IF(COUNTIF($B$11:B25,B25)=1,1,0))</f>
        <v>0</v>
      </c>
      <c r="D25" s="11">
        <f>IF(A25="",0,IF(COUNTIF($A$11:A25,A25)=1,1,0))</f>
        <v>0</v>
      </c>
    </row>
    <row r="26" ht="21.75" hidden="1" customHeight="1" spans="1:4">
      <c r="A26" s="12"/>
      <c r="B26" s="12"/>
      <c r="C26" s="11">
        <f>IF(B26="",0,IF(COUNTIF($B$11:B26,B26)=1,1,0))</f>
        <v>0</v>
      </c>
      <c r="D26" s="11">
        <f>IF(A26="",0,IF(COUNTIF($A$11:A26,A26)=1,1,0))</f>
        <v>0</v>
      </c>
    </row>
    <row r="27" ht="21.75" hidden="1" customHeight="1" spans="1:4">
      <c r="A27" s="12"/>
      <c r="B27" s="12"/>
      <c r="C27" s="11">
        <f>IF(B27="",0,IF(COUNTIF($B$11:B27,B27)=1,1,0))</f>
        <v>0</v>
      </c>
      <c r="D27" s="11">
        <f>IF(A27="",0,IF(COUNTIF($A$11:A27,A27)=1,1,0))</f>
        <v>0</v>
      </c>
    </row>
    <row r="28" ht="21.75" hidden="1" customHeight="1" spans="1:4">
      <c r="A28" s="12"/>
      <c r="B28" s="12"/>
      <c r="C28" s="11">
        <f>IF(B28="",0,IF(COUNTIF($B$11:B28,B28)=1,1,0))</f>
        <v>0</v>
      </c>
      <c r="D28" s="11">
        <f>IF(A28="",0,IF(COUNTIF($A$11:A28,A28)=1,1,0))</f>
        <v>0</v>
      </c>
    </row>
    <row r="29" ht="21.75" hidden="1" customHeight="1" spans="1:4">
      <c r="A29" s="12"/>
      <c r="B29" s="12"/>
      <c r="C29" s="11">
        <f>IF(B29="",0,IF(COUNTIF($B$11:B29,B29)=1,1,0))</f>
        <v>0</v>
      </c>
      <c r="D29" s="11">
        <f>IF(A29="",0,IF(COUNTIF($A$11:A29,A29)=1,1,0))</f>
        <v>0</v>
      </c>
    </row>
    <row r="30" ht="21.75" hidden="1" customHeight="1" spans="1:4">
      <c r="A30" s="12"/>
      <c r="B30" s="12"/>
      <c r="C30" s="11">
        <f>IF(B30="",0,IF(COUNTIF($B$11:B30,B30)=1,1,0))</f>
        <v>0</v>
      </c>
      <c r="D30" s="11">
        <f>IF(A30="",0,IF(COUNTIF($A$11:A30,A30)=1,1,0))</f>
        <v>0</v>
      </c>
    </row>
    <row r="31" ht="21.75" hidden="1" customHeight="1" spans="1:4">
      <c r="A31" s="12"/>
      <c r="B31" s="12"/>
      <c r="C31" s="11">
        <f>IF(B31="",0,IF(COUNTIF($B$11:B31,B31)=1,1,0))</f>
        <v>0</v>
      </c>
      <c r="D31" s="11">
        <f>IF(A31="",0,IF(COUNTIF($A$11:A31,A31)=1,1,0))</f>
        <v>0</v>
      </c>
    </row>
    <row r="32" ht="21.75" hidden="1" customHeight="1" spans="1:4">
      <c r="A32" s="12"/>
      <c r="B32" s="12"/>
      <c r="C32" s="11">
        <f>IF(B32="",0,IF(COUNTIF($B$11:B32,B32)=1,1,0))</f>
        <v>0</v>
      </c>
      <c r="D32" s="11">
        <f>IF(A32="",0,IF(COUNTIF($A$11:A32,A32)=1,1,0))</f>
        <v>0</v>
      </c>
    </row>
    <row r="33" ht="21.75" hidden="1" customHeight="1" spans="1:4">
      <c r="A33" s="12"/>
      <c r="B33" s="12"/>
      <c r="C33" s="11">
        <f>IF(B33="",0,IF(COUNTIF($B$11:B33,B33)=1,1,0))</f>
        <v>0</v>
      </c>
      <c r="D33" s="11">
        <f>IF(A33="",0,IF(COUNTIF($A$11:A33,A33)=1,1,0))</f>
        <v>0</v>
      </c>
    </row>
    <row r="34" ht="21.75" hidden="1" customHeight="1" spans="1:4">
      <c r="A34" s="12"/>
      <c r="B34" s="12"/>
      <c r="C34" s="11">
        <f>IF(B34="",0,IF(COUNTIF($B$11:B34,B34)=1,1,0))</f>
        <v>0</v>
      </c>
      <c r="D34" s="11">
        <f>IF(A34="",0,IF(COUNTIF($A$11:A34,A34)=1,1,0))</f>
        <v>0</v>
      </c>
    </row>
    <row r="35" ht="21.75" hidden="1" customHeight="1" spans="1:4">
      <c r="A35" s="12"/>
      <c r="B35" s="12"/>
      <c r="C35" s="11">
        <f>IF(B35="",0,IF(COUNTIF($B$11:B35,B35)=1,1,0))</f>
        <v>0</v>
      </c>
      <c r="D35" s="11">
        <f>IF(A35="",0,IF(COUNTIF($A$11:A35,A35)=1,1,0))</f>
        <v>0</v>
      </c>
    </row>
    <row r="36" ht="21.75" hidden="1" customHeight="1" spans="1:4">
      <c r="A36" s="12"/>
      <c r="B36" s="12"/>
      <c r="C36" s="11">
        <f>IF(B36="",0,IF(COUNTIF($B$11:B36,B36)=1,1,0))</f>
        <v>0</v>
      </c>
      <c r="D36" s="11">
        <f>IF(A36="",0,IF(COUNTIF($A$11:A36,A36)=1,1,0))</f>
        <v>0</v>
      </c>
    </row>
    <row r="37" ht="21.75" hidden="1" customHeight="1" spans="1:4">
      <c r="A37" s="12"/>
      <c r="B37" s="12"/>
      <c r="C37" s="11">
        <f>IF(B37="",0,IF(COUNTIF($B$11:B37,B37)=1,1,0))</f>
        <v>0</v>
      </c>
      <c r="D37" s="11">
        <f>IF(A37="",0,IF(COUNTIF($A$11:A37,A37)=1,1,0))</f>
        <v>0</v>
      </c>
    </row>
    <row r="38" ht="21.75" hidden="1" customHeight="1" spans="1:4">
      <c r="A38" s="12"/>
      <c r="B38" s="12"/>
      <c r="C38" s="11">
        <f>IF(B38="",0,IF(COUNTIF($B$11:B38,B38)=1,1,0))</f>
        <v>0</v>
      </c>
      <c r="D38" s="11">
        <f>IF(A38="",0,IF(COUNTIF($A$11:A38,A38)=1,1,0))</f>
        <v>0</v>
      </c>
    </row>
    <row r="39" ht="21.75" hidden="1" customHeight="1" spans="1:4">
      <c r="A39" s="12"/>
      <c r="B39" s="12"/>
      <c r="C39" s="11">
        <f>IF(B39="",0,IF(COUNTIF($B$11:B39,B39)=1,1,0))</f>
        <v>0</v>
      </c>
      <c r="D39" s="11">
        <f>IF(A39="",0,IF(COUNTIF($A$11:A39,A39)=1,1,0))</f>
        <v>0</v>
      </c>
    </row>
    <row r="40" ht="21.75" hidden="1" customHeight="1" spans="1:4">
      <c r="A40" s="12"/>
      <c r="B40" s="12"/>
      <c r="C40" s="11">
        <f>IF(B40="",0,IF(COUNTIF($B$11:B40,B40)=1,1,0))</f>
        <v>0</v>
      </c>
      <c r="D40" s="11">
        <f>IF(A40="",0,IF(COUNTIF($A$11:A40,A40)=1,1,0))</f>
        <v>0</v>
      </c>
    </row>
    <row r="41" ht="21.75" hidden="1" customHeight="1" spans="1:4">
      <c r="A41" s="12"/>
      <c r="B41" s="12"/>
      <c r="C41" s="11">
        <f>IF(B41="",0,IF(COUNTIF($B$11:B41,B41)=1,1,0))</f>
        <v>0</v>
      </c>
      <c r="D41" s="11">
        <f>IF(A41="",0,IF(COUNTIF($A$11:A41,A41)=1,1,0))</f>
        <v>0</v>
      </c>
    </row>
    <row r="42" ht="21.75" hidden="1" customHeight="1" spans="1:4">
      <c r="A42" s="12"/>
      <c r="B42" s="12"/>
      <c r="C42" s="11">
        <f>IF(B42="",0,IF(COUNTIF($B$11:B42,B42)=1,1,0))</f>
        <v>0</v>
      </c>
      <c r="D42" s="11">
        <f>IF(A42="",0,IF(COUNTIF($A$11:A42,A42)=1,1,0))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325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4" t="s">
        <v>330</v>
      </c>
      <c r="B46" s="5" t="s">
        <v>457</v>
      </c>
      <c r="C46" s="6"/>
      <c r="D46" s="7"/>
    </row>
    <row r="47" ht="21.75" hidden="1" customHeight="1" spans="1:4">
      <c r="A47" s="8"/>
      <c r="B47" s="8"/>
      <c r="C47" s="8"/>
      <c r="D47" s="8"/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28.5" customHeight="1" spans="1:4">
      <c r="A57" s="4" t="s">
        <v>332</v>
      </c>
      <c r="B57" s="5" t="s">
        <v>333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SUM(C11:C42)</f>
        <v>12</v>
      </c>
      <c r="C60" s="15" t="s">
        <v>336</v>
      </c>
      <c r="D60" s="11">
        <f>SUM(D11:D42)</f>
        <v>1</v>
      </c>
    </row>
    <row r="61" ht="21.75" customHeight="1" spans="1:4">
      <c r="A61" s="15" t="s">
        <v>337</v>
      </c>
      <c r="B61" s="11">
        <f>0</f>
        <v>0</v>
      </c>
      <c r="C61" s="15" t="s">
        <v>338</v>
      </c>
      <c r="D61" s="11">
        <f>0</f>
        <v>0</v>
      </c>
    </row>
    <row r="62" ht="21.75" customHeight="1" spans="1:4">
      <c r="A62" s="15" t="s">
        <v>328</v>
      </c>
      <c r="B62" s="11">
        <f>0</f>
        <v>0</v>
      </c>
      <c r="C62" s="15" t="s">
        <v>329</v>
      </c>
      <c r="D62" s="11">
        <f>0</f>
        <v>0</v>
      </c>
    </row>
    <row r="63" ht="21.75" customHeight="1" spans="1:4">
      <c r="A63" s="15" t="s">
        <v>339</v>
      </c>
      <c r="B63" s="11">
        <f>0</f>
        <v>0</v>
      </c>
      <c r="C63" s="15" t="s">
        <v>340</v>
      </c>
      <c r="D63" s="11">
        <f>0</f>
        <v>0</v>
      </c>
    </row>
    <row r="64" ht="23" customHeight="1" spans="1:4">
      <c r="A64" s="15" t="s">
        <v>341</v>
      </c>
      <c r="B64" s="11">
        <f>INDEX(Matrizes!$B$5:$D$7,IF(D60&lt;=1,1,IF(D60&lt;=5,2,3)),IF(B60&lt;=19,1,IF(B60&lt;=50,2,3)))</f>
        <v>1</v>
      </c>
      <c r="C64" s="16" t="s">
        <v>25</v>
      </c>
      <c r="D64" s="17" t="str">
        <f>INDEX(Matrizes!$B$10:$D$10,1,B64)</f>
        <v>Simples</v>
      </c>
    </row>
    <row r="65" ht="21.75" customHeight="1" spans="1:4">
      <c r="A65" s="18" t="s">
        <v>342</v>
      </c>
      <c r="B65" s="11">
        <f>INDEX(Matrizes!$B$13:$D$17,MATCH("ALI",Matrizes!$A$13:$A$17,0),B64)</f>
        <v>7</v>
      </c>
      <c r="C65" s="18" t="s">
        <v>343</v>
      </c>
      <c r="D65" s="11">
        <f>B65</f>
        <v>7</v>
      </c>
    </row>
    <row r="66" ht="7.5" customHeight="1" spans="1:4">
      <c r="A66" s="8"/>
      <c r="B66" s="8"/>
      <c r="C66" s="8"/>
      <c r="D66" s="8"/>
    </row>
    <row r="67" ht="28.5" customHeight="1" spans="1:4">
      <c r="A67" s="4" t="s">
        <v>344</v>
      </c>
      <c r="B67" s="5" t="s">
        <v>345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39.75" customHeight="1" spans="1:4">
      <c r="A70" s="4" t="s">
        <v>347</v>
      </c>
      <c r="B70" s="5" t="s">
        <v>458</v>
      </c>
      <c r="C70" s="6"/>
      <c r="D70" s="7"/>
    </row>
    <row r="71" ht="28.5" customHeight="1" spans="1:4">
      <c r="A71" s="4" t="s">
        <v>349</v>
      </c>
      <c r="B71" s="5" t="s">
        <v>350</v>
      </c>
      <c r="C71" s="6"/>
      <c r="D71" s="7"/>
    </row>
    <row r="72" ht="39.75" customHeight="1" spans="1:4">
      <c r="A72" s="4" t="s">
        <v>351</v>
      </c>
      <c r="B72" s="5" t="s">
        <v>352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459</v>
      </c>
      <c r="B75" s="20"/>
      <c r="C75" s="20"/>
      <c r="D75" s="20"/>
    </row>
    <row r="76" ht="42" customHeight="1" spans="1:4">
      <c r="A76" s="15"/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19.5" customHeight="1" spans="1:4">
      <c r="A131" s="8"/>
      <c r="B131" s="8"/>
      <c r="C131" s="8"/>
      <c r="D131" s="8"/>
    </row>
    <row r="132" ht="19.5" customHeight="1" spans="1:4">
      <c r="A132" s="8"/>
      <c r="B132" s="8"/>
      <c r="C132" s="8"/>
      <c r="D132" s="8"/>
    </row>
    <row r="133" ht="19.5" customHeight="1" spans="1:4">
      <c r="A133" s="8"/>
      <c r="B133" s="8"/>
      <c r="C133" s="8"/>
      <c r="D133" s="8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1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46:D46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2" manualBreakCount="2">
    <brk id="43" max="16383" man="1"/>
    <brk id="74" max="16383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461</v>
      </c>
      <c r="B1" s="3"/>
      <c r="C1" s="3"/>
      <c r="D1" s="3"/>
    </row>
    <row r="2" ht="28.5" customHeight="1" spans="1:4">
      <c r="A2" s="4" t="s">
        <v>301</v>
      </c>
      <c r="B2" s="5" t="s">
        <v>302</v>
      </c>
      <c r="C2" s="6"/>
      <c r="D2" s="7"/>
    </row>
    <row r="3" ht="28.5" customHeight="1" spans="1:4">
      <c r="A3" s="4" t="s">
        <v>303</v>
      </c>
      <c r="B3" s="5" t="s">
        <v>462</v>
      </c>
      <c r="C3" s="6"/>
      <c r="D3" s="7"/>
    </row>
    <row r="4" ht="28.5" customHeight="1" spans="1:4">
      <c r="A4" s="4" t="s">
        <v>305</v>
      </c>
      <c r="B4" s="5" t="s">
        <v>306</v>
      </c>
      <c r="C4" s="6"/>
      <c r="D4" s="7"/>
    </row>
    <row r="5" ht="28.5" customHeight="1" spans="1:4">
      <c r="A5" s="4" t="s">
        <v>307</v>
      </c>
      <c r="B5" s="5" t="s">
        <v>463</v>
      </c>
      <c r="C5" s="6"/>
      <c r="D5" s="7"/>
    </row>
    <row r="6" ht="28.5" customHeight="1" spans="1:4">
      <c r="A6" s="4" t="s">
        <v>309</v>
      </c>
      <c r="B6" s="5" t="s">
        <v>404</v>
      </c>
      <c r="C6" s="6"/>
      <c r="D6" s="7"/>
    </row>
    <row r="7" ht="39.75" customHeight="1" spans="1:4">
      <c r="A7" s="4" t="s">
        <v>311</v>
      </c>
      <c r="B7" s="5" t="s">
        <v>464</v>
      </c>
      <c r="C7" s="6"/>
      <c r="D7" s="7"/>
    </row>
    <row r="8" ht="39.75" customHeight="1" spans="1:4">
      <c r="A8" s="4" t="s">
        <v>313</v>
      </c>
      <c r="B8" s="5" t="s">
        <v>314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315</v>
      </c>
      <c r="B10" s="9" t="s">
        <v>316</v>
      </c>
      <c r="C10" s="9" t="s">
        <v>317</v>
      </c>
      <c r="D10" s="9" t="s">
        <v>318</v>
      </c>
    </row>
    <row r="11" ht="30" customHeight="1" spans="1:4">
      <c r="A11" s="10" t="s">
        <v>465</v>
      </c>
      <c r="B11" s="10" t="s">
        <v>320</v>
      </c>
      <c r="C11" s="11">
        <f>IF(B11="",0,IF(COUNTIF($B$11:B11,B11)=1,1,0))</f>
        <v>1</v>
      </c>
      <c r="D11" s="11">
        <f>IF(A11="",0,IF(COUNTIF($A$11:A11,A11)=1,1,0))</f>
        <v>1</v>
      </c>
    </row>
    <row r="12" ht="30" customHeight="1" spans="1:4">
      <c r="A12" s="10" t="s">
        <v>465</v>
      </c>
      <c r="B12" s="10" t="s">
        <v>407</v>
      </c>
      <c r="C12" s="11">
        <f>IF(B12="",0,IF(COUNTIF($B$11:B12,B12)=1,1,0))</f>
        <v>1</v>
      </c>
      <c r="D12" s="11">
        <f>IF(A12="",0,IF(COUNTIF($A$11:A12,A12)=1,1,0))</f>
        <v>0</v>
      </c>
    </row>
    <row r="13" ht="30" customHeight="1" spans="1:4">
      <c r="A13" s="10" t="s">
        <v>465</v>
      </c>
      <c r="B13" s="10" t="s">
        <v>408</v>
      </c>
      <c r="C13" s="11">
        <f>IF(B13="",0,IF(COUNTIF($B$11:B13,B13)=1,1,0))</f>
        <v>1</v>
      </c>
      <c r="D13" s="11">
        <f>IF(A13="",0,IF(COUNTIF($A$11:A13,A13)=1,1,0))</f>
        <v>0</v>
      </c>
    </row>
    <row r="14" ht="30" customHeight="1" spans="1:4">
      <c r="A14" s="10" t="s">
        <v>465</v>
      </c>
      <c r="B14" s="10" t="s">
        <v>466</v>
      </c>
      <c r="C14" s="11">
        <f>IF(B14="",0,IF(COUNTIF($B$11:B14,B14)=1,1,0))</f>
        <v>1</v>
      </c>
      <c r="D14" s="11">
        <f>IF(A14="",0,IF(COUNTIF($A$11:A14,A14)=1,1,0))</f>
        <v>0</v>
      </c>
    </row>
    <row r="15" ht="30" customHeight="1" spans="1:4">
      <c r="A15" s="10" t="s">
        <v>465</v>
      </c>
      <c r="B15" s="10" t="s">
        <v>467</v>
      </c>
      <c r="C15" s="11">
        <f>IF(B15="",0,IF(COUNTIF($B$11:B15,B15)=1,1,0))</f>
        <v>1</v>
      </c>
      <c r="D15" s="11">
        <f>IF(A15="",0,IF(COUNTIF($A$11:A15,A15)=1,1,0))</f>
        <v>0</v>
      </c>
    </row>
    <row r="16" ht="30" customHeight="1" spans="1:4">
      <c r="A16" s="10" t="s">
        <v>465</v>
      </c>
      <c r="B16" s="10" t="s">
        <v>414</v>
      </c>
      <c r="C16" s="11">
        <f>IF(B16="",0,IF(COUNTIF($B$11:B16,B16)=1,1,0))</f>
        <v>1</v>
      </c>
      <c r="D16" s="11">
        <f>IF(A16="",0,IF(COUNTIF($A$11:A16,A16)=1,1,0))</f>
        <v>0</v>
      </c>
    </row>
    <row r="17" ht="21.75" hidden="1" customHeight="1" spans="1:4">
      <c r="A17" s="12"/>
      <c r="B17" s="12"/>
      <c r="C17" s="11">
        <f>IF(B17="",0,IF(COUNTIF($B$11:B17,B17)=1,1,0))</f>
        <v>0</v>
      </c>
      <c r="D17" s="11">
        <f>IF(A17="",0,IF(COUNTIF($A$11:A17,A17)=1,1,0))</f>
        <v>0</v>
      </c>
    </row>
    <row r="18" ht="21.75" hidden="1" customHeight="1" spans="1:4">
      <c r="A18" s="12"/>
      <c r="B18" s="12"/>
      <c r="C18" s="11">
        <f>IF(B18="",0,IF(COUNTIF($B$11:B18,B18)=1,1,0))</f>
        <v>0</v>
      </c>
      <c r="D18" s="11">
        <f>IF(A18="",0,IF(COUNTIF($A$11:A18,A18)=1,1,0))</f>
        <v>0</v>
      </c>
    </row>
    <row r="19" ht="21.75" hidden="1" customHeight="1" spans="1:4">
      <c r="A19" s="12"/>
      <c r="B19" s="12"/>
      <c r="C19" s="11">
        <f>IF(B19="",0,IF(COUNTIF($B$11:B19,B19)=1,1,0))</f>
        <v>0</v>
      </c>
      <c r="D19" s="11">
        <f>IF(A19="",0,IF(COUNTIF($A$11:A19,A19)=1,1,0))</f>
        <v>0</v>
      </c>
    </row>
    <row r="20" ht="21.75" hidden="1" customHeight="1" spans="1:4">
      <c r="A20" s="12"/>
      <c r="B20" s="12"/>
      <c r="C20" s="11">
        <f>IF(B20="",0,IF(COUNTIF($B$11:B20,B20)=1,1,0))</f>
        <v>0</v>
      </c>
      <c r="D20" s="11">
        <f>IF(A20="",0,IF(COUNTIF($A$11:A20,A20)=1,1,0))</f>
        <v>0</v>
      </c>
    </row>
    <row r="21" ht="21.75" hidden="1" customHeight="1" spans="1:4">
      <c r="A21" s="12"/>
      <c r="B21" s="12"/>
      <c r="C21" s="11">
        <f>IF(B21="",0,IF(COUNTIF($B$11:B21,B21)=1,1,0))</f>
        <v>0</v>
      </c>
      <c r="D21" s="11">
        <f>IF(A21="",0,IF(COUNTIF($A$11:A21,A21)=1,1,0))</f>
        <v>0</v>
      </c>
    </row>
    <row r="22" ht="21.75" hidden="1" customHeight="1" spans="1:4">
      <c r="A22" s="12"/>
      <c r="B22" s="12"/>
      <c r="C22" s="11">
        <f>IF(B22="",0,IF(COUNTIF($B$11:B22,B22)=1,1,0))</f>
        <v>0</v>
      </c>
      <c r="D22" s="11">
        <f>IF(A22="",0,IF(COUNTIF($A$11:A22,A22)=1,1,0))</f>
        <v>0</v>
      </c>
    </row>
    <row r="23" ht="21.75" hidden="1" customHeight="1" spans="1:4">
      <c r="A23" s="12"/>
      <c r="B23" s="12"/>
      <c r="C23" s="11">
        <f>IF(B23="",0,IF(COUNTIF($B$11:B23,B23)=1,1,0))</f>
        <v>0</v>
      </c>
      <c r="D23" s="11">
        <f>IF(A23="",0,IF(COUNTIF($A$11:A23,A23)=1,1,0))</f>
        <v>0</v>
      </c>
    </row>
    <row r="24" ht="21.75" hidden="1" customHeight="1" spans="1:4">
      <c r="A24" s="12"/>
      <c r="B24" s="12"/>
      <c r="C24" s="11">
        <f>IF(B24="",0,IF(COUNTIF($B$11:B24,B24)=1,1,0))</f>
        <v>0</v>
      </c>
      <c r="D24" s="11">
        <f>IF(A24="",0,IF(COUNTIF($A$11:A24,A24)=1,1,0))</f>
        <v>0</v>
      </c>
    </row>
    <row r="25" ht="21.75" hidden="1" customHeight="1" spans="1:4">
      <c r="A25" s="12"/>
      <c r="B25" s="12"/>
      <c r="C25" s="11">
        <f>IF(B25="",0,IF(COUNTIF($B$11:B25,B25)=1,1,0))</f>
        <v>0</v>
      </c>
      <c r="D25" s="11">
        <f>IF(A25="",0,IF(COUNTIF($A$11:A25,A25)=1,1,0))</f>
        <v>0</v>
      </c>
    </row>
    <row r="26" ht="21.75" hidden="1" customHeight="1" spans="1:4">
      <c r="A26" s="12"/>
      <c r="B26" s="12"/>
      <c r="C26" s="11">
        <f>IF(B26="",0,IF(COUNTIF($B$11:B26,B26)=1,1,0))</f>
        <v>0</v>
      </c>
      <c r="D26" s="11">
        <f>IF(A26="",0,IF(COUNTIF($A$11:A26,A26)=1,1,0))</f>
        <v>0</v>
      </c>
    </row>
    <row r="27" ht="21.75" hidden="1" customHeight="1" spans="1:4">
      <c r="A27" s="12"/>
      <c r="B27" s="12"/>
      <c r="C27" s="11">
        <f>IF(B27="",0,IF(COUNTIF($B$11:B27,B27)=1,1,0))</f>
        <v>0</v>
      </c>
      <c r="D27" s="11">
        <f>IF(A27="",0,IF(COUNTIF($A$11:A27,A27)=1,1,0))</f>
        <v>0</v>
      </c>
    </row>
    <row r="28" ht="21.75" hidden="1" customHeight="1" spans="1:4">
      <c r="A28" s="12"/>
      <c r="B28" s="12"/>
      <c r="C28" s="11">
        <f>IF(B28="",0,IF(COUNTIF($B$11:B28,B28)=1,1,0))</f>
        <v>0</v>
      </c>
      <c r="D28" s="11">
        <f>IF(A28="",0,IF(COUNTIF($A$11:A28,A28)=1,1,0))</f>
        <v>0</v>
      </c>
    </row>
    <row r="29" ht="21.75" hidden="1" customHeight="1" spans="1:4">
      <c r="A29" s="12"/>
      <c r="B29" s="12"/>
      <c r="C29" s="11">
        <f>IF(B29="",0,IF(COUNTIF($B$11:B29,B29)=1,1,0))</f>
        <v>0</v>
      </c>
      <c r="D29" s="11">
        <f>IF(A29="",0,IF(COUNTIF($A$11:A29,A29)=1,1,0))</f>
        <v>0</v>
      </c>
    </row>
    <row r="30" ht="21.75" hidden="1" customHeight="1" spans="1:4">
      <c r="A30" s="12"/>
      <c r="B30" s="12"/>
      <c r="C30" s="11">
        <f>IF(B30="",0,IF(COUNTIF($B$11:B30,B30)=1,1,0))</f>
        <v>0</v>
      </c>
      <c r="D30" s="11">
        <f>IF(A30="",0,IF(COUNTIF($A$11:A30,A30)=1,1,0))</f>
        <v>0</v>
      </c>
    </row>
    <row r="31" ht="21.75" hidden="1" customHeight="1" spans="1:4">
      <c r="A31" s="12"/>
      <c r="B31" s="12"/>
      <c r="C31" s="11">
        <f>IF(B31="",0,IF(COUNTIF($B$11:B31,B31)=1,1,0))</f>
        <v>0</v>
      </c>
      <c r="D31" s="11">
        <f>IF(A31="",0,IF(COUNTIF($A$11:A31,A31)=1,1,0))</f>
        <v>0</v>
      </c>
    </row>
    <row r="32" ht="21.75" hidden="1" customHeight="1" spans="1:4">
      <c r="A32" s="12"/>
      <c r="B32" s="12"/>
      <c r="C32" s="11">
        <f>IF(B32="",0,IF(COUNTIF($B$11:B32,B32)=1,1,0))</f>
        <v>0</v>
      </c>
      <c r="D32" s="11">
        <f>IF(A32="",0,IF(COUNTIF($A$11:A32,A32)=1,1,0))</f>
        <v>0</v>
      </c>
    </row>
    <row r="33" ht="21.75" hidden="1" customHeight="1" spans="1:4">
      <c r="A33" s="12"/>
      <c r="B33" s="12"/>
      <c r="C33" s="11">
        <f>IF(B33="",0,IF(COUNTIF($B$11:B33,B33)=1,1,0))</f>
        <v>0</v>
      </c>
      <c r="D33" s="11">
        <f>IF(A33="",0,IF(COUNTIF($A$11:A33,A33)=1,1,0))</f>
        <v>0</v>
      </c>
    </row>
    <row r="34" ht="21.75" hidden="1" customHeight="1" spans="1:4">
      <c r="A34" s="12"/>
      <c r="B34" s="12"/>
      <c r="C34" s="11">
        <f>IF(B34="",0,IF(COUNTIF($B$11:B34,B34)=1,1,0))</f>
        <v>0</v>
      </c>
      <c r="D34" s="11">
        <f>IF(A34="",0,IF(COUNTIF($A$11:A34,A34)=1,1,0))</f>
        <v>0</v>
      </c>
    </row>
    <row r="35" ht="21.75" hidden="1" customHeight="1" spans="1:4">
      <c r="A35" s="12"/>
      <c r="B35" s="12"/>
      <c r="C35" s="11">
        <f>IF(B35="",0,IF(COUNTIF($B$11:B35,B35)=1,1,0))</f>
        <v>0</v>
      </c>
      <c r="D35" s="11">
        <f>IF(A35="",0,IF(COUNTIF($A$11:A35,A35)=1,1,0))</f>
        <v>0</v>
      </c>
    </row>
    <row r="36" ht="21.75" hidden="1" customHeight="1" spans="1:4">
      <c r="A36" s="12"/>
      <c r="B36" s="12"/>
      <c r="C36" s="11">
        <f>IF(B36="",0,IF(COUNTIF($B$11:B36,B36)=1,1,0))</f>
        <v>0</v>
      </c>
      <c r="D36" s="11">
        <f>IF(A36="",0,IF(COUNTIF($A$11:A36,A36)=1,1,0))</f>
        <v>0</v>
      </c>
    </row>
    <row r="37" ht="21.75" hidden="1" customHeight="1" spans="1:4">
      <c r="A37" s="12"/>
      <c r="B37" s="12"/>
      <c r="C37" s="11">
        <f>IF(B37="",0,IF(COUNTIF($B$11:B37,B37)=1,1,0))</f>
        <v>0</v>
      </c>
      <c r="D37" s="11">
        <f>IF(A37="",0,IF(COUNTIF($A$11:A37,A37)=1,1,0))</f>
        <v>0</v>
      </c>
    </row>
    <row r="38" ht="21.75" hidden="1" customHeight="1" spans="1:4">
      <c r="A38" s="12"/>
      <c r="B38" s="12"/>
      <c r="C38" s="11">
        <f>IF(B38="",0,IF(COUNTIF($B$11:B38,B38)=1,1,0))</f>
        <v>0</v>
      </c>
      <c r="D38" s="11">
        <f>IF(A38="",0,IF(COUNTIF($A$11:A38,A38)=1,1,0))</f>
        <v>0</v>
      </c>
    </row>
    <row r="39" ht="21.75" hidden="1" customHeight="1" spans="1:4">
      <c r="A39" s="12"/>
      <c r="B39" s="12"/>
      <c r="C39" s="11">
        <f>IF(B39="",0,IF(COUNTIF($B$11:B39,B39)=1,1,0))</f>
        <v>0</v>
      </c>
      <c r="D39" s="11">
        <f>IF(A39="",0,IF(COUNTIF($A$11:A39,A39)=1,1,0))</f>
        <v>0</v>
      </c>
    </row>
    <row r="40" ht="21.75" hidden="1" customHeight="1" spans="1:4">
      <c r="A40" s="12"/>
      <c r="B40" s="12"/>
      <c r="C40" s="11">
        <f>IF(B40="",0,IF(COUNTIF($B$11:B40,B40)=1,1,0))</f>
        <v>0</v>
      </c>
      <c r="D40" s="11">
        <f>IF(A40="",0,IF(COUNTIF($A$11:A40,A40)=1,1,0))</f>
        <v>0</v>
      </c>
    </row>
    <row r="41" ht="21.75" hidden="1" customHeight="1" spans="1:4">
      <c r="A41" s="12"/>
      <c r="B41" s="12"/>
      <c r="C41" s="11">
        <f>IF(B41="",0,IF(COUNTIF($B$11:B41,B41)=1,1,0))</f>
        <v>0</v>
      </c>
      <c r="D41" s="11">
        <f>IF(A41="",0,IF(COUNTIF($A$11:A41,A41)=1,1,0))</f>
        <v>0</v>
      </c>
    </row>
    <row r="42" ht="21.75" hidden="1" customHeight="1" spans="1:4">
      <c r="A42" s="12"/>
      <c r="B42" s="12"/>
      <c r="C42" s="11">
        <f>IF(B42="",0,IF(COUNTIF($B$11:B42,B42)=1,1,0))</f>
        <v>0</v>
      </c>
      <c r="D42" s="11">
        <f>IF(A42="",0,IF(COUNTIF($A$11:A42,A42)=1,1,0))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325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4" t="s">
        <v>330</v>
      </c>
      <c r="B46" s="5" t="s">
        <v>468</v>
      </c>
      <c r="C46" s="6"/>
      <c r="D46" s="7"/>
    </row>
    <row r="47" ht="21.75" hidden="1" customHeight="1" spans="1:4">
      <c r="A47" s="8"/>
      <c r="B47" s="8"/>
      <c r="C47" s="8"/>
      <c r="D47" s="8"/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28.5" customHeight="1" spans="1:4">
      <c r="A57" s="4" t="s">
        <v>332</v>
      </c>
      <c r="B57" s="5" t="s">
        <v>333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SUM(C11:C42)</f>
        <v>6</v>
      </c>
      <c r="C60" s="15" t="s">
        <v>336</v>
      </c>
      <c r="D60" s="11">
        <f>SUM(D11:D42)</f>
        <v>1</v>
      </c>
    </row>
    <row r="61" ht="21.75" customHeight="1" spans="1:4">
      <c r="A61" s="15" t="s">
        <v>337</v>
      </c>
      <c r="B61" s="11">
        <f>0</f>
        <v>0</v>
      </c>
      <c r="C61" s="15" t="s">
        <v>338</v>
      </c>
      <c r="D61" s="11">
        <f>0</f>
        <v>0</v>
      </c>
    </row>
    <row r="62" ht="21.75" customHeight="1" spans="1:4">
      <c r="A62" s="15" t="s">
        <v>328</v>
      </c>
      <c r="B62" s="11">
        <f>0</f>
        <v>0</v>
      </c>
      <c r="C62" s="15" t="s">
        <v>329</v>
      </c>
      <c r="D62" s="11">
        <f>0</f>
        <v>0</v>
      </c>
    </row>
    <row r="63" ht="21.75" customHeight="1" spans="1:4">
      <c r="A63" s="15" t="s">
        <v>339</v>
      </c>
      <c r="B63" s="11">
        <f>0</f>
        <v>0</v>
      </c>
      <c r="C63" s="15" t="s">
        <v>340</v>
      </c>
      <c r="D63" s="11">
        <f>0</f>
        <v>0</v>
      </c>
    </row>
    <row r="64" ht="23" customHeight="1" spans="1:4">
      <c r="A64" s="15" t="s">
        <v>341</v>
      </c>
      <c r="B64" s="11">
        <f>INDEX(Matrizes!$B$5:$D$7,IF(D60&lt;=1,1,IF(D60&lt;=5,2,3)),IF(B60&lt;=19,1,IF(B60&lt;=50,2,3)))</f>
        <v>1</v>
      </c>
      <c r="C64" s="16" t="s">
        <v>25</v>
      </c>
      <c r="D64" s="17" t="str">
        <f>INDEX(Matrizes!$B$10:$D$10,1,B64)</f>
        <v>Simples</v>
      </c>
    </row>
    <row r="65" ht="21.75" customHeight="1" spans="1:4">
      <c r="A65" s="18" t="s">
        <v>342</v>
      </c>
      <c r="B65" s="11">
        <f>INDEX(Matrizes!$B$13:$D$17,MATCH("ALI",Matrizes!$A$13:$A$17,0),B64)</f>
        <v>7</v>
      </c>
      <c r="C65" s="18" t="s">
        <v>343</v>
      </c>
      <c r="D65" s="11">
        <f>B65</f>
        <v>7</v>
      </c>
    </row>
    <row r="66" ht="7.5" customHeight="1" spans="1:4">
      <c r="A66" s="8"/>
      <c r="B66" s="8"/>
      <c r="C66" s="8"/>
      <c r="D66" s="8"/>
    </row>
    <row r="67" ht="28.5" customHeight="1" spans="1:4">
      <c r="A67" s="4" t="s">
        <v>344</v>
      </c>
      <c r="B67" s="5" t="s">
        <v>345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469</v>
      </c>
      <c r="C70" s="6"/>
      <c r="D70" s="7"/>
    </row>
    <row r="71" ht="28.5" customHeight="1" spans="1:4">
      <c r="A71" s="4" t="s">
        <v>349</v>
      </c>
      <c r="B71" s="5" t="s">
        <v>350</v>
      </c>
      <c r="C71" s="6"/>
      <c r="D71" s="7"/>
    </row>
    <row r="72" ht="39.75" customHeight="1" spans="1:4">
      <c r="A72" s="4" t="s">
        <v>351</v>
      </c>
      <c r="B72" s="5" t="s">
        <v>352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470</v>
      </c>
      <c r="B75" s="20"/>
      <c r="C75" s="20"/>
      <c r="D75" s="20"/>
    </row>
    <row r="76" ht="42" customHeight="1" spans="1:4">
      <c r="A76" s="15" t="s">
        <v>471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19.5" customHeight="1" spans="1:4">
      <c r="A131" s="8"/>
      <c r="B131" s="8"/>
      <c r="C131" s="8"/>
      <c r="D131" s="8"/>
    </row>
    <row r="132" ht="19.5" customHeight="1" spans="1:4">
      <c r="A132" s="8"/>
      <c r="B132" s="8"/>
      <c r="C132" s="8"/>
      <c r="D132" s="8"/>
    </row>
    <row r="133" ht="19.5" customHeight="1" spans="1:4">
      <c r="A133" s="8"/>
      <c r="B133" s="8"/>
      <c r="C133" s="8"/>
      <c r="D133" s="8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1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46:D46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2" manualBreakCount="2">
    <brk id="43" max="16383" man="1"/>
    <brk id="74" max="16383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473</v>
      </c>
      <c r="B1" s="3"/>
      <c r="C1" s="3"/>
      <c r="D1" s="3"/>
    </row>
    <row r="2" ht="28.5" customHeight="1" spans="1:4">
      <c r="A2" s="4" t="s">
        <v>301</v>
      </c>
      <c r="B2" s="5" t="s">
        <v>474</v>
      </c>
      <c r="C2" s="6"/>
      <c r="D2" s="7"/>
    </row>
    <row r="3" ht="28.5" customHeight="1" spans="1:4">
      <c r="A3" s="4" t="s">
        <v>303</v>
      </c>
      <c r="B3" s="5" t="s">
        <v>475</v>
      </c>
      <c r="C3" s="6"/>
      <c r="D3" s="7"/>
    </row>
    <row r="4" ht="28.5" customHeight="1" spans="1:4">
      <c r="A4" s="4" t="s">
        <v>305</v>
      </c>
      <c r="B4" s="5" t="s">
        <v>476</v>
      </c>
      <c r="C4" s="6"/>
      <c r="D4" s="7"/>
    </row>
    <row r="5" ht="28.5" customHeight="1" spans="1:4">
      <c r="A5" s="4" t="s">
        <v>307</v>
      </c>
      <c r="B5" s="5" t="s">
        <v>477</v>
      </c>
      <c r="C5" s="6"/>
      <c r="D5" s="7"/>
    </row>
    <row r="6" ht="28.5" customHeight="1" spans="1:4">
      <c r="A6" s="4" t="s">
        <v>309</v>
      </c>
      <c r="B6" s="5" t="s">
        <v>478</v>
      </c>
      <c r="C6" s="6"/>
      <c r="D6" s="7"/>
    </row>
    <row r="7" ht="28.5" customHeight="1" spans="1:4">
      <c r="A7" s="4" t="s">
        <v>311</v>
      </c>
      <c r="B7" s="5" t="s">
        <v>479</v>
      </c>
      <c r="C7" s="6"/>
      <c r="D7" s="7"/>
    </row>
    <row r="8" ht="39.75" customHeight="1" spans="1:4">
      <c r="A8" s="4" t="s">
        <v>313</v>
      </c>
      <c r="B8" s="5" t="s">
        <v>314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315</v>
      </c>
      <c r="B10" s="9" t="s">
        <v>316</v>
      </c>
      <c r="C10" s="9" t="s">
        <v>317</v>
      </c>
      <c r="D10" s="9" t="s">
        <v>318</v>
      </c>
    </row>
    <row r="11" ht="30" customHeight="1" spans="1:4">
      <c r="A11" s="10" t="s">
        <v>480</v>
      </c>
      <c r="B11" s="10" t="s">
        <v>321</v>
      </c>
      <c r="C11" s="11">
        <f>IF(B11="",0,IF(COUNTIF($B$11:B11,B11)=1,1,0))</f>
        <v>1</v>
      </c>
      <c r="D11" s="11">
        <f>IF(A11="",0,IF(COUNTIF($A$11:A11,A11)=1,1,0))</f>
        <v>1</v>
      </c>
    </row>
    <row r="12" ht="30" customHeight="1" spans="1:4">
      <c r="A12" s="10" t="s">
        <v>480</v>
      </c>
      <c r="B12" s="10" t="s">
        <v>322</v>
      </c>
      <c r="C12" s="11">
        <f>IF(B12="",0,IF(COUNTIF($B$11:B12,B12)=1,1,0))</f>
        <v>1</v>
      </c>
      <c r="D12" s="11">
        <f>IF(A12="",0,IF(COUNTIF($A$11:A12,A12)=1,1,0))</f>
        <v>0</v>
      </c>
    </row>
    <row r="13" ht="30" customHeight="1" spans="1:4">
      <c r="A13" s="10" t="s">
        <v>480</v>
      </c>
      <c r="B13" s="10" t="s">
        <v>481</v>
      </c>
      <c r="C13" s="11">
        <f>IF(B13="",0,IF(COUNTIF($B$11:B13,B13)=1,1,0))</f>
        <v>1</v>
      </c>
      <c r="D13" s="11">
        <f>IF(A13="",0,IF(COUNTIF($A$11:A13,A13)=1,1,0))</f>
        <v>0</v>
      </c>
    </row>
    <row r="14" ht="30" customHeight="1" spans="1:4">
      <c r="A14" s="10" t="s">
        <v>480</v>
      </c>
      <c r="B14" s="10" t="s">
        <v>482</v>
      </c>
      <c r="C14" s="11">
        <f>IF(B14="",0,IF(COUNTIF($B$11:B14,B14)=1,1,0))</f>
        <v>1</v>
      </c>
      <c r="D14" s="11">
        <f>IF(A14="",0,IF(COUNTIF($A$11:A14,A14)=1,1,0))</f>
        <v>0</v>
      </c>
    </row>
    <row r="15" ht="30" customHeight="1" spans="1:4">
      <c r="A15" s="10" t="s">
        <v>480</v>
      </c>
      <c r="B15" s="10" t="s">
        <v>483</v>
      </c>
      <c r="C15" s="11">
        <f>IF(B15="",0,IF(COUNTIF($B$11:B15,B15)=1,1,0))</f>
        <v>1</v>
      </c>
      <c r="D15" s="11">
        <f>IF(A15="",0,IF(COUNTIF($A$11:A15,A15)=1,1,0))</f>
        <v>0</v>
      </c>
    </row>
    <row r="16" ht="21.75" hidden="1" customHeight="1" spans="1:4">
      <c r="A16" s="12"/>
      <c r="B16" s="12"/>
      <c r="C16" s="11">
        <f>IF(B16="",0,IF(COUNTIF($B$11:B16,B16)=1,1,0))</f>
        <v>0</v>
      </c>
      <c r="D16" s="11">
        <f>IF(A16="",0,IF(COUNTIF($A$11:A16,A16)=1,1,0))</f>
        <v>0</v>
      </c>
    </row>
    <row r="17" ht="21.75" hidden="1" customHeight="1" spans="1:4">
      <c r="A17" s="12"/>
      <c r="B17" s="12"/>
      <c r="C17" s="11">
        <f>IF(B17="",0,IF(COUNTIF($B$11:B17,B17)=1,1,0))</f>
        <v>0</v>
      </c>
      <c r="D17" s="11">
        <f>IF(A17="",0,IF(COUNTIF($A$11:A17,A17)=1,1,0))</f>
        <v>0</v>
      </c>
    </row>
    <row r="18" ht="21.75" hidden="1" customHeight="1" spans="1:4">
      <c r="A18" s="12"/>
      <c r="B18" s="12"/>
      <c r="C18" s="11">
        <f>IF(B18="",0,IF(COUNTIF($B$11:B18,B18)=1,1,0))</f>
        <v>0</v>
      </c>
      <c r="D18" s="11">
        <f>IF(A18="",0,IF(COUNTIF($A$11:A18,A18)=1,1,0))</f>
        <v>0</v>
      </c>
    </row>
    <row r="19" ht="21.75" hidden="1" customHeight="1" spans="1:4">
      <c r="A19" s="12"/>
      <c r="B19" s="12"/>
      <c r="C19" s="11">
        <f>IF(B19="",0,IF(COUNTIF($B$11:B19,B19)=1,1,0))</f>
        <v>0</v>
      </c>
      <c r="D19" s="11">
        <f>IF(A19="",0,IF(COUNTIF($A$11:A19,A19)=1,1,0))</f>
        <v>0</v>
      </c>
    </row>
    <row r="20" ht="21.75" hidden="1" customHeight="1" spans="1:4">
      <c r="A20" s="12"/>
      <c r="B20" s="12"/>
      <c r="C20" s="11">
        <f>IF(B20="",0,IF(COUNTIF($B$11:B20,B20)=1,1,0))</f>
        <v>0</v>
      </c>
      <c r="D20" s="11">
        <f>IF(A20="",0,IF(COUNTIF($A$11:A20,A20)=1,1,0))</f>
        <v>0</v>
      </c>
    </row>
    <row r="21" ht="21.75" hidden="1" customHeight="1" spans="1:4">
      <c r="A21" s="12"/>
      <c r="B21" s="12"/>
      <c r="C21" s="11">
        <f>IF(B21="",0,IF(COUNTIF($B$11:B21,B21)=1,1,0))</f>
        <v>0</v>
      </c>
      <c r="D21" s="11">
        <f>IF(A21="",0,IF(COUNTIF($A$11:A21,A21)=1,1,0))</f>
        <v>0</v>
      </c>
    </row>
    <row r="22" ht="21.75" hidden="1" customHeight="1" spans="1:4">
      <c r="A22" s="12"/>
      <c r="B22" s="12"/>
      <c r="C22" s="11">
        <f>IF(B22="",0,IF(COUNTIF($B$11:B22,B22)=1,1,0))</f>
        <v>0</v>
      </c>
      <c r="D22" s="11">
        <f>IF(A22="",0,IF(COUNTIF($A$11:A22,A22)=1,1,0))</f>
        <v>0</v>
      </c>
    </row>
    <row r="23" ht="21.75" hidden="1" customHeight="1" spans="1:4">
      <c r="A23" s="12"/>
      <c r="B23" s="12"/>
      <c r="C23" s="11">
        <f>IF(B23="",0,IF(COUNTIF($B$11:B23,B23)=1,1,0))</f>
        <v>0</v>
      </c>
      <c r="D23" s="11">
        <f>IF(A23="",0,IF(COUNTIF($A$11:A23,A23)=1,1,0))</f>
        <v>0</v>
      </c>
    </row>
    <row r="24" ht="21.75" hidden="1" customHeight="1" spans="1:4">
      <c r="A24" s="12"/>
      <c r="B24" s="12"/>
      <c r="C24" s="11">
        <f>IF(B24="",0,IF(COUNTIF($B$11:B24,B24)=1,1,0))</f>
        <v>0</v>
      </c>
      <c r="D24" s="11">
        <f>IF(A24="",0,IF(COUNTIF($A$11:A24,A24)=1,1,0))</f>
        <v>0</v>
      </c>
    </row>
    <row r="25" ht="21.75" hidden="1" customHeight="1" spans="1:4">
      <c r="A25" s="12"/>
      <c r="B25" s="12"/>
      <c r="C25" s="11">
        <f>IF(B25="",0,IF(COUNTIF($B$11:B25,B25)=1,1,0))</f>
        <v>0</v>
      </c>
      <c r="D25" s="11">
        <f>IF(A25="",0,IF(COUNTIF($A$11:A25,A25)=1,1,0))</f>
        <v>0</v>
      </c>
    </row>
    <row r="26" ht="21.75" hidden="1" customHeight="1" spans="1:4">
      <c r="A26" s="12"/>
      <c r="B26" s="12"/>
      <c r="C26" s="11">
        <f>IF(B26="",0,IF(COUNTIF($B$11:B26,B26)=1,1,0))</f>
        <v>0</v>
      </c>
      <c r="D26" s="11">
        <f>IF(A26="",0,IF(COUNTIF($A$11:A26,A26)=1,1,0))</f>
        <v>0</v>
      </c>
    </row>
    <row r="27" ht="21.75" hidden="1" customHeight="1" spans="1:4">
      <c r="A27" s="12"/>
      <c r="B27" s="12"/>
      <c r="C27" s="11">
        <f>IF(B27="",0,IF(COUNTIF($B$11:B27,B27)=1,1,0))</f>
        <v>0</v>
      </c>
      <c r="D27" s="11">
        <f>IF(A27="",0,IF(COUNTIF($A$11:A27,A27)=1,1,0))</f>
        <v>0</v>
      </c>
    </row>
    <row r="28" ht="21.75" hidden="1" customHeight="1" spans="1:4">
      <c r="A28" s="12"/>
      <c r="B28" s="12"/>
      <c r="C28" s="11">
        <f>IF(B28="",0,IF(COUNTIF($B$11:B28,B28)=1,1,0))</f>
        <v>0</v>
      </c>
      <c r="D28" s="11">
        <f>IF(A28="",0,IF(COUNTIF($A$11:A28,A28)=1,1,0))</f>
        <v>0</v>
      </c>
    </row>
    <row r="29" ht="21.75" hidden="1" customHeight="1" spans="1:4">
      <c r="A29" s="12"/>
      <c r="B29" s="12"/>
      <c r="C29" s="11">
        <f>IF(B29="",0,IF(COUNTIF($B$11:B29,B29)=1,1,0))</f>
        <v>0</v>
      </c>
      <c r="D29" s="11">
        <f>IF(A29="",0,IF(COUNTIF($A$11:A29,A29)=1,1,0))</f>
        <v>0</v>
      </c>
    </row>
    <row r="30" ht="21.75" hidden="1" customHeight="1" spans="1:4">
      <c r="A30" s="12"/>
      <c r="B30" s="12"/>
      <c r="C30" s="11">
        <f>IF(B30="",0,IF(COUNTIF($B$11:B30,B30)=1,1,0))</f>
        <v>0</v>
      </c>
      <c r="D30" s="11">
        <f>IF(A30="",0,IF(COUNTIF($A$11:A30,A30)=1,1,0))</f>
        <v>0</v>
      </c>
    </row>
    <row r="31" ht="21.75" hidden="1" customHeight="1" spans="1:4">
      <c r="A31" s="12"/>
      <c r="B31" s="12"/>
      <c r="C31" s="11">
        <f>IF(B31="",0,IF(COUNTIF($B$11:B31,B31)=1,1,0))</f>
        <v>0</v>
      </c>
      <c r="D31" s="11">
        <f>IF(A31="",0,IF(COUNTIF($A$11:A31,A31)=1,1,0))</f>
        <v>0</v>
      </c>
    </row>
    <row r="32" ht="21.75" hidden="1" customHeight="1" spans="1:4">
      <c r="A32" s="12"/>
      <c r="B32" s="12"/>
      <c r="C32" s="11">
        <f>IF(B32="",0,IF(COUNTIF($B$11:B32,B32)=1,1,0))</f>
        <v>0</v>
      </c>
      <c r="D32" s="11">
        <f>IF(A32="",0,IF(COUNTIF($A$11:A32,A32)=1,1,0))</f>
        <v>0</v>
      </c>
    </row>
    <row r="33" ht="21.75" hidden="1" customHeight="1" spans="1:4">
      <c r="A33" s="12"/>
      <c r="B33" s="12"/>
      <c r="C33" s="11">
        <f>IF(B33="",0,IF(COUNTIF($B$11:B33,B33)=1,1,0))</f>
        <v>0</v>
      </c>
      <c r="D33" s="11">
        <f>IF(A33="",0,IF(COUNTIF($A$11:A33,A33)=1,1,0))</f>
        <v>0</v>
      </c>
    </row>
    <row r="34" ht="21.75" hidden="1" customHeight="1" spans="1:4">
      <c r="A34" s="12"/>
      <c r="B34" s="12"/>
      <c r="C34" s="11">
        <f>IF(B34="",0,IF(COUNTIF($B$11:B34,B34)=1,1,0))</f>
        <v>0</v>
      </c>
      <c r="D34" s="11">
        <f>IF(A34="",0,IF(COUNTIF($A$11:A34,A34)=1,1,0))</f>
        <v>0</v>
      </c>
    </row>
    <row r="35" ht="21.75" hidden="1" customHeight="1" spans="1:4">
      <c r="A35" s="12"/>
      <c r="B35" s="12"/>
      <c r="C35" s="11">
        <f>IF(B35="",0,IF(COUNTIF($B$11:B35,B35)=1,1,0))</f>
        <v>0</v>
      </c>
      <c r="D35" s="11">
        <f>IF(A35="",0,IF(COUNTIF($A$11:A35,A35)=1,1,0))</f>
        <v>0</v>
      </c>
    </row>
    <row r="36" ht="21.75" hidden="1" customHeight="1" spans="1:4">
      <c r="A36" s="12"/>
      <c r="B36" s="12"/>
      <c r="C36" s="11">
        <f>IF(B36="",0,IF(COUNTIF($B$11:B36,B36)=1,1,0))</f>
        <v>0</v>
      </c>
      <c r="D36" s="11">
        <f>IF(A36="",0,IF(COUNTIF($A$11:A36,A36)=1,1,0))</f>
        <v>0</v>
      </c>
    </row>
    <row r="37" ht="21.75" hidden="1" customHeight="1" spans="1:4">
      <c r="A37" s="12"/>
      <c r="B37" s="12"/>
      <c r="C37" s="11">
        <f>IF(B37="",0,IF(COUNTIF($B$11:B37,B37)=1,1,0))</f>
        <v>0</v>
      </c>
      <c r="D37" s="11">
        <f>IF(A37="",0,IF(COUNTIF($A$11:A37,A37)=1,1,0))</f>
        <v>0</v>
      </c>
    </row>
    <row r="38" ht="21.75" hidden="1" customHeight="1" spans="1:4">
      <c r="A38" s="12"/>
      <c r="B38" s="12"/>
      <c r="C38" s="11">
        <f>IF(B38="",0,IF(COUNTIF($B$11:B38,B38)=1,1,0))</f>
        <v>0</v>
      </c>
      <c r="D38" s="11">
        <f>IF(A38="",0,IF(COUNTIF($A$11:A38,A38)=1,1,0))</f>
        <v>0</v>
      </c>
    </row>
    <row r="39" ht="21.75" hidden="1" customHeight="1" spans="1:4">
      <c r="A39" s="12"/>
      <c r="B39" s="12"/>
      <c r="C39" s="11">
        <f>IF(B39="",0,IF(COUNTIF($B$11:B39,B39)=1,1,0))</f>
        <v>0</v>
      </c>
      <c r="D39" s="11">
        <f>IF(A39="",0,IF(COUNTIF($A$11:A39,A39)=1,1,0))</f>
        <v>0</v>
      </c>
    </row>
    <row r="40" ht="21.75" hidden="1" customHeight="1" spans="1:4">
      <c r="A40" s="12"/>
      <c r="B40" s="12"/>
      <c r="C40" s="11">
        <f>IF(B40="",0,IF(COUNTIF($B$11:B40,B40)=1,1,0))</f>
        <v>0</v>
      </c>
      <c r="D40" s="11">
        <f>IF(A40="",0,IF(COUNTIF($A$11:A40,A40)=1,1,0))</f>
        <v>0</v>
      </c>
    </row>
    <row r="41" ht="21.75" hidden="1" customHeight="1" spans="1:4">
      <c r="A41" s="12"/>
      <c r="B41" s="12"/>
      <c r="C41" s="11">
        <f>IF(B41="",0,IF(COUNTIF($B$11:B41,B41)=1,1,0))</f>
        <v>0</v>
      </c>
      <c r="D41" s="11">
        <f>IF(A41="",0,IF(COUNTIF($A$11:A41,A41)=1,1,0))</f>
        <v>0</v>
      </c>
    </row>
    <row r="42" ht="21.75" hidden="1" customHeight="1" spans="1:4">
      <c r="A42" s="12"/>
      <c r="B42" s="12"/>
      <c r="C42" s="11">
        <f>IF(B42="",0,IF(COUNTIF($B$11:B42,B42)=1,1,0))</f>
        <v>0</v>
      </c>
      <c r="D42" s="11">
        <f>IF(A42="",0,IF(COUNTIF($A$11:A42,A42)=1,1,0))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325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4" t="s">
        <v>330</v>
      </c>
      <c r="B46" s="5" t="s">
        <v>484</v>
      </c>
      <c r="C46" s="6"/>
      <c r="D46" s="7"/>
    </row>
    <row r="47" ht="21.75" hidden="1" customHeight="1" spans="1:4">
      <c r="A47" s="8"/>
      <c r="B47" s="8"/>
      <c r="C47" s="8"/>
      <c r="D47" s="8"/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28.5" customHeight="1" spans="1:4">
      <c r="A57" s="4" t="s">
        <v>332</v>
      </c>
      <c r="B57" s="5" t="s">
        <v>333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SUM(C11:C42)</f>
        <v>5</v>
      </c>
      <c r="C60" s="15" t="s">
        <v>336</v>
      </c>
      <c r="D60" s="11">
        <f>SUM(D11:D42)</f>
        <v>1</v>
      </c>
    </row>
    <row r="61" ht="21.75" customHeight="1" spans="1:4">
      <c r="A61" s="15" t="s">
        <v>337</v>
      </c>
      <c r="B61" s="11">
        <f>0</f>
        <v>0</v>
      </c>
      <c r="C61" s="15" t="s">
        <v>338</v>
      </c>
      <c r="D61" s="11">
        <f>0</f>
        <v>0</v>
      </c>
    </row>
    <row r="62" ht="21.75" customHeight="1" spans="1:4">
      <c r="A62" s="15" t="s">
        <v>328</v>
      </c>
      <c r="B62" s="11">
        <f>0</f>
        <v>0</v>
      </c>
      <c r="C62" s="15" t="s">
        <v>329</v>
      </c>
      <c r="D62" s="11">
        <f>0</f>
        <v>0</v>
      </c>
    </row>
    <row r="63" ht="21.75" customHeight="1" spans="1:4">
      <c r="A63" s="15" t="s">
        <v>339</v>
      </c>
      <c r="B63" s="11">
        <f>0</f>
        <v>0</v>
      </c>
      <c r="C63" s="15" t="s">
        <v>340</v>
      </c>
      <c r="D63" s="11">
        <f>0</f>
        <v>0</v>
      </c>
    </row>
    <row r="64" ht="23" customHeight="1" spans="1:4">
      <c r="A64" s="15" t="s">
        <v>341</v>
      </c>
      <c r="B64" s="11">
        <f>INDEX(Matrizes!$B$5:$D$7,IF(D60&lt;=1,1,IF(D60&lt;=5,2,3)),IF(B60&lt;=19,1,IF(B60&lt;=50,2,3)))</f>
        <v>1</v>
      </c>
      <c r="C64" s="16" t="s">
        <v>25</v>
      </c>
      <c r="D64" s="17" t="str">
        <f>INDEX(Matrizes!$B$10:$D$10,1,B64)</f>
        <v>Simples</v>
      </c>
    </row>
    <row r="65" ht="21.75" customHeight="1" spans="1:4">
      <c r="A65" s="18" t="s">
        <v>342</v>
      </c>
      <c r="B65" s="11">
        <f>INDEX(Matrizes!$B$13:$D$17,MATCH("AIE",Matrizes!$A$13:$A$17,0),B64)</f>
        <v>5</v>
      </c>
      <c r="C65" s="18" t="s">
        <v>343</v>
      </c>
      <c r="D65" s="11">
        <f>B65</f>
        <v>5</v>
      </c>
    </row>
    <row r="66" ht="7.5" customHeight="1" spans="1:4">
      <c r="A66" s="8"/>
      <c r="B66" s="8"/>
      <c r="C66" s="8"/>
      <c r="D66" s="8"/>
    </row>
    <row r="67" ht="28.5" customHeight="1" spans="1:4">
      <c r="A67" s="4" t="s">
        <v>344</v>
      </c>
      <c r="B67" s="5" t="s">
        <v>345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485</v>
      </c>
      <c r="C70" s="6"/>
      <c r="D70" s="7"/>
    </row>
    <row r="71" ht="28.5" customHeight="1" spans="1:4">
      <c r="A71" s="4" t="s">
        <v>349</v>
      </c>
      <c r="B71" s="5" t="s">
        <v>486</v>
      </c>
      <c r="C71" s="6"/>
      <c r="D71" s="7"/>
    </row>
    <row r="72" ht="39.75" customHeight="1" spans="1:4">
      <c r="A72" s="4" t="s">
        <v>351</v>
      </c>
      <c r="B72" s="5" t="s">
        <v>487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488</v>
      </c>
      <c r="B75" s="20"/>
      <c r="C75" s="20"/>
      <c r="D75" s="20"/>
    </row>
    <row r="76" ht="42" customHeight="1" spans="1:4">
      <c r="A76" s="15" t="s">
        <v>489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19.5" customHeight="1" spans="1:4">
      <c r="A131" s="8"/>
      <c r="B131" s="8"/>
      <c r="C131" s="8"/>
      <c r="D131" s="8"/>
    </row>
    <row r="132" ht="19.5" customHeight="1" spans="1:4">
      <c r="A132" s="8"/>
      <c r="B132" s="8"/>
      <c r="C132" s="8"/>
      <c r="D132" s="8"/>
    </row>
    <row r="133" ht="19.5" customHeight="1" spans="1:4">
      <c r="A133" s="8"/>
      <c r="B133" s="8"/>
      <c r="C133" s="8"/>
      <c r="D133" s="8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1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46:D46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2" manualBreakCount="2">
    <brk id="43" max="16383" man="1"/>
    <brk id="74" max="16383" man="1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491</v>
      </c>
      <c r="B1" s="3"/>
      <c r="C1" s="3"/>
      <c r="D1" s="3"/>
    </row>
    <row r="2" ht="28.5" customHeight="1" spans="1:4">
      <c r="A2" s="4" t="s">
        <v>301</v>
      </c>
      <c r="B2" s="5" t="s">
        <v>474</v>
      </c>
      <c r="C2" s="6"/>
      <c r="D2" s="7"/>
    </row>
    <row r="3" ht="28.5" customHeight="1" spans="1:4">
      <c r="A3" s="4" t="s">
        <v>303</v>
      </c>
      <c r="B3" s="5" t="s">
        <v>492</v>
      </c>
      <c r="C3" s="6"/>
      <c r="D3" s="7"/>
    </row>
    <row r="4" ht="28.5" customHeight="1" spans="1:4">
      <c r="A4" s="4" t="s">
        <v>305</v>
      </c>
      <c r="B4" s="5" t="s">
        <v>476</v>
      </c>
      <c r="C4" s="6"/>
      <c r="D4" s="7"/>
    </row>
    <row r="5" ht="28.5" customHeight="1" spans="1:4">
      <c r="A5" s="4" t="s">
        <v>307</v>
      </c>
      <c r="B5" s="5" t="s">
        <v>493</v>
      </c>
      <c r="C5" s="6"/>
      <c r="D5" s="7"/>
    </row>
    <row r="6" ht="28.5" customHeight="1" spans="1:4">
      <c r="A6" s="4" t="s">
        <v>309</v>
      </c>
      <c r="B6" s="5" t="s">
        <v>478</v>
      </c>
      <c r="C6" s="6"/>
      <c r="D6" s="7"/>
    </row>
    <row r="7" ht="28.5" customHeight="1" spans="1:4">
      <c r="A7" s="4" t="s">
        <v>311</v>
      </c>
      <c r="B7" s="5" t="s">
        <v>494</v>
      </c>
      <c r="C7" s="6"/>
      <c r="D7" s="7"/>
    </row>
    <row r="8" ht="39.75" customHeight="1" spans="1:4">
      <c r="A8" s="4" t="s">
        <v>313</v>
      </c>
      <c r="B8" s="5" t="s">
        <v>314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315</v>
      </c>
      <c r="B10" s="9" t="s">
        <v>316</v>
      </c>
      <c r="C10" s="9" t="s">
        <v>317</v>
      </c>
      <c r="D10" s="9" t="s">
        <v>318</v>
      </c>
    </row>
    <row r="11" ht="21" customHeight="1" spans="1:4">
      <c r="A11" s="10" t="s">
        <v>495</v>
      </c>
      <c r="B11" s="10" t="s">
        <v>496</v>
      </c>
      <c r="C11" s="11">
        <f>IF(B11="",0,IF(COUNTIF($B$11:B11,B11)=1,1,0))</f>
        <v>1</v>
      </c>
      <c r="D11" s="11">
        <f>IF(A11="",0,IF(COUNTIF($A$11:A11,A11)=1,1,0))</f>
        <v>1</v>
      </c>
    </row>
    <row r="12" ht="21" customHeight="1" spans="1:4">
      <c r="A12" s="10" t="s">
        <v>495</v>
      </c>
      <c r="B12" s="10" t="s">
        <v>497</v>
      </c>
      <c r="C12" s="11">
        <f>IF(B12="",0,IF(COUNTIF($B$11:B12,B12)=1,1,0))</f>
        <v>1</v>
      </c>
      <c r="D12" s="11">
        <f>IF(A12="",0,IF(COUNTIF($A$11:A12,A12)=1,1,0))</f>
        <v>0</v>
      </c>
    </row>
    <row r="13" ht="21" customHeight="1" spans="1:4">
      <c r="A13" s="10" t="s">
        <v>495</v>
      </c>
      <c r="B13" s="10" t="s">
        <v>498</v>
      </c>
      <c r="C13" s="11">
        <f>IF(B13="",0,IF(COUNTIF($B$11:B13,B13)=1,1,0))</f>
        <v>1</v>
      </c>
      <c r="D13" s="11">
        <f>IF(A13="",0,IF(COUNTIF($A$11:A13,A13)=1,1,0))</f>
        <v>0</v>
      </c>
    </row>
    <row r="14" ht="21" customHeight="1" spans="1:4">
      <c r="A14" s="10" t="s">
        <v>495</v>
      </c>
      <c r="B14" s="10" t="s">
        <v>499</v>
      </c>
      <c r="C14" s="11">
        <f>IF(B14="",0,IF(COUNTIF($B$11:B14,B14)=1,1,0))</f>
        <v>1</v>
      </c>
      <c r="D14" s="11">
        <f>IF(A14="",0,IF(COUNTIF($A$11:A14,A14)=1,1,0))</f>
        <v>0</v>
      </c>
    </row>
    <row r="15" ht="21" customHeight="1" spans="1:4">
      <c r="A15" s="10" t="s">
        <v>495</v>
      </c>
      <c r="B15" s="10" t="s">
        <v>323</v>
      </c>
      <c r="C15" s="11">
        <f>IF(B15="",0,IF(COUNTIF($B$11:B15,B15)=1,1,0))</f>
        <v>1</v>
      </c>
      <c r="D15" s="11">
        <f>IF(A15="",0,IF(COUNTIF($A$11:A15,A15)=1,1,0))</f>
        <v>0</v>
      </c>
    </row>
    <row r="16" ht="21" customHeight="1" spans="1:4">
      <c r="A16" s="10" t="s">
        <v>495</v>
      </c>
      <c r="B16" s="10" t="s">
        <v>368</v>
      </c>
      <c r="C16" s="11">
        <f>IF(B16="",0,IF(COUNTIF($B$11:B16,B16)=1,1,0))</f>
        <v>1</v>
      </c>
      <c r="D16" s="11">
        <f>IF(A16="",0,IF(COUNTIF($A$11:A16,A16)=1,1,0))</f>
        <v>0</v>
      </c>
    </row>
    <row r="17" ht="21" customHeight="1" spans="1:4">
      <c r="A17" s="10" t="s">
        <v>495</v>
      </c>
      <c r="B17" s="10" t="s">
        <v>500</v>
      </c>
      <c r="C17" s="11">
        <f>IF(B17="",0,IF(COUNTIF($B$11:B17,B17)=1,1,0))</f>
        <v>1</v>
      </c>
      <c r="D17" s="11">
        <f>IF(A17="",0,IF(COUNTIF($A$11:A17,A17)=1,1,0))</f>
        <v>0</v>
      </c>
    </row>
    <row r="18" ht="21" customHeight="1" spans="1:4">
      <c r="A18" s="10" t="s">
        <v>495</v>
      </c>
      <c r="B18" s="10" t="s">
        <v>501</v>
      </c>
      <c r="C18" s="11">
        <f>IF(B18="",0,IF(COUNTIF($B$11:B18,B18)=1,1,0))</f>
        <v>1</v>
      </c>
      <c r="D18" s="11">
        <f>IF(A18="",0,IF(COUNTIF($A$11:A18,A18)=1,1,0))</f>
        <v>0</v>
      </c>
    </row>
    <row r="19" ht="21" customHeight="1" spans="1:4">
      <c r="A19" s="10" t="s">
        <v>495</v>
      </c>
      <c r="B19" s="10" t="s">
        <v>502</v>
      </c>
      <c r="C19" s="11">
        <f>IF(B19="",0,IF(COUNTIF($B$11:B19,B19)=1,1,0))</f>
        <v>1</v>
      </c>
      <c r="D19" s="11">
        <f>IF(A19="",0,IF(COUNTIF($A$11:A19,A19)=1,1,0))</f>
        <v>0</v>
      </c>
    </row>
    <row r="20" ht="21.75" hidden="1" customHeight="1" spans="1:4">
      <c r="A20" s="12"/>
      <c r="B20" s="12"/>
      <c r="C20" s="11">
        <f>IF(B20="",0,IF(COUNTIF($B$11:B20,B20)=1,1,0))</f>
        <v>0</v>
      </c>
      <c r="D20" s="11">
        <f>IF(A20="",0,IF(COUNTIF($A$11:A20,A20)=1,1,0))</f>
        <v>0</v>
      </c>
    </row>
    <row r="21" ht="21.75" hidden="1" customHeight="1" spans="1:4">
      <c r="A21" s="12"/>
      <c r="B21" s="12"/>
      <c r="C21" s="11">
        <f>IF(B21="",0,IF(COUNTIF($B$11:B21,B21)=1,1,0))</f>
        <v>0</v>
      </c>
      <c r="D21" s="11">
        <f>IF(A21="",0,IF(COUNTIF($A$11:A21,A21)=1,1,0))</f>
        <v>0</v>
      </c>
    </row>
    <row r="22" ht="21.75" hidden="1" customHeight="1" spans="1:4">
      <c r="A22" s="12"/>
      <c r="B22" s="12"/>
      <c r="C22" s="11">
        <f>IF(B22="",0,IF(COUNTIF($B$11:B22,B22)=1,1,0))</f>
        <v>0</v>
      </c>
      <c r="D22" s="11">
        <f>IF(A22="",0,IF(COUNTIF($A$11:A22,A22)=1,1,0))</f>
        <v>0</v>
      </c>
    </row>
    <row r="23" ht="21.75" hidden="1" customHeight="1" spans="1:4">
      <c r="A23" s="12"/>
      <c r="B23" s="12"/>
      <c r="C23" s="11">
        <f>IF(B23="",0,IF(COUNTIF($B$11:B23,B23)=1,1,0))</f>
        <v>0</v>
      </c>
      <c r="D23" s="11">
        <f>IF(A23="",0,IF(COUNTIF($A$11:A23,A23)=1,1,0))</f>
        <v>0</v>
      </c>
    </row>
    <row r="24" ht="21.75" hidden="1" customHeight="1" spans="1:4">
      <c r="A24" s="12"/>
      <c r="B24" s="12"/>
      <c r="C24" s="11">
        <f>IF(B24="",0,IF(COUNTIF($B$11:B24,B24)=1,1,0))</f>
        <v>0</v>
      </c>
      <c r="D24" s="11">
        <f>IF(A24="",0,IF(COUNTIF($A$11:A24,A24)=1,1,0))</f>
        <v>0</v>
      </c>
    </row>
    <row r="25" ht="21.75" hidden="1" customHeight="1" spans="1:4">
      <c r="A25" s="12"/>
      <c r="B25" s="12"/>
      <c r="C25" s="11">
        <f>IF(B25="",0,IF(COUNTIF($B$11:B25,B25)=1,1,0))</f>
        <v>0</v>
      </c>
      <c r="D25" s="11">
        <f>IF(A25="",0,IF(COUNTIF($A$11:A25,A25)=1,1,0))</f>
        <v>0</v>
      </c>
    </row>
    <row r="26" ht="21.75" hidden="1" customHeight="1" spans="1:4">
      <c r="A26" s="12"/>
      <c r="B26" s="12"/>
      <c r="C26" s="11">
        <f>IF(B26="",0,IF(COUNTIF($B$11:B26,B26)=1,1,0))</f>
        <v>0</v>
      </c>
      <c r="D26" s="11">
        <f>IF(A26="",0,IF(COUNTIF($A$11:A26,A26)=1,1,0))</f>
        <v>0</v>
      </c>
    </row>
    <row r="27" ht="21.75" hidden="1" customHeight="1" spans="1:4">
      <c r="A27" s="12"/>
      <c r="B27" s="12"/>
      <c r="C27" s="11">
        <f>IF(B27="",0,IF(COUNTIF($B$11:B27,B27)=1,1,0))</f>
        <v>0</v>
      </c>
      <c r="D27" s="11">
        <f>IF(A27="",0,IF(COUNTIF($A$11:A27,A27)=1,1,0))</f>
        <v>0</v>
      </c>
    </row>
    <row r="28" ht="21.75" hidden="1" customHeight="1" spans="1:4">
      <c r="A28" s="12"/>
      <c r="B28" s="12"/>
      <c r="C28" s="11">
        <f>IF(B28="",0,IF(COUNTIF($B$11:B28,B28)=1,1,0))</f>
        <v>0</v>
      </c>
      <c r="D28" s="11">
        <f>IF(A28="",0,IF(COUNTIF($A$11:A28,A28)=1,1,0))</f>
        <v>0</v>
      </c>
    </row>
    <row r="29" ht="21.75" hidden="1" customHeight="1" spans="1:4">
      <c r="A29" s="12"/>
      <c r="B29" s="12"/>
      <c r="C29" s="11">
        <f>IF(B29="",0,IF(COUNTIF($B$11:B29,B29)=1,1,0))</f>
        <v>0</v>
      </c>
      <c r="D29" s="11">
        <f>IF(A29="",0,IF(COUNTIF($A$11:A29,A29)=1,1,0))</f>
        <v>0</v>
      </c>
    </row>
    <row r="30" ht="21.75" hidden="1" customHeight="1" spans="1:4">
      <c r="A30" s="12"/>
      <c r="B30" s="12"/>
      <c r="C30" s="11">
        <f>IF(B30="",0,IF(COUNTIF($B$11:B30,B30)=1,1,0))</f>
        <v>0</v>
      </c>
      <c r="D30" s="11">
        <f>IF(A30="",0,IF(COUNTIF($A$11:A30,A30)=1,1,0))</f>
        <v>0</v>
      </c>
    </row>
    <row r="31" ht="21.75" hidden="1" customHeight="1" spans="1:4">
      <c r="A31" s="12"/>
      <c r="B31" s="12"/>
      <c r="C31" s="11">
        <f>IF(B31="",0,IF(COUNTIF($B$11:B31,B31)=1,1,0))</f>
        <v>0</v>
      </c>
      <c r="D31" s="11">
        <f>IF(A31="",0,IF(COUNTIF($A$11:A31,A31)=1,1,0))</f>
        <v>0</v>
      </c>
    </row>
    <row r="32" ht="21.75" hidden="1" customHeight="1" spans="1:4">
      <c r="A32" s="12"/>
      <c r="B32" s="12"/>
      <c r="C32" s="11">
        <f>IF(B32="",0,IF(COUNTIF($B$11:B32,B32)=1,1,0))</f>
        <v>0</v>
      </c>
      <c r="D32" s="11">
        <f>IF(A32="",0,IF(COUNTIF($A$11:A32,A32)=1,1,0))</f>
        <v>0</v>
      </c>
    </row>
    <row r="33" ht="21.75" hidden="1" customHeight="1" spans="1:4">
      <c r="A33" s="12"/>
      <c r="B33" s="12"/>
      <c r="C33" s="11">
        <f>IF(B33="",0,IF(COUNTIF($B$11:B33,B33)=1,1,0))</f>
        <v>0</v>
      </c>
      <c r="D33" s="11">
        <f>IF(A33="",0,IF(COUNTIF($A$11:A33,A33)=1,1,0))</f>
        <v>0</v>
      </c>
    </row>
    <row r="34" ht="21.75" hidden="1" customHeight="1" spans="1:4">
      <c r="A34" s="12"/>
      <c r="B34" s="12"/>
      <c r="C34" s="11">
        <f>IF(B34="",0,IF(COUNTIF($B$11:B34,B34)=1,1,0))</f>
        <v>0</v>
      </c>
      <c r="D34" s="11">
        <f>IF(A34="",0,IF(COUNTIF($A$11:A34,A34)=1,1,0))</f>
        <v>0</v>
      </c>
    </row>
    <row r="35" ht="21.75" hidden="1" customHeight="1" spans="1:4">
      <c r="A35" s="12"/>
      <c r="B35" s="12"/>
      <c r="C35" s="11">
        <f>IF(B35="",0,IF(COUNTIF($B$11:B35,B35)=1,1,0))</f>
        <v>0</v>
      </c>
      <c r="D35" s="11">
        <f>IF(A35="",0,IF(COUNTIF($A$11:A35,A35)=1,1,0))</f>
        <v>0</v>
      </c>
    </row>
    <row r="36" ht="21.75" hidden="1" customHeight="1" spans="1:4">
      <c r="A36" s="12"/>
      <c r="B36" s="12"/>
      <c r="C36" s="11">
        <f>IF(B36="",0,IF(COUNTIF($B$11:B36,B36)=1,1,0))</f>
        <v>0</v>
      </c>
      <c r="D36" s="11">
        <f>IF(A36="",0,IF(COUNTIF($A$11:A36,A36)=1,1,0))</f>
        <v>0</v>
      </c>
    </row>
    <row r="37" ht="21.75" hidden="1" customHeight="1" spans="1:4">
      <c r="A37" s="12"/>
      <c r="B37" s="12"/>
      <c r="C37" s="11">
        <f>IF(B37="",0,IF(COUNTIF($B$11:B37,B37)=1,1,0))</f>
        <v>0</v>
      </c>
      <c r="D37" s="11">
        <f>IF(A37="",0,IF(COUNTIF($A$11:A37,A37)=1,1,0))</f>
        <v>0</v>
      </c>
    </row>
    <row r="38" ht="21.75" hidden="1" customHeight="1" spans="1:4">
      <c r="A38" s="12"/>
      <c r="B38" s="12"/>
      <c r="C38" s="11">
        <f>IF(B38="",0,IF(COUNTIF($B$11:B38,B38)=1,1,0))</f>
        <v>0</v>
      </c>
      <c r="D38" s="11">
        <f>IF(A38="",0,IF(COUNTIF($A$11:A38,A38)=1,1,0))</f>
        <v>0</v>
      </c>
    </row>
    <row r="39" ht="21.75" hidden="1" customHeight="1" spans="1:4">
      <c r="A39" s="12"/>
      <c r="B39" s="12"/>
      <c r="C39" s="11">
        <f>IF(B39="",0,IF(COUNTIF($B$11:B39,B39)=1,1,0))</f>
        <v>0</v>
      </c>
      <c r="D39" s="11">
        <f>IF(A39="",0,IF(COUNTIF($A$11:A39,A39)=1,1,0))</f>
        <v>0</v>
      </c>
    </row>
    <row r="40" ht="21.75" hidden="1" customHeight="1" spans="1:4">
      <c r="A40" s="12"/>
      <c r="B40" s="12"/>
      <c r="C40" s="11">
        <f>IF(B40="",0,IF(COUNTIF($B$11:B40,B40)=1,1,0))</f>
        <v>0</v>
      </c>
      <c r="D40" s="11">
        <f>IF(A40="",0,IF(COUNTIF($A$11:A40,A40)=1,1,0))</f>
        <v>0</v>
      </c>
    </row>
    <row r="41" ht="21.75" hidden="1" customHeight="1" spans="1:4">
      <c r="A41" s="12"/>
      <c r="B41" s="12"/>
      <c r="C41" s="11">
        <f>IF(B41="",0,IF(COUNTIF($B$11:B41,B41)=1,1,0))</f>
        <v>0</v>
      </c>
      <c r="D41" s="11">
        <f>IF(A41="",0,IF(COUNTIF($A$11:A41,A41)=1,1,0))</f>
        <v>0</v>
      </c>
    </row>
    <row r="42" ht="21.75" hidden="1" customHeight="1" spans="1:4">
      <c r="A42" s="12"/>
      <c r="B42" s="12"/>
      <c r="C42" s="11">
        <f>IF(B42="",0,IF(COUNTIF($B$11:B42,B42)=1,1,0))</f>
        <v>0</v>
      </c>
      <c r="D42" s="11">
        <f>IF(A42="",0,IF(COUNTIF($A$11:A42,A42)=1,1,0))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325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4" t="s">
        <v>330</v>
      </c>
      <c r="B46" s="5" t="s">
        <v>484</v>
      </c>
      <c r="C46" s="6"/>
      <c r="D46" s="7"/>
    </row>
    <row r="47" ht="21.75" hidden="1" customHeight="1" spans="1:4">
      <c r="A47" s="8"/>
      <c r="B47" s="8"/>
      <c r="C47" s="8"/>
      <c r="D47" s="8"/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28.5" customHeight="1" spans="1:4">
      <c r="A57" s="4" t="s">
        <v>332</v>
      </c>
      <c r="B57" s="5" t="s">
        <v>333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SUM(C11:C42)</f>
        <v>9</v>
      </c>
      <c r="C60" s="15" t="s">
        <v>336</v>
      </c>
      <c r="D60" s="11">
        <f>SUM(D11:D42)</f>
        <v>1</v>
      </c>
    </row>
    <row r="61" ht="21.75" customHeight="1" spans="1:4">
      <c r="A61" s="15" t="s">
        <v>337</v>
      </c>
      <c r="B61" s="11">
        <f>0</f>
        <v>0</v>
      </c>
      <c r="C61" s="15" t="s">
        <v>338</v>
      </c>
      <c r="D61" s="11">
        <f>0</f>
        <v>0</v>
      </c>
    </row>
    <row r="62" ht="21.75" customHeight="1" spans="1:4">
      <c r="A62" s="15" t="s">
        <v>328</v>
      </c>
      <c r="B62" s="11">
        <f>0</f>
        <v>0</v>
      </c>
      <c r="C62" s="15" t="s">
        <v>329</v>
      </c>
      <c r="D62" s="11">
        <f>0</f>
        <v>0</v>
      </c>
    </row>
    <row r="63" ht="21.75" customHeight="1" spans="1:4">
      <c r="A63" s="15" t="s">
        <v>339</v>
      </c>
      <c r="B63" s="11">
        <f>0</f>
        <v>0</v>
      </c>
      <c r="C63" s="15" t="s">
        <v>340</v>
      </c>
      <c r="D63" s="11">
        <f>0</f>
        <v>0</v>
      </c>
    </row>
    <row r="64" ht="23" customHeight="1" spans="1:4">
      <c r="A64" s="15" t="s">
        <v>341</v>
      </c>
      <c r="B64" s="11">
        <f>INDEX(Matrizes!$B$5:$D$7,IF(D60&lt;=1,1,IF(D60&lt;=5,2,3)),IF(B60&lt;=19,1,IF(B60&lt;=50,2,3)))</f>
        <v>1</v>
      </c>
      <c r="C64" s="16" t="s">
        <v>25</v>
      </c>
      <c r="D64" s="17" t="str">
        <f>INDEX(Matrizes!$B$10:$D$10,1,B64)</f>
        <v>Simples</v>
      </c>
    </row>
    <row r="65" ht="21.75" customHeight="1" spans="1:4">
      <c r="A65" s="18" t="s">
        <v>342</v>
      </c>
      <c r="B65" s="11">
        <f>INDEX(Matrizes!$B$13:$D$17,MATCH("AIE",Matrizes!$A$13:$A$17,0),B64)</f>
        <v>5</v>
      </c>
      <c r="C65" s="18" t="s">
        <v>343</v>
      </c>
      <c r="D65" s="11">
        <f>B65</f>
        <v>5</v>
      </c>
    </row>
    <row r="66" ht="7.5" customHeight="1" spans="1:4">
      <c r="A66" s="8"/>
      <c r="B66" s="8"/>
      <c r="C66" s="8"/>
      <c r="D66" s="8"/>
    </row>
    <row r="67" ht="28.5" customHeight="1" spans="1:4">
      <c r="A67" s="4" t="s">
        <v>344</v>
      </c>
      <c r="B67" s="5" t="s">
        <v>345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39.75" customHeight="1" spans="1:4">
      <c r="A70" s="4" t="s">
        <v>347</v>
      </c>
      <c r="B70" s="5" t="s">
        <v>503</v>
      </c>
      <c r="C70" s="6"/>
      <c r="D70" s="7"/>
    </row>
    <row r="71" ht="28.5" customHeight="1" spans="1:4">
      <c r="A71" s="4" t="s">
        <v>349</v>
      </c>
      <c r="B71" s="5" t="s">
        <v>486</v>
      </c>
      <c r="C71" s="6"/>
      <c r="D71" s="7"/>
    </row>
    <row r="72" ht="39.75" customHeight="1" spans="1:4">
      <c r="A72" s="4" t="s">
        <v>351</v>
      </c>
      <c r="B72" s="5" t="s">
        <v>487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504</v>
      </c>
      <c r="B75" s="20"/>
      <c r="C75" s="20"/>
      <c r="D75" s="20"/>
    </row>
    <row r="76" ht="42" customHeight="1" spans="1:4">
      <c r="A76" s="15" t="s">
        <v>505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19.5" customHeight="1" spans="1:4">
      <c r="A131" s="8"/>
      <c r="B131" s="8"/>
      <c r="C131" s="8"/>
      <c r="D131" s="8"/>
    </row>
    <row r="132" ht="19.5" customHeight="1" spans="1:4">
      <c r="A132" s="8"/>
      <c r="B132" s="8"/>
      <c r="C132" s="8"/>
      <c r="D132" s="8"/>
    </row>
    <row r="133" ht="19.5" customHeight="1" spans="1:4">
      <c r="A133" s="8"/>
      <c r="B133" s="8"/>
      <c r="C133" s="8"/>
      <c r="D133" s="8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1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46:D46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2" manualBreakCount="2">
    <brk id="43" max="16383" man="1"/>
    <brk id="74" max="16383" man="1"/>
  </row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507</v>
      </c>
      <c r="B1" s="3"/>
      <c r="C1" s="3"/>
      <c r="D1" s="3"/>
    </row>
    <row r="2" ht="28.5" customHeight="1" spans="1:4">
      <c r="A2" s="4" t="s">
        <v>301</v>
      </c>
      <c r="B2" s="5" t="s">
        <v>508</v>
      </c>
      <c r="C2" s="6"/>
      <c r="D2" s="7"/>
    </row>
    <row r="3" ht="28.5" customHeight="1" spans="1:4">
      <c r="A3" s="4" t="s">
        <v>303</v>
      </c>
      <c r="B3" s="5" t="s">
        <v>50</v>
      </c>
      <c r="C3" s="6"/>
      <c r="D3" s="7"/>
    </row>
    <row r="4" ht="28.5" customHeight="1" spans="1:4">
      <c r="A4" s="4" t="s">
        <v>305</v>
      </c>
      <c r="B4" s="5" t="s">
        <v>509</v>
      </c>
      <c r="C4" s="6"/>
      <c r="D4" s="7"/>
    </row>
    <row r="5" ht="28.5" customHeight="1" spans="1:4">
      <c r="A5" s="4" t="s">
        <v>307</v>
      </c>
      <c r="B5" s="5" t="s">
        <v>510</v>
      </c>
      <c r="C5" s="6"/>
      <c r="D5" s="7"/>
    </row>
    <row r="6" ht="28.5" customHeight="1" spans="1:4">
      <c r="A6" s="4" t="s">
        <v>309</v>
      </c>
      <c r="B6" s="5" t="s">
        <v>478</v>
      </c>
      <c r="C6" s="6"/>
      <c r="D6" s="7"/>
    </row>
    <row r="7" ht="28.5" customHeight="1" spans="1:4">
      <c r="A7" s="4" t="s">
        <v>311</v>
      </c>
      <c r="B7" s="5" t="s">
        <v>511</v>
      </c>
      <c r="C7" s="6"/>
      <c r="D7" s="7"/>
    </row>
    <row r="8" ht="28.5" customHeight="1" spans="1:4">
      <c r="A8" s="4" t="s">
        <v>313</v>
      </c>
      <c r="B8" s="5" t="s">
        <v>512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30" customHeight="1" spans="1:4">
      <c r="A11" s="10" t="s">
        <v>517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519</v>
      </c>
      <c r="B12" s="10" t="s">
        <v>520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521</v>
      </c>
      <c r="B13" s="10" t="s">
        <v>520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321</v>
      </c>
      <c r="B14" s="10" t="s">
        <v>522</v>
      </c>
      <c r="C14" s="11">
        <f>IF(AND(A14&lt;&gt;"",B14&lt;&gt;"Saída",COUNTIF($A$11:A14,A14)=1),1,0)</f>
        <v>0</v>
      </c>
      <c r="D14" s="11">
        <f>IF(AND(A14&lt;&gt;"",B14="Saída",COUNTIF($A$11:A14,A14)=1),1,0)</f>
        <v>1</v>
      </c>
    </row>
    <row r="15" ht="21" customHeight="1" spans="1:4">
      <c r="A15" s="10" t="s">
        <v>322</v>
      </c>
      <c r="B15" s="10" t="s">
        <v>522</v>
      </c>
      <c r="C15" s="11">
        <f>IF(AND(A15&lt;&gt;"",B15&lt;&gt;"Saída",COUNTIF($A$11:A15,A15)=1),1,0)</f>
        <v>0</v>
      </c>
      <c r="D15" s="11">
        <f>IF(AND(A15&lt;&gt;"",B15="Saída",COUNTIF($A$11:A15,A15)=1),1,0)</f>
        <v>1</v>
      </c>
    </row>
    <row r="16" ht="21" customHeight="1" spans="1:4">
      <c r="A16" s="10" t="s">
        <v>481</v>
      </c>
      <c r="B16" s="10" t="s">
        <v>522</v>
      </c>
      <c r="C16" s="11">
        <f>IF(AND(A16&lt;&gt;"",B16&lt;&gt;"Saída",COUNTIF($A$11:A16,A16)=1),1,0)</f>
        <v>0</v>
      </c>
      <c r="D16" s="11">
        <f>IF(AND(A16&lt;&gt;"",B16="Saída",COUNTIF($A$11:A16,A16)=1),1,0)</f>
        <v>1</v>
      </c>
    </row>
    <row r="17" ht="21" customHeight="1" spans="1:4">
      <c r="A17" s="10" t="s">
        <v>482</v>
      </c>
      <c r="B17" s="10" t="s">
        <v>522</v>
      </c>
      <c r="C17" s="11">
        <f>IF(AND(A17&lt;&gt;"",B17&lt;&gt;"Saída",COUNTIF($A$11:A17,A17)=1),1,0)</f>
        <v>0</v>
      </c>
      <c r="D17" s="11">
        <f>IF(AND(A17&lt;&gt;"",B17="Saída",COUNTIF($A$11:A17,A17)=1),1,0)</f>
        <v>1</v>
      </c>
    </row>
    <row r="18" ht="21" customHeight="1" spans="1:4">
      <c r="A18" s="10" t="s">
        <v>483</v>
      </c>
      <c r="B18" s="10" t="s">
        <v>522</v>
      </c>
      <c r="C18" s="11">
        <f>IF(AND(A18&lt;&gt;"",B18&lt;&gt;"Saída",COUNTIF($A$11:A18,A18)=1),1,0)</f>
        <v>0</v>
      </c>
      <c r="D18" s="11">
        <f>IF(AND(A18&lt;&gt;"",B18="Saída",COUNTIF($A$11:A18,A18)=1),1,0)</f>
        <v>1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45</v>
      </c>
      <c r="B46" s="15" t="s">
        <v>46</v>
      </c>
      <c r="C46" s="15">
        <v>1</v>
      </c>
      <c r="D46" s="15">
        <v>1</v>
      </c>
    </row>
    <row r="47" ht="21.75" hidden="1" customHeight="1" spans="1:4">
      <c r="A47" s="8"/>
      <c r="B47" s="8"/>
      <c r="C47" s="8"/>
      <c r="D47" s="8"/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524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8</v>
      </c>
      <c r="C60" s="15" t="s">
        <v>525</v>
      </c>
      <c r="D60" s="11">
        <f>COUNTA(A46:A56)</f>
        <v>1</v>
      </c>
    </row>
    <row r="61" ht="21.75" customHeight="1" spans="1:4">
      <c r="A61" s="15" t="s">
        <v>337</v>
      </c>
      <c r="B61" s="11">
        <f>SUM(C11:C42)</f>
        <v>3</v>
      </c>
      <c r="C61" s="15" t="s">
        <v>338</v>
      </c>
      <c r="D61" s="11">
        <f>SUM(D11:D42)</f>
        <v>5</v>
      </c>
    </row>
    <row r="62" ht="21.75" customHeight="1" spans="1:4">
      <c r="A62" s="15" t="s">
        <v>328</v>
      </c>
      <c r="B62" s="11">
        <f>SUM(C46:C56)</f>
        <v>1</v>
      </c>
      <c r="C62" s="15" t="s">
        <v>329</v>
      </c>
      <c r="D62" s="11">
        <f>SUM(D46:D56)</f>
        <v>1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1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MAX(B63,D63)</f>
        <v>1</v>
      </c>
      <c r="C64" s="16" t="s">
        <v>25</v>
      </c>
      <c r="D64" s="17" t="str">
        <f>INDEX(Matrizes!$B$10:$D$10,1,B64)</f>
        <v>Simples</v>
      </c>
    </row>
    <row r="65" ht="21.75" customHeight="1" spans="1:4">
      <c r="A65" s="18" t="s">
        <v>342</v>
      </c>
      <c r="B65" s="11">
        <f>INDEX(Matrizes!$B$13:$D$17,MATCH("CE",Matrizes!$A$13:$A$17,0),B64)</f>
        <v>3</v>
      </c>
      <c r="C65" s="18" t="s">
        <v>343</v>
      </c>
      <c r="D65" s="11">
        <f>B65</f>
        <v>3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526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517</v>
      </c>
      <c r="C70" s="6"/>
      <c r="D70" s="7"/>
    </row>
    <row r="71" ht="28.5" customHeight="1" spans="1:4">
      <c r="A71" s="4" t="s">
        <v>349</v>
      </c>
      <c r="B71" s="5" t="s">
        <v>527</v>
      </c>
      <c r="C71" s="6"/>
      <c r="D71" s="7"/>
    </row>
    <row r="72" ht="39.75" customHeight="1" spans="1:4">
      <c r="A72" s="4" t="s">
        <v>351</v>
      </c>
      <c r="B72" s="5" t="s">
        <v>528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529</v>
      </c>
      <c r="B75" s="20"/>
      <c r="C75" s="20"/>
      <c r="D75" s="20"/>
    </row>
    <row r="76" ht="42" customHeight="1" spans="1:4">
      <c r="A76" s="15"/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531</v>
      </c>
      <c r="B131" s="20"/>
      <c r="C131" s="20"/>
      <c r="D131" s="20"/>
    </row>
    <row r="132" ht="42" customHeight="1" spans="1:4">
      <c r="A132" s="15"/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533</v>
      </c>
      <c r="B1" s="3"/>
      <c r="C1" s="3"/>
      <c r="D1" s="3"/>
    </row>
    <row r="2" ht="28.5" customHeight="1" spans="1:4">
      <c r="A2" s="4" t="s">
        <v>301</v>
      </c>
      <c r="B2" s="5" t="s">
        <v>508</v>
      </c>
      <c r="C2" s="6"/>
      <c r="D2" s="7"/>
    </row>
    <row r="3" ht="28.5" customHeight="1" spans="1:4">
      <c r="A3" s="4" t="s">
        <v>303</v>
      </c>
      <c r="B3" s="5" t="s">
        <v>52</v>
      </c>
      <c r="C3" s="6"/>
      <c r="D3" s="7"/>
    </row>
    <row r="4" ht="28.5" customHeight="1" spans="1:4">
      <c r="A4" s="4" t="s">
        <v>305</v>
      </c>
      <c r="B4" s="5" t="s">
        <v>509</v>
      </c>
      <c r="C4" s="6"/>
      <c r="D4" s="7"/>
    </row>
    <row r="5" ht="28.5" customHeight="1" spans="1:4">
      <c r="A5" s="4" t="s">
        <v>307</v>
      </c>
      <c r="B5" s="5" t="s">
        <v>534</v>
      </c>
      <c r="C5" s="6"/>
      <c r="D5" s="7"/>
    </row>
    <row r="6" ht="28.5" customHeight="1" spans="1:4">
      <c r="A6" s="4" t="s">
        <v>309</v>
      </c>
      <c r="B6" s="5" t="s">
        <v>310</v>
      </c>
      <c r="C6" s="6"/>
      <c r="D6" s="7"/>
    </row>
    <row r="7" ht="28.5" customHeight="1" spans="1:4">
      <c r="A7" s="4" t="s">
        <v>311</v>
      </c>
      <c r="B7" s="5" t="s">
        <v>535</v>
      </c>
      <c r="C7" s="6"/>
      <c r="D7" s="7"/>
    </row>
    <row r="8" ht="28.5" customHeight="1" spans="1:4">
      <c r="A8" s="4" t="s">
        <v>313</v>
      </c>
      <c r="B8" s="5" t="s">
        <v>536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363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519</v>
      </c>
      <c r="B12" s="10" t="s">
        <v>520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521</v>
      </c>
      <c r="B13" s="10" t="s">
        <v>520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322</v>
      </c>
      <c r="B14" s="10" t="s">
        <v>522</v>
      </c>
      <c r="C14" s="11">
        <f>IF(AND(A14&lt;&gt;"",B14&lt;&gt;"Saída",COUNTIF($A$11:A14,A14)=1),1,0)</f>
        <v>0</v>
      </c>
      <c r="D14" s="11">
        <f>IF(AND(A14&lt;&gt;"",B14="Saída",COUNTIF($A$11:A14,A14)=1),1,0)</f>
        <v>1</v>
      </c>
    </row>
    <row r="15" ht="21" customHeight="1" spans="1:4">
      <c r="A15" s="10" t="s">
        <v>323</v>
      </c>
      <c r="B15" s="10" t="s">
        <v>522</v>
      </c>
      <c r="C15" s="11">
        <f>IF(AND(A15&lt;&gt;"",B15&lt;&gt;"Saída",COUNTIF($A$11:A15,A15)=1),1,0)</f>
        <v>0</v>
      </c>
      <c r="D15" s="11">
        <f>IF(AND(A15&lt;&gt;"",B15="Saída",COUNTIF($A$11:A15,A15)=1),1,0)</f>
        <v>1</v>
      </c>
    </row>
    <row r="16" ht="21" customHeight="1" spans="1:4">
      <c r="A16" s="10" t="s">
        <v>324</v>
      </c>
      <c r="B16" s="10" t="s">
        <v>522</v>
      </c>
      <c r="C16" s="11">
        <f>IF(AND(A16&lt;&gt;"",B16&lt;&gt;"Saída",COUNTIF($A$11:A16,A16)=1),1,0)</f>
        <v>0</v>
      </c>
      <c r="D16" s="11">
        <f>IF(AND(A16&lt;&gt;"",B16="Saída",COUNTIF($A$11:A16,A16)=1),1,0)</f>
        <v>1</v>
      </c>
    </row>
    <row r="17" ht="21.75" hidden="1" customHeight="1" spans="1:4">
      <c r="A17" s="12"/>
      <c r="B17" s="12"/>
      <c r="C17" s="11">
        <f>IF(AND(A17&lt;&gt;"",B17&lt;&gt;"Saída",COUNTIF($A$11:A17,A17)=1),1,0)</f>
        <v>0</v>
      </c>
      <c r="D17" s="11">
        <f>IF(AND(A17&lt;&gt;"",B17="Saída",COUNTIF($A$11:A17,A17)=1),1,0)</f>
        <v>0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27</v>
      </c>
      <c r="B46" s="15" t="s">
        <v>28</v>
      </c>
      <c r="C46" s="15">
        <v>1</v>
      </c>
      <c r="D46" s="15">
        <v>1</v>
      </c>
    </row>
    <row r="47" ht="21.75" hidden="1" customHeight="1" spans="1:4">
      <c r="A47" s="8"/>
      <c r="B47" s="8"/>
      <c r="C47" s="8"/>
      <c r="D47" s="8"/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537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6</v>
      </c>
      <c r="C60" s="15" t="s">
        <v>525</v>
      </c>
      <c r="D60" s="11">
        <f>COUNTA(A46:A56)</f>
        <v>1</v>
      </c>
    </row>
    <row r="61" ht="21.75" customHeight="1" spans="1:4">
      <c r="A61" s="15" t="s">
        <v>337</v>
      </c>
      <c r="B61" s="11">
        <f>SUM(C11:C42)</f>
        <v>3</v>
      </c>
      <c r="C61" s="15" t="s">
        <v>338</v>
      </c>
      <c r="D61" s="11">
        <f>SUM(D11:D42)</f>
        <v>3</v>
      </c>
    </row>
    <row r="62" ht="21.75" customHeight="1" spans="1:4">
      <c r="A62" s="15" t="s">
        <v>328</v>
      </c>
      <c r="B62" s="11">
        <f>SUM(C46:C56)</f>
        <v>1</v>
      </c>
      <c r="C62" s="15" t="s">
        <v>329</v>
      </c>
      <c r="D62" s="11">
        <f>SUM(D46:D56)</f>
        <v>1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1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MAX(B63,D63)</f>
        <v>1</v>
      </c>
      <c r="C64" s="16" t="s">
        <v>25</v>
      </c>
      <c r="D64" s="17" t="str">
        <f>INDEX(Matrizes!$B$10:$D$10,1,B64)</f>
        <v>Simples</v>
      </c>
    </row>
    <row r="65" ht="21.75" customHeight="1" spans="1:4">
      <c r="A65" s="18" t="s">
        <v>342</v>
      </c>
      <c r="B65" s="11">
        <f>INDEX(Matrizes!$B$13:$D$17,MATCH("CE",Matrizes!$A$13:$A$17,0),B64)</f>
        <v>3</v>
      </c>
      <c r="C65" s="18" t="s">
        <v>343</v>
      </c>
      <c r="D65" s="11">
        <f>B65</f>
        <v>3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526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363</v>
      </c>
      <c r="C70" s="6"/>
      <c r="D70" s="7"/>
    </row>
    <row r="71" ht="28.5" customHeight="1" spans="1:4">
      <c r="A71" s="4" t="s">
        <v>349</v>
      </c>
      <c r="B71" s="5" t="s">
        <v>527</v>
      </c>
      <c r="C71" s="6"/>
      <c r="D71" s="7"/>
    </row>
    <row r="72" ht="28.5" customHeight="1" spans="1:4">
      <c r="A72" s="4" t="s">
        <v>351</v>
      </c>
      <c r="B72" s="5" t="s">
        <v>538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539</v>
      </c>
      <c r="B75" s="20"/>
      <c r="C75" s="20"/>
      <c r="D75" s="20"/>
    </row>
    <row r="76" ht="42" customHeight="1" spans="1:4">
      <c r="A76" s="15" t="s">
        <v>540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542</v>
      </c>
      <c r="B131" s="20"/>
      <c r="C131" s="20"/>
      <c r="D131" s="20"/>
    </row>
    <row r="132" ht="42" customHeight="1" spans="1:4">
      <c r="A132" s="15" t="s">
        <v>543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545</v>
      </c>
      <c r="B1" s="3"/>
      <c r="C1" s="3"/>
      <c r="D1" s="3"/>
    </row>
    <row r="2" ht="28.5" customHeight="1" spans="1:4">
      <c r="A2" s="4" t="s">
        <v>301</v>
      </c>
      <c r="B2" s="5" t="s">
        <v>508</v>
      </c>
      <c r="C2" s="6"/>
      <c r="D2" s="7"/>
    </row>
    <row r="3" ht="28.5" customHeight="1" spans="1:4">
      <c r="A3" s="4" t="s">
        <v>303</v>
      </c>
      <c r="B3" s="5" t="s">
        <v>54</v>
      </c>
      <c r="C3" s="6"/>
      <c r="D3" s="7"/>
    </row>
    <row r="4" ht="28.5" customHeight="1" spans="1:4">
      <c r="A4" s="4" t="s">
        <v>305</v>
      </c>
      <c r="B4" s="5" t="s">
        <v>509</v>
      </c>
      <c r="C4" s="6"/>
      <c r="D4" s="7"/>
    </row>
    <row r="5" ht="28.5" customHeight="1" spans="1:4">
      <c r="A5" s="4" t="s">
        <v>307</v>
      </c>
      <c r="B5" s="5" t="s">
        <v>546</v>
      </c>
      <c r="C5" s="6"/>
      <c r="D5" s="7"/>
    </row>
    <row r="6" ht="28.5" customHeight="1" spans="1:4">
      <c r="A6" s="4" t="s">
        <v>309</v>
      </c>
      <c r="B6" s="5" t="s">
        <v>310</v>
      </c>
      <c r="C6" s="6"/>
      <c r="D6" s="7"/>
    </row>
    <row r="7" ht="28.5" customHeight="1" spans="1:4">
      <c r="A7" s="4" t="s">
        <v>311</v>
      </c>
      <c r="B7" s="5" t="s">
        <v>547</v>
      </c>
      <c r="C7" s="6"/>
      <c r="D7" s="7"/>
    </row>
    <row r="8" ht="54.75" customHeight="1" spans="1:4">
      <c r="A8" s="4" t="s">
        <v>313</v>
      </c>
      <c r="B8" s="5" t="s">
        <v>548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395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396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519</v>
      </c>
      <c r="B13" s="10" t="s">
        <v>520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521</v>
      </c>
      <c r="B14" s="10" t="s">
        <v>520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364</v>
      </c>
      <c r="B15" s="10" t="s">
        <v>522</v>
      </c>
      <c r="C15" s="11">
        <f>IF(AND(A15&lt;&gt;"",B15&lt;&gt;"Saída",COUNTIF($A$11:A15,A15)=1),1,0)</f>
        <v>0</v>
      </c>
      <c r="D15" s="11">
        <f>IF(AND(A15&lt;&gt;"",B15="Saída",COUNTIF($A$11:A15,A15)=1),1,0)</f>
        <v>1</v>
      </c>
    </row>
    <row r="16" ht="21" customHeight="1" spans="1:4">
      <c r="A16" s="10" t="s">
        <v>322</v>
      </c>
      <c r="B16" s="10" t="s">
        <v>522</v>
      </c>
      <c r="C16" s="11">
        <f>IF(AND(A16&lt;&gt;"",B16&lt;&gt;"Saída",COUNTIF($A$11:A16,A16)=1),1,0)</f>
        <v>0</v>
      </c>
      <c r="D16" s="11">
        <f>IF(AND(A16&lt;&gt;"",B16="Saída",COUNTIF($A$11:A16,A16)=1),1,0)</f>
        <v>1</v>
      </c>
    </row>
    <row r="17" ht="21" customHeight="1" spans="1:4">
      <c r="A17" s="10" t="s">
        <v>549</v>
      </c>
      <c r="B17" s="10" t="s">
        <v>522</v>
      </c>
      <c r="C17" s="11">
        <f>IF(AND(A17&lt;&gt;"",B17&lt;&gt;"Saída",COUNTIF($A$11:A17,A17)=1),1,0)</f>
        <v>0</v>
      </c>
      <c r="D17" s="11">
        <f>IF(AND(A17&lt;&gt;"",B17="Saída",COUNTIF($A$11:A17,A17)=1),1,0)</f>
        <v>1</v>
      </c>
    </row>
    <row r="18" ht="21" customHeight="1" spans="1:4">
      <c r="A18" s="10" t="s">
        <v>381</v>
      </c>
      <c r="B18" s="10" t="s">
        <v>522</v>
      </c>
      <c r="C18" s="11">
        <f>IF(AND(A18&lt;&gt;"",B18&lt;&gt;"Saída",COUNTIF($A$11:A18,A18)=1),1,0)</f>
        <v>0</v>
      </c>
      <c r="D18" s="11">
        <f>IF(AND(A18&lt;&gt;"",B18="Saída",COUNTIF($A$11:A18,A18)=1),1,0)</f>
        <v>1</v>
      </c>
    </row>
    <row r="19" ht="21" customHeight="1" spans="1:4">
      <c r="A19" s="10" t="s">
        <v>368</v>
      </c>
      <c r="B19" s="10" t="s">
        <v>522</v>
      </c>
      <c r="C19" s="11">
        <f>IF(AND(A19&lt;&gt;"",B19&lt;&gt;"Saída",COUNTIF($A$11:A19,A19)=1),1,0)</f>
        <v>0</v>
      </c>
      <c r="D19" s="11">
        <f>IF(AND(A19&lt;&gt;"",B19="Saída",COUNTIF($A$11:A19,A19)=1),1,0)</f>
        <v>1</v>
      </c>
    </row>
    <row r="20" ht="21" customHeight="1" spans="1:4">
      <c r="A20" s="10" t="s">
        <v>397</v>
      </c>
      <c r="B20" s="10" t="s">
        <v>522</v>
      </c>
      <c r="C20" s="11">
        <f>IF(AND(A20&lt;&gt;"",B20&lt;&gt;"Saída",COUNTIF($A$11:A20,A20)=1),1,0)</f>
        <v>0</v>
      </c>
      <c r="D20" s="11">
        <f>IF(AND(A20&lt;&gt;"",B20="Saída",COUNTIF($A$11:A20,A20)=1),1,0)</f>
        <v>1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27</v>
      </c>
      <c r="B46" s="15" t="s">
        <v>28</v>
      </c>
      <c r="C46" s="15">
        <v>1</v>
      </c>
      <c r="D46" s="15">
        <v>1</v>
      </c>
    </row>
    <row r="47" ht="33.75" customHeight="1" spans="1:4">
      <c r="A47" s="15" t="s">
        <v>29</v>
      </c>
      <c r="B47" s="15" t="s">
        <v>30</v>
      </c>
      <c r="C47" s="15">
        <v>1</v>
      </c>
      <c r="D47" s="15">
        <v>1</v>
      </c>
    </row>
    <row r="48" ht="33.75" customHeight="1" spans="1:4">
      <c r="A48" s="15" t="s">
        <v>31</v>
      </c>
      <c r="B48" s="15" t="s">
        <v>32</v>
      </c>
      <c r="C48" s="15">
        <v>1</v>
      </c>
      <c r="D48" s="15">
        <v>1</v>
      </c>
    </row>
    <row r="49" ht="33.75" customHeight="1" spans="1:4">
      <c r="A49" s="15" t="s">
        <v>33</v>
      </c>
      <c r="B49" s="15" t="s">
        <v>34</v>
      </c>
      <c r="C49" s="15">
        <v>1</v>
      </c>
      <c r="D49" s="15">
        <v>1</v>
      </c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54.75" customHeight="1" spans="1:4">
      <c r="A57" s="4" t="s">
        <v>332</v>
      </c>
      <c r="B57" s="5" t="s">
        <v>550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10</v>
      </c>
      <c r="C60" s="15" t="s">
        <v>525</v>
      </c>
      <c r="D60" s="11">
        <f>COUNTA(A46:A56)</f>
        <v>4</v>
      </c>
    </row>
    <row r="61" ht="21.75" customHeight="1" spans="1:4">
      <c r="A61" s="15" t="s">
        <v>337</v>
      </c>
      <c r="B61" s="11">
        <f>SUM(C11:C42)</f>
        <v>4</v>
      </c>
      <c r="C61" s="15" t="s">
        <v>338</v>
      </c>
      <c r="D61" s="11">
        <f>SUM(D11:D42)</f>
        <v>6</v>
      </c>
    </row>
    <row r="62" ht="21.75" customHeight="1" spans="1:4">
      <c r="A62" s="15" t="s">
        <v>328</v>
      </c>
      <c r="B62" s="11">
        <f>SUM(C46:C56)</f>
        <v>4</v>
      </c>
      <c r="C62" s="15" t="s">
        <v>329</v>
      </c>
      <c r="D62" s="11">
        <f>SUM(D46:D56)</f>
        <v>4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2</v>
      </c>
      <c r="C63" s="15" t="s">
        <v>340</v>
      </c>
      <c r="D63" s="11">
        <f>INDEX(Matrizes!$B$5:$D$7,IF(D62&lt;=1,1,IF(D62&lt;=3,2,3)),IF(D61&lt;=5,1,IF(D61&lt;=19,2,3)))</f>
        <v>3</v>
      </c>
    </row>
    <row r="64" ht="23" customHeight="1" spans="1:4">
      <c r="A64" s="15" t="s">
        <v>341</v>
      </c>
      <c r="B64" s="11">
        <f>MAX(B63,D63)</f>
        <v>3</v>
      </c>
      <c r="C64" s="16" t="s">
        <v>25</v>
      </c>
      <c r="D64" s="17" t="str">
        <f>INDEX(Matrizes!$B$10:$D$10,1,B64)</f>
        <v>Complexa</v>
      </c>
    </row>
    <row r="65" ht="21.75" customHeight="1" spans="1:4">
      <c r="A65" s="18" t="s">
        <v>342</v>
      </c>
      <c r="B65" s="11">
        <f>INDEX(Matrizes!$B$13:$D$17,MATCH("CE",Matrizes!$A$13:$A$17,0),B64)</f>
        <v>6</v>
      </c>
      <c r="C65" s="18" t="s">
        <v>343</v>
      </c>
      <c r="D65" s="11">
        <f>B65</f>
        <v>6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526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551</v>
      </c>
      <c r="C70" s="6"/>
      <c r="D70" s="7"/>
    </row>
    <row r="71" ht="28.5" customHeight="1" spans="1:4">
      <c r="A71" s="4" t="s">
        <v>349</v>
      </c>
      <c r="B71" s="5" t="s">
        <v>527</v>
      </c>
      <c r="C71" s="6"/>
      <c r="D71" s="7"/>
    </row>
    <row r="72" ht="39.75" customHeight="1" spans="1:4">
      <c r="A72" s="4" t="s">
        <v>351</v>
      </c>
      <c r="B72" s="5" t="s">
        <v>552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553</v>
      </c>
      <c r="B75" s="20"/>
      <c r="C75" s="20"/>
      <c r="D75" s="20"/>
    </row>
    <row r="76" ht="42" customHeight="1" spans="1:4">
      <c r="A76" s="15" t="s">
        <v>554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556</v>
      </c>
      <c r="B131" s="20"/>
      <c r="C131" s="20"/>
      <c r="D131" s="20"/>
    </row>
    <row r="132" ht="42" customHeight="1" spans="1:4">
      <c r="A132" s="15" t="s">
        <v>557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559</v>
      </c>
      <c r="B1" s="3"/>
      <c r="C1" s="3"/>
      <c r="D1" s="3"/>
    </row>
    <row r="2" ht="28.5" customHeight="1" spans="1:4">
      <c r="A2" s="4" t="s">
        <v>301</v>
      </c>
      <c r="B2" s="5" t="s">
        <v>508</v>
      </c>
      <c r="C2" s="6"/>
      <c r="D2" s="7"/>
    </row>
    <row r="3" ht="28.5" customHeight="1" spans="1:4">
      <c r="A3" s="4" t="s">
        <v>303</v>
      </c>
      <c r="B3" s="5" t="s">
        <v>56</v>
      </c>
      <c r="C3" s="6"/>
      <c r="D3" s="7"/>
    </row>
    <row r="4" ht="28.5" customHeight="1" spans="1:4">
      <c r="A4" s="4" t="s">
        <v>305</v>
      </c>
      <c r="B4" s="5" t="s">
        <v>509</v>
      </c>
      <c r="C4" s="6"/>
      <c r="D4" s="7"/>
    </row>
    <row r="5" ht="28.5" customHeight="1" spans="1:4">
      <c r="A5" s="4" t="s">
        <v>307</v>
      </c>
      <c r="B5" s="5" t="s">
        <v>560</v>
      </c>
      <c r="C5" s="6"/>
      <c r="D5" s="7"/>
    </row>
    <row r="6" ht="28.5" customHeight="1" spans="1:4">
      <c r="A6" s="4" t="s">
        <v>309</v>
      </c>
      <c r="B6" s="5" t="s">
        <v>423</v>
      </c>
      <c r="C6" s="6"/>
      <c r="D6" s="7"/>
    </row>
    <row r="7" ht="28.5" customHeight="1" spans="1:4">
      <c r="A7" s="4" t="s">
        <v>311</v>
      </c>
      <c r="B7" s="5" t="s">
        <v>561</v>
      </c>
      <c r="C7" s="6"/>
      <c r="D7" s="7"/>
    </row>
    <row r="8" ht="28.5" customHeight="1" spans="1:4">
      <c r="A8" s="4" t="s">
        <v>313</v>
      </c>
      <c r="B8" s="5" t="s">
        <v>562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563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519</v>
      </c>
      <c r="B12" s="10" t="s">
        <v>520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521</v>
      </c>
      <c r="B13" s="10" t="s">
        <v>520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426</v>
      </c>
      <c r="B14" s="10" t="s">
        <v>522</v>
      </c>
      <c r="C14" s="11">
        <f>IF(AND(A14&lt;&gt;"",B14&lt;&gt;"Saída",COUNTIF($A$11:A14,A14)=1),1,0)</f>
        <v>0</v>
      </c>
      <c r="D14" s="11">
        <f>IF(AND(A14&lt;&gt;"",B14="Saída",COUNTIF($A$11:A14,A14)=1),1,0)</f>
        <v>1</v>
      </c>
    </row>
    <row r="15" ht="21" customHeight="1" spans="1:4">
      <c r="A15" s="10" t="s">
        <v>428</v>
      </c>
      <c r="B15" s="10" t="s">
        <v>522</v>
      </c>
      <c r="C15" s="11">
        <f>IF(AND(A15&lt;&gt;"",B15&lt;&gt;"Saída",COUNTIF($A$11:A15,A15)=1),1,0)</f>
        <v>0</v>
      </c>
      <c r="D15" s="11">
        <f>IF(AND(A15&lt;&gt;"",B15="Saída",COUNTIF($A$11:A15,A15)=1),1,0)</f>
        <v>1</v>
      </c>
    </row>
    <row r="16" ht="21" customHeight="1" spans="1:4">
      <c r="A16" s="10" t="s">
        <v>437</v>
      </c>
      <c r="B16" s="10" t="s">
        <v>522</v>
      </c>
      <c r="C16" s="11">
        <f>IF(AND(A16&lt;&gt;"",B16&lt;&gt;"Saída",COUNTIF($A$11:A16,A16)=1),1,0)</f>
        <v>0</v>
      </c>
      <c r="D16" s="11">
        <f>IF(AND(A16&lt;&gt;"",B16="Saída",COUNTIF($A$11:A16,A16)=1),1,0)</f>
        <v>1</v>
      </c>
    </row>
    <row r="17" ht="21.75" hidden="1" customHeight="1" spans="1:4">
      <c r="A17" s="12"/>
      <c r="B17" s="12"/>
      <c r="C17" s="11">
        <f>IF(AND(A17&lt;&gt;"",B17&lt;&gt;"Saída",COUNTIF($A$11:A17,A17)=1),1,0)</f>
        <v>0</v>
      </c>
      <c r="D17" s="11">
        <f>IF(AND(A17&lt;&gt;"",B17="Saída",COUNTIF($A$11:A17,A17)=1),1,0)</f>
        <v>0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37</v>
      </c>
      <c r="B46" s="15" t="s">
        <v>38</v>
      </c>
      <c r="C46" s="15">
        <v>1</v>
      </c>
      <c r="D46" s="15">
        <v>1</v>
      </c>
    </row>
    <row r="47" ht="33.75" customHeight="1" spans="1:4">
      <c r="A47" s="15" t="s">
        <v>39</v>
      </c>
      <c r="B47" s="15" t="s">
        <v>40</v>
      </c>
      <c r="C47" s="15">
        <v>0</v>
      </c>
      <c r="D47" s="15">
        <v>1</v>
      </c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54.75" customHeight="1" spans="1:4">
      <c r="A57" s="4" t="s">
        <v>332</v>
      </c>
      <c r="B57" s="5" t="s">
        <v>564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6</v>
      </c>
      <c r="C60" s="15" t="s">
        <v>525</v>
      </c>
      <c r="D60" s="11">
        <f>COUNTA(A46:A56)</f>
        <v>2</v>
      </c>
    </row>
    <row r="61" ht="21.75" customHeight="1" spans="1:4">
      <c r="A61" s="15" t="s">
        <v>337</v>
      </c>
      <c r="B61" s="11">
        <f>SUM(C11:C42)</f>
        <v>3</v>
      </c>
      <c r="C61" s="15" t="s">
        <v>338</v>
      </c>
      <c r="D61" s="11">
        <f>SUM(D11:D42)</f>
        <v>3</v>
      </c>
    </row>
    <row r="62" ht="21.75" customHeight="1" spans="1:4">
      <c r="A62" s="15" t="s">
        <v>328</v>
      </c>
      <c r="B62" s="11">
        <f>SUM(C46:C56)</f>
        <v>1</v>
      </c>
      <c r="C62" s="15" t="s">
        <v>329</v>
      </c>
      <c r="D62" s="11">
        <f>SUM(D46:D56)</f>
        <v>2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1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MAX(B63,D63)</f>
        <v>1</v>
      </c>
      <c r="C64" s="16" t="s">
        <v>25</v>
      </c>
      <c r="D64" s="17" t="str">
        <f>INDEX(Matrizes!$B$10:$D$10,1,B64)</f>
        <v>Simples</v>
      </c>
    </row>
    <row r="65" ht="21.75" customHeight="1" spans="1:4">
      <c r="A65" s="18" t="s">
        <v>342</v>
      </c>
      <c r="B65" s="11">
        <f>INDEX(Matrizes!$B$13:$D$17,MATCH("CE",Matrizes!$A$13:$A$17,0),B64)</f>
        <v>3</v>
      </c>
      <c r="C65" s="18" t="s">
        <v>343</v>
      </c>
      <c r="D65" s="11">
        <f>B65</f>
        <v>3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526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563</v>
      </c>
      <c r="C70" s="6"/>
      <c r="D70" s="7"/>
    </row>
    <row r="71" ht="28.5" customHeight="1" spans="1:4">
      <c r="A71" s="4" t="s">
        <v>349</v>
      </c>
      <c r="B71" s="5" t="s">
        <v>527</v>
      </c>
      <c r="C71" s="6"/>
      <c r="D71" s="7"/>
    </row>
    <row r="72" ht="28.5" customHeight="1" spans="1:4">
      <c r="A72" s="4" t="s">
        <v>351</v>
      </c>
      <c r="B72" s="5" t="s">
        <v>565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566</v>
      </c>
      <c r="B75" s="20"/>
      <c r="C75" s="20"/>
      <c r="D75" s="20"/>
    </row>
    <row r="76" ht="42" customHeight="1" spans="1:4">
      <c r="A76" s="15" t="s">
        <v>554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568</v>
      </c>
      <c r="B131" s="20"/>
      <c r="C131" s="20"/>
      <c r="D131" s="20"/>
    </row>
    <row r="132" ht="42" customHeight="1" spans="1:4">
      <c r="A132" s="15" t="s">
        <v>557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570</v>
      </c>
      <c r="B1" s="3"/>
      <c r="C1" s="3"/>
      <c r="D1" s="3"/>
    </row>
    <row r="2" ht="28.5" customHeight="1" spans="1:4">
      <c r="A2" s="4" t="s">
        <v>301</v>
      </c>
      <c r="B2" s="5" t="s">
        <v>508</v>
      </c>
      <c r="C2" s="6"/>
      <c r="D2" s="7"/>
    </row>
    <row r="3" ht="28.5" customHeight="1" spans="1:4">
      <c r="A3" s="4" t="s">
        <v>303</v>
      </c>
      <c r="B3" s="5" t="s">
        <v>58</v>
      </c>
      <c r="C3" s="6"/>
      <c r="D3" s="7"/>
    </row>
    <row r="4" ht="28.5" customHeight="1" spans="1:4">
      <c r="A4" s="4" t="s">
        <v>305</v>
      </c>
      <c r="B4" s="5" t="s">
        <v>509</v>
      </c>
      <c r="C4" s="6"/>
      <c r="D4" s="7"/>
    </row>
    <row r="5" ht="28.5" customHeight="1" spans="1:4">
      <c r="A5" s="4" t="s">
        <v>307</v>
      </c>
      <c r="B5" s="5" t="s">
        <v>571</v>
      </c>
      <c r="C5" s="6"/>
      <c r="D5" s="7"/>
    </row>
    <row r="6" ht="28.5" customHeight="1" spans="1:4">
      <c r="A6" s="4" t="s">
        <v>309</v>
      </c>
      <c r="B6" s="5" t="s">
        <v>445</v>
      </c>
      <c r="C6" s="6"/>
      <c r="D6" s="7"/>
    </row>
    <row r="7" ht="28.5" customHeight="1" spans="1:4">
      <c r="A7" s="4" t="s">
        <v>311</v>
      </c>
      <c r="B7" s="5" t="s">
        <v>572</v>
      </c>
      <c r="C7" s="6"/>
      <c r="D7" s="7"/>
    </row>
    <row r="8" ht="39.75" customHeight="1" spans="1:4">
      <c r="A8" s="4" t="s">
        <v>313</v>
      </c>
      <c r="B8" s="5" t="s">
        <v>573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320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519</v>
      </c>
      <c r="B12" s="10" t="s">
        <v>520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521</v>
      </c>
      <c r="B13" s="10" t="s">
        <v>520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448</v>
      </c>
      <c r="B14" s="10" t="s">
        <v>522</v>
      </c>
      <c r="C14" s="11">
        <f>IF(AND(A14&lt;&gt;"",B14&lt;&gt;"Saída",COUNTIF($A$11:A14,A14)=1),1,0)</f>
        <v>0</v>
      </c>
      <c r="D14" s="11">
        <f>IF(AND(A14&lt;&gt;"",B14="Saída",COUNTIF($A$11:A14,A14)=1),1,0)</f>
        <v>1</v>
      </c>
    </row>
    <row r="15" ht="21" customHeight="1" spans="1:4">
      <c r="A15" s="10" t="s">
        <v>322</v>
      </c>
      <c r="B15" s="10" t="s">
        <v>522</v>
      </c>
      <c r="C15" s="11">
        <f>IF(AND(A15&lt;&gt;"",B15&lt;&gt;"Saída",COUNTIF($A$11:A15,A15)=1),1,0)</f>
        <v>0</v>
      </c>
      <c r="D15" s="11">
        <f>IF(AND(A15&lt;&gt;"",B15="Saída",COUNTIF($A$11:A15,A15)=1),1,0)</f>
        <v>1</v>
      </c>
    </row>
    <row r="16" ht="21" customHeight="1" spans="1:4">
      <c r="A16" s="10" t="s">
        <v>449</v>
      </c>
      <c r="B16" s="10" t="s">
        <v>522</v>
      </c>
      <c r="C16" s="11">
        <f>IF(AND(A16&lt;&gt;"",B16&lt;&gt;"Saída",COUNTIF($A$11:A16,A16)=1),1,0)</f>
        <v>0</v>
      </c>
      <c r="D16" s="11">
        <f>IF(AND(A16&lt;&gt;"",B16="Saída",COUNTIF($A$11:A16,A16)=1),1,0)</f>
        <v>1</v>
      </c>
    </row>
    <row r="17" ht="21" customHeight="1" spans="1:4">
      <c r="A17" s="10" t="s">
        <v>450</v>
      </c>
      <c r="B17" s="10" t="s">
        <v>522</v>
      </c>
      <c r="C17" s="11">
        <f>IF(AND(A17&lt;&gt;"",B17&lt;&gt;"Saída",COUNTIF($A$11:A17,A17)=1),1,0)</f>
        <v>0</v>
      </c>
      <c r="D17" s="11">
        <f>IF(AND(A17&lt;&gt;"",B17="Saída",COUNTIF($A$11:A17,A17)=1),1,0)</f>
        <v>1</v>
      </c>
    </row>
    <row r="18" ht="21" customHeight="1" spans="1:4">
      <c r="A18" s="10" t="s">
        <v>451</v>
      </c>
      <c r="B18" s="10" t="s">
        <v>522</v>
      </c>
      <c r="C18" s="11">
        <f>IF(AND(A18&lt;&gt;"",B18&lt;&gt;"Saída",COUNTIF($A$11:A18,A18)=1),1,0)</f>
        <v>0</v>
      </c>
      <c r="D18" s="11">
        <f>IF(AND(A18&lt;&gt;"",B18="Saída",COUNTIF($A$11:A18,A18)=1),1,0)</f>
        <v>1</v>
      </c>
    </row>
    <row r="19" ht="21" customHeight="1" spans="1:4">
      <c r="A19" s="10" t="s">
        <v>452</v>
      </c>
      <c r="B19" s="10" t="s">
        <v>522</v>
      </c>
      <c r="C19" s="11">
        <f>IF(AND(A19&lt;&gt;"",B19&lt;&gt;"Saída",COUNTIF($A$11:A19,A19)=1),1,0)</f>
        <v>0</v>
      </c>
      <c r="D19" s="11">
        <f>IF(AND(A19&lt;&gt;"",B19="Saída",COUNTIF($A$11:A19,A19)=1),1,0)</f>
        <v>1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41</v>
      </c>
      <c r="B46" s="15" t="s">
        <v>42</v>
      </c>
      <c r="C46" s="15">
        <v>1</v>
      </c>
      <c r="D46" s="15">
        <v>1</v>
      </c>
    </row>
    <row r="47" ht="21.75" hidden="1" customHeight="1" spans="1:4">
      <c r="A47" s="8"/>
      <c r="B47" s="8"/>
      <c r="C47" s="8"/>
      <c r="D47" s="8"/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574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9</v>
      </c>
      <c r="C60" s="15" t="s">
        <v>525</v>
      </c>
      <c r="D60" s="11">
        <f>COUNTA(A46:A56)</f>
        <v>1</v>
      </c>
    </row>
    <row r="61" ht="21.75" customHeight="1" spans="1:4">
      <c r="A61" s="15" t="s">
        <v>337</v>
      </c>
      <c r="B61" s="11">
        <f>SUM(C11:C42)</f>
        <v>3</v>
      </c>
      <c r="C61" s="15" t="s">
        <v>338</v>
      </c>
      <c r="D61" s="11">
        <f>SUM(D11:D42)</f>
        <v>6</v>
      </c>
    </row>
    <row r="62" ht="21.75" customHeight="1" spans="1:4">
      <c r="A62" s="15" t="s">
        <v>328</v>
      </c>
      <c r="B62" s="11">
        <f>SUM(C46:C56)</f>
        <v>1</v>
      </c>
      <c r="C62" s="15" t="s">
        <v>329</v>
      </c>
      <c r="D62" s="11">
        <f>SUM(D46:D56)</f>
        <v>1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1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MAX(B63,D63)</f>
        <v>1</v>
      </c>
      <c r="C64" s="16" t="s">
        <v>25</v>
      </c>
      <c r="D64" s="17" t="str">
        <f>INDEX(Matrizes!$B$10:$D$10,1,B64)</f>
        <v>Simples</v>
      </c>
    </row>
    <row r="65" ht="21.75" customHeight="1" spans="1:4">
      <c r="A65" s="18" t="s">
        <v>342</v>
      </c>
      <c r="B65" s="11">
        <f>INDEX(Matrizes!$B$13:$D$17,MATCH("CE",Matrizes!$A$13:$A$17,0),B64)</f>
        <v>3</v>
      </c>
      <c r="C65" s="18" t="s">
        <v>343</v>
      </c>
      <c r="D65" s="11">
        <f>B65</f>
        <v>3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526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320</v>
      </c>
      <c r="C70" s="6"/>
      <c r="D70" s="7"/>
    </row>
    <row r="71" ht="28.5" customHeight="1" spans="1:4">
      <c r="A71" s="4" t="s">
        <v>349</v>
      </c>
      <c r="B71" s="5" t="s">
        <v>527</v>
      </c>
      <c r="C71" s="6"/>
      <c r="D71" s="7"/>
    </row>
    <row r="72" ht="39.75" customHeight="1" spans="1:4">
      <c r="A72" s="4" t="s">
        <v>351</v>
      </c>
      <c r="B72" s="5" t="s">
        <v>575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576</v>
      </c>
      <c r="B75" s="20"/>
      <c r="C75" s="20"/>
      <c r="D75" s="20"/>
    </row>
    <row r="76" ht="42" customHeight="1" spans="1:4">
      <c r="A76" s="15" t="s">
        <v>577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579</v>
      </c>
      <c r="B131" s="20"/>
      <c r="C131" s="20"/>
      <c r="D131" s="20"/>
    </row>
    <row r="132" ht="42" customHeight="1" spans="1:4">
      <c r="A132" s="15" t="s">
        <v>580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582</v>
      </c>
      <c r="B1" s="3"/>
      <c r="C1" s="3"/>
      <c r="D1" s="3"/>
    </row>
    <row r="2" ht="28.5" customHeight="1" spans="1:4">
      <c r="A2" s="4" t="s">
        <v>301</v>
      </c>
      <c r="B2" s="5" t="s">
        <v>508</v>
      </c>
      <c r="C2" s="6"/>
      <c r="D2" s="7"/>
    </row>
    <row r="3" ht="28.5" customHeight="1" spans="1:4">
      <c r="A3" s="4" t="s">
        <v>303</v>
      </c>
      <c r="B3" s="5" t="s">
        <v>60</v>
      </c>
      <c r="C3" s="6"/>
      <c r="D3" s="7"/>
    </row>
    <row r="4" ht="28.5" customHeight="1" spans="1:4">
      <c r="A4" s="4" t="s">
        <v>305</v>
      </c>
      <c r="B4" s="5" t="s">
        <v>509</v>
      </c>
      <c r="C4" s="6"/>
      <c r="D4" s="7"/>
    </row>
    <row r="5" ht="28.5" customHeight="1" spans="1:4">
      <c r="A5" s="4" t="s">
        <v>307</v>
      </c>
      <c r="B5" s="5" t="s">
        <v>583</v>
      </c>
      <c r="C5" s="6"/>
      <c r="D5" s="7"/>
    </row>
    <row r="6" ht="28.5" customHeight="1" spans="1:4">
      <c r="A6" s="4" t="s">
        <v>309</v>
      </c>
      <c r="B6" s="5" t="s">
        <v>584</v>
      </c>
      <c r="C6" s="6"/>
      <c r="D6" s="7"/>
    </row>
    <row r="7" ht="28.5" customHeight="1" spans="1:4">
      <c r="A7" s="4" t="s">
        <v>311</v>
      </c>
      <c r="B7" s="5" t="s">
        <v>585</v>
      </c>
      <c r="C7" s="6"/>
      <c r="D7" s="7"/>
    </row>
    <row r="8" ht="39.75" customHeight="1" spans="1:4">
      <c r="A8" s="4" t="s">
        <v>313</v>
      </c>
      <c r="B8" s="5" t="s">
        <v>573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519</v>
      </c>
      <c r="B11" s="10" t="s">
        <v>520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521</v>
      </c>
      <c r="B12" s="10" t="s">
        <v>520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453</v>
      </c>
      <c r="B13" s="10" t="s">
        <v>522</v>
      </c>
      <c r="C13" s="11">
        <f>IF(AND(A13&lt;&gt;"",B13&lt;&gt;"Saída",COUNTIF($A$11:A13,A13)=1),1,0)</f>
        <v>0</v>
      </c>
      <c r="D13" s="11">
        <f>IF(AND(A13&lt;&gt;"",B13="Saída",COUNTIF($A$11:A13,A13)=1),1,0)</f>
        <v>1</v>
      </c>
    </row>
    <row r="14" ht="21" customHeight="1" spans="1:4">
      <c r="A14" s="10" t="s">
        <v>454</v>
      </c>
      <c r="B14" s="10" t="s">
        <v>522</v>
      </c>
      <c r="C14" s="11">
        <f>IF(AND(A14&lt;&gt;"",B14&lt;&gt;"Saída",COUNTIF($A$11:A14,A14)=1),1,0)</f>
        <v>0</v>
      </c>
      <c r="D14" s="11">
        <f>IF(AND(A14&lt;&gt;"",B14="Saída",COUNTIF($A$11:A14,A14)=1),1,0)</f>
        <v>1</v>
      </c>
    </row>
    <row r="15" ht="21" customHeight="1" spans="1:4">
      <c r="A15" s="10" t="s">
        <v>455</v>
      </c>
      <c r="B15" s="10" t="s">
        <v>522</v>
      </c>
      <c r="C15" s="11">
        <f>IF(AND(A15&lt;&gt;"",B15&lt;&gt;"Saída",COUNTIF($A$11:A15,A15)=1),1,0)</f>
        <v>0</v>
      </c>
      <c r="D15" s="11">
        <f>IF(AND(A15&lt;&gt;"",B15="Saída",COUNTIF($A$11:A15,A15)=1),1,0)</f>
        <v>1</v>
      </c>
    </row>
    <row r="16" ht="21" customHeight="1" spans="1:4">
      <c r="A16" s="10" t="s">
        <v>456</v>
      </c>
      <c r="B16" s="10" t="s">
        <v>522</v>
      </c>
      <c r="C16" s="11">
        <f>IF(AND(A16&lt;&gt;"",B16&lt;&gt;"Saída",COUNTIF($A$11:A16,A16)=1),1,0)</f>
        <v>0</v>
      </c>
      <c r="D16" s="11">
        <f>IF(AND(A16&lt;&gt;"",B16="Saída",COUNTIF($A$11:A16,A16)=1),1,0)</f>
        <v>1</v>
      </c>
    </row>
    <row r="17" ht="21.75" hidden="1" customHeight="1" spans="1:4">
      <c r="A17" s="12"/>
      <c r="B17" s="12"/>
      <c r="C17" s="11">
        <f>IF(AND(A17&lt;&gt;"",B17&lt;&gt;"Saída",COUNTIF($A$11:A17,A17)=1),1,0)</f>
        <v>0</v>
      </c>
      <c r="D17" s="11">
        <f>IF(AND(A17&lt;&gt;"",B17="Saída",COUNTIF($A$11:A17,A17)=1),1,0)</f>
        <v>0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41</v>
      </c>
      <c r="B46" s="15" t="s">
        <v>42</v>
      </c>
      <c r="C46" s="15">
        <v>0</v>
      </c>
      <c r="D46" s="15">
        <v>1</v>
      </c>
    </row>
    <row r="47" ht="21.75" hidden="1" customHeight="1" spans="1:4">
      <c r="A47" s="8"/>
      <c r="B47" s="8"/>
      <c r="C47" s="8"/>
      <c r="D47" s="8"/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54.75" customHeight="1" spans="1:4">
      <c r="A57" s="4" t="s">
        <v>332</v>
      </c>
      <c r="B57" s="5" t="s">
        <v>586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6</v>
      </c>
      <c r="C60" s="15" t="s">
        <v>525</v>
      </c>
      <c r="D60" s="11">
        <f>COUNTA(A46:A56)</f>
        <v>1</v>
      </c>
    </row>
    <row r="61" ht="21.75" customHeight="1" spans="1:4">
      <c r="A61" s="15" t="s">
        <v>337</v>
      </c>
      <c r="B61" s="11">
        <f>SUM(C11:C42)</f>
        <v>2</v>
      </c>
      <c r="C61" s="15" t="s">
        <v>338</v>
      </c>
      <c r="D61" s="11">
        <f>SUM(D11:D42)</f>
        <v>4</v>
      </c>
    </row>
    <row r="62" ht="21.75" customHeight="1" spans="1:4">
      <c r="A62" s="15" t="s">
        <v>328</v>
      </c>
      <c r="B62" s="11">
        <f>SUM(C46:C56)</f>
        <v>0</v>
      </c>
      <c r="C62" s="15" t="s">
        <v>329</v>
      </c>
      <c r="D62" s="11">
        <f>SUM(D46:D56)</f>
        <v>1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1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MAX(B63,D63)</f>
        <v>1</v>
      </c>
      <c r="C64" s="16" t="s">
        <v>25</v>
      </c>
      <c r="D64" s="17" t="str">
        <f>INDEX(Matrizes!$B$10:$D$10,1,B64)</f>
        <v>Simples</v>
      </c>
    </row>
    <row r="65" ht="21.75" customHeight="1" spans="1:4">
      <c r="A65" s="18" t="s">
        <v>342</v>
      </c>
      <c r="B65" s="11">
        <f>INDEX(Matrizes!$B$13:$D$17,MATCH("CE",Matrizes!$A$13:$A$17,0),B64)</f>
        <v>3</v>
      </c>
      <c r="C65" s="18" t="s">
        <v>343</v>
      </c>
      <c r="D65" s="11">
        <f>B65</f>
        <v>3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526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587</v>
      </c>
      <c r="C70" s="6"/>
      <c r="D70" s="7"/>
    </row>
    <row r="71" ht="28.5" customHeight="1" spans="1:4">
      <c r="A71" s="4" t="s">
        <v>349</v>
      </c>
      <c r="B71" s="5" t="s">
        <v>527</v>
      </c>
      <c r="C71" s="6"/>
      <c r="D71" s="7"/>
    </row>
    <row r="72" ht="28.5" customHeight="1" spans="1:4">
      <c r="A72" s="4" t="s">
        <v>351</v>
      </c>
      <c r="B72" s="5" t="s">
        <v>588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589</v>
      </c>
      <c r="B75" s="20"/>
      <c r="C75" s="20"/>
      <c r="D75" s="20"/>
    </row>
    <row r="76" ht="42" customHeight="1" spans="1:4">
      <c r="A76" s="15" t="s">
        <v>554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591</v>
      </c>
      <c r="B131" s="20"/>
      <c r="C131" s="20"/>
      <c r="D131" s="20"/>
    </row>
    <row r="132" ht="42" customHeight="1" spans="1:4">
      <c r="A132" s="15" t="s">
        <v>557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593</v>
      </c>
      <c r="B1" s="3"/>
      <c r="C1" s="3"/>
      <c r="D1" s="3"/>
    </row>
    <row r="2" ht="28.5" customHeight="1" spans="1:4">
      <c r="A2" s="4" t="s">
        <v>301</v>
      </c>
      <c r="B2" s="5" t="s">
        <v>508</v>
      </c>
      <c r="C2" s="6"/>
      <c r="D2" s="7"/>
    </row>
    <row r="3" ht="28.5" customHeight="1" spans="1:4">
      <c r="A3" s="4" t="s">
        <v>303</v>
      </c>
      <c r="B3" s="5" t="s">
        <v>62</v>
      </c>
      <c r="C3" s="6"/>
      <c r="D3" s="7"/>
    </row>
    <row r="4" ht="28.5" customHeight="1" spans="1:4">
      <c r="A4" s="4" t="s">
        <v>305</v>
      </c>
      <c r="B4" s="5" t="s">
        <v>509</v>
      </c>
      <c r="C4" s="6"/>
      <c r="D4" s="7"/>
    </row>
    <row r="5" ht="28.5" customHeight="1" spans="1:4">
      <c r="A5" s="4" t="s">
        <v>307</v>
      </c>
      <c r="B5" s="5" t="s">
        <v>463</v>
      </c>
      <c r="C5" s="6"/>
      <c r="D5" s="7"/>
    </row>
    <row r="6" ht="28.5" customHeight="1" spans="1:4">
      <c r="A6" s="4" t="s">
        <v>309</v>
      </c>
      <c r="B6" s="5" t="s">
        <v>404</v>
      </c>
      <c r="C6" s="6"/>
      <c r="D6" s="7"/>
    </row>
    <row r="7" ht="28.5" customHeight="1" spans="1:4">
      <c r="A7" s="4" t="s">
        <v>311</v>
      </c>
      <c r="B7" s="5" t="s">
        <v>594</v>
      </c>
      <c r="C7" s="6"/>
      <c r="D7" s="7"/>
    </row>
    <row r="8" ht="39.75" customHeight="1" spans="1:4">
      <c r="A8" s="4" t="s">
        <v>313</v>
      </c>
      <c r="B8" s="5" t="s">
        <v>595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519</v>
      </c>
      <c r="B11" s="10" t="s">
        <v>520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521</v>
      </c>
      <c r="B12" s="10" t="s">
        <v>520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414</v>
      </c>
      <c r="B13" s="10" t="s">
        <v>522</v>
      </c>
      <c r="C13" s="11">
        <f>IF(AND(A13&lt;&gt;"",B13&lt;&gt;"Saída",COUNTIF($A$11:A13,A13)=1),1,0)</f>
        <v>0</v>
      </c>
      <c r="D13" s="11">
        <f>IF(AND(A13&lt;&gt;"",B13="Saída",COUNTIF($A$11:A13,A13)=1),1,0)</f>
        <v>1</v>
      </c>
    </row>
    <row r="14" ht="21" customHeight="1" spans="1:4">
      <c r="A14" s="10" t="s">
        <v>408</v>
      </c>
      <c r="B14" s="10" t="s">
        <v>522</v>
      </c>
      <c r="C14" s="11">
        <f>IF(AND(A14&lt;&gt;"",B14&lt;&gt;"Saída",COUNTIF($A$11:A14,A14)=1),1,0)</f>
        <v>0</v>
      </c>
      <c r="D14" s="11">
        <f>IF(AND(A14&lt;&gt;"",B14="Saída",COUNTIF($A$11:A14,A14)=1),1,0)</f>
        <v>1</v>
      </c>
    </row>
    <row r="15" ht="21" customHeight="1" spans="1:4">
      <c r="A15" s="10" t="s">
        <v>466</v>
      </c>
      <c r="B15" s="10" t="s">
        <v>522</v>
      </c>
      <c r="C15" s="11">
        <f>IF(AND(A15&lt;&gt;"",B15&lt;&gt;"Saída",COUNTIF($A$11:A15,A15)=1),1,0)</f>
        <v>0</v>
      </c>
      <c r="D15" s="11">
        <f>IF(AND(A15&lt;&gt;"",B15="Saída",COUNTIF($A$11:A15,A15)=1),1,0)</f>
        <v>1</v>
      </c>
    </row>
    <row r="16" ht="21" customHeight="1" spans="1:4">
      <c r="A16" s="10" t="s">
        <v>467</v>
      </c>
      <c r="B16" s="10" t="s">
        <v>522</v>
      </c>
      <c r="C16" s="11">
        <f>IF(AND(A16&lt;&gt;"",B16&lt;&gt;"Saída",COUNTIF($A$11:A16,A16)=1),1,0)</f>
        <v>0</v>
      </c>
      <c r="D16" s="11">
        <f>IF(AND(A16&lt;&gt;"",B16="Saída",COUNTIF($A$11:A16,A16)=1),1,0)</f>
        <v>1</v>
      </c>
    </row>
    <row r="17" ht="21.75" hidden="1" customHeight="1" spans="1:4">
      <c r="A17" s="12"/>
      <c r="B17" s="12"/>
      <c r="C17" s="11">
        <f>IF(AND(A17&lt;&gt;"",B17&lt;&gt;"Saída",COUNTIF($A$11:A17,A17)=1),1,0)</f>
        <v>0</v>
      </c>
      <c r="D17" s="11">
        <f>IF(AND(A17&lt;&gt;"",B17="Saída",COUNTIF($A$11:A17,A17)=1),1,0)</f>
        <v>0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37</v>
      </c>
      <c r="B46" s="15" t="s">
        <v>38</v>
      </c>
      <c r="C46" s="15">
        <v>0</v>
      </c>
      <c r="D46" s="15">
        <v>1</v>
      </c>
    </row>
    <row r="47" ht="33.75" customHeight="1" spans="1:4">
      <c r="A47" s="15" t="s">
        <v>43</v>
      </c>
      <c r="B47" s="15" t="s">
        <v>44</v>
      </c>
      <c r="C47" s="15">
        <v>0</v>
      </c>
      <c r="D47" s="15">
        <v>1</v>
      </c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54.75" customHeight="1" spans="1:4">
      <c r="A57" s="4" t="s">
        <v>332</v>
      </c>
      <c r="B57" s="5" t="s">
        <v>596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6</v>
      </c>
      <c r="C60" s="15" t="s">
        <v>525</v>
      </c>
      <c r="D60" s="11">
        <f>COUNTA(A46:A56)</f>
        <v>2</v>
      </c>
    </row>
    <row r="61" ht="21.75" customHeight="1" spans="1:4">
      <c r="A61" s="15" t="s">
        <v>337</v>
      </c>
      <c r="B61" s="11">
        <f>SUM(C11:C42)</f>
        <v>2</v>
      </c>
      <c r="C61" s="15" t="s">
        <v>338</v>
      </c>
      <c r="D61" s="11">
        <f>SUM(D11:D42)</f>
        <v>4</v>
      </c>
    </row>
    <row r="62" ht="21.75" customHeight="1" spans="1:4">
      <c r="A62" s="15" t="s">
        <v>328</v>
      </c>
      <c r="B62" s="11">
        <f>SUM(C46:C56)</f>
        <v>0</v>
      </c>
      <c r="C62" s="15" t="s">
        <v>329</v>
      </c>
      <c r="D62" s="11">
        <f>SUM(D46:D56)</f>
        <v>2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1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MAX(B63,D63)</f>
        <v>1</v>
      </c>
      <c r="C64" s="16" t="s">
        <v>25</v>
      </c>
      <c r="D64" s="17" t="str">
        <f>INDEX(Matrizes!$B$10:$D$10,1,B64)</f>
        <v>Simples</v>
      </c>
    </row>
    <row r="65" ht="21.75" customHeight="1" spans="1:4">
      <c r="A65" s="18" t="s">
        <v>342</v>
      </c>
      <c r="B65" s="11">
        <f>INDEX(Matrizes!$B$13:$D$17,MATCH("CE",Matrizes!$A$13:$A$17,0),B64)</f>
        <v>3</v>
      </c>
      <c r="C65" s="18" t="s">
        <v>343</v>
      </c>
      <c r="D65" s="11">
        <f>B65</f>
        <v>3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526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587</v>
      </c>
      <c r="C70" s="6"/>
      <c r="D70" s="7"/>
    </row>
    <row r="71" ht="28.5" customHeight="1" spans="1:4">
      <c r="A71" s="4" t="s">
        <v>349</v>
      </c>
      <c r="B71" s="5" t="s">
        <v>527</v>
      </c>
      <c r="C71" s="6"/>
      <c r="D71" s="7"/>
    </row>
    <row r="72" ht="28.5" customHeight="1" spans="1:4">
      <c r="A72" s="4" t="s">
        <v>351</v>
      </c>
      <c r="B72" s="5" t="s">
        <v>597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598</v>
      </c>
      <c r="B75" s="20"/>
      <c r="C75" s="20"/>
      <c r="D75" s="20"/>
    </row>
    <row r="76" ht="42" customHeight="1" spans="1:4">
      <c r="A76" s="15" t="s">
        <v>599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601</v>
      </c>
      <c r="B131" s="20"/>
      <c r="C131" s="20"/>
      <c r="D131" s="20"/>
    </row>
    <row r="132" ht="42" customHeight="1" spans="1:4">
      <c r="A132" s="15" t="s">
        <v>602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604</v>
      </c>
      <c r="B1" s="3"/>
      <c r="C1" s="3"/>
      <c r="D1" s="3"/>
    </row>
    <row r="2" ht="28.5" customHeight="1" spans="1:4">
      <c r="A2" s="4" t="s">
        <v>301</v>
      </c>
      <c r="B2" s="5" t="s">
        <v>508</v>
      </c>
      <c r="C2" s="6"/>
      <c r="D2" s="7"/>
    </row>
    <row r="3" ht="28.5" customHeight="1" spans="1:4">
      <c r="A3" s="4" t="s">
        <v>303</v>
      </c>
      <c r="B3" s="5" t="s">
        <v>64</v>
      </c>
      <c r="C3" s="6"/>
      <c r="D3" s="7"/>
    </row>
    <row r="4" ht="28.5" customHeight="1" spans="1:4">
      <c r="A4" s="4" t="s">
        <v>305</v>
      </c>
      <c r="B4" s="5" t="s">
        <v>509</v>
      </c>
      <c r="C4" s="6"/>
      <c r="D4" s="7"/>
    </row>
    <row r="5" ht="28.5" customHeight="1" spans="1:4">
      <c r="A5" s="4" t="s">
        <v>307</v>
      </c>
      <c r="B5" s="5" t="s">
        <v>605</v>
      </c>
      <c r="C5" s="6"/>
      <c r="D5" s="7"/>
    </row>
    <row r="6" ht="28.5" customHeight="1" spans="1:4">
      <c r="A6" s="4" t="s">
        <v>309</v>
      </c>
      <c r="B6" s="5" t="s">
        <v>478</v>
      </c>
      <c r="C6" s="6"/>
      <c r="D6" s="7"/>
    </row>
    <row r="7" ht="28.5" customHeight="1" spans="1:4">
      <c r="A7" s="4" t="s">
        <v>311</v>
      </c>
      <c r="B7" s="5" t="s">
        <v>606</v>
      </c>
      <c r="C7" s="6"/>
      <c r="D7" s="7"/>
    </row>
    <row r="8" ht="39.75" customHeight="1" spans="1:4">
      <c r="A8" s="4" t="s">
        <v>313</v>
      </c>
      <c r="B8" s="5" t="s">
        <v>607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496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497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519</v>
      </c>
      <c r="B13" s="10" t="s">
        <v>520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521</v>
      </c>
      <c r="B14" s="10" t="s">
        <v>520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496</v>
      </c>
      <c r="B15" s="10" t="s">
        <v>522</v>
      </c>
      <c r="C15" s="11">
        <f>IF(AND(A15&lt;&gt;"",B15&lt;&gt;"Saída",COUNTIF($A$11:A15,A15)=1),1,0)</f>
        <v>0</v>
      </c>
      <c r="D15" s="11">
        <f>IF(AND(A15&lt;&gt;"",B15="Saída",COUNTIF($A$11:A15,A15)=1),1,0)</f>
        <v>0</v>
      </c>
    </row>
    <row r="16" ht="21" customHeight="1" spans="1:4">
      <c r="A16" s="10" t="s">
        <v>497</v>
      </c>
      <c r="B16" s="10" t="s">
        <v>522</v>
      </c>
      <c r="C16" s="11">
        <f>IF(AND(A16&lt;&gt;"",B16&lt;&gt;"Saída",COUNTIF($A$11:A16,A16)=1),1,0)</f>
        <v>0</v>
      </c>
      <c r="D16" s="11">
        <f>IF(AND(A16&lt;&gt;"",B16="Saída",COUNTIF($A$11:A16,A16)=1),1,0)</f>
        <v>0</v>
      </c>
    </row>
    <row r="17" ht="21" customHeight="1" spans="1:4">
      <c r="A17" s="10" t="s">
        <v>498</v>
      </c>
      <c r="B17" s="10" t="s">
        <v>522</v>
      </c>
      <c r="C17" s="11">
        <f>IF(AND(A17&lt;&gt;"",B17&lt;&gt;"Saída",COUNTIF($A$11:A17,A17)=1),1,0)</f>
        <v>0</v>
      </c>
      <c r="D17" s="11">
        <f>IF(AND(A17&lt;&gt;"",B17="Saída",COUNTIF($A$11:A17,A17)=1),1,0)</f>
        <v>1</v>
      </c>
    </row>
    <row r="18" ht="21" customHeight="1" spans="1:4">
      <c r="A18" s="10" t="s">
        <v>499</v>
      </c>
      <c r="B18" s="10" t="s">
        <v>522</v>
      </c>
      <c r="C18" s="11">
        <f>IF(AND(A18&lt;&gt;"",B18&lt;&gt;"Saída",COUNTIF($A$11:A18,A18)=1),1,0)</f>
        <v>0</v>
      </c>
      <c r="D18" s="11">
        <f>IF(AND(A18&lt;&gt;"",B18="Saída",COUNTIF($A$11:A18,A18)=1),1,0)</f>
        <v>1</v>
      </c>
    </row>
    <row r="19" ht="21" customHeight="1" spans="1:4">
      <c r="A19" s="10" t="s">
        <v>323</v>
      </c>
      <c r="B19" s="10" t="s">
        <v>522</v>
      </c>
      <c r="C19" s="11">
        <f>IF(AND(A19&lt;&gt;"",B19&lt;&gt;"Saída",COUNTIF($A$11:A19,A19)=1),1,0)</f>
        <v>0</v>
      </c>
      <c r="D19" s="11">
        <f>IF(AND(A19&lt;&gt;"",B19="Saída",COUNTIF($A$11:A19,A19)=1),1,0)</f>
        <v>1</v>
      </c>
    </row>
    <row r="20" ht="21" customHeight="1" spans="1:4">
      <c r="A20" s="10" t="s">
        <v>368</v>
      </c>
      <c r="B20" s="10" t="s">
        <v>522</v>
      </c>
      <c r="C20" s="11">
        <f>IF(AND(A20&lt;&gt;"",B20&lt;&gt;"Saída",COUNTIF($A$11:A20,A20)=1),1,0)</f>
        <v>0</v>
      </c>
      <c r="D20" s="11">
        <f>IF(AND(A20&lt;&gt;"",B20="Saída",COUNTIF($A$11:A20,A20)=1),1,0)</f>
        <v>1</v>
      </c>
    </row>
    <row r="21" ht="21" customHeight="1" spans="1:4">
      <c r="A21" s="10" t="s">
        <v>500</v>
      </c>
      <c r="B21" s="10" t="s">
        <v>522</v>
      </c>
      <c r="C21" s="11">
        <f>IF(AND(A21&lt;&gt;"",B21&lt;&gt;"Saída",COUNTIF($A$11:A21,A21)=1),1,0)</f>
        <v>0</v>
      </c>
      <c r="D21" s="11">
        <f>IF(AND(A21&lt;&gt;"",B21="Saída",COUNTIF($A$11:A21,A21)=1),1,0)</f>
        <v>1</v>
      </c>
    </row>
    <row r="22" ht="21" customHeight="1" spans="1:4">
      <c r="A22" s="10" t="s">
        <v>501</v>
      </c>
      <c r="B22" s="10" t="s">
        <v>522</v>
      </c>
      <c r="C22" s="11">
        <f>IF(AND(A22&lt;&gt;"",B22&lt;&gt;"Saída",COUNTIF($A$11:A22,A22)=1),1,0)</f>
        <v>0</v>
      </c>
      <c r="D22" s="11">
        <f>IF(AND(A22&lt;&gt;"",B22="Saída",COUNTIF($A$11:A22,A22)=1),1,0)</f>
        <v>1</v>
      </c>
    </row>
    <row r="23" ht="21" customHeight="1" spans="1:4">
      <c r="A23" s="10" t="s">
        <v>502</v>
      </c>
      <c r="B23" s="10" t="s">
        <v>522</v>
      </c>
      <c r="C23" s="11">
        <f>IF(AND(A23&lt;&gt;"",B23&lt;&gt;"Saída",COUNTIF($A$11:A23,A23)=1),1,0)</f>
        <v>0</v>
      </c>
      <c r="D23" s="11">
        <f>IF(AND(A23&lt;&gt;"",B23="Saída",COUNTIF($A$11:A23,A23)=1),1,0)</f>
        <v>1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47</v>
      </c>
      <c r="B46" s="15" t="s">
        <v>48</v>
      </c>
      <c r="C46" s="15">
        <v>1</v>
      </c>
      <c r="D46" s="15">
        <v>1</v>
      </c>
    </row>
    <row r="47" ht="21.75" hidden="1" customHeight="1" spans="1:4">
      <c r="A47" s="8"/>
      <c r="B47" s="8"/>
      <c r="C47" s="8"/>
      <c r="D47" s="8"/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608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11</v>
      </c>
      <c r="C60" s="15" t="s">
        <v>525</v>
      </c>
      <c r="D60" s="11">
        <f>COUNTA(A46:A56)</f>
        <v>1</v>
      </c>
    </row>
    <row r="61" ht="21.75" customHeight="1" spans="1:4">
      <c r="A61" s="15" t="s">
        <v>337</v>
      </c>
      <c r="B61" s="11">
        <f>SUM(C11:C42)</f>
        <v>4</v>
      </c>
      <c r="C61" s="15" t="s">
        <v>338</v>
      </c>
      <c r="D61" s="11">
        <f>SUM(D11:D42)</f>
        <v>7</v>
      </c>
    </row>
    <row r="62" ht="21.75" customHeight="1" spans="1:4">
      <c r="A62" s="15" t="s">
        <v>328</v>
      </c>
      <c r="B62" s="11">
        <f>SUM(C46:C56)</f>
        <v>1</v>
      </c>
      <c r="C62" s="15" t="s">
        <v>329</v>
      </c>
      <c r="D62" s="11">
        <f>SUM(D46:D56)</f>
        <v>1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1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MAX(B63,D63)</f>
        <v>1</v>
      </c>
      <c r="C64" s="16" t="s">
        <v>25</v>
      </c>
      <c r="D64" s="17" t="str">
        <f>INDEX(Matrizes!$B$10:$D$10,1,B64)</f>
        <v>Simples</v>
      </c>
    </row>
    <row r="65" ht="21.75" customHeight="1" spans="1:4">
      <c r="A65" s="18" t="s">
        <v>342</v>
      </c>
      <c r="B65" s="11">
        <f>INDEX(Matrizes!$B$13:$D$17,MATCH("CE",Matrizes!$A$13:$A$17,0),B64)</f>
        <v>3</v>
      </c>
      <c r="C65" s="18" t="s">
        <v>343</v>
      </c>
      <c r="D65" s="11">
        <f>B65</f>
        <v>3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526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609</v>
      </c>
      <c r="C70" s="6"/>
      <c r="D70" s="7"/>
    </row>
    <row r="71" ht="28.5" customHeight="1" spans="1:4">
      <c r="A71" s="4" t="s">
        <v>349</v>
      </c>
      <c r="B71" s="5" t="s">
        <v>527</v>
      </c>
      <c r="C71" s="6"/>
      <c r="D71" s="7"/>
    </row>
    <row r="72" ht="39.75" customHeight="1" spans="1:4">
      <c r="A72" s="4" t="s">
        <v>351</v>
      </c>
      <c r="B72" s="5" t="s">
        <v>610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611</v>
      </c>
      <c r="B75" s="20"/>
      <c r="C75" s="20"/>
      <c r="D75" s="20"/>
    </row>
    <row r="76" ht="42" customHeight="1" spans="1:4">
      <c r="A76" s="15"/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613</v>
      </c>
      <c r="B131" s="20"/>
      <c r="C131" s="20"/>
      <c r="D131" s="20"/>
    </row>
    <row r="132" ht="42" customHeight="1" spans="1:4">
      <c r="A132" s="15"/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615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66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618</v>
      </c>
      <c r="C5" s="6"/>
      <c r="D5" s="7"/>
    </row>
    <row r="6" ht="28.5" customHeight="1" spans="1:4">
      <c r="A6" s="4" t="s">
        <v>309</v>
      </c>
      <c r="B6" s="5" t="s">
        <v>310</v>
      </c>
      <c r="C6" s="6"/>
      <c r="D6" s="7"/>
    </row>
    <row r="7" ht="28.5" customHeight="1" spans="1:4">
      <c r="A7" s="4" t="s">
        <v>311</v>
      </c>
      <c r="B7" s="5" t="s">
        <v>619</v>
      </c>
      <c r="C7" s="6"/>
      <c r="D7" s="7"/>
    </row>
    <row r="8" ht="99.75" customHeight="1" spans="1:4">
      <c r="A8" s="4" t="s">
        <v>313</v>
      </c>
      <c r="B8" s="5" t="s">
        <v>620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322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323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324</v>
      </c>
      <c r="B13" s="10" t="s">
        <v>518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364</v>
      </c>
      <c r="B14" s="10" t="s">
        <v>518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365</v>
      </c>
      <c r="B15" s="10" t="s">
        <v>518</v>
      </c>
      <c r="C15" s="11">
        <f>IF(AND(A15&lt;&gt;"",B15&lt;&gt;"Saída",COUNTIF($A$11:A15,A15)=1),1,0)</f>
        <v>1</v>
      </c>
      <c r="D15" s="11">
        <f>IF(AND(A15&lt;&gt;"",B15="Saída",COUNTIF($A$11:A15,A15)=1),1,0)</f>
        <v>0</v>
      </c>
    </row>
    <row r="16" ht="21" customHeight="1" spans="1:4">
      <c r="A16" s="10" t="s">
        <v>366</v>
      </c>
      <c r="B16" s="10" t="s">
        <v>518</v>
      </c>
      <c r="C16" s="11">
        <f>IF(AND(A16&lt;&gt;"",B16&lt;&gt;"Saída",COUNTIF($A$11:A16,A16)=1),1,0)</f>
        <v>1</v>
      </c>
      <c r="D16" s="11">
        <f>IF(AND(A16&lt;&gt;"",B16="Saída",COUNTIF($A$11:A16,A16)=1),1,0)</f>
        <v>0</v>
      </c>
    </row>
    <row r="17" ht="21" customHeight="1" spans="1:4">
      <c r="A17" s="10" t="s">
        <v>367</v>
      </c>
      <c r="B17" s="10" t="s">
        <v>518</v>
      </c>
      <c r="C17" s="11">
        <f>IF(AND(A17&lt;&gt;"",B17&lt;&gt;"Saída",COUNTIF($A$11:A17,A17)=1),1,0)</f>
        <v>1</v>
      </c>
      <c r="D17" s="11">
        <f>IF(AND(A17&lt;&gt;"",B17="Saída",COUNTIF($A$11:A17,A17)=1),1,0)</f>
        <v>0</v>
      </c>
    </row>
    <row r="18" ht="21" customHeight="1" spans="1:4">
      <c r="A18" s="10" t="s">
        <v>368</v>
      </c>
      <c r="B18" s="10" t="s">
        <v>518</v>
      </c>
      <c r="C18" s="11">
        <f>IF(AND(A18&lt;&gt;"",B18&lt;&gt;"Saída",COUNTIF($A$11:A18,A18)=1),1,0)</f>
        <v>1</v>
      </c>
      <c r="D18" s="11">
        <f>IF(AND(A18&lt;&gt;"",B18="Saída",COUNTIF($A$11:A18,A18)=1),1,0)</f>
        <v>0</v>
      </c>
    </row>
    <row r="19" ht="21" customHeight="1" spans="1:4">
      <c r="A19" s="10" t="s">
        <v>369</v>
      </c>
      <c r="B19" s="10" t="s">
        <v>518</v>
      </c>
      <c r="C19" s="11">
        <f>IF(AND(A19&lt;&gt;"",B19&lt;&gt;"Saída",COUNTIF($A$11:A19,A19)=1),1,0)</f>
        <v>1</v>
      </c>
      <c r="D19" s="11">
        <f>IF(AND(A19&lt;&gt;"",B19="Saída",COUNTIF($A$11:A19,A19)=1),1,0)</f>
        <v>0</v>
      </c>
    </row>
    <row r="20" ht="21" customHeight="1" spans="1:4">
      <c r="A20" s="10" t="s">
        <v>370</v>
      </c>
      <c r="B20" s="10" t="s">
        <v>518</v>
      </c>
      <c r="C20" s="11">
        <f>IF(AND(A20&lt;&gt;"",B20&lt;&gt;"Saída",COUNTIF($A$11:A20,A20)=1),1,0)</f>
        <v>1</v>
      </c>
      <c r="D20" s="11">
        <f>IF(AND(A20&lt;&gt;"",B20="Saída",COUNTIF($A$11:A20,A20)=1),1,0)</f>
        <v>0</v>
      </c>
    </row>
    <row r="21" ht="21" customHeight="1" spans="1:4">
      <c r="A21" s="10" t="s">
        <v>621</v>
      </c>
      <c r="B21" s="10" t="s">
        <v>518</v>
      </c>
      <c r="C21" s="11">
        <f>IF(AND(A21&lt;&gt;"",B21&lt;&gt;"Saída",COUNTIF($A$11:A21,A21)=1),1,0)</f>
        <v>1</v>
      </c>
      <c r="D21" s="11">
        <f>IF(AND(A21&lt;&gt;"",B21="Saída",COUNTIF($A$11:A21,A21)=1),1,0)</f>
        <v>0</v>
      </c>
    </row>
    <row r="22" ht="21" customHeight="1" spans="1:4">
      <c r="A22" s="10" t="s">
        <v>622</v>
      </c>
      <c r="B22" s="10" t="s">
        <v>518</v>
      </c>
      <c r="C22" s="11">
        <f>IF(AND(A22&lt;&gt;"",B22&lt;&gt;"Saída",COUNTIF($A$11:A22,A22)=1),1,0)</f>
        <v>1</v>
      </c>
      <c r="D22" s="11">
        <f>IF(AND(A22&lt;&gt;"",B22="Saída",COUNTIF($A$11:A22,A22)=1),1,0)</f>
        <v>0</v>
      </c>
    </row>
    <row r="23" ht="21" customHeight="1" spans="1:4">
      <c r="A23" s="10" t="s">
        <v>623</v>
      </c>
      <c r="B23" s="10" t="s">
        <v>518</v>
      </c>
      <c r="C23" s="11">
        <f>IF(AND(A23&lt;&gt;"",B23&lt;&gt;"Saída",COUNTIF($A$11:A23,A23)=1),1,0)</f>
        <v>1</v>
      </c>
      <c r="D23" s="11">
        <f>IF(AND(A23&lt;&gt;"",B23="Saída",COUNTIF($A$11:A23,A23)=1),1,0)</f>
        <v>0</v>
      </c>
    </row>
    <row r="24" ht="21" customHeight="1" spans="1:4">
      <c r="A24" s="10" t="s">
        <v>624</v>
      </c>
      <c r="B24" s="10" t="s">
        <v>518</v>
      </c>
      <c r="C24" s="11">
        <f>IF(AND(A24&lt;&gt;"",B24&lt;&gt;"Saída",COUNTIF($A$11:A24,A24)=1),1,0)</f>
        <v>1</v>
      </c>
      <c r="D24" s="11">
        <f>IF(AND(A24&lt;&gt;"",B24="Saída",COUNTIF($A$11:A24,A24)=1),1,0)</f>
        <v>0</v>
      </c>
    </row>
    <row r="25" ht="21" customHeight="1" spans="1:4">
      <c r="A25" s="10" t="s">
        <v>519</v>
      </c>
      <c r="B25" s="10" t="s">
        <v>520</v>
      </c>
      <c r="C25" s="11">
        <f>IF(AND(A25&lt;&gt;"",B25&lt;&gt;"Saída",COUNTIF($A$11:A25,A25)=1),1,0)</f>
        <v>1</v>
      </c>
      <c r="D25" s="11">
        <f>IF(AND(A25&lt;&gt;"",B25="Saída",COUNTIF($A$11:A25,A25)=1),1,0)</f>
        <v>0</v>
      </c>
    </row>
    <row r="26" ht="21" customHeight="1" spans="1:4">
      <c r="A26" s="10" t="s">
        <v>521</v>
      </c>
      <c r="B26" s="10" t="s">
        <v>522</v>
      </c>
      <c r="C26" s="11">
        <f>IF(AND(A26&lt;&gt;"",B26&lt;&gt;"Saída",COUNTIF($A$11:A26,A26)=1),1,0)</f>
        <v>0</v>
      </c>
      <c r="D26" s="11">
        <f>IF(AND(A26&lt;&gt;"",B26="Saída",COUNTIF($A$11:A26,A26)=1),1,0)</f>
        <v>1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27</v>
      </c>
      <c r="B46" s="15" t="s">
        <v>28</v>
      </c>
      <c r="C46" s="15">
        <v>1</v>
      </c>
      <c r="D46" s="15">
        <v>1</v>
      </c>
    </row>
    <row r="47" ht="33.75" customHeight="1" spans="1:4">
      <c r="A47" s="15" t="s">
        <v>29</v>
      </c>
      <c r="B47" s="15" t="s">
        <v>30</v>
      </c>
      <c r="C47" s="15">
        <v>1</v>
      </c>
      <c r="D47" s="15">
        <v>1</v>
      </c>
    </row>
    <row r="48" ht="33.75" customHeight="1" spans="1:4">
      <c r="A48" s="15" t="s">
        <v>31</v>
      </c>
      <c r="B48" s="15" t="s">
        <v>32</v>
      </c>
      <c r="C48" s="15">
        <v>1</v>
      </c>
      <c r="D48" s="15">
        <v>1</v>
      </c>
    </row>
    <row r="49" ht="33.75" customHeight="1" spans="1:4">
      <c r="A49" s="15" t="s">
        <v>33</v>
      </c>
      <c r="B49" s="15" t="s">
        <v>34</v>
      </c>
      <c r="C49" s="15">
        <v>1</v>
      </c>
      <c r="D49" s="15">
        <v>1</v>
      </c>
    </row>
    <row r="50" ht="33.75" customHeight="1" spans="1:4">
      <c r="A50" s="15" t="s">
        <v>35</v>
      </c>
      <c r="B50" s="15" t="s">
        <v>36</v>
      </c>
      <c r="C50" s="15">
        <v>1</v>
      </c>
      <c r="D50" s="15">
        <v>1</v>
      </c>
    </row>
    <row r="51" ht="33.75" customHeight="1" spans="1:4">
      <c r="A51" s="15" t="s">
        <v>43</v>
      </c>
      <c r="B51" s="15" t="s">
        <v>44</v>
      </c>
      <c r="C51" s="15">
        <v>1</v>
      </c>
      <c r="D51" s="15">
        <v>1</v>
      </c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16</v>
      </c>
      <c r="C60" s="15" t="s">
        <v>525</v>
      </c>
      <c r="D60" s="11">
        <f>COUNTA(A46:A56)</f>
        <v>6</v>
      </c>
    </row>
    <row r="61" ht="21.75" customHeight="1" spans="1:4">
      <c r="A61" s="15" t="s">
        <v>337</v>
      </c>
      <c r="B61" s="11">
        <f>SUM(C11:C42)</f>
        <v>15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6</v>
      </c>
      <c r="C62" s="15" t="s">
        <v>329</v>
      </c>
      <c r="D62" s="11">
        <f>SUM(D46:D56)</f>
        <v>6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3</v>
      </c>
      <c r="C63" s="15" t="s">
        <v>340</v>
      </c>
      <c r="D63" s="11">
        <f>INDEX(Matrizes!$B$5:$D$7,IF(D62&lt;=1,1,IF(D62&lt;=3,2,3)),IF(D61&lt;=5,1,IF(D61&lt;=19,2,3)))</f>
        <v>2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3</v>
      </c>
      <c r="C64" s="16" t="s">
        <v>25</v>
      </c>
      <c r="D64" s="17" t="str">
        <f>INDEX(Matrizes!$B$10:$D$10,1,B64)</f>
        <v>Complexa</v>
      </c>
    </row>
    <row r="65" ht="21.75" customHeight="1" spans="1:4">
      <c r="A65" s="18" t="s">
        <v>342</v>
      </c>
      <c r="B65" s="11">
        <f>INDEX(Matrizes!$B$13:$D$17,MATCH("EE",Matrizes!$A$13:$A$17,0),B64)</f>
        <v>6</v>
      </c>
      <c r="C65" s="18" t="s">
        <v>343</v>
      </c>
      <c r="D65" s="11">
        <f>B65</f>
        <v>6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39.75" customHeight="1" spans="1:4">
      <c r="A70" s="4" t="s">
        <v>347</v>
      </c>
      <c r="B70" s="5" t="s">
        <v>627</v>
      </c>
      <c r="C70" s="6"/>
      <c r="D70" s="7"/>
    </row>
    <row r="71" ht="28.5" customHeight="1" spans="1:4">
      <c r="A71" s="4" t="s">
        <v>349</v>
      </c>
      <c r="B71" s="5" t="s">
        <v>628</v>
      </c>
      <c r="C71" s="6"/>
      <c r="D71" s="7"/>
    </row>
    <row r="72" ht="28.5" customHeight="1" spans="1:4">
      <c r="A72" s="4" t="s">
        <v>351</v>
      </c>
      <c r="B72" s="5" t="s">
        <v>629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630</v>
      </c>
      <c r="B75" s="20"/>
      <c r="C75" s="20"/>
      <c r="D75" s="20"/>
    </row>
    <row r="76" ht="42" customHeight="1" spans="1:4">
      <c r="A76" s="15" t="s">
        <v>631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633</v>
      </c>
      <c r="B131" s="20"/>
      <c r="C131" s="20"/>
      <c r="D131" s="20"/>
    </row>
    <row r="132" ht="42" customHeight="1" spans="1:4">
      <c r="A132" s="15" t="s">
        <v>634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636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68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618</v>
      </c>
      <c r="C5" s="6"/>
      <c r="D5" s="7"/>
    </row>
    <row r="6" ht="28.5" customHeight="1" spans="1:4">
      <c r="A6" s="4" t="s">
        <v>309</v>
      </c>
      <c r="B6" s="5" t="s">
        <v>310</v>
      </c>
      <c r="C6" s="6"/>
      <c r="D6" s="7"/>
    </row>
    <row r="7" ht="28.5" customHeight="1" spans="1:4">
      <c r="A7" s="4" t="s">
        <v>311</v>
      </c>
      <c r="B7" s="5" t="s">
        <v>619</v>
      </c>
      <c r="C7" s="6"/>
      <c r="D7" s="7"/>
    </row>
    <row r="8" ht="39.75" customHeight="1" spans="1:4">
      <c r="A8" s="4" t="s">
        <v>313</v>
      </c>
      <c r="B8" s="5" t="s">
        <v>637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395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322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323</v>
      </c>
      <c r="B13" s="10" t="s">
        <v>518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324</v>
      </c>
      <c r="B14" s="10" t="s">
        <v>518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364</v>
      </c>
      <c r="B15" s="10" t="s">
        <v>518</v>
      </c>
      <c r="C15" s="11">
        <f>IF(AND(A15&lt;&gt;"",B15&lt;&gt;"Saída",COUNTIF($A$11:A15,A15)=1),1,0)</f>
        <v>1</v>
      </c>
      <c r="D15" s="11">
        <f>IF(AND(A15&lt;&gt;"",B15="Saída",COUNTIF($A$11:A15,A15)=1),1,0)</f>
        <v>0</v>
      </c>
    </row>
    <row r="16" ht="21" customHeight="1" spans="1:4">
      <c r="A16" s="10" t="s">
        <v>365</v>
      </c>
      <c r="B16" s="10" t="s">
        <v>518</v>
      </c>
      <c r="C16" s="11">
        <f>IF(AND(A16&lt;&gt;"",B16&lt;&gt;"Saída",COUNTIF($A$11:A16,A16)=1),1,0)</f>
        <v>1</v>
      </c>
      <c r="D16" s="11">
        <f>IF(AND(A16&lt;&gt;"",B16="Saída",COUNTIF($A$11:A16,A16)=1),1,0)</f>
        <v>0</v>
      </c>
    </row>
    <row r="17" ht="21" customHeight="1" spans="1:4">
      <c r="A17" s="10" t="s">
        <v>366</v>
      </c>
      <c r="B17" s="10" t="s">
        <v>518</v>
      </c>
      <c r="C17" s="11">
        <f>IF(AND(A17&lt;&gt;"",B17&lt;&gt;"Saída",COUNTIF($A$11:A17,A17)=1),1,0)</f>
        <v>1</v>
      </c>
      <c r="D17" s="11">
        <f>IF(AND(A17&lt;&gt;"",B17="Saída",COUNTIF($A$11:A17,A17)=1),1,0)</f>
        <v>0</v>
      </c>
    </row>
    <row r="18" ht="21" customHeight="1" spans="1:4">
      <c r="A18" s="10" t="s">
        <v>367</v>
      </c>
      <c r="B18" s="10" t="s">
        <v>518</v>
      </c>
      <c r="C18" s="11">
        <f>IF(AND(A18&lt;&gt;"",B18&lt;&gt;"Saída",COUNTIF($A$11:A18,A18)=1),1,0)</f>
        <v>1</v>
      </c>
      <c r="D18" s="11">
        <f>IF(AND(A18&lt;&gt;"",B18="Saída",COUNTIF($A$11:A18,A18)=1),1,0)</f>
        <v>0</v>
      </c>
    </row>
    <row r="19" ht="21" customHeight="1" spans="1:4">
      <c r="A19" s="10" t="s">
        <v>368</v>
      </c>
      <c r="B19" s="10" t="s">
        <v>518</v>
      </c>
      <c r="C19" s="11">
        <f>IF(AND(A19&lt;&gt;"",B19&lt;&gt;"Saída",COUNTIF($A$11:A19,A19)=1),1,0)</f>
        <v>1</v>
      </c>
      <c r="D19" s="11">
        <f>IF(AND(A19&lt;&gt;"",B19="Saída",COUNTIF($A$11:A19,A19)=1),1,0)</f>
        <v>0</v>
      </c>
    </row>
    <row r="20" ht="21" customHeight="1" spans="1:4">
      <c r="A20" s="10" t="s">
        <v>369</v>
      </c>
      <c r="B20" s="10" t="s">
        <v>518</v>
      </c>
      <c r="C20" s="11">
        <f>IF(AND(A20&lt;&gt;"",B20&lt;&gt;"Saída",COUNTIF($A$11:A20,A20)=1),1,0)</f>
        <v>1</v>
      </c>
      <c r="D20" s="11">
        <f>IF(AND(A20&lt;&gt;"",B20="Saída",COUNTIF($A$11:A20,A20)=1),1,0)</f>
        <v>0</v>
      </c>
    </row>
    <row r="21" ht="21" customHeight="1" spans="1:4">
      <c r="A21" s="10" t="s">
        <v>370</v>
      </c>
      <c r="B21" s="10" t="s">
        <v>518</v>
      </c>
      <c r="C21" s="11">
        <f>IF(AND(A21&lt;&gt;"",B21&lt;&gt;"Saída",COUNTIF($A$11:A21,A21)=1),1,0)</f>
        <v>1</v>
      </c>
      <c r="D21" s="11">
        <f>IF(AND(A21&lt;&gt;"",B21="Saída",COUNTIF($A$11:A21,A21)=1),1,0)</f>
        <v>0</v>
      </c>
    </row>
    <row r="22" ht="21" customHeight="1" spans="1:4">
      <c r="A22" s="10" t="s">
        <v>519</v>
      </c>
      <c r="B22" s="10" t="s">
        <v>520</v>
      </c>
      <c r="C22" s="11">
        <f>IF(AND(A22&lt;&gt;"",B22&lt;&gt;"Saída",COUNTIF($A$11:A22,A22)=1),1,0)</f>
        <v>1</v>
      </c>
      <c r="D22" s="11">
        <f>IF(AND(A22&lt;&gt;"",B22="Saída",COUNTIF($A$11:A22,A22)=1),1,0)</f>
        <v>0</v>
      </c>
    </row>
    <row r="23" ht="21" customHeight="1" spans="1:4">
      <c r="A23" s="10" t="s">
        <v>521</v>
      </c>
      <c r="B23" s="10" t="s">
        <v>522</v>
      </c>
      <c r="C23" s="11">
        <f>IF(AND(A23&lt;&gt;"",B23&lt;&gt;"Saída",COUNTIF($A$11:A23,A23)=1),1,0)</f>
        <v>0</v>
      </c>
      <c r="D23" s="11">
        <f>IF(AND(A23&lt;&gt;"",B23="Saída",COUNTIF($A$11:A23,A23)=1),1,0)</f>
        <v>1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27</v>
      </c>
      <c r="B46" s="15" t="s">
        <v>28</v>
      </c>
      <c r="C46" s="15">
        <v>1</v>
      </c>
      <c r="D46" s="15">
        <v>1</v>
      </c>
    </row>
    <row r="47" ht="33.75" customHeight="1" spans="1:4">
      <c r="A47" s="15" t="s">
        <v>29</v>
      </c>
      <c r="B47" s="15" t="s">
        <v>30</v>
      </c>
      <c r="C47" s="15">
        <v>1</v>
      </c>
      <c r="D47" s="15">
        <v>1</v>
      </c>
    </row>
    <row r="48" ht="33.75" customHeight="1" spans="1:4">
      <c r="A48" s="15" t="s">
        <v>33</v>
      </c>
      <c r="B48" s="15" t="s">
        <v>34</v>
      </c>
      <c r="C48" s="15">
        <v>1</v>
      </c>
      <c r="D48" s="15">
        <v>1</v>
      </c>
    </row>
    <row r="49" ht="33.75" customHeight="1" spans="1:4">
      <c r="A49" s="15" t="s">
        <v>43</v>
      </c>
      <c r="B49" s="15" t="s">
        <v>44</v>
      </c>
      <c r="C49" s="15">
        <v>1</v>
      </c>
      <c r="D49" s="15">
        <v>1</v>
      </c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13</v>
      </c>
      <c r="C60" s="15" t="s">
        <v>525</v>
      </c>
      <c r="D60" s="11">
        <f>COUNTA(A46:A56)</f>
        <v>4</v>
      </c>
    </row>
    <row r="61" ht="21.75" customHeight="1" spans="1:4">
      <c r="A61" s="15" t="s">
        <v>337</v>
      </c>
      <c r="B61" s="11">
        <f>SUM(C11:C42)</f>
        <v>12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4</v>
      </c>
      <c r="C62" s="15" t="s">
        <v>329</v>
      </c>
      <c r="D62" s="11">
        <f>SUM(D46:D56)</f>
        <v>4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3</v>
      </c>
      <c r="C63" s="15" t="s">
        <v>340</v>
      </c>
      <c r="D63" s="11">
        <f>INDEX(Matrizes!$B$5:$D$7,IF(D62&lt;=1,1,IF(D62&lt;=3,2,3)),IF(D61&lt;=5,1,IF(D61&lt;=19,2,3)))</f>
        <v>2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3</v>
      </c>
      <c r="C64" s="16" t="s">
        <v>25</v>
      </c>
      <c r="D64" s="17" t="str">
        <f>INDEX(Matrizes!$B$10:$D$10,1,B64)</f>
        <v>Complexa</v>
      </c>
    </row>
    <row r="65" ht="21.75" customHeight="1" spans="1:4">
      <c r="A65" s="18" t="s">
        <v>342</v>
      </c>
      <c r="B65" s="11">
        <f>INDEX(Matrizes!$B$13:$D$17,MATCH("EE",Matrizes!$A$13:$A$17,0),B64)</f>
        <v>6</v>
      </c>
      <c r="C65" s="18" t="s">
        <v>343</v>
      </c>
      <c r="D65" s="11">
        <f>B65</f>
        <v>6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39.75" customHeight="1" spans="1:4">
      <c r="A70" s="4" t="s">
        <v>347</v>
      </c>
      <c r="B70" s="5" t="s">
        <v>638</v>
      </c>
      <c r="C70" s="6"/>
      <c r="D70" s="7"/>
    </row>
    <row r="71" ht="28.5" customHeight="1" spans="1:4">
      <c r="A71" s="4" t="s">
        <v>349</v>
      </c>
      <c r="B71" s="5" t="s">
        <v>639</v>
      </c>
      <c r="C71" s="6"/>
      <c r="D71" s="7"/>
    </row>
    <row r="72" ht="28.5" customHeight="1" spans="1:4">
      <c r="A72" s="4" t="s">
        <v>351</v>
      </c>
      <c r="B72" s="5" t="s">
        <v>640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641</v>
      </c>
      <c r="B75" s="20"/>
      <c r="C75" s="20"/>
      <c r="D75" s="20"/>
    </row>
    <row r="76" ht="42" customHeight="1" spans="1:4">
      <c r="A76" s="15" t="s">
        <v>631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643</v>
      </c>
      <c r="B131" s="20"/>
      <c r="C131" s="20"/>
      <c r="D131" s="20"/>
    </row>
    <row r="132" ht="42" customHeight="1" spans="1:4">
      <c r="A132" s="15" t="s">
        <v>634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645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70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618</v>
      </c>
      <c r="C5" s="6"/>
      <c r="D5" s="7"/>
    </row>
    <row r="6" ht="28.5" customHeight="1" spans="1:4">
      <c r="A6" s="4" t="s">
        <v>309</v>
      </c>
      <c r="B6" s="5" t="s">
        <v>310</v>
      </c>
      <c r="C6" s="6"/>
      <c r="D6" s="7"/>
    </row>
    <row r="7" ht="28.5" customHeight="1" spans="1:4">
      <c r="A7" s="4" t="s">
        <v>311</v>
      </c>
      <c r="B7" s="5" t="s">
        <v>646</v>
      </c>
      <c r="C7" s="6"/>
      <c r="D7" s="7"/>
    </row>
    <row r="8" ht="28.5" customHeight="1" spans="1:4">
      <c r="A8" s="4" t="s">
        <v>313</v>
      </c>
      <c r="B8" s="5" t="s">
        <v>647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395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519</v>
      </c>
      <c r="B12" s="10" t="s">
        <v>520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521</v>
      </c>
      <c r="B13" s="10" t="s">
        <v>522</v>
      </c>
      <c r="C13" s="11">
        <f>IF(AND(A13&lt;&gt;"",B13&lt;&gt;"Saída",COUNTIF($A$11:A13,A13)=1),1,0)</f>
        <v>0</v>
      </c>
      <c r="D13" s="11">
        <f>IF(AND(A13&lt;&gt;"",B13="Saída",COUNTIF($A$11:A13,A13)=1),1,0)</f>
        <v>1</v>
      </c>
    </row>
    <row r="14" ht="21.75" hidden="1" customHeight="1" spans="1:4">
      <c r="A14" s="12"/>
      <c r="B14" s="12"/>
      <c r="C14" s="11">
        <f>IF(AND(A14&lt;&gt;"",B14&lt;&gt;"Saída",COUNTIF($A$11:A14,A14)=1),1,0)</f>
        <v>0</v>
      </c>
      <c r="D14" s="11">
        <f>IF(AND(A14&lt;&gt;"",B14="Saída",COUNTIF($A$11:A14,A14)=1),1,0)</f>
        <v>0</v>
      </c>
    </row>
    <row r="15" ht="21.75" hidden="1" customHeight="1" spans="1:4">
      <c r="A15" s="12"/>
      <c r="B15" s="12"/>
      <c r="C15" s="11">
        <f>IF(AND(A15&lt;&gt;"",B15&lt;&gt;"Saída",COUNTIF($A$11:A15,A15)=1),1,0)</f>
        <v>0</v>
      </c>
      <c r="D15" s="11">
        <f>IF(AND(A15&lt;&gt;"",B15="Saída",COUNTIF($A$11:A15,A15)=1),1,0)</f>
        <v>0</v>
      </c>
    </row>
    <row r="16" ht="21.75" hidden="1" customHeight="1" spans="1:4">
      <c r="A16" s="12"/>
      <c r="B16" s="12"/>
      <c r="C16" s="11">
        <f>IF(AND(A16&lt;&gt;"",B16&lt;&gt;"Saída",COUNTIF($A$11:A16,A16)=1),1,0)</f>
        <v>0</v>
      </c>
      <c r="D16" s="11">
        <f>IF(AND(A16&lt;&gt;"",B16="Saída",COUNTIF($A$11:A16,A16)=1),1,0)</f>
        <v>0</v>
      </c>
    </row>
    <row r="17" ht="21.75" hidden="1" customHeight="1" spans="1:4">
      <c r="A17" s="12"/>
      <c r="B17" s="12"/>
      <c r="C17" s="11">
        <f>IF(AND(A17&lt;&gt;"",B17&lt;&gt;"Saída",COUNTIF($A$11:A17,A17)=1),1,0)</f>
        <v>0</v>
      </c>
      <c r="D17" s="11">
        <f>IF(AND(A17&lt;&gt;"",B17="Saída",COUNTIF($A$11:A17,A17)=1),1,0)</f>
        <v>0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29</v>
      </c>
      <c r="B46" s="15" t="s">
        <v>30</v>
      </c>
      <c r="C46" s="15">
        <v>1</v>
      </c>
      <c r="D46" s="15">
        <v>1</v>
      </c>
    </row>
    <row r="47" ht="33.75" customHeight="1" spans="1:4">
      <c r="A47" s="15" t="s">
        <v>33</v>
      </c>
      <c r="B47" s="15" t="s">
        <v>34</v>
      </c>
      <c r="C47" s="15">
        <v>1</v>
      </c>
      <c r="D47" s="15">
        <v>1</v>
      </c>
    </row>
    <row r="48" ht="33.75" customHeight="1" spans="1:4">
      <c r="A48" s="15" t="s">
        <v>43</v>
      </c>
      <c r="B48" s="15" t="s">
        <v>44</v>
      </c>
      <c r="C48" s="15">
        <v>1</v>
      </c>
      <c r="D48" s="15">
        <v>1</v>
      </c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3</v>
      </c>
      <c r="C60" s="15" t="s">
        <v>525</v>
      </c>
      <c r="D60" s="11">
        <f>COUNTA(A46:A56)</f>
        <v>3</v>
      </c>
    </row>
    <row r="61" ht="21.75" customHeight="1" spans="1:4">
      <c r="A61" s="15" t="s">
        <v>337</v>
      </c>
      <c r="B61" s="11">
        <f>SUM(C11:C42)</f>
        <v>2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3</v>
      </c>
      <c r="C62" s="15" t="s">
        <v>329</v>
      </c>
      <c r="D62" s="11">
        <f>SUM(D46:D56)</f>
        <v>3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2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2</v>
      </c>
      <c r="C64" s="16" t="s">
        <v>25</v>
      </c>
      <c r="D64" s="17" t="str">
        <f>INDEX(Matrizes!$B$10:$D$10,1,B64)</f>
        <v>Moderada</v>
      </c>
    </row>
    <row r="65" ht="21.75" customHeight="1" spans="1:4">
      <c r="A65" s="18" t="s">
        <v>342</v>
      </c>
      <c r="B65" s="11">
        <f>INDEX(Matrizes!$B$13:$D$17,MATCH("EE",Matrizes!$A$13:$A$17,0),B64)</f>
        <v>4</v>
      </c>
      <c r="C65" s="18" t="s">
        <v>343</v>
      </c>
      <c r="D65" s="11">
        <f>B65</f>
        <v>4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395</v>
      </c>
      <c r="C70" s="6"/>
      <c r="D70" s="7"/>
    </row>
    <row r="71" ht="28.5" customHeight="1" spans="1:4">
      <c r="A71" s="4" t="s">
        <v>349</v>
      </c>
      <c r="B71" s="5" t="s">
        <v>648</v>
      </c>
      <c r="C71" s="6"/>
      <c r="D71" s="7"/>
    </row>
    <row r="72" ht="28.5" customHeight="1" spans="1:4">
      <c r="A72" s="4" t="s">
        <v>351</v>
      </c>
      <c r="B72" s="5" t="s">
        <v>649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650</v>
      </c>
      <c r="B75" s="20"/>
      <c r="C75" s="20"/>
      <c r="D75" s="20"/>
    </row>
    <row r="76" ht="42" customHeight="1" spans="1:4">
      <c r="A76" s="15" t="s">
        <v>631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652</v>
      </c>
      <c r="B131" s="20"/>
      <c r="C131" s="20"/>
      <c r="D131" s="20"/>
    </row>
    <row r="132" ht="42" customHeight="1" spans="1:4">
      <c r="A132" s="15" t="s">
        <v>634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654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72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655</v>
      </c>
      <c r="C5" s="6"/>
      <c r="D5" s="7"/>
    </row>
    <row r="6" ht="28.5" customHeight="1" spans="1:4">
      <c r="A6" s="4" t="s">
        <v>309</v>
      </c>
      <c r="B6" s="5" t="s">
        <v>310</v>
      </c>
      <c r="C6" s="6"/>
      <c r="D6" s="7"/>
    </row>
    <row r="7" ht="28.5" customHeight="1" spans="1:4">
      <c r="A7" s="4" t="s">
        <v>311</v>
      </c>
      <c r="B7" s="5" t="s">
        <v>656</v>
      </c>
      <c r="C7" s="6"/>
      <c r="D7" s="7"/>
    </row>
    <row r="8" ht="54.75" customHeight="1" spans="1:4">
      <c r="A8" s="4" t="s">
        <v>313</v>
      </c>
      <c r="B8" s="5" t="s">
        <v>657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322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323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324</v>
      </c>
      <c r="B13" s="10" t="s">
        <v>518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519</v>
      </c>
      <c r="B14" s="10" t="s">
        <v>520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521</v>
      </c>
      <c r="B15" s="10" t="s">
        <v>522</v>
      </c>
      <c r="C15" s="11">
        <f>IF(AND(A15&lt;&gt;"",B15&lt;&gt;"Saída",COUNTIF($A$11:A15,A15)=1),1,0)</f>
        <v>0</v>
      </c>
      <c r="D15" s="11">
        <f>IF(AND(A15&lt;&gt;"",B15="Saída",COUNTIF($A$11:A15,A15)=1),1,0)</f>
        <v>1</v>
      </c>
    </row>
    <row r="16" ht="21.75" hidden="1" customHeight="1" spans="1:4">
      <c r="A16" s="12"/>
      <c r="B16" s="12"/>
      <c r="C16" s="11">
        <f>IF(AND(A16&lt;&gt;"",B16&lt;&gt;"Saída",COUNTIF($A$11:A16,A16)=1),1,0)</f>
        <v>0</v>
      </c>
      <c r="D16" s="11">
        <f>IF(AND(A16&lt;&gt;"",B16="Saída",COUNTIF($A$11:A16,A16)=1),1,0)</f>
        <v>0</v>
      </c>
    </row>
    <row r="17" ht="21.75" hidden="1" customHeight="1" spans="1:4">
      <c r="A17" s="12"/>
      <c r="B17" s="12"/>
      <c r="C17" s="11">
        <f>IF(AND(A17&lt;&gt;"",B17&lt;&gt;"Saída",COUNTIF($A$11:A17,A17)=1),1,0)</f>
        <v>0</v>
      </c>
      <c r="D17" s="11">
        <f>IF(AND(A17&lt;&gt;"",B17="Saída",COUNTIF($A$11:A17,A17)=1),1,0)</f>
        <v>0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27</v>
      </c>
      <c r="B46" s="15" t="s">
        <v>28</v>
      </c>
      <c r="C46" s="15">
        <v>1</v>
      </c>
      <c r="D46" s="15">
        <v>1</v>
      </c>
    </row>
    <row r="47" ht="33.75" customHeight="1" spans="1:4">
      <c r="A47" s="15" t="s">
        <v>43</v>
      </c>
      <c r="B47" s="15" t="s">
        <v>44</v>
      </c>
      <c r="C47" s="15">
        <v>1</v>
      </c>
      <c r="D47" s="15">
        <v>1</v>
      </c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5</v>
      </c>
      <c r="C60" s="15" t="s">
        <v>525</v>
      </c>
      <c r="D60" s="11">
        <f>COUNTA(A46:A56)</f>
        <v>2</v>
      </c>
    </row>
    <row r="61" ht="21.75" customHeight="1" spans="1:4">
      <c r="A61" s="15" t="s">
        <v>337</v>
      </c>
      <c r="B61" s="11">
        <f>SUM(C11:C42)</f>
        <v>4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2</v>
      </c>
      <c r="C62" s="15" t="s">
        <v>329</v>
      </c>
      <c r="D62" s="11">
        <f>SUM(D46:D56)</f>
        <v>2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1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2</v>
      </c>
      <c r="C64" s="16" t="s">
        <v>25</v>
      </c>
      <c r="D64" s="17" t="str">
        <f>INDEX(Matrizes!$B$10:$D$10,1,B64)</f>
        <v>Moderada</v>
      </c>
    </row>
    <row r="65" ht="21.75" customHeight="1" spans="1:4">
      <c r="A65" s="18" t="s">
        <v>342</v>
      </c>
      <c r="B65" s="11">
        <f>INDEX(Matrizes!$B$13:$D$17,MATCH("EE",Matrizes!$A$13:$A$17,0),B64)</f>
        <v>4</v>
      </c>
      <c r="C65" s="18" t="s">
        <v>343</v>
      </c>
      <c r="D65" s="11">
        <f>B65</f>
        <v>4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658</v>
      </c>
      <c r="C70" s="6"/>
      <c r="D70" s="7"/>
    </row>
    <row r="71" ht="28.5" customHeight="1" spans="1:4">
      <c r="A71" s="4" t="s">
        <v>349</v>
      </c>
      <c r="B71" s="5" t="s">
        <v>659</v>
      </c>
      <c r="C71" s="6"/>
      <c r="D71" s="7"/>
    </row>
    <row r="72" ht="28.5" customHeight="1" spans="1:4">
      <c r="A72" s="4" t="s">
        <v>351</v>
      </c>
      <c r="B72" s="5" t="s">
        <v>660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661</v>
      </c>
      <c r="B75" s="20"/>
      <c r="C75" s="20"/>
      <c r="D75" s="20"/>
    </row>
    <row r="76" ht="42" customHeight="1" spans="1:4">
      <c r="A76" s="15" t="s">
        <v>662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664</v>
      </c>
      <c r="B131" s="20"/>
      <c r="C131" s="20"/>
      <c r="D131" s="20"/>
    </row>
    <row r="132" ht="42" customHeight="1" spans="1:4">
      <c r="A132" s="15" t="s">
        <v>665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667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74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655</v>
      </c>
      <c r="C5" s="6"/>
      <c r="D5" s="7"/>
    </row>
    <row r="6" ht="28.5" customHeight="1" spans="1:4">
      <c r="A6" s="4" t="s">
        <v>309</v>
      </c>
      <c r="B6" s="5" t="s">
        <v>310</v>
      </c>
      <c r="C6" s="6"/>
      <c r="D6" s="7"/>
    </row>
    <row r="7" ht="28.5" customHeight="1" spans="1:4">
      <c r="A7" s="4" t="s">
        <v>311</v>
      </c>
      <c r="B7" s="5" t="s">
        <v>656</v>
      </c>
      <c r="C7" s="6"/>
      <c r="D7" s="7"/>
    </row>
    <row r="8" ht="28.5" customHeight="1" spans="1:4">
      <c r="A8" s="4" t="s">
        <v>313</v>
      </c>
      <c r="B8" s="5" t="s">
        <v>668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363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322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323</v>
      </c>
      <c r="B13" s="10" t="s">
        <v>518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324</v>
      </c>
      <c r="B14" s="10" t="s">
        <v>518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519</v>
      </c>
      <c r="B15" s="10" t="s">
        <v>520</v>
      </c>
      <c r="C15" s="11">
        <f>IF(AND(A15&lt;&gt;"",B15&lt;&gt;"Saída",COUNTIF($A$11:A15,A15)=1),1,0)</f>
        <v>1</v>
      </c>
      <c r="D15" s="11">
        <f>IF(AND(A15&lt;&gt;"",B15="Saída",COUNTIF($A$11:A15,A15)=1),1,0)</f>
        <v>0</v>
      </c>
    </row>
    <row r="16" ht="21" customHeight="1" spans="1:4">
      <c r="A16" s="10" t="s">
        <v>521</v>
      </c>
      <c r="B16" s="10" t="s">
        <v>522</v>
      </c>
      <c r="C16" s="11">
        <f>IF(AND(A16&lt;&gt;"",B16&lt;&gt;"Saída",COUNTIF($A$11:A16,A16)=1),1,0)</f>
        <v>0</v>
      </c>
      <c r="D16" s="11">
        <f>IF(AND(A16&lt;&gt;"",B16="Saída",COUNTIF($A$11:A16,A16)=1),1,0)</f>
        <v>1</v>
      </c>
    </row>
    <row r="17" ht="21.75" hidden="1" customHeight="1" spans="1:4">
      <c r="A17" s="12"/>
      <c r="B17" s="12"/>
      <c r="C17" s="11">
        <f>IF(AND(A17&lt;&gt;"",B17&lt;&gt;"Saída",COUNTIF($A$11:A17,A17)=1),1,0)</f>
        <v>0</v>
      </c>
      <c r="D17" s="11">
        <f>IF(AND(A17&lt;&gt;"",B17="Saída",COUNTIF($A$11:A17,A17)=1),1,0)</f>
        <v>0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27</v>
      </c>
      <c r="B46" s="15" t="s">
        <v>28</v>
      </c>
      <c r="C46" s="15">
        <v>1</v>
      </c>
      <c r="D46" s="15">
        <v>1</v>
      </c>
    </row>
    <row r="47" ht="33.75" customHeight="1" spans="1:4">
      <c r="A47" s="15" t="s">
        <v>43</v>
      </c>
      <c r="B47" s="15" t="s">
        <v>44</v>
      </c>
      <c r="C47" s="15">
        <v>1</v>
      </c>
      <c r="D47" s="15">
        <v>1</v>
      </c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6</v>
      </c>
      <c r="C60" s="15" t="s">
        <v>525</v>
      </c>
      <c r="D60" s="11">
        <f>COUNTA(A46:A56)</f>
        <v>2</v>
      </c>
    </row>
    <row r="61" ht="21.75" customHeight="1" spans="1:4">
      <c r="A61" s="15" t="s">
        <v>337</v>
      </c>
      <c r="B61" s="11">
        <f>SUM(C11:C42)</f>
        <v>5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2</v>
      </c>
      <c r="C62" s="15" t="s">
        <v>329</v>
      </c>
      <c r="D62" s="11">
        <f>SUM(D46:D56)</f>
        <v>2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2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2</v>
      </c>
      <c r="C64" s="16" t="s">
        <v>25</v>
      </c>
      <c r="D64" s="17" t="str">
        <f>INDEX(Matrizes!$B$10:$D$10,1,B64)</f>
        <v>Moderada</v>
      </c>
    </row>
    <row r="65" ht="21.75" customHeight="1" spans="1:4">
      <c r="A65" s="18" t="s">
        <v>342</v>
      </c>
      <c r="B65" s="11">
        <f>INDEX(Matrizes!$B$13:$D$17,MATCH("EE",Matrizes!$A$13:$A$17,0),B64)</f>
        <v>4</v>
      </c>
      <c r="C65" s="18" t="s">
        <v>343</v>
      </c>
      <c r="D65" s="11">
        <f>B65</f>
        <v>4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669</v>
      </c>
      <c r="C70" s="6"/>
      <c r="D70" s="7"/>
    </row>
    <row r="71" ht="28.5" customHeight="1" spans="1:4">
      <c r="A71" s="4" t="s">
        <v>349</v>
      </c>
      <c r="B71" s="5" t="s">
        <v>670</v>
      </c>
      <c r="C71" s="6"/>
      <c r="D71" s="7"/>
    </row>
    <row r="72" ht="28.5" customHeight="1" spans="1:4">
      <c r="A72" s="4" t="s">
        <v>351</v>
      </c>
      <c r="B72" s="5" t="s">
        <v>660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671</v>
      </c>
      <c r="B75" s="20"/>
      <c r="C75" s="20"/>
      <c r="D75" s="20"/>
    </row>
    <row r="76" ht="42" customHeight="1" spans="1:4">
      <c r="A76" s="15" t="s">
        <v>672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674</v>
      </c>
      <c r="B131" s="20"/>
      <c r="C131" s="20"/>
      <c r="D131" s="20"/>
    </row>
    <row r="132" ht="42" customHeight="1" spans="1:4">
      <c r="A132" s="15" t="s">
        <v>675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677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76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655</v>
      </c>
      <c r="C5" s="6"/>
      <c r="D5" s="7"/>
    </row>
    <row r="6" ht="28.5" customHeight="1" spans="1:4">
      <c r="A6" s="4" t="s">
        <v>309</v>
      </c>
      <c r="B6" s="5" t="s">
        <v>310</v>
      </c>
      <c r="C6" s="6"/>
      <c r="D6" s="7"/>
    </row>
    <row r="7" ht="28.5" customHeight="1" spans="1:4">
      <c r="A7" s="4" t="s">
        <v>311</v>
      </c>
      <c r="B7" s="5" t="s">
        <v>678</v>
      </c>
      <c r="C7" s="6"/>
      <c r="D7" s="7"/>
    </row>
    <row r="8" ht="28.5" customHeight="1" spans="1:4">
      <c r="A8" s="4" t="s">
        <v>313</v>
      </c>
      <c r="B8" s="5" t="s">
        <v>679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363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519</v>
      </c>
      <c r="B12" s="10" t="s">
        <v>520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521</v>
      </c>
      <c r="B13" s="10" t="s">
        <v>522</v>
      </c>
      <c r="C13" s="11">
        <f>IF(AND(A13&lt;&gt;"",B13&lt;&gt;"Saída",COUNTIF($A$11:A13,A13)=1),1,0)</f>
        <v>0</v>
      </c>
      <c r="D13" s="11">
        <f>IF(AND(A13&lt;&gt;"",B13="Saída",COUNTIF($A$11:A13,A13)=1),1,0)</f>
        <v>1</v>
      </c>
    </row>
    <row r="14" ht="21.75" hidden="1" customHeight="1" spans="1:4">
      <c r="A14" s="12"/>
      <c r="B14" s="12"/>
      <c r="C14" s="11">
        <f>IF(AND(A14&lt;&gt;"",B14&lt;&gt;"Saída",COUNTIF($A$11:A14,A14)=1),1,0)</f>
        <v>0</v>
      </c>
      <c r="D14" s="11">
        <f>IF(AND(A14&lt;&gt;"",B14="Saída",COUNTIF($A$11:A14,A14)=1),1,0)</f>
        <v>0</v>
      </c>
    </row>
    <row r="15" ht="21.75" hidden="1" customHeight="1" spans="1:4">
      <c r="A15" s="12"/>
      <c r="B15" s="12"/>
      <c r="C15" s="11">
        <f>IF(AND(A15&lt;&gt;"",B15&lt;&gt;"Saída",COUNTIF($A$11:A15,A15)=1),1,0)</f>
        <v>0</v>
      </c>
      <c r="D15" s="11">
        <f>IF(AND(A15&lt;&gt;"",B15="Saída",COUNTIF($A$11:A15,A15)=1),1,0)</f>
        <v>0</v>
      </c>
    </row>
    <row r="16" ht="21.75" hidden="1" customHeight="1" spans="1:4">
      <c r="A16" s="12"/>
      <c r="B16" s="12"/>
      <c r="C16" s="11">
        <f>IF(AND(A16&lt;&gt;"",B16&lt;&gt;"Saída",COUNTIF($A$11:A16,A16)=1),1,0)</f>
        <v>0</v>
      </c>
      <c r="D16" s="11">
        <f>IF(AND(A16&lt;&gt;"",B16="Saída",COUNTIF($A$11:A16,A16)=1),1,0)</f>
        <v>0</v>
      </c>
    </row>
    <row r="17" ht="21.75" hidden="1" customHeight="1" spans="1:4">
      <c r="A17" s="12"/>
      <c r="B17" s="12"/>
      <c r="C17" s="11">
        <f>IF(AND(A17&lt;&gt;"",B17&lt;&gt;"Saída",COUNTIF($A$11:A17,A17)=1),1,0)</f>
        <v>0</v>
      </c>
      <c r="D17" s="11">
        <f>IF(AND(A17&lt;&gt;"",B17="Saída",COUNTIF($A$11:A17,A17)=1),1,0)</f>
        <v>0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27</v>
      </c>
      <c r="B46" s="15" t="s">
        <v>28</v>
      </c>
      <c r="C46" s="15">
        <v>1</v>
      </c>
      <c r="D46" s="15">
        <v>1</v>
      </c>
    </row>
    <row r="47" ht="33.75" customHeight="1" spans="1:4">
      <c r="A47" s="15" t="s">
        <v>29</v>
      </c>
      <c r="B47" s="15" t="s">
        <v>30</v>
      </c>
      <c r="C47" s="15">
        <v>1</v>
      </c>
      <c r="D47" s="15">
        <v>1</v>
      </c>
    </row>
    <row r="48" ht="33.75" customHeight="1" spans="1:4">
      <c r="A48" s="15" t="s">
        <v>43</v>
      </c>
      <c r="B48" s="15" t="s">
        <v>44</v>
      </c>
      <c r="C48" s="15">
        <v>1</v>
      </c>
      <c r="D48" s="15">
        <v>1</v>
      </c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3</v>
      </c>
      <c r="C60" s="15" t="s">
        <v>525</v>
      </c>
      <c r="D60" s="11">
        <f>COUNTA(A46:A56)</f>
        <v>3</v>
      </c>
    </row>
    <row r="61" ht="21.75" customHeight="1" spans="1:4">
      <c r="A61" s="15" t="s">
        <v>337</v>
      </c>
      <c r="B61" s="11">
        <f>SUM(C11:C42)</f>
        <v>2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3</v>
      </c>
      <c r="C62" s="15" t="s">
        <v>329</v>
      </c>
      <c r="D62" s="11">
        <f>SUM(D46:D56)</f>
        <v>3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2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2</v>
      </c>
      <c r="C64" s="16" t="s">
        <v>25</v>
      </c>
      <c r="D64" s="17" t="str">
        <f>INDEX(Matrizes!$B$10:$D$10,1,B64)</f>
        <v>Moderada</v>
      </c>
    </row>
    <row r="65" ht="21.75" customHeight="1" spans="1:4">
      <c r="A65" s="18" t="s">
        <v>342</v>
      </c>
      <c r="B65" s="11">
        <f>INDEX(Matrizes!$B$13:$D$17,MATCH("EE",Matrizes!$A$13:$A$17,0),B64)</f>
        <v>4</v>
      </c>
      <c r="C65" s="18" t="s">
        <v>343</v>
      </c>
      <c r="D65" s="11">
        <f>B65</f>
        <v>4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363</v>
      </c>
      <c r="C70" s="6"/>
      <c r="D70" s="7"/>
    </row>
    <row r="71" ht="28.5" customHeight="1" spans="1:4">
      <c r="A71" s="4" t="s">
        <v>349</v>
      </c>
      <c r="B71" s="5" t="s">
        <v>680</v>
      </c>
      <c r="C71" s="6"/>
      <c r="D71" s="7"/>
    </row>
    <row r="72" ht="28.5" customHeight="1" spans="1:4">
      <c r="A72" s="4" t="s">
        <v>351</v>
      </c>
      <c r="B72" s="5" t="s">
        <v>681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682</v>
      </c>
      <c r="B75" s="20"/>
      <c r="C75" s="20"/>
      <c r="D75" s="20"/>
    </row>
    <row r="76" ht="42" customHeight="1" spans="1:4">
      <c r="A76" s="15" t="s">
        <v>683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685</v>
      </c>
      <c r="B131" s="20"/>
      <c r="C131" s="20"/>
      <c r="D131" s="20"/>
    </row>
    <row r="132" ht="42" customHeight="1" spans="1:4">
      <c r="A132" s="15" t="s">
        <v>686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688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78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689</v>
      </c>
      <c r="C5" s="6"/>
      <c r="D5" s="7"/>
    </row>
    <row r="6" ht="28.5" customHeight="1" spans="1:4">
      <c r="A6" s="4" t="s">
        <v>309</v>
      </c>
      <c r="B6" s="5" t="s">
        <v>310</v>
      </c>
      <c r="C6" s="6"/>
      <c r="D6" s="7"/>
    </row>
    <row r="7" ht="28.5" customHeight="1" spans="1:4">
      <c r="A7" s="4" t="s">
        <v>311</v>
      </c>
      <c r="B7" s="5" t="s">
        <v>690</v>
      </c>
      <c r="C7" s="6"/>
      <c r="D7" s="7"/>
    </row>
    <row r="8" ht="54.75" customHeight="1" spans="1:4">
      <c r="A8" s="4" t="s">
        <v>313</v>
      </c>
      <c r="B8" s="5" t="s">
        <v>691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321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381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382</v>
      </c>
      <c r="B13" s="10" t="s">
        <v>518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383</v>
      </c>
      <c r="B14" s="10" t="s">
        <v>518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384</v>
      </c>
      <c r="B15" s="10" t="s">
        <v>518</v>
      </c>
      <c r="C15" s="11">
        <f>IF(AND(A15&lt;&gt;"",B15&lt;&gt;"Saída",COUNTIF($A$11:A15,A15)=1),1,0)</f>
        <v>1</v>
      </c>
      <c r="D15" s="11">
        <f>IF(AND(A15&lt;&gt;"",B15="Saída",COUNTIF($A$11:A15,A15)=1),1,0)</f>
        <v>0</v>
      </c>
    </row>
    <row r="16" ht="21" customHeight="1" spans="1:4">
      <c r="A16" s="10" t="s">
        <v>368</v>
      </c>
      <c r="B16" s="10" t="s">
        <v>518</v>
      </c>
      <c r="C16" s="11">
        <f>IF(AND(A16&lt;&gt;"",B16&lt;&gt;"Saída",COUNTIF($A$11:A16,A16)=1),1,0)</f>
        <v>1</v>
      </c>
      <c r="D16" s="11">
        <f>IF(AND(A16&lt;&gt;"",B16="Saída",COUNTIF($A$11:A16,A16)=1),1,0)</f>
        <v>0</v>
      </c>
    </row>
    <row r="17" ht="21" customHeight="1" spans="1:4">
      <c r="A17" s="10" t="s">
        <v>385</v>
      </c>
      <c r="B17" s="10" t="s">
        <v>518</v>
      </c>
      <c r="C17" s="11">
        <f>IF(AND(A17&lt;&gt;"",B17&lt;&gt;"Saída",COUNTIF($A$11:A17,A17)=1),1,0)</f>
        <v>1</v>
      </c>
      <c r="D17" s="11">
        <f>IF(AND(A17&lt;&gt;"",B17="Saída",COUNTIF($A$11:A17,A17)=1),1,0)</f>
        <v>0</v>
      </c>
    </row>
    <row r="18" ht="21" customHeight="1" spans="1:4">
      <c r="A18" s="10" t="s">
        <v>386</v>
      </c>
      <c r="B18" s="10" t="s">
        <v>518</v>
      </c>
      <c r="C18" s="11">
        <f>IF(AND(A18&lt;&gt;"",B18&lt;&gt;"Saída",COUNTIF($A$11:A18,A18)=1),1,0)</f>
        <v>1</v>
      </c>
      <c r="D18" s="11">
        <f>IF(AND(A18&lt;&gt;"",B18="Saída",COUNTIF($A$11:A18,A18)=1),1,0)</f>
        <v>0</v>
      </c>
    </row>
    <row r="19" ht="21" customHeight="1" spans="1:4">
      <c r="A19" s="10" t="s">
        <v>519</v>
      </c>
      <c r="B19" s="10" t="s">
        <v>520</v>
      </c>
      <c r="C19" s="11">
        <f>IF(AND(A19&lt;&gt;"",B19&lt;&gt;"Saída",COUNTIF($A$11:A19,A19)=1),1,0)</f>
        <v>1</v>
      </c>
      <c r="D19" s="11">
        <f>IF(AND(A19&lt;&gt;"",B19="Saída",COUNTIF($A$11:A19,A19)=1),1,0)</f>
        <v>0</v>
      </c>
    </row>
    <row r="20" ht="21" customHeight="1" spans="1:4">
      <c r="A20" s="10" t="s">
        <v>521</v>
      </c>
      <c r="B20" s="10" t="s">
        <v>522</v>
      </c>
      <c r="C20" s="11">
        <f>IF(AND(A20&lt;&gt;"",B20&lt;&gt;"Saída",COUNTIF($A$11:A20,A20)=1),1,0)</f>
        <v>0</v>
      </c>
      <c r="D20" s="11">
        <f>IF(AND(A20&lt;&gt;"",B20="Saída",COUNTIF($A$11:A20,A20)=1),1,0)</f>
        <v>1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31</v>
      </c>
      <c r="B46" s="15" t="s">
        <v>32</v>
      </c>
      <c r="C46" s="15">
        <v>1</v>
      </c>
      <c r="D46" s="15">
        <v>1</v>
      </c>
    </row>
    <row r="47" ht="33.75" customHeight="1" spans="1:4">
      <c r="A47" s="15" t="s">
        <v>43</v>
      </c>
      <c r="B47" s="15" t="s">
        <v>44</v>
      </c>
      <c r="C47" s="15">
        <v>1</v>
      </c>
      <c r="D47" s="15">
        <v>1</v>
      </c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10</v>
      </c>
      <c r="C60" s="15" t="s">
        <v>525</v>
      </c>
      <c r="D60" s="11">
        <f>COUNTA(A46:A56)</f>
        <v>2</v>
      </c>
    </row>
    <row r="61" ht="21.75" customHeight="1" spans="1:4">
      <c r="A61" s="15" t="s">
        <v>337</v>
      </c>
      <c r="B61" s="11">
        <f>SUM(C11:C42)</f>
        <v>9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2</v>
      </c>
      <c r="C62" s="15" t="s">
        <v>329</v>
      </c>
      <c r="D62" s="11">
        <f>SUM(D46:D56)</f>
        <v>2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2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2</v>
      </c>
      <c r="C64" s="16" t="s">
        <v>25</v>
      </c>
      <c r="D64" s="17" t="str">
        <f>INDEX(Matrizes!$B$10:$D$10,1,B64)</f>
        <v>Moderada</v>
      </c>
    </row>
    <row r="65" ht="21.75" customHeight="1" spans="1:4">
      <c r="A65" s="18" t="s">
        <v>342</v>
      </c>
      <c r="B65" s="11">
        <f>INDEX(Matrizes!$B$13:$D$17,MATCH("EE",Matrizes!$A$13:$A$17,0),B64)</f>
        <v>4</v>
      </c>
      <c r="C65" s="18" t="s">
        <v>343</v>
      </c>
      <c r="D65" s="11">
        <f>B65</f>
        <v>4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692</v>
      </c>
      <c r="C70" s="6"/>
      <c r="D70" s="7"/>
    </row>
    <row r="71" ht="28.5" customHeight="1" spans="1:4">
      <c r="A71" s="4" t="s">
        <v>349</v>
      </c>
      <c r="B71" s="5" t="s">
        <v>693</v>
      </c>
      <c r="C71" s="6"/>
      <c r="D71" s="7"/>
    </row>
    <row r="72" ht="28.5" customHeight="1" spans="1:4">
      <c r="A72" s="4" t="s">
        <v>351</v>
      </c>
      <c r="B72" s="5" t="s">
        <v>694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695</v>
      </c>
      <c r="B75" s="20"/>
      <c r="C75" s="20"/>
      <c r="D75" s="20"/>
    </row>
    <row r="76" ht="42" customHeight="1" spans="1:4">
      <c r="A76" s="15" t="s">
        <v>631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697</v>
      </c>
      <c r="B131" s="20"/>
      <c r="C131" s="20"/>
      <c r="D131" s="20"/>
    </row>
    <row r="132" ht="42" customHeight="1" spans="1:4">
      <c r="A132" s="15" t="s">
        <v>634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699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80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689</v>
      </c>
      <c r="C5" s="6"/>
      <c r="D5" s="7"/>
    </row>
    <row r="6" ht="28.5" customHeight="1" spans="1:4">
      <c r="A6" s="4" t="s">
        <v>309</v>
      </c>
      <c r="B6" s="5" t="s">
        <v>310</v>
      </c>
      <c r="C6" s="6"/>
      <c r="D6" s="7"/>
    </row>
    <row r="7" ht="28.5" customHeight="1" spans="1:4">
      <c r="A7" s="4" t="s">
        <v>311</v>
      </c>
      <c r="B7" s="5" t="s">
        <v>690</v>
      </c>
      <c r="C7" s="6"/>
      <c r="D7" s="7"/>
    </row>
    <row r="8" ht="28.5" customHeight="1" spans="1:4">
      <c r="A8" s="4" t="s">
        <v>313</v>
      </c>
      <c r="B8" s="5" t="s">
        <v>700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396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321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381</v>
      </c>
      <c r="B13" s="10" t="s">
        <v>518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382</v>
      </c>
      <c r="B14" s="10" t="s">
        <v>518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383</v>
      </c>
      <c r="B15" s="10" t="s">
        <v>518</v>
      </c>
      <c r="C15" s="11">
        <f>IF(AND(A15&lt;&gt;"",B15&lt;&gt;"Saída",COUNTIF($A$11:A15,A15)=1),1,0)</f>
        <v>1</v>
      </c>
      <c r="D15" s="11">
        <f>IF(AND(A15&lt;&gt;"",B15="Saída",COUNTIF($A$11:A15,A15)=1),1,0)</f>
        <v>0</v>
      </c>
    </row>
    <row r="16" ht="21" customHeight="1" spans="1:4">
      <c r="A16" s="10" t="s">
        <v>384</v>
      </c>
      <c r="B16" s="10" t="s">
        <v>518</v>
      </c>
      <c r="C16" s="11">
        <f>IF(AND(A16&lt;&gt;"",B16&lt;&gt;"Saída",COUNTIF($A$11:A16,A16)=1),1,0)</f>
        <v>1</v>
      </c>
      <c r="D16" s="11">
        <f>IF(AND(A16&lt;&gt;"",B16="Saída",COUNTIF($A$11:A16,A16)=1),1,0)</f>
        <v>0</v>
      </c>
    </row>
    <row r="17" ht="21" customHeight="1" spans="1:4">
      <c r="A17" s="10" t="s">
        <v>368</v>
      </c>
      <c r="B17" s="10" t="s">
        <v>518</v>
      </c>
      <c r="C17" s="11">
        <f>IF(AND(A17&lt;&gt;"",B17&lt;&gt;"Saída",COUNTIF($A$11:A17,A17)=1),1,0)</f>
        <v>1</v>
      </c>
      <c r="D17" s="11">
        <f>IF(AND(A17&lt;&gt;"",B17="Saída",COUNTIF($A$11:A17,A17)=1),1,0)</f>
        <v>0</v>
      </c>
    </row>
    <row r="18" ht="21" customHeight="1" spans="1:4">
      <c r="A18" s="10" t="s">
        <v>385</v>
      </c>
      <c r="B18" s="10" t="s">
        <v>518</v>
      </c>
      <c r="C18" s="11">
        <f>IF(AND(A18&lt;&gt;"",B18&lt;&gt;"Saída",COUNTIF($A$11:A18,A18)=1),1,0)</f>
        <v>1</v>
      </c>
      <c r="D18" s="11">
        <f>IF(AND(A18&lt;&gt;"",B18="Saída",COUNTIF($A$11:A18,A18)=1),1,0)</f>
        <v>0</v>
      </c>
    </row>
    <row r="19" ht="21" customHeight="1" spans="1:4">
      <c r="A19" s="10" t="s">
        <v>386</v>
      </c>
      <c r="B19" s="10" t="s">
        <v>518</v>
      </c>
      <c r="C19" s="11">
        <f>IF(AND(A19&lt;&gt;"",B19&lt;&gt;"Saída",COUNTIF($A$11:A19,A19)=1),1,0)</f>
        <v>1</v>
      </c>
      <c r="D19" s="11">
        <f>IF(AND(A19&lt;&gt;"",B19="Saída",COUNTIF($A$11:A19,A19)=1),1,0)</f>
        <v>0</v>
      </c>
    </row>
    <row r="20" ht="21" customHeight="1" spans="1:4">
      <c r="A20" s="10" t="s">
        <v>519</v>
      </c>
      <c r="B20" s="10" t="s">
        <v>520</v>
      </c>
      <c r="C20" s="11">
        <f>IF(AND(A20&lt;&gt;"",B20&lt;&gt;"Saída",COUNTIF($A$11:A20,A20)=1),1,0)</f>
        <v>1</v>
      </c>
      <c r="D20" s="11">
        <f>IF(AND(A20&lt;&gt;"",B20="Saída",COUNTIF($A$11:A20,A20)=1),1,0)</f>
        <v>0</v>
      </c>
    </row>
    <row r="21" ht="21" customHeight="1" spans="1:4">
      <c r="A21" s="10" t="s">
        <v>521</v>
      </c>
      <c r="B21" s="10" t="s">
        <v>522</v>
      </c>
      <c r="C21" s="11">
        <f>IF(AND(A21&lt;&gt;"",B21&lt;&gt;"Saída",COUNTIF($A$11:A21,A21)=1),1,0)</f>
        <v>0</v>
      </c>
      <c r="D21" s="11">
        <f>IF(AND(A21&lt;&gt;"",B21="Saída",COUNTIF($A$11:A21,A21)=1),1,0)</f>
        <v>1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31</v>
      </c>
      <c r="B46" s="15" t="s">
        <v>32</v>
      </c>
      <c r="C46" s="15">
        <v>1</v>
      </c>
      <c r="D46" s="15">
        <v>1</v>
      </c>
    </row>
    <row r="47" ht="33.75" customHeight="1" spans="1:4">
      <c r="A47" s="15" t="s">
        <v>33</v>
      </c>
      <c r="B47" s="15" t="s">
        <v>34</v>
      </c>
      <c r="C47" s="15">
        <v>1</v>
      </c>
      <c r="D47" s="15">
        <v>1</v>
      </c>
    </row>
    <row r="48" ht="33.75" customHeight="1" spans="1:4">
      <c r="A48" s="15" t="s">
        <v>43</v>
      </c>
      <c r="B48" s="15" t="s">
        <v>44</v>
      </c>
      <c r="C48" s="15">
        <v>1</v>
      </c>
      <c r="D48" s="15">
        <v>1</v>
      </c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11</v>
      </c>
      <c r="C60" s="15" t="s">
        <v>525</v>
      </c>
      <c r="D60" s="11">
        <f>COUNTA(A46:A56)</f>
        <v>3</v>
      </c>
    </row>
    <row r="61" ht="21.75" customHeight="1" spans="1:4">
      <c r="A61" s="15" t="s">
        <v>337</v>
      </c>
      <c r="B61" s="11">
        <f>SUM(C11:C42)</f>
        <v>10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3</v>
      </c>
      <c r="C62" s="15" t="s">
        <v>329</v>
      </c>
      <c r="D62" s="11">
        <f>SUM(D46:D56)</f>
        <v>3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3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3</v>
      </c>
      <c r="C64" s="16" t="s">
        <v>25</v>
      </c>
      <c r="D64" s="17" t="str">
        <f>INDEX(Matrizes!$B$10:$D$10,1,B64)</f>
        <v>Complexa</v>
      </c>
    </row>
    <row r="65" ht="21.75" customHeight="1" spans="1:4">
      <c r="A65" s="18" t="s">
        <v>342</v>
      </c>
      <c r="B65" s="11">
        <f>INDEX(Matrizes!$B$13:$D$17,MATCH("EE",Matrizes!$A$13:$A$17,0),B64)</f>
        <v>6</v>
      </c>
      <c r="C65" s="18" t="s">
        <v>343</v>
      </c>
      <c r="D65" s="11">
        <f>B65</f>
        <v>6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701</v>
      </c>
      <c r="C70" s="6"/>
      <c r="D70" s="7"/>
    </row>
    <row r="71" ht="28.5" customHeight="1" spans="1:4">
      <c r="A71" s="4" t="s">
        <v>349</v>
      </c>
      <c r="B71" s="5" t="s">
        <v>702</v>
      </c>
      <c r="C71" s="6"/>
      <c r="D71" s="7"/>
    </row>
    <row r="72" ht="28.5" customHeight="1" spans="1:4">
      <c r="A72" s="4" t="s">
        <v>351</v>
      </c>
      <c r="B72" s="5" t="s">
        <v>703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704</v>
      </c>
      <c r="B75" s="20"/>
      <c r="C75" s="20"/>
      <c r="D75" s="20"/>
    </row>
    <row r="76" ht="42" customHeight="1" spans="1:4">
      <c r="A76" s="15" t="s">
        <v>631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706</v>
      </c>
      <c r="B131" s="20"/>
      <c r="C131" s="20"/>
      <c r="D131" s="20"/>
    </row>
    <row r="132" ht="42" customHeight="1" spans="1:4">
      <c r="A132" s="15" t="s">
        <v>634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708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82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689</v>
      </c>
      <c r="C5" s="6"/>
      <c r="D5" s="7"/>
    </row>
    <row r="6" ht="28.5" customHeight="1" spans="1:4">
      <c r="A6" s="4" t="s">
        <v>309</v>
      </c>
      <c r="B6" s="5" t="s">
        <v>310</v>
      </c>
      <c r="C6" s="6"/>
      <c r="D6" s="7"/>
    </row>
    <row r="7" ht="28.5" customHeight="1" spans="1:4">
      <c r="A7" s="4" t="s">
        <v>311</v>
      </c>
      <c r="B7" s="5" t="s">
        <v>709</v>
      </c>
      <c r="C7" s="6"/>
      <c r="D7" s="7"/>
    </row>
    <row r="8" ht="28.5" customHeight="1" spans="1:4">
      <c r="A8" s="4" t="s">
        <v>313</v>
      </c>
      <c r="B8" s="5" t="s">
        <v>710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396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519</v>
      </c>
      <c r="B12" s="10" t="s">
        <v>520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521</v>
      </c>
      <c r="B13" s="10" t="s">
        <v>522</v>
      </c>
      <c r="C13" s="11">
        <f>IF(AND(A13&lt;&gt;"",B13&lt;&gt;"Saída",COUNTIF($A$11:A13,A13)=1),1,0)</f>
        <v>0</v>
      </c>
      <c r="D13" s="11">
        <f>IF(AND(A13&lt;&gt;"",B13="Saída",COUNTIF($A$11:A13,A13)=1),1,0)</f>
        <v>1</v>
      </c>
    </row>
    <row r="14" ht="21.75" hidden="1" customHeight="1" spans="1:4">
      <c r="A14" s="12"/>
      <c r="B14" s="12"/>
      <c r="C14" s="11">
        <f>IF(AND(A14&lt;&gt;"",B14&lt;&gt;"Saída",COUNTIF($A$11:A14,A14)=1),1,0)</f>
        <v>0</v>
      </c>
      <c r="D14" s="11">
        <f>IF(AND(A14&lt;&gt;"",B14="Saída",COUNTIF($A$11:A14,A14)=1),1,0)</f>
        <v>0</v>
      </c>
    </row>
    <row r="15" ht="21.75" hidden="1" customHeight="1" spans="1:4">
      <c r="A15" s="12"/>
      <c r="B15" s="12"/>
      <c r="C15" s="11">
        <f>IF(AND(A15&lt;&gt;"",B15&lt;&gt;"Saída",COUNTIF($A$11:A15,A15)=1),1,0)</f>
        <v>0</v>
      </c>
      <c r="D15" s="11">
        <f>IF(AND(A15&lt;&gt;"",B15="Saída",COUNTIF($A$11:A15,A15)=1),1,0)</f>
        <v>0</v>
      </c>
    </row>
    <row r="16" ht="21.75" hidden="1" customHeight="1" spans="1:4">
      <c r="A16" s="12"/>
      <c r="B16" s="12"/>
      <c r="C16" s="11">
        <f>IF(AND(A16&lt;&gt;"",B16&lt;&gt;"Saída",COUNTIF($A$11:A16,A16)=1),1,0)</f>
        <v>0</v>
      </c>
      <c r="D16" s="11">
        <f>IF(AND(A16&lt;&gt;"",B16="Saída",COUNTIF($A$11:A16,A16)=1),1,0)</f>
        <v>0</v>
      </c>
    </row>
    <row r="17" ht="21.75" hidden="1" customHeight="1" spans="1:4">
      <c r="A17" s="12"/>
      <c r="B17" s="12"/>
      <c r="C17" s="11">
        <f>IF(AND(A17&lt;&gt;"",B17&lt;&gt;"Saída",COUNTIF($A$11:A17,A17)=1),1,0)</f>
        <v>0</v>
      </c>
      <c r="D17" s="11">
        <f>IF(AND(A17&lt;&gt;"",B17="Saída",COUNTIF($A$11:A17,A17)=1),1,0)</f>
        <v>0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31</v>
      </c>
      <c r="B46" s="15" t="s">
        <v>32</v>
      </c>
      <c r="C46" s="15">
        <v>1</v>
      </c>
      <c r="D46" s="15">
        <v>1</v>
      </c>
    </row>
    <row r="47" ht="33.75" customHeight="1" spans="1:4">
      <c r="A47" s="15" t="s">
        <v>33</v>
      </c>
      <c r="B47" s="15" t="s">
        <v>34</v>
      </c>
      <c r="C47" s="15">
        <v>1</v>
      </c>
      <c r="D47" s="15">
        <v>1</v>
      </c>
    </row>
    <row r="48" ht="33.75" customHeight="1" spans="1:4">
      <c r="A48" s="15" t="s">
        <v>43</v>
      </c>
      <c r="B48" s="15" t="s">
        <v>44</v>
      </c>
      <c r="C48" s="15">
        <v>1</v>
      </c>
      <c r="D48" s="15">
        <v>1</v>
      </c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3</v>
      </c>
      <c r="C60" s="15" t="s">
        <v>525</v>
      </c>
      <c r="D60" s="11">
        <f>COUNTA(A46:A56)</f>
        <v>3</v>
      </c>
    </row>
    <row r="61" ht="21.75" customHeight="1" spans="1:4">
      <c r="A61" s="15" t="s">
        <v>337</v>
      </c>
      <c r="B61" s="11">
        <f>SUM(C11:C42)</f>
        <v>2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3</v>
      </c>
      <c r="C62" s="15" t="s">
        <v>329</v>
      </c>
      <c r="D62" s="11">
        <f>SUM(D46:D56)</f>
        <v>3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2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2</v>
      </c>
      <c r="C64" s="16" t="s">
        <v>25</v>
      </c>
      <c r="D64" s="17" t="str">
        <f>INDEX(Matrizes!$B$10:$D$10,1,B64)</f>
        <v>Moderada</v>
      </c>
    </row>
    <row r="65" ht="21.75" customHeight="1" spans="1:4">
      <c r="A65" s="18" t="s">
        <v>342</v>
      </c>
      <c r="B65" s="11">
        <f>INDEX(Matrizes!$B$13:$D$17,MATCH("EE",Matrizes!$A$13:$A$17,0),B64)</f>
        <v>4</v>
      </c>
      <c r="C65" s="18" t="s">
        <v>343</v>
      </c>
      <c r="D65" s="11">
        <f>B65</f>
        <v>4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396</v>
      </c>
      <c r="C70" s="6"/>
      <c r="D70" s="7"/>
    </row>
    <row r="71" ht="28.5" customHeight="1" spans="1:4">
      <c r="A71" s="4" t="s">
        <v>349</v>
      </c>
      <c r="B71" s="5" t="s">
        <v>711</v>
      </c>
      <c r="C71" s="6"/>
      <c r="D71" s="7"/>
    </row>
    <row r="72" ht="28.5" customHeight="1" spans="1:4">
      <c r="A72" s="4" t="s">
        <v>351</v>
      </c>
      <c r="B72" s="5" t="s">
        <v>712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713</v>
      </c>
      <c r="B75" s="20"/>
      <c r="C75" s="20"/>
      <c r="D75" s="20"/>
    </row>
    <row r="76" ht="42" customHeight="1" spans="1:4">
      <c r="A76" s="15" t="s">
        <v>631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715</v>
      </c>
      <c r="B131" s="20"/>
      <c r="C131" s="20"/>
      <c r="D131" s="20"/>
    </row>
    <row r="132" ht="42" customHeight="1" spans="1:4">
      <c r="A132" s="15" t="s">
        <v>634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717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84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718</v>
      </c>
      <c r="C5" s="6"/>
      <c r="D5" s="7"/>
    </row>
    <row r="6" ht="28.5" customHeight="1" spans="1:4">
      <c r="A6" s="4" t="s">
        <v>309</v>
      </c>
      <c r="B6" s="5" t="s">
        <v>310</v>
      </c>
      <c r="C6" s="6"/>
      <c r="D6" s="7"/>
    </row>
    <row r="7" ht="28.5" customHeight="1" spans="1:4">
      <c r="A7" s="4" t="s">
        <v>311</v>
      </c>
      <c r="B7" s="5" t="s">
        <v>719</v>
      </c>
      <c r="C7" s="6"/>
      <c r="D7" s="7"/>
    </row>
    <row r="8" ht="69.75" customHeight="1" spans="1:4">
      <c r="A8" s="4" t="s">
        <v>313</v>
      </c>
      <c r="B8" s="5" t="s">
        <v>720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395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396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519</v>
      </c>
      <c r="B13" s="10" t="s">
        <v>520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521</v>
      </c>
      <c r="B14" s="10" t="s">
        <v>522</v>
      </c>
      <c r="C14" s="11">
        <f>IF(AND(A14&lt;&gt;"",B14&lt;&gt;"Saída",COUNTIF($A$11:A14,A14)=1),1,0)</f>
        <v>0</v>
      </c>
      <c r="D14" s="11">
        <f>IF(AND(A14&lt;&gt;"",B14="Saída",COUNTIF($A$11:A14,A14)=1),1,0)</f>
        <v>1</v>
      </c>
    </row>
    <row r="15" ht="21.75" hidden="1" customHeight="1" spans="1:4">
      <c r="A15" s="12"/>
      <c r="B15" s="12"/>
      <c r="C15" s="11">
        <f>IF(AND(A15&lt;&gt;"",B15&lt;&gt;"Saída",COUNTIF($A$11:A15,A15)=1),1,0)</f>
        <v>0</v>
      </c>
      <c r="D15" s="11">
        <f>IF(AND(A15&lt;&gt;"",B15="Saída",COUNTIF($A$11:A15,A15)=1),1,0)</f>
        <v>0</v>
      </c>
    </row>
    <row r="16" ht="21.75" hidden="1" customHeight="1" spans="1:4">
      <c r="A16" s="12"/>
      <c r="B16" s="12"/>
      <c r="C16" s="11">
        <f>IF(AND(A16&lt;&gt;"",B16&lt;&gt;"Saída",COUNTIF($A$11:A16,A16)=1),1,0)</f>
        <v>0</v>
      </c>
      <c r="D16" s="11">
        <f>IF(AND(A16&lt;&gt;"",B16="Saída",COUNTIF($A$11:A16,A16)=1),1,0)</f>
        <v>0</v>
      </c>
    </row>
    <row r="17" ht="21.75" hidden="1" customHeight="1" spans="1:4">
      <c r="A17" s="12"/>
      <c r="B17" s="12"/>
      <c r="C17" s="11">
        <f>IF(AND(A17&lt;&gt;"",B17&lt;&gt;"Saída",COUNTIF($A$11:A17,A17)=1),1,0)</f>
        <v>0</v>
      </c>
      <c r="D17" s="11">
        <f>IF(AND(A17&lt;&gt;"",B17="Saída",COUNTIF($A$11:A17,A17)=1),1,0)</f>
        <v>0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29</v>
      </c>
      <c r="B46" s="15" t="s">
        <v>30</v>
      </c>
      <c r="C46" s="15">
        <v>1</v>
      </c>
      <c r="D46" s="15">
        <v>1</v>
      </c>
    </row>
    <row r="47" ht="33.75" customHeight="1" spans="1:4">
      <c r="A47" s="15" t="s">
        <v>31</v>
      </c>
      <c r="B47" s="15" t="s">
        <v>32</v>
      </c>
      <c r="C47" s="15">
        <v>1</v>
      </c>
      <c r="D47" s="15">
        <v>1</v>
      </c>
    </row>
    <row r="48" ht="33.75" customHeight="1" spans="1:4">
      <c r="A48" s="15" t="s">
        <v>33</v>
      </c>
      <c r="B48" s="15" t="s">
        <v>34</v>
      </c>
      <c r="C48" s="15">
        <v>1</v>
      </c>
      <c r="D48" s="15">
        <v>1</v>
      </c>
    </row>
    <row r="49" ht="33.75" customHeight="1" spans="1:4">
      <c r="A49" s="15" t="s">
        <v>43</v>
      </c>
      <c r="B49" s="15" t="s">
        <v>44</v>
      </c>
      <c r="C49" s="15">
        <v>1</v>
      </c>
      <c r="D49" s="15">
        <v>1</v>
      </c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4</v>
      </c>
      <c r="C60" s="15" t="s">
        <v>525</v>
      </c>
      <c r="D60" s="11">
        <f>COUNTA(A46:A56)</f>
        <v>4</v>
      </c>
    </row>
    <row r="61" ht="21.75" customHeight="1" spans="1:4">
      <c r="A61" s="15" t="s">
        <v>337</v>
      </c>
      <c r="B61" s="11">
        <f>SUM(C11:C42)</f>
        <v>3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4</v>
      </c>
      <c r="C62" s="15" t="s">
        <v>329</v>
      </c>
      <c r="D62" s="11">
        <f>SUM(D46:D56)</f>
        <v>4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2</v>
      </c>
      <c r="C63" s="15" t="s">
        <v>340</v>
      </c>
      <c r="D63" s="11">
        <f>INDEX(Matrizes!$B$5:$D$7,IF(D62&lt;=1,1,IF(D62&lt;=3,2,3)),IF(D61&lt;=5,1,IF(D61&lt;=19,2,3)))</f>
        <v>2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2</v>
      </c>
      <c r="C64" s="16" t="s">
        <v>25</v>
      </c>
      <c r="D64" s="17" t="str">
        <f>INDEX(Matrizes!$B$10:$D$10,1,B64)</f>
        <v>Moderada</v>
      </c>
    </row>
    <row r="65" ht="21.75" customHeight="1" spans="1:4">
      <c r="A65" s="18" t="s">
        <v>342</v>
      </c>
      <c r="B65" s="11">
        <f>INDEX(Matrizes!$B$13:$D$17,MATCH("EE",Matrizes!$A$13:$A$17,0),B64)</f>
        <v>4</v>
      </c>
      <c r="C65" s="18" t="s">
        <v>343</v>
      </c>
      <c r="D65" s="11">
        <f>B65</f>
        <v>4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551</v>
      </c>
      <c r="C70" s="6"/>
      <c r="D70" s="7"/>
    </row>
    <row r="71" ht="28.5" customHeight="1" spans="1:4">
      <c r="A71" s="4" t="s">
        <v>349</v>
      </c>
      <c r="B71" s="5" t="s">
        <v>721</v>
      </c>
      <c r="C71" s="6"/>
      <c r="D71" s="7"/>
    </row>
    <row r="72" ht="28.5" customHeight="1" spans="1:4">
      <c r="A72" s="4" t="s">
        <v>351</v>
      </c>
      <c r="B72" s="5" t="s">
        <v>722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723</v>
      </c>
      <c r="B75" s="20"/>
      <c r="C75" s="20"/>
      <c r="D75" s="20"/>
    </row>
    <row r="76" ht="42" customHeight="1" spans="1:4">
      <c r="A76" s="15" t="s">
        <v>631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725</v>
      </c>
      <c r="B131" s="20"/>
      <c r="C131" s="20"/>
      <c r="D131" s="20"/>
    </row>
    <row r="132" ht="42" customHeight="1" spans="1:4">
      <c r="A132" s="15" t="s">
        <v>634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727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86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718</v>
      </c>
      <c r="C5" s="6"/>
      <c r="D5" s="7"/>
    </row>
    <row r="6" ht="28.5" customHeight="1" spans="1:4">
      <c r="A6" s="4" t="s">
        <v>309</v>
      </c>
      <c r="B6" s="5" t="s">
        <v>310</v>
      </c>
      <c r="C6" s="6"/>
      <c r="D6" s="7"/>
    </row>
    <row r="7" ht="28.5" customHeight="1" spans="1:4">
      <c r="A7" s="4" t="s">
        <v>311</v>
      </c>
      <c r="B7" s="5" t="s">
        <v>728</v>
      </c>
      <c r="C7" s="6"/>
      <c r="D7" s="7"/>
    </row>
    <row r="8" ht="28.5" customHeight="1" spans="1:4">
      <c r="A8" s="4" t="s">
        <v>313</v>
      </c>
      <c r="B8" s="5" t="s">
        <v>729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730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731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732</v>
      </c>
      <c r="B13" s="10" t="s">
        <v>518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733</v>
      </c>
      <c r="B14" s="10" t="s">
        <v>518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519</v>
      </c>
      <c r="B15" s="10" t="s">
        <v>520</v>
      </c>
      <c r="C15" s="11">
        <f>IF(AND(A15&lt;&gt;"",B15&lt;&gt;"Saída",COUNTIF($A$11:A15,A15)=1),1,0)</f>
        <v>1</v>
      </c>
      <c r="D15" s="11">
        <f>IF(AND(A15&lt;&gt;"",B15="Saída",COUNTIF($A$11:A15,A15)=1),1,0)</f>
        <v>0</v>
      </c>
    </row>
    <row r="16" ht="21" customHeight="1" spans="1:4">
      <c r="A16" s="10" t="s">
        <v>521</v>
      </c>
      <c r="B16" s="10" t="s">
        <v>522</v>
      </c>
      <c r="C16" s="11">
        <f>IF(AND(A16&lt;&gt;"",B16&lt;&gt;"Saída",COUNTIF($A$11:A16,A16)=1),1,0)</f>
        <v>0</v>
      </c>
      <c r="D16" s="11">
        <f>IF(AND(A16&lt;&gt;"",B16="Saída",COUNTIF($A$11:A16,A16)=1),1,0)</f>
        <v>1</v>
      </c>
    </row>
    <row r="17" ht="21.75" hidden="1" customHeight="1" spans="1:4">
      <c r="A17" s="12"/>
      <c r="B17" s="12"/>
      <c r="C17" s="11">
        <f>IF(AND(A17&lt;&gt;"",B17&lt;&gt;"Saída",COUNTIF($A$11:A17,A17)=1),1,0)</f>
        <v>0</v>
      </c>
      <c r="D17" s="11">
        <f>IF(AND(A17&lt;&gt;"",B17="Saída",COUNTIF($A$11:A17,A17)=1),1,0)</f>
        <v>0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29</v>
      </c>
      <c r="B46" s="15" t="s">
        <v>30</v>
      </c>
      <c r="C46" s="15">
        <v>1</v>
      </c>
      <c r="D46" s="15">
        <v>1</v>
      </c>
    </row>
    <row r="47" ht="33.75" customHeight="1" spans="1:4">
      <c r="A47" s="15" t="s">
        <v>31</v>
      </c>
      <c r="B47" s="15" t="s">
        <v>32</v>
      </c>
      <c r="C47" s="15">
        <v>1</v>
      </c>
      <c r="D47" s="15">
        <v>1</v>
      </c>
    </row>
    <row r="48" ht="33.75" customHeight="1" spans="1:4">
      <c r="A48" s="15" t="s">
        <v>33</v>
      </c>
      <c r="B48" s="15" t="s">
        <v>34</v>
      </c>
      <c r="C48" s="15">
        <v>1</v>
      </c>
      <c r="D48" s="15">
        <v>1</v>
      </c>
    </row>
    <row r="49" ht="33.75" customHeight="1" spans="1:4">
      <c r="A49" s="15" t="s">
        <v>43</v>
      </c>
      <c r="B49" s="15" t="s">
        <v>44</v>
      </c>
      <c r="C49" s="15">
        <v>1</v>
      </c>
      <c r="D49" s="15">
        <v>1</v>
      </c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6</v>
      </c>
      <c r="C60" s="15" t="s">
        <v>525</v>
      </c>
      <c r="D60" s="11">
        <f>COUNTA(A46:A56)</f>
        <v>4</v>
      </c>
    </row>
    <row r="61" ht="21.75" customHeight="1" spans="1:4">
      <c r="A61" s="15" t="s">
        <v>337</v>
      </c>
      <c r="B61" s="11">
        <f>SUM(C11:C42)</f>
        <v>5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4</v>
      </c>
      <c r="C62" s="15" t="s">
        <v>329</v>
      </c>
      <c r="D62" s="11">
        <f>SUM(D46:D56)</f>
        <v>4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3</v>
      </c>
      <c r="C63" s="15" t="s">
        <v>340</v>
      </c>
      <c r="D63" s="11">
        <f>INDEX(Matrizes!$B$5:$D$7,IF(D62&lt;=1,1,IF(D62&lt;=3,2,3)),IF(D61&lt;=5,1,IF(D61&lt;=19,2,3)))</f>
        <v>2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3</v>
      </c>
      <c r="C64" s="16" t="s">
        <v>25</v>
      </c>
      <c r="D64" s="17" t="str">
        <f>INDEX(Matrizes!$B$10:$D$10,1,B64)</f>
        <v>Complexa</v>
      </c>
    </row>
    <row r="65" ht="21.75" customHeight="1" spans="1:4">
      <c r="A65" s="18" t="s">
        <v>342</v>
      </c>
      <c r="B65" s="11">
        <f>INDEX(Matrizes!$B$13:$D$17,MATCH("EE",Matrizes!$A$13:$A$17,0),B64)</f>
        <v>6</v>
      </c>
      <c r="C65" s="18" t="s">
        <v>343</v>
      </c>
      <c r="D65" s="11">
        <f>B65</f>
        <v>6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734</v>
      </c>
      <c r="C70" s="6"/>
      <c r="D70" s="7"/>
    </row>
    <row r="71" ht="28.5" customHeight="1" spans="1:4">
      <c r="A71" s="4" t="s">
        <v>349</v>
      </c>
      <c r="B71" s="5" t="s">
        <v>735</v>
      </c>
      <c r="C71" s="6"/>
      <c r="D71" s="7"/>
    </row>
    <row r="72" ht="28.5" customHeight="1" spans="1:4">
      <c r="A72" s="4" t="s">
        <v>351</v>
      </c>
      <c r="B72" s="5" t="s">
        <v>736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737</v>
      </c>
      <c r="B75" s="20"/>
      <c r="C75" s="20"/>
      <c r="D75" s="20"/>
    </row>
    <row r="76" ht="42" customHeight="1" spans="1:4">
      <c r="A76" s="15" t="s">
        <v>631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739</v>
      </c>
      <c r="B131" s="20"/>
      <c r="C131" s="20"/>
      <c r="D131" s="20"/>
    </row>
    <row r="132" ht="42" customHeight="1" spans="1:4">
      <c r="A132" s="15" t="s">
        <v>634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741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88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718</v>
      </c>
      <c r="C5" s="6"/>
      <c r="D5" s="7"/>
    </row>
    <row r="6" ht="28.5" customHeight="1" spans="1:4">
      <c r="A6" s="4" t="s">
        <v>309</v>
      </c>
      <c r="B6" s="5" t="s">
        <v>310</v>
      </c>
      <c r="C6" s="6"/>
      <c r="D6" s="7"/>
    </row>
    <row r="7" ht="28.5" customHeight="1" spans="1:4">
      <c r="A7" s="4" t="s">
        <v>311</v>
      </c>
      <c r="B7" s="5" t="s">
        <v>719</v>
      </c>
      <c r="C7" s="6"/>
      <c r="D7" s="7"/>
    </row>
    <row r="8" ht="28.5" customHeight="1" spans="1:4">
      <c r="A8" s="4" t="s">
        <v>313</v>
      </c>
      <c r="B8" s="5" t="s">
        <v>742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395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396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519</v>
      </c>
      <c r="B13" s="10" t="s">
        <v>520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521</v>
      </c>
      <c r="B14" s="10" t="s">
        <v>522</v>
      </c>
      <c r="C14" s="11">
        <f>IF(AND(A14&lt;&gt;"",B14&lt;&gt;"Saída",COUNTIF($A$11:A14,A14)=1),1,0)</f>
        <v>0</v>
      </c>
      <c r="D14" s="11">
        <f>IF(AND(A14&lt;&gt;"",B14="Saída",COUNTIF($A$11:A14,A14)=1),1,0)</f>
        <v>1</v>
      </c>
    </row>
    <row r="15" ht="21.75" hidden="1" customHeight="1" spans="1:4">
      <c r="A15" s="12"/>
      <c r="B15" s="12"/>
      <c r="C15" s="11">
        <f>IF(AND(A15&lt;&gt;"",B15&lt;&gt;"Saída",COUNTIF($A$11:A15,A15)=1),1,0)</f>
        <v>0</v>
      </c>
      <c r="D15" s="11">
        <f>IF(AND(A15&lt;&gt;"",B15="Saída",COUNTIF($A$11:A15,A15)=1),1,0)</f>
        <v>0</v>
      </c>
    </row>
    <row r="16" ht="21.75" hidden="1" customHeight="1" spans="1:4">
      <c r="A16" s="12"/>
      <c r="B16" s="12"/>
      <c r="C16" s="11">
        <f>IF(AND(A16&lt;&gt;"",B16&lt;&gt;"Saída",COUNTIF($A$11:A16,A16)=1),1,0)</f>
        <v>0</v>
      </c>
      <c r="D16" s="11">
        <f>IF(AND(A16&lt;&gt;"",B16="Saída",COUNTIF($A$11:A16,A16)=1),1,0)</f>
        <v>0</v>
      </c>
    </row>
    <row r="17" ht="21.75" hidden="1" customHeight="1" spans="1:4">
      <c r="A17" s="12"/>
      <c r="B17" s="12"/>
      <c r="C17" s="11">
        <f>IF(AND(A17&lt;&gt;"",B17&lt;&gt;"Saída",COUNTIF($A$11:A17,A17)=1),1,0)</f>
        <v>0</v>
      </c>
      <c r="D17" s="11">
        <f>IF(AND(A17&lt;&gt;"",B17="Saída",COUNTIF($A$11:A17,A17)=1),1,0)</f>
        <v>0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29</v>
      </c>
      <c r="B46" s="15" t="s">
        <v>30</v>
      </c>
      <c r="C46" s="15">
        <v>1</v>
      </c>
      <c r="D46" s="15">
        <v>1</v>
      </c>
    </row>
    <row r="47" ht="33.75" customHeight="1" spans="1:4">
      <c r="A47" s="15" t="s">
        <v>31</v>
      </c>
      <c r="B47" s="15" t="s">
        <v>32</v>
      </c>
      <c r="C47" s="15">
        <v>1</v>
      </c>
      <c r="D47" s="15">
        <v>1</v>
      </c>
    </row>
    <row r="48" ht="33.75" customHeight="1" spans="1:4">
      <c r="A48" s="15" t="s">
        <v>33</v>
      </c>
      <c r="B48" s="15" t="s">
        <v>34</v>
      </c>
      <c r="C48" s="15">
        <v>1</v>
      </c>
      <c r="D48" s="15">
        <v>1</v>
      </c>
    </row>
    <row r="49" ht="33.75" customHeight="1" spans="1:4">
      <c r="A49" s="15" t="s">
        <v>43</v>
      </c>
      <c r="B49" s="15" t="s">
        <v>44</v>
      </c>
      <c r="C49" s="15">
        <v>1</v>
      </c>
      <c r="D49" s="15">
        <v>1</v>
      </c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4</v>
      </c>
      <c r="C60" s="15" t="s">
        <v>525</v>
      </c>
      <c r="D60" s="11">
        <f>COUNTA(A46:A56)</f>
        <v>4</v>
      </c>
    </row>
    <row r="61" ht="21.75" customHeight="1" spans="1:4">
      <c r="A61" s="15" t="s">
        <v>337</v>
      </c>
      <c r="B61" s="11">
        <f>SUM(C11:C42)</f>
        <v>3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4</v>
      </c>
      <c r="C62" s="15" t="s">
        <v>329</v>
      </c>
      <c r="D62" s="11">
        <f>SUM(D46:D56)</f>
        <v>4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2</v>
      </c>
      <c r="C63" s="15" t="s">
        <v>340</v>
      </c>
      <c r="D63" s="11">
        <f>INDEX(Matrizes!$B$5:$D$7,IF(D62&lt;=1,1,IF(D62&lt;=3,2,3)),IF(D61&lt;=5,1,IF(D61&lt;=19,2,3)))</f>
        <v>2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2</v>
      </c>
      <c r="C64" s="16" t="s">
        <v>25</v>
      </c>
      <c r="D64" s="17" t="str">
        <f>INDEX(Matrizes!$B$10:$D$10,1,B64)</f>
        <v>Moderada</v>
      </c>
    </row>
    <row r="65" ht="21.75" customHeight="1" spans="1:4">
      <c r="A65" s="18" t="s">
        <v>342</v>
      </c>
      <c r="B65" s="11">
        <f>INDEX(Matrizes!$B$13:$D$17,MATCH("EE",Matrizes!$A$13:$A$17,0),B64)</f>
        <v>4</v>
      </c>
      <c r="C65" s="18" t="s">
        <v>343</v>
      </c>
      <c r="D65" s="11">
        <f>B65</f>
        <v>4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551</v>
      </c>
      <c r="C70" s="6"/>
      <c r="D70" s="7"/>
    </row>
    <row r="71" ht="28.5" customHeight="1" spans="1:4">
      <c r="A71" s="4" t="s">
        <v>349</v>
      </c>
      <c r="B71" s="5" t="s">
        <v>743</v>
      </c>
      <c r="C71" s="6"/>
      <c r="D71" s="7"/>
    </row>
    <row r="72" ht="28.5" customHeight="1" spans="1:4">
      <c r="A72" s="4" t="s">
        <v>351</v>
      </c>
      <c r="B72" s="5" t="s">
        <v>744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745</v>
      </c>
      <c r="B75" s="20"/>
      <c r="C75" s="20"/>
      <c r="D75" s="20"/>
    </row>
    <row r="76" ht="42" customHeight="1" spans="1:4">
      <c r="A76" s="15" t="s">
        <v>631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747</v>
      </c>
      <c r="B131" s="20"/>
      <c r="C131" s="20"/>
      <c r="D131" s="20"/>
    </row>
    <row r="132" ht="42" customHeight="1" spans="1:4">
      <c r="A132" s="15" t="s">
        <v>634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749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90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750</v>
      </c>
      <c r="C5" s="6"/>
      <c r="D5" s="7"/>
    </row>
    <row r="6" ht="28.5" customHeight="1" spans="1:4">
      <c r="A6" s="4" t="s">
        <v>309</v>
      </c>
      <c r="B6" s="5" t="s">
        <v>423</v>
      </c>
      <c r="C6" s="6"/>
      <c r="D6" s="7"/>
    </row>
    <row r="7" ht="28.5" customHeight="1" spans="1:4">
      <c r="A7" s="4" t="s">
        <v>311</v>
      </c>
      <c r="B7" s="5" t="s">
        <v>751</v>
      </c>
      <c r="C7" s="6"/>
      <c r="D7" s="7"/>
    </row>
    <row r="8" ht="54.75" customHeight="1" spans="1:4">
      <c r="A8" s="4" t="s">
        <v>313</v>
      </c>
      <c r="B8" s="5" t="s">
        <v>752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426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428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427</v>
      </c>
      <c r="B13" s="10" t="s">
        <v>518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519</v>
      </c>
      <c r="B14" s="10" t="s">
        <v>520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521</v>
      </c>
      <c r="B15" s="10" t="s">
        <v>522</v>
      </c>
      <c r="C15" s="11">
        <f>IF(AND(A15&lt;&gt;"",B15&lt;&gt;"Saída",COUNTIF($A$11:A15,A15)=1),1,0)</f>
        <v>0</v>
      </c>
      <c r="D15" s="11">
        <f>IF(AND(A15&lt;&gt;"",B15="Saída",COUNTIF($A$11:A15,A15)=1),1,0)</f>
        <v>1</v>
      </c>
    </row>
    <row r="16" ht="21.75" hidden="1" customHeight="1" spans="1:4">
      <c r="A16" s="12"/>
      <c r="B16" s="12"/>
      <c r="C16" s="11">
        <f>IF(AND(A16&lt;&gt;"",B16&lt;&gt;"Saída",COUNTIF($A$11:A16,A16)=1),1,0)</f>
        <v>0</v>
      </c>
      <c r="D16" s="11">
        <f>IF(AND(A16&lt;&gt;"",B16="Saída",COUNTIF($A$11:A16,A16)=1),1,0)</f>
        <v>0</v>
      </c>
    </row>
    <row r="17" ht="21.75" hidden="1" customHeight="1" spans="1:4">
      <c r="A17" s="12"/>
      <c r="B17" s="12"/>
      <c r="C17" s="11">
        <f>IF(AND(A17&lt;&gt;"",B17&lt;&gt;"Saída",COUNTIF($A$11:A17,A17)=1),1,0)</f>
        <v>0</v>
      </c>
      <c r="D17" s="11">
        <f>IF(AND(A17&lt;&gt;"",B17="Saída",COUNTIF($A$11:A17,A17)=1),1,0)</f>
        <v>0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37</v>
      </c>
      <c r="B46" s="15" t="s">
        <v>38</v>
      </c>
      <c r="C46" s="15">
        <v>1</v>
      </c>
      <c r="D46" s="15">
        <v>1</v>
      </c>
    </row>
    <row r="47" ht="33.75" customHeight="1" spans="1:4">
      <c r="A47" s="15" t="s">
        <v>41</v>
      </c>
      <c r="B47" s="15" t="s">
        <v>42</v>
      </c>
      <c r="C47" s="15">
        <v>1</v>
      </c>
      <c r="D47" s="15">
        <v>1</v>
      </c>
    </row>
    <row r="48" ht="33.75" customHeight="1" spans="1:4">
      <c r="A48" s="15" t="s">
        <v>43</v>
      </c>
      <c r="B48" s="15" t="s">
        <v>44</v>
      </c>
      <c r="C48" s="15">
        <v>1</v>
      </c>
      <c r="D48" s="15">
        <v>1</v>
      </c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5</v>
      </c>
      <c r="C60" s="15" t="s">
        <v>525</v>
      </c>
      <c r="D60" s="11">
        <f>COUNTA(A46:A56)</f>
        <v>3</v>
      </c>
    </row>
    <row r="61" ht="21.75" customHeight="1" spans="1:4">
      <c r="A61" s="15" t="s">
        <v>337</v>
      </c>
      <c r="B61" s="11">
        <f>SUM(C11:C42)</f>
        <v>4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3</v>
      </c>
      <c r="C62" s="15" t="s">
        <v>329</v>
      </c>
      <c r="D62" s="11">
        <f>SUM(D46:D56)</f>
        <v>3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2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3</v>
      </c>
      <c r="C64" s="16" t="s">
        <v>25</v>
      </c>
      <c r="D64" s="17" t="str">
        <f>INDEX(Matrizes!$B$10:$D$10,1,B64)</f>
        <v>Complexa</v>
      </c>
    </row>
    <row r="65" ht="21.75" customHeight="1" spans="1:4">
      <c r="A65" s="18" t="s">
        <v>342</v>
      </c>
      <c r="B65" s="11">
        <f>INDEX(Matrizes!$B$13:$D$17,MATCH("EE",Matrizes!$A$13:$A$17,0),B64)</f>
        <v>6</v>
      </c>
      <c r="C65" s="18" t="s">
        <v>343</v>
      </c>
      <c r="D65" s="11">
        <f>B65</f>
        <v>6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753</v>
      </c>
      <c r="C70" s="6"/>
      <c r="D70" s="7"/>
    </row>
    <row r="71" ht="28.5" customHeight="1" spans="1:4">
      <c r="A71" s="4" t="s">
        <v>349</v>
      </c>
      <c r="B71" s="5" t="s">
        <v>754</v>
      </c>
      <c r="C71" s="6"/>
      <c r="D71" s="7"/>
    </row>
    <row r="72" ht="28.5" customHeight="1" spans="1:4">
      <c r="A72" s="4" t="s">
        <v>351</v>
      </c>
      <c r="B72" s="5" t="s">
        <v>755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756</v>
      </c>
      <c r="B75" s="20"/>
      <c r="C75" s="20"/>
      <c r="D75" s="20"/>
    </row>
    <row r="76" ht="42" customHeight="1" spans="1:4">
      <c r="A76" s="15" t="s">
        <v>631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758</v>
      </c>
      <c r="B131" s="20"/>
      <c r="C131" s="20"/>
      <c r="D131" s="20"/>
    </row>
    <row r="132" ht="42" customHeight="1" spans="1:4">
      <c r="A132" s="15" t="s">
        <v>634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760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92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750</v>
      </c>
      <c r="C5" s="6"/>
      <c r="D5" s="7"/>
    </row>
    <row r="6" ht="28.5" customHeight="1" spans="1:4">
      <c r="A6" s="4" t="s">
        <v>309</v>
      </c>
      <c r="B6" s="5" t="s">
        <v>423</v>
      </c>
      <c r="C6" s="6"/>
      <c r="D6" s="7"/>
    </row>
    <row r="7" ht="28.5" customHeight="1" spans="1:4">
      <c r="A7" s="4" t="s">
        <v>311</v>
      </c>
      <c r="B7" s="5" t="s">
        <v>751</v>
      </c>
      <c r="C7" s="6"/>
      <c r="D7" s="7"/>
    </row>
    <row r="8" ht="28.5" customHeight="1" spans="1:4">
      <c r="A8" s="4" t="s">
        <v>313</v>
      </c>
      <c r="B8" s="5" t="s">
        <v>761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563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426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428</v>
      </c>
      <c r="B13" s="10" t="s">
        <v>518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427</v>
      </c>
      <c r="B14" s="10" t="s">
        <v>518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519</v>
      </c>
      <c r="B15" s="10" t="s">
        <v>520</v>
      </c>
      <c r="C15" s="11">
        <f>IF(AND(A15&lt;&gt;"",B15&lt;&gt;"Saída",COUNTIF($A$11:A15,A15)=1),1,0)</f>
        <v>1</v>
      </c>
      <c r="D15" s="11">
        <f>IF(AND(A15&lt;&gt;"",B15="Saída",COUNTIF($A$11:A15,A15)=1),1,0)</f>
        <v>0</v>
      </c>
    </row>
    <row r="16" ht="21" customHeight="1" spans="1:4">
      <c r="A16" s="10" t="s">
        <v>521</v>
      </c>
      <c r="B16" s="10" t="s">
        <v>522</v>
      </c>
      <c r="C16" s="11">
        <f>IF(AND(A16&lt;&gt;"",B16&lt;&gt;"Saída",COUNTIF($A$11:A16,A16)=1),1,0)</f>
        <v>0</v>
      </c>
      <c r="D16" s="11">
        <f>IF(AND(A16&lt;&gt;"",B16="Saída",COUNTIF($A$11:A16,A16)=1),1,0)</f>
        <v>1</v>
      </c>
    </row>
    <row r="17" ht="21.75" hidden="1" customHeight="1" spans="1:4">
      <c r="A17" s="12"/>
      <c r="B17" s="12"/>
      <c r="C17" s="11">
        <f>IF(AND(A17&lt;&gt;"",B17&lt;&gt;"Saída",COUNTIF($A$11:A17,A17)=1),1,0)</f>
        <v>0</v>
      </c>
      <c r="D17" s="11">
        <f>IF(AND(A17&lt;&gt;"",B17="Saída",COUNTIF($A$11:A17,A17)=1),1,0)</f>
        <v>0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37</v>
      </c>
      <c r="B46" s="15" t="s">
        <v>38</v>
      </c>
      <c r="C46" s="15">
        <v>1</v>
      </c>
      <c r="D46" s="15">
        <v>1</v>
      </c>
    </row>
    <row r="47" ht="33.75" customHeight="1" spans="1:4">
      <c r="A47" s="15" t="s">
        <v>41</v>
      </c>
      <c r="B47" s="15" t="s">
        <v>42</v>
      </c>
      <c r="C47" s="15">
        <v>1</v>
      </c>
      <c r="D47" s="15">
        <v>1</v>
      </c>
    </row>
    <row r="48" ht="33.75" customHeight="1" spans="1:4">
      <c r="A48" s="15" t="s">
        <v>43</v>
      </c>
      <c r="B48" s="15" t="s">
        <v>44</v>
      </c>
      <c r="C48" s="15">
        <v>1</v>
      </c>
      <c r="D48" s="15">
        <v>1</v>
      </c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6</v>
      </c>
      <c r="C60" s="15" t="s">
        <v>525</v>
      </c>
      <c r="D60" s="11">
        <f>COUNTA(A46:A56)</f>
        <v>3</v>
      </c>
    </row>
    <row r="61" ht="21.75" customHeight="1" spans="1:4">
      <c r="A61" s="15" t="s">
        <v>337</v>
      </c>
      <c r="B61" s="11">
        <f>SUM(C11:C42)</f>
        <v>5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3</v>
      </c>
      <c r="C62" s="15" t="s">
        <v>329</v>
      </c>
      <c r="D62" s="11">
        <f>SUM(D46:D56)</f>
        <v>3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3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3</v>
      </c>
      <c r="C64" s="16" t="s">
        <v>25</v>
      </c>
      <c r="D64" s="17" t="str">
        <f>INDEX(Matrizes!$B$10:$D$10,1,B64)</f>
        <v>Complexa</v>
      </c>
    </row>
    <row r="65" ht="21.75" customHeight="1" spans="1:4">
      <c r="A65" s="18" t="s">
        <v>342</v>
      </c>
      <c r="B65" s="11">
        <f>INDEX(Matrizes!$B$13:$D$17,MATCH("EE",Matrizes!$A$13:$A$17,0),B64)</f>
        <v>6</v>
      </c>
      <c r="C65" s="18" t="s">
        <v>343</v>
      </c>
      <c r="D65" s="11">
        <f>B65</f>
        <v>6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762</v>
      </c>
      <c r="C70" s="6"/>
      <c r="D70" s="7"/>
    </row>
    <row r="71" ht="28.5" customHeight="1" spans="1:4">
      <c r="A71" s="4" t="s">
        <v>349</v>
      </c>
      <c r="B71" s="5" t="s">
        <v>763</v>
      </c>
      <c r="C71" s="6"/>
      <c r="D71" s="7"/>
    </row>
    <row r="72" ht="28.5" customHeight="1" spans="1:4">
      <c r="A72" s="4" t="s">
        <v>351</v>
      </c>
      <c r="B72" s="5" t="s">
        <v>764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765</v>
      </c>
      <c r="B75" s="20"/>
      <c r="C75" s="20"/>
      <c r="D75" s="20"/>
    </row>
    <row r="76" ht="42" customHeight="1" spans="1:4">
      <c r="A76" s="15" t="s">
        <v>631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767</v>
      </c>
      <c r="B131" s="20"/>
      <c r="C131" s="20"/>
      <c r="D131" s="20"/>
    </row>
    <row r="132" ht="42" customHeight="1" spans="1:4">
      <c r="A132" s="15" t="s">
        <v>634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769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94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750</v>
      </c>
      <c r="C5" s="6"/>
      <c r="D5" s="7"/>
    </row>
    <row r="6" ht="28.5" customHeight="1" spans="1:4">
      <c r="A6" s="4" t="s">
        <v>309</v>
      </c>
      <c r="B6" s="5" t="s">
        <v>423</v>
      </c>
      <c r="C6" s="6"/>
      <c r="D6" s="7"/>
    </row>
    <row r="7" ht="28.5" customHeight="1" spans="1:4">
      <c r="A7" s="4" t="s">
        <v>311</v>
      </c>
      <c r="B7" s="5" t="s">
        <v>770</v>
      </c>
      <c r="C7" s="6"/>
      <c r="D7" s="7"/>
    </row>
    <row r="8" ht="39.75" customHeight="1" spans="1:4">
      <c r="A8" s="4" t="s">
        <v>313</v>
      </c>
      <c r="B8" s="5" t="s">
        <v>771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563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426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428</v>
      </c>
      <c r="B13" s="10" t="s">
        <v>518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519</v>
      </c>
      <c r="B14" s="10" t="s">
        <v>520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521</v>
      </c>
      <c r="B15" s="10" t="s">
        <v>522</v>
      </c>
      <c r="C15" s="11">
        <f>IF(AND(A15&lt;&gt;"",B15&lt;&gt;"Saída",COUNTIF($A$11:A15,A15)=1),1,0)</f>
        <v>0</v>
      </c>
      <c r="D15" s="11">
        <f>IF(AND(A15&lt;&gt;"",B15="Saída",COUNTIF($A$11:A15,A15)=1),1,0)</f>
        <v>1</v>
      </c>
    </row>
    <row r="16" ht="21.75" hidden="1" customHeight="1" spans="1:4">
      <c r="A16" s="12"/>
      <c r="B16" s="12"/>
      <c r="C16" s="11">
        <f>IF(AND(A16&lt;&gt;"",B16&lt;&gt;"Saída",COUNTIF($A$11:A16,A16)=1),1,0)</f>
        <v>0</v>
      </c>
      <c r="D16" s="11">
        <f>IF(AND(A16&lt;&gt;"",B16="Saída",COUNTIF($A$11:A16,A16)=1),1,0)</f>
        <v>0</v>
      </c>
    </row>
    <row r="17" ht="21.75" hidden="1" customHeight="1" spans="1:4">
      <c r="A17" s="12"/>
      <c r="B17" s="12"/>
      <c r="C17" s="11">
        <f>IF(AND(A17&lt;&gt;"",B17&lt;&gt;"Saída",COUNTIF($A$11:A17,A17)=1),1,0)</f>
        <v>0</v>
      </c>
      <c r="D17" s="11">
        <f>IF(AND(A17&lt;&gt;"",B17="Saída",COUNTIF($A$11:A17,A17)=1),1,0)</f>
        <v>0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37</v>
      </c>
      <c r="B46" s="15" t="s">
        <v>38</v>
      </c>
      <c r="C46" s="15">
        <v>1</v>
      </c>
      <c r="D46" s="15">
        <v>1</v>
      </c>
    </row>
    <row r="47" ht="33.75" customHeight="1" spans="1:4">
      <c r="A47" s="15" t="s">
        <v>41</v>
      </c>
      <c r="B47" s="15" t="s">
        <v>42</v>
      </c>
      <c r="C47" s="15">
        <v>1</v>
      </c>
      <c r="D47" s="15">
        <v>1</v>
      </c>
    </row>
    <row r="48" ht="33.75" customHeight="1" spans="1:4">
      <c r="A48" s="15" t="s">
        <v>43</v>
      </c>
      <c r="B48" s="15" t="s">
        <v>44</v>
      </c>
      <c r="C48" s="15">
        <v>1</v>
      </c>
      <c r="D48" s="15">
        <v>1</v>
      </c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5</v>
      </c>
      <c r="C60" s="15" t="s">
        <v>525</v>
      </c>
      <c r="D60" s="11">
        <f>COUNTA(A46:A56)</f>
        <v>3</v>
      </c>
    </row>
    <row r="61" ht="21.75" customHeight="1" spans="1:4">
      <c r="A61" s="15" t="s">
        <v>337</v>
      </c>
      <c r="B61" s="11">
        <f>SUM(C11:C42)</f>
        <v>4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3</v>
      </c>
      <c r="C62" s="15" t="s">
        <v>329</v>
      </c>
      <c r="D62" s="11">
        <f>SUM(D46:D56)</f>
        <v>3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2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3</v>
      </c>
      <c r="C64" s="16" t="s">
        <v>25</v>
      </c>
      <c r="D64" s="17" t="str">
        <f>INDEX(Matrizes!$B$10:$D$10,1,B64)</f>
        <v>Complexa</v>
      </c>
    </row>
    <row r="65" ht="21.75" customHeight="1" spans="1:4">
      <c r="A65" s="18" t="s">
        <v>342</v>
      </c>
      <c r="B65" s="11">
        <f>INDEX(Matrizes!$B$13:$D$17,MATCH("EE",Matrizes!$A$13:$A$17,0),B64)</f>
        <v>6</v>
      </c>
      <c r="C65" s="18" t="s">
        <v>343</v>
      </c>
      <c r="D65" s="11">
        <f>B65</f>
        <v>6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772</v>
      </c>
      <c r="C70" s="6"/>
      <c r="D70" s="7"/>
    </row>
    <row r="71" ht="28.5" customHeight="1" spans="1:4">
      <c r="A71" s="4" t="s">
        <v>349</v>
      </c>
      <c r="B71" s="5" t="s">
        <v>773</v>
      </c>
      <c r="C71" s="6"/>
      <c r="D71" s="7"/>
    </row>
    <row r="72" ht="28.5" customHeight="1" spans="1:4">
      <c r="A72" s="4" t="s">
        <v>351</v>
      </c>
      <c r="B72" s="5" t="s">
        <v>774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775</v>
      </c>
      <c r="B75" s="20"/>
      <c r="C75" s="20"/>
      <c r="D75" s="20"/>
    </row>
    <row r="76" ht="42" customHeight="1" spans="1:4">
      <c r="A76" s="15" t="s">
        <v>631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777</v>
      </c>
      <c r="B131" s="20"/>
      <c r="C131" s="20"/>
      <c r="D131" s="20"/>
    </row>
    <row r="132" ht="42" customHeight="1" spans="1:4">
      <c r="A132" s="15" t="s">
        <v>634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779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96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780</v>
      </c>
      <c r="C5" s="6"/>
      <c r="D5" s="7"/>
    </row>
    <row r="6" ht="28.5" customHeight="1" spans="1:4">
      <c r="A6" s="4" t="s">
        <v>309</v>
      </c>
      <c r="B6" s="5" t="s">
        <v>445</v>
      </c>
      <c r="C6" s="6"/>
      <c r="D6" s="7"/>
    </row>
    <row r="7" ht="28.5" customHeight="1" spans="1:4">
      <c r="A7" s="4" t="s">
        <v>311</v>
      </c>
      <c r="B7" s="5" t="s">
        <v>781</v>
      </c>
      <c r="C7" s="6"/>
      <c r="D7" s="7"/>
    </row>
    <row r="8" ht="28.5" customHeight="1" spans="1:4">
      <c r="A8" s="4" t="s">
        <v>313</v>
      </c>
      <c r="B8" s="5" t="s">
        <v>782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448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322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449</v>
      </c>
      <c r="B13" s="10" t="s">
        <v>518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450</v>
      </c>
      <c r="B14" s="10" t="s">
        <v>518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451</v>
      </c>
      <c r="B15" s="10" t="s">
        <v>518</v>
      </c>
      <c r="C15" s="11">
        <f>IF(AND(A15&lt;&gt;"",B15&lt;&gt;"Saída",COUNTIF($A$11:A15,A15)=1),1,0)</f>
        <v>1</v>
      </c>
      <c r="D15" s="11">
        <f>IF(AND(A15&lt;&gt;"",B15="Saída",COUNTIF($A$11:A15,A15)=1),1,0)</f>
        <v>0</v>
      </c>
    </row>
    <row r="16" ht="21" customHeight="1" spans="1:4">
      <c r="A16" s="10" t="s">
        <v>452</v>
      </c>
      <c r="B16" s="10" t="s">
        <v>518</v>
      </c>
      <c r="C16" s="11">
        <f>IF(AND(A16&lt;&gt;"",B16&lt;&gt;"Saída",COUNTIF($A$11:A16,A16)=1),1,0)</f>
        <v>1</v>
      </c>
      <c r="D16" s="11">
        <f>IF(AND(A16&lt;&gt;"",B16="Saída",COUNTIF($A$11:A16,A16)=1),1,0)</f>
        <v>0</v>
      </c>
    </row>
    <row r="17" ht="21" customHeight="1" spans="1:4">
      <c r="A17" s="10" t="s">
        <v>783</v>
      </c>
      <c r="B17" s="10" t="s">
        <v>518</v>
      </c>
      <c r="C17" s="11">
        <f>IF(AND(A17&lt;&gt;"",B17&lt;&gt;"Saída",COUNTIF($A$11:A17,A17)=1),1,0)</f>
        <v>1</v>
      </c>
      <c r="D17" s="11">
        <f>IF(AND(A17&lt;&gt;"",B17="Saída",COUNTIF($A$11:A17,A17)=1),1,0)</f>
        <v>0</v>
      </c>
    </row>
    <row r="18" ht="21" customHeight="1" spans="1:4">
      <c r="A18" s="10" t="s">
        <v>784</v>
      </c>
      <c r="B18" s="10" t="s">
        <v>518</v>
      </c>
      <c r="C18" s="11">
        <f>IF(AND(A18&lt;&gt;"",B18&lt;&gt;"Saída",COUNTIF($A$11:A18,A18)=1),1,0)</f>
        <v>1</v>
      </c>
      <c r="D18" s="11">
        <f>IF(AND(A18&lt;&gt;"",B18="Saída",COUNTIF($A$11:A18,A18)=1),1,0)</f>
        <v>0</v>
      </c>
    </row>
    <row r="19" ht="21" customHeight="1" spans="1:4">
      <c r="A19" s="10" t="s">
        <v>519</v>
      </c>
      <c r="B19" s="10" t="s">
        <v>520</v>
      </c>
      <c r="C19" s="11">
        <f>IF(AND(A19&lt;&gt;"",B19&lt;&gt;"Saída",COUNTIF($A$11:A19,A19)=1),1,0)</f>
        <v>1</v>
      </c>
      <c r="D19" s="11">
        <f>IF(AND(A19&lt;&gt;"",B19="Saída",COUNTIF($A$11:A19,A19)=1),1,0)</f>
        <v>0</v>
      </c>
    </row>
    <row r="20" ht="21" customHeight="1" spans="1:4">
      <c r="A20" s="10" t="s">
        <v>521</v>
      </c>
      <c r="B20" s="10" t="s">
        <v>522</v>
      </c>
      <c r="C20" s="11">
        <f>IF(AND(A20&lt;&gt;"",B20&lt;&gt;"Saída",COUNTIF($A$11:A20,A20)=1),1,0)</f>
        <v>0</v>
      </c>
      <c r="D20" s="11">
        <f>IF(AND(A20&lt;&gt;"",B20="Saída",COUNTIF($A$11:A20,A20)=1),1,0)</f>
        <v>1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41</v>
      </c>
      <c r="B46" s="15" t="s">
        <v>42</v>
      </c>
      <c r="C46" s="15">
        <v>1</v>
      </c>
      <c r="D46" s="15">
        <v>1</v>
      </c>
    </row>
    <row r="47" ht="33.75" customHeight="1" spans="1:4">
      <c r="A47" s="15" t="s">
        <v>37</v>
      </c>
      <c r="B47" s="15" t="s">
        <v>38</v>
      </c>
      <c r="C47" s="15">
        <v>1</v>
      </c>
      <c r="D47" s="15">
        <v>1</v>
      </c>
    </row>
    <row r="48" ht="33.75" customHeight="1" spans="1:4">
      <c r="A48" s="15" t="s">
        <v>39</v>
      </c>
      <c r="B48" s="15" t="s">
        <v>40</v>
      </c>
      <c r="C48" s="15">
        <v>1</v>
      </c>
      <c r="D48" s="15">
        <v>1</v>
      </c>
    </row>
    <row r="49" ht="33.75" customHeight="1" spans="1:4">
      <c r="A49" s="15" t="s">
        <v>43</v>
      </c>
      <c r="B49" s="15" t="s">
        <v>44</v>
      </c>
      <c r="C49" s="15">
        <v>1</v>
      </c>
      <c r="D49" s="15">
        <v>1</v>
      </c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10</v>
      </c>
      <c r="C60" s="15" t="s">
        <v>525</v>
      </c>
      <c r="D60" s="11">
        <f>COUNTA(A46:A56)</f>
        <v>4</v>
      </c>
    </row>
    <row r="61" ht="21.75" customHeight="1" spans="1:4">
      <c r="A61" s="15" t="s">
        <v>337</v>
      </c>
      <c r="B61" s="11">
        <f>SUM(C11:C42)</f>
        <v>9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4</v>
      </c>
      <c r="C62" s="15" t="s">
        <v>329</v>
      </c>
      <c r="D62" s="11">
        <f>SUM(D46:D56)</f>
        <v>4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3</v>
      </c>
      <c r="C63" s="15" t="s">
        <v>340</v>
      </c>
      <c r="D63" s="11">
        <f>INDEX(Matrizes!$B$5:$D$7,IF(D62&lt;=1,1,IF(D62&lt;=3,2,3)),IF(D61&lt;=5,1,IF(D61&lt;=19,2,3)))</f>
        <v>2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3</v>
      </c>
      <c r="C64" s="16" t="s">
        <v>25</v>
      </c>
      <c r="D64" s="17" t="str">
        <f>INDEX(Matrizes!$B$10:$D$10,1,B64)</f>
        <v>Complexa</v>
      </c>
    </row>
    <row r="65" ht="21.75" customHeight="1" spans="1:4">
      <c r="A65" s="18" t="s">
        <v>342</v>
      </c>
      <c r="B65" s="11">
        <f>INDEX(Matrizes!$B$13:$D$17,MATCH("EE",Matrizes!$A$13:$A$17,0),B64)</f>
        <v>6</v>
      </c>
      <c r="C65" s="18" t="s">
        <v>343</v>
      </c>
      <c r="D65" s="11">
        <f>B65</f>
        <v>6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39.75" customHeight="1" spans="1:4">
      <c r="A70" s="4" t="s">
        <v>347</v>
      </c>
      <c r="B70" s="5" t="s">
        <v>785</v>
      </c>
      <c r="C70" s="6"/>
      <c r="D70" s="7"/>
    </row>
    <row r="71" ht="28.5" customHeight="1" spans="1:4">
      <c r="A71" s="4" t="s">
        <v>349</v>
      </c>
      <c r="B71" s="5" t="s">
        <v>786</v>
      </c>
      <c r="C71" s="6"/>
      <c r="D71" s="7"/>
    </row>
    <row r="72" ht="28.5" customHeight="1" spans="1:4">
      <c r="A72" s="4" t="s">
        <v>351</v>
      </c>
      <c r="B72" s="5" t="s">
        <v>787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788</v>
      </c>
      <c r="B75" s="20"/>
      <c r="C75" s="20"/>
      <c r="D75" s="20"/>
    </row>
    <row r="76" ht="42" customHeight="1" spans="1:4">
      <c r="A76" s="15" t="s">
        <v>631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790</v>
      </c>
      <c r="B131" s="20"/>
      <c r="C131" s="20"/>
      <c r="D131" s="20"/>
    </row>
    <row r="132" ht="42" customHeight="1" spans="1:4">
      <c r="A132" s="15" t="s">
        <v>634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792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98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780</v>
      </c>
      <c r="C5" s="6"/>
      <c r="D5" s="7"/>
    </row>
    <row r="6" ht="28.5" customHeight="1" spans="1:4">
      <c r="A6" s="4" t="s">
        <v>309</v>
      </c>
      <c r="B6" s="5" t="s">
        <v>445</v>
      </c>
      <c r="C6" s="6"/>
      <c r="D6" s="7"/>
    </row>
    <row r="7" ht="28.5" customHeight="1" spans="1:4">
      <c r="A7" s="4" t="s">
        <v>311</v>
      </c>
      <c r="B7" s="5" t="s">
        <v>781</v>
      </c>
      <c r="C7" s="6"/>
      <c r="D7" s="7"/>
    </row>
    <row r="8" ht="28.5" customHeight="1" spans="1:4">
      <c r="A8" s="4" t="s">
        <v>313</v>
      </c>
      <c r="B8" s="5" t="s">
        <v>793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320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448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322</v>
      </c>
      <c r="B13" s="10" t="s">
        <v>518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449</v>
      </c>
      <c r="B14" s="10" t="s">
        <v>518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450</v>
      </c>
      <c r="B15" s="10" t="s">
        <v>518</v>
      </c>
      <c r="C15" s="11">
        <f>IF(AND(A15&lt;&gt;"",B15&lt;&gt;"Saída",COUNTIF($A$11:A15,A15)=1),1,0)</f>
        <v>1</v>
      </c>
      <c r="D15" s="11">
        <f>IF(AND(A15&lt;&gt;"",B15="Saída",COUNTIF($A$11:A15,A15)=1),1,0)</f>
        <v>0</v>
      </c>
    </row>
    <row r="16" ht="21" customHeight="1" spans="1:4">
      <c r="A16" s="10" t="s">
        <v>451</v>
      </c>
      <c r="B16" s="10" t="s">
        <v>518</v>
      </c>
      <c r="C16" s="11">
        <f>IF(AND(A16&lt;&gt;"",B16&lt;&gt;"Saída",COUNTIF($A$11:A16,A16)=1),1,0)</f>
        <v>1</v>
      </c>
      <c r="D16" s="11">
        <f>IF(AND(A16&lt;&gt;"",B16="Saída",COUNTIF($A$11:A16,A16)=1),1,0)</f>
        <v>0</v>
      </c>
    </row>
    <row r="17" ht="21" customHeight="1" spans="1:4">
      <c r="A17" s="10" t="s">
        <v>452</v>
      </c>
      <c r="B17" s="10" t="s">
        <v>518</v>
      </c>
      <c r="C17" s="11">
        <f>IF(AND(A17&lt;&gt;"",B17&lt;&gt;"Saída",COUNTIF($A$11:A17,A17)=1),1,0)</f>
        <v>1</v>
      </c>
      <c r="D17" s="11">
        <f>IF(AND(A17&lt;&gt;"",B17="Saída",COUNTIF($A$11:A17,A17)=1),1,0)</f>
        <v>0</v>
      </c>
    </row>
    <row r="18" ht="21" customHeight="1" spans="1:4">
      <c r="A18" s="10" t="s">
        <v>519</v>
      </c>
      <c r="B18" s="10" t="s">
        <v>520</v>
      </c>
      <c r="C18" s="11">
        <f>IF(AND(A18&lt;&gt;"",B18&lt;&gt;"Saída",COUNTIF($A$11:A18,A18)=1),1,0)</f>
        <v>1</v>
      </c>
      <c r="D18" s="11">
        <f>IF(AND(A18&lt;&gt;"",B18="Saída",COUNTIF($A$11:A18,A18)=1),1,0)</f>
        <v>0</v>
      </c>
    </row>
    <row r="19" ht="21" customHeight="1" spans="1:4">
      <c r="A19" s="10" t="s">
        <v>521</v>
      </c>
      <c r="B19" s="10" t="s">
        <v>522</v>
      </c>
      <c r="C19" s="11">
        <f>IF(AND(A19&lt;&gt;"",B19&lt;&gt;"Saída",COUNTIF($A$11:A19,A19)=1),1,0)</f>
        <v>0</v>
      </c>
      <c r="D19" s="11">
        <f>IF(AND(A19&lt;&gt;"",B19="Saída",COUNTIF($A$11:A19,A19)=1),1,0)</f>
        <v>1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41</v>
      </c>
      <c r="B46" s="15" t="s">
        <v>42</v>
      </c>
      <c r="C46" s="15">
        <v>1</v>
      </c>
      <c r="D46" s="15">
        <v>1</v>
      </c>
    </row>
    <row r="47" ht="33.75" customHeight="1" spans="1:4">
      <c r="A47" s="15" t="s">
        <v>29</v>
      </c>
      <c r="B47" s="15" t="s">
        <v>30</v>
      </c>
      <c r="C47" s="15">
        <v>1</v>
      </c>
      <c r="D47" s="15">
        <v>1</v>
      </c>
    </row>
    <row r="48" ht="33.75" customHeight="1" spans="1:4">
      <c r="A48" s="15" t="s">
        <v>43</v>
      </c>
      <c r="B48" s="15" t="s">
        <v>44</v>
      </c>
      <c r="C48" s="15">
        <v>1</v>
      </c>
      <c r="D48" s="15">
        <v>1</v>
      </c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9</v>
      </c>
      <c r="C60" s="15" t="s">
        <v>525</v>
      </c>
      <c r="D60" s="11">
        <f>COUNTA(A46:A56)</f>
        <v>3</v>
      </c>
    </row>
    <row r="61" ht="21.75" customHeight="1" spans="1:4">
      <c r="A61" s="15" t="s">
        <v>337</v>
      </c>
      <c r="B61" s="11">
        <f>SUM(C11:C42)</f>
        <v>8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3</v>
      </c>
      <c r="C62" s="15" t="s">
        <v>329</v>
      </c>
      <c r="D62" s="11">
        <f>SUM(D46:D56)</f>
        <v>3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3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3</v>
      </c>
      <c r="C64" s="16" t="s">
        <v>25</v>
      </c>
      <c r="D64" s="17" t="str">
        <f>INDEX(Matrizes!$B$10:$D$10,1,B64)</f>
        <v>Complexa</v>
      </c>
    </row>
    <row r="65" ht="21.75" customHeight="1" spans="1:4">
      <c r="A65" s="18" t="s">
        <v>342</v>
      </c>
      <c r="B65" s="11">
        <f>INDEX(Matrizes!$B$13:$D$17,MATCH("EE",Matrizes!$A$13:$A$17,0),B64)</f>
        <v>6</v>
      </c>
      <c r="C65" s="18" t="s">
        <v>343</v>
      </c>
      <c r="D65" s="11">
        <f>B65</f>
        <v>6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794</v>
      </c>
      <c r="C70" s="6"/>
      <c r="D70" s="7"/>
    </row>
    <row r="71" ht="28.5" customHeight="1" spans="1:4">
      <c r="A71" s="4" t="s">
        <v>349</v>
      </c>
      <c r="B71" s="5" t="s">
        <v>795</v>
      </c>
      <c r="C71" s="6"/>
      <c r="D71" s="7"/>
    </row>
    <row r="72" ht="28.5" customHeight="1" spans="1:4">
      <c r="A72" s="4" t="s">
        <v>351</v>
      </c>
      <c r="B72" s="5" t="s">
        <v>796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797</v>
      </c>
      <c r="B75" s="20"/>
      <c r="C75" s="20"/>
      <c r="D75" s="20"/>
    </row>
    <row r="76" ht="42" customHeight="1" spans="1:4">
      <c r="A76" s="15" t="s">
        <v>631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799</v>
      </c>
      <c r="B131" s="20"/>
      <c r="C131" s="20"/>
      <c r="D131" s="20"/>
    </row>
    <row r="132" ht="42" customHeight="1" spans="1:4">
      <c r="A132" s="15" t="s">
        <v>634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801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100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780</v>
      </c>
      <c r="C5" s="6"/>
      <c r="D5" s="7"/>
    </row>
    <row r="6" ht="28.5" customHeight="1" spans="1:4">
      <c r="A6" s="4" t="s">
        <v>309</v>
      </c>
      <c r="B6" s="5" t="s">
        <v>445</v>
      </c>
      <c r="C6" s="6"/>
      <c r="D6" s="7"/>
    </row>
    <row r="7" ht="28.5" customHeight="1" spans="1:4">
      <c r="A7" s="4" t="s">
        <v>311</v>
      </c>
      <c r="B7" s="5" t="s">
        <v>802</v>
      </c>
      <c r="C7" s="6"/>
      <c r="D7" s="7"/>
    </row>
    <row r="8" ht="28.5" customHeight="1" spans="1:4">
      <c r="A8" s="4" t="s">
        <v>313</v>
      </c>
      <c r="B8" s="5" t="s">
        <v>803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320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519</v>
      </c>
      <c r="B12" s="10" t="s">
        <v>520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521</v>
      </c>
      <c r="B13" s="10" t="s">
        <v>522</v>
      </c>
      <c r="C13" s="11">
        <f>IF(AND(A13&lt;&gt;"",B13&lt;&gt;"Saída",COUNTIF($A$11:A13,A13)=1),1,0)</f>
        <v>0</v>
      </c>
      <c r="D13" s="11">
        <f>IF(AND(A13&lt;&gt;"",B13="Saída",COUNTIF($A$11:A13,A13)=1),1,0)</f>
        <v>1</v>
      </c>
    </row>
    <row r="14" ht="21.75" hidden="1" customHeight="1" spans="1:4">
      <c r="A14" s="12"/>
      <c r="B14" s="12"/>
      <c r="C14" s="11">
        <f>IF(AND(A14&lt;&gt;"",B14&lt;&gt;"Saída",COUNTIF($A$11:A14,A14)=1),1,0)</f>
        <v>0</v>
      </c>
      <c r="D14" s="11">
        <f>IF(AND(A14&lt;&gt;"",B14="Saída",COUNTIF($A$11:A14,A14)=1),1,0)</f>
        <v>0</v>
      </c>
    </row>
    <row r="15" ht="21.75" hidden="1" customHeight="1" spans="1:4">
      <c r="A15" s="12"/>
      <c r="B15" s="12"/>
      <c r="C15" s="11">
        <f>IF(AND(A15&lt;&gt;"",B15&lt;&gt;"Saída",COUNTIF($A$11:A15,A15)=1),1,0)</f>
        <v>0</v>
      </c>
      <c r="D15" s="11">
        <f>IF(AND(A15&lt;&gt;"",B15="Saída",COUNTIF($A$11:A15,A15)=1),1,0)</f>
        <v>0</v>
      </c>
    </row>
    <row r="16" ht="21.75" hidden="1" customHeight="1" spans="1:4">
      <c r="A16" s="12"/>
      <c r="B16" s="12"/>
      <c r="C16" s="11">
        <f>IF(AND(A16&lt;&gt;"",B16&lt;&gt;"Saída",COUNTIF($A$11:A16,A16)=1),1,0)</f>
        <v>0</v>
      </c>
      <c r="D16" s="11">
        <f>IF(AND(A16&lt;&gt;"",B16="Saída",COUNTIF($A$11:A16,A16)=1),1,0)</f>
        <v>0</v>
      </c>
    </row>
    <row r="17" ht="21.75" hidden="1" customHeight="1" spans="1:4">
      <c r="A17" s="12"/>
      <c r="B17" s="12"/>
      <c r="C17" s="11">
        <f>IF(AND(A17&lt;&gt;"",B17&lt;&gt;"Saída",COUNTIF($A$11:A17,A17)=1),1,0)</f>
        <v>0</v>
      </c>
      <c r="D17" s="11">
        <f>IF(AND(A17&lt;&gt;"",B17="Saída",COUNTIF($A$11:A17,A17)=1),1,0)</f>
        <v>0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41</v>
      </c>
      <c r="B46" s="15" t="s">
        <v>42</v>
      </c>
      <c r="C46" s="15">
        <v>1</v>
      </c>
      <c r="D46" s="15">
        <v>1</v>
      </c>
    </row>
    <row r="47" ht="33.75" customHeight="1" spans="1:4">
      <c r="A47" s="15" t="s">
        <v>43</v>
      </c>
      <c r="B47" s="15" t="s">
        <v>44</v>
      </c>
      <c r="C47" s="15">
        <v>1</v>
      </c>
      <c r="D47" s="15">
        <v>1</v>
      </c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3</v>
      </c>
      <c r="C60" s="15" t="s">
        <v>525</v>
      </c>
      <c r="D60" s="11">
        <f>COUNTA(A46:A56)</f>
        <v>2</v>
      </c>
    </row>
    <row r="61" ht="21.75" customHeight="1" spans="1:4">
      <c r="A61" s="15" t="s">
        <v>337</v>
      </c>
      <c r="B61" s="11">
        <f>SUM(C11:C42)</f>
        <v>2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2</v>
      </c>
      <c r="C62" s="15" t="s">
        <v>329</v>
      </c>
      <c r="D62" s="11">
        <f>SUM(D46:D56)</f>
        <v>2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1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1</v>
      </c>
      <c r="C64" s="16" t="s">
        <v>25</v>
      </c>
      <c r="D64" s="17" t="str">
        <f>INDEX(Matrizes!$B$10:$D$10,1,B64)</f>
        <v>Simples</v>
      </c>
    </row>
    <row r="65" ht="21.75" customHeight="1" spans="1:4">
      <c r="A65" s="18" t="s">
        <v>342</v>
      </c>
      <c r="B65" s="11">
        <f>INDEX(Matrizes!$B$13:$D$17,MATCH("EE",Matrizes!$A$13:$A$17,0),B64)</f>
        <v>3</v>
      </c>
      <c r="C65" s="18" t="s">
        <v>343</v>
      </c>
      <c r="D65" s="11">
        <f>B65</f>
        <v>3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320</v>
      </c>
      <c r="C70" s="6"/>
      <c r="D70" s="7"/>
    </row>
    <row r="71" ht="28.5" customHeight="1" spans="1:4">
      <c r="A71" s="4" t="s">
        <v>349</v>
      </c>
      <c r="B71" s="5" t="s">
        <v>804</v>
      </c>
      <c r="C71" s="6"/>
      <c r="D71" s="7"/>
    </row>
    <row r="72" ht="28.5" customHeight="1" spans="1:4">
      <c r="A72" s="4" t="s">
        <v>351</v>
      </c>
      <c r="B72" s="5" t="s">
        <v>805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806</v>
      </c>
      <c r="B75" s="20"/>
      <c r="C75" s="20"/>
      <c r="D75" s="20"/>
    </row>
    <row r="76" ht="42" customHeight="1" spans="1:4">
      <c r="A76" s="15" t="s">
        <v>631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808</v>
      </c>
      <c r="B131" s="20"/>
      <c r="C131" s="20"/>
      <c r="D131" s="20"/>
    </row>
    <row r="132" ht="42" customHeight="1" spans="1:4">
      <c r="A132" s="15" t="s">
        <v>634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810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102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811</v>
      </c>
      <c r="C5" s="6"/>
      <c r="D5" s="7"/>
    </row>
    <row r="6" ht="28.5" customHeight="1" spans="1:4">
      <c r="A6" s="4" t="s">
        <v>309</v>
      </c>
      <c r="B6" s="5" t="s">
        <v>434</v>
      </c>
      <c r="C6" s="6"/>
      <c r="D6" s="7"/>
    </row>
    <row r="7" ht="28.5" customHeight="1" spans="1:4">
      <c r="A7" s="4" t="s">
        <v>311</v>
      </c>
      <c r="B7" s="5" t="s">
        <v>812</v>
      </c>
      <c r="C7" s="6"/>
      <c r="D7" s="7"/>
    </row>
    <row r="8" ht="28.5" customHeight="1" spans="1:4">
      <c r="A8" s="4" t="s">
        <v>313</v>
      </c>
      <c r="B8" s="5" t="s">
        <v>813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428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437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814</v>
      </c>
      <c r="B13" s="10" t="s">
        <v>518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519</v>
      </c>
      <c r="B14" s="10" t="s">
        <v>520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521</v>
      </c>
      <c r="B15" s="10" t="s">
        <v>522</v>
      </c>
      <c r="C15" s="11">
        <f>IF(AND(A15&lt;&gt;"",B15&lt;&gt;"Saída",COUNTIF($A$11:A15,A15)=1),1,0)</f>
        <v>0</v>
      </c>
      <c r="D15" s="11">
        <f>IF(AND(A15&lt;&gt;"",B15="Saída",COUNTIF($A$11:A15,A15)=1),1,0)</f>
        <v>1</v>
      </c>
    </row>
    <row r="16" ht="21.75" hidden="1" customHeight="1" spans="1:4">
      <c r="A16" s="12"/>
      <c r="B16" s="12"/>
      <c r="C16" s="11">
        <f>IF(AND(A16&lt;&gt;"",B16&lt;&gt;"Saída",COUNTIF($A$11:A16,A16)=1),1,0)</f>
        <v>0</v>
      </c>
      <c r="D16" s="11">
        <f>IF(AND(A16&lt;&gt;"",B16="Saída",COUNTIF($A$11:A16,A16)=1),1,0)</f>
        <v>0</v>
      </c>
    </row>
    <row r="17" ht="21.75" hidden="1" customHeight="1" spans="1:4">
      <c r="A17" s="12"/>
      <c r="B17" s="12"/>
      <c r="C17" s="11">
        <f>IF(AND(A17&lt;&gt;"",B17&lt;&gt;"Saída",COUNTIF($A$11:A17,A17)=1),1,0)</f>
        <v>0</v>
      </c>
      <c r="D17" s="11">
        <f>IF(AND(A17&lt;&gt;"",B17="Saída",COUNTIF($A$11:A17,A17)=1),1,0)</f>
        <v>0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39</v>
      </c>
      <c r="B46" s="15" t="s">
        <v>40</v>
      </c>
      <c r="C46" s="15">
        <v>1</v>
      </c>
      <c r="D46" s="15">
        <v>1</v>
      </c>
    </row>
    <row r="47" ht="33.75" customHeight="1" spans="1:4">
      <c r="A47" s="15" t="s">
        <v>43</v>
      </c>
      <c r="B47" s="15" t="s">
        <v>44</v>
      </c>
      <c r="C47" s="15">
        <v>1</v>
      </c>
      <c r="D47" s="15">
        <v>1</v>
      </c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5</v>
      </c>
      <c r="C60" s="15" t="s">
        <v>525</v>
      </c>
      <c r="D60" s="11">
        <f>COUNTA(A46:A56)</f>
        <v>2</v>
      </c>
    </row>
    <row r="61" ht="21.75" customHeight="1" spans="1:4">
      <c r="A61" s="15" t="s">
        <v>337</v>
      </c>
      <c r="B61" s="11">
        <f>SUM(C11:C42)</f>
        <v>4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2</v>
      </c>
      <c r="C62" s="15" t="s">
        <v>329</v>
      </c>
      <c r="D62" s="11">
        <f>SUM(D46:D56)</f>
        <v>2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1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2</v>
      </c>
      <c r="C64" s="16" t="s">
        <v>25</v>
      </c>
      <c r="D64" s="17" t="str">
        <f>INDEX(Matrizes!$B$10:$D$10,1,B64)</f>
        <v>Moderada</v>
      </c>
    </row>
    <row r="65" ht="21.75" customHeight="1" spans="1:4">
      <c r="A65" s="18" t="s">
        <v>342</v>
      </c>
      <c r="B65" s="11">
        <f>INDEX(Matrizes!$B$13:$D$17,MATCH("EE",Matrizes!$A$13:$A$17,0),B64)</f>
        <v>4</v>
      </c>
      <c r="C65" s="18" t="s">
        <v>343</v>
      </c>
      <c r="D65" s="11">
        <f>B65</f>
        <v>4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815</v>
      </c>
      <c r="C70" s="6"/>
      <c r="D70" s="7"/>
    </row>
    <row r="71" ht="28.5" customHeight="1" spans="1:4">
      <c r="A71" s="4" t="s">
        <v>349</v>
      </c>
      <c r="B71" s="5" t="s">
        <v>816</v>
      </c>
      <c r="C71" s="6"/>
      <c r="D71" s="7"/>
    </row>
    <row r="72" ht="28.5" customHeight="1" spans="1:4">
      <c r="A72" s="4" t="s">
        <v>351</v>
      </c>
      <c r="B72" s="5" t="s">
        <v>817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818</v>
      </c>
      <c r="B75" s="20"/>
      <c r="C75" s="20"/>
      <c r="D75" s="20"/>
    </row>
    <row r="76" ht="42" customHeight="1" spans="1:4">
      <c r="A76" s="15" t="s">
        <v>631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820</v>
      </c>
      <c r="B131" s="20"/>
      <c r="C131" s="20"/>
      <c r="D131" s="20"/>
    </row>
    <row r="132" ht="42" customHeight="1" spans="1:4">
      <c r="A132" s="15" t="s">
        <v>634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822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104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583</v>
      </c>
      <c r="C5" s="6"/>
      <c r="D5" s="7"/>
    </row>
    <row r="6" ht="28.5" customHeight="1" spans="1:4">
      <c r="A6" s="4" t="s">
        <v>309</v>
      </c>
      <c r="B6" s="5" t="s">
        <v>584</v>
      </c>
      <c r="C6" s="6"/>
      <c r="D6" s="7"/>
    </row>
    <row r="7" ht="28.5" customHeight="1" spans="1:4">
      <c r="A7" s="4" t="s">
        <v>311</v>
      </c>
      <c r="B7" s="5" t="s">
        <v>823</v>
      </c>
      <c r="C7" s="6"/>
      <c r="D7" s="7"/>
    </row>
    <row r="8" ht="28.5" customHeight="1" spans="1:4">
      <c r="A8" s="4" t="s">
        <v>313</v>
      </c>
      <c r="B8" s="5" t="s">
        <v>824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453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454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455</v>
      </c>
      <c r="B13" s="10" t="s">
        <v>518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456</v>
      </c>
      <c r="B14" s="10" t="s">
        <v>518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519</v>
      </c>
      <c r="B15" s="10" t="s">
        <v>520</v>
      </c>
      <c r="C15" s="11">
        <f>IF(AND(A15&lt;&gt;"",B15&lt;&gt;"Saída",COUNTIF($A$11:A15,A15)=1),1,0)</f>
        <v>1</v>
      </c>
      <c r="D15" s="11">
        <f>IF(AND(A15&lt;&gt;"",B15="Saída",COUNTIF($A$11:A15,A15)=1),1,0)</f>
        <v>0</v>
      </c>
    </row>
    <row r="16" ht="21" customHeight="1" spans="1:4">
      <c r="A16" s="10" t="s">
        <v>521</v>
      </c>
      <c r="B16" s="10" t="s">
        <v>522</v>
      </c>
      <c r="C16" s="11">
        <f>IF(AND(A16&lt;&gt;"",B16&lt;&gt;"Saída",COUNTIF($A$11:A16,A16)=1),1,0)</f>
        <v>0</v>
      </c>
      <c r="D16" s="11">
        <f>IF(AND(A16&lt;&gt;"",B16="Saída",COUNTIF($A$11:A16,A16)=1),1,0)</f>
        <v>1</v>
      </c>
    </row>
    <row r="17" ht="21.75" hidden="1" customHeight="1" spans="1:4">
      <c r="A17" s="12"/>
      <c r="B17" s="12"/>
      <c r="C17" s="11">
        <f>IF(AND(A17&lt;&gt;"",B17&lt;&gt;"Saída",COUNTIF($A$11:A17,A17)=1),1,0)</f>
        <v>0</v>
      </c>
      <c r="D17" s="11">
        <f>IF(AND(A17&lt;&gt;"",B17="Saída",COUNTIF($A$11:A17,A17)=1),1,0)</f>
        <v>0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41</v>
      </c>
      <c r="B46" s="15" t="s">
        <v>42</v>
      </c>
      <c r="C46" s="15">
        <v>1</v>
      </c>
      <c r="D46" s="15">
        <v>1</v>
      </c>
    </row>
    <row r="47" ht="33.75" customHeight="1" spans="1:4">
      <c r="A47" s="15" t="s">
        <v>43</v>
      </c>
      <c r="B47" s="15" t="s">
        <v>44</v>
      </c>
      <c r="C47" s="15">
        <v>1</v>
      </c>
      <c r="D47" s="15">
        <v>1</v>
      </c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6</v>
      </c>
      <c r="C60" s="15" t="s">
        <v>525</v>
      </c>
      <c r="D60" s="11">
        <f>COUNTA(A46:A56)</f>
        <v>2</v>
      </c>
    </row>
    <row r="61" ht="21.75" customHeight="1" spans="1:4">
      <c r="A61" s="15" t="s">
        <v>337</v>
      </c>
      <c r="B61" s="11">
        <f>SUM(C11:C42)</f>
        <v>5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2</v>
      </c>
      <c r="C62" s="15" t="s">
        <v>329</v>
      </c>
      <c r="D62" s="11">
        <f>SUM(D46:D56)</f>
        <v>2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2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2</v>
      </c>
      <c r="C64" s="16" t="s">
        <v>25</v>
      </c>
      <c r="D64" s="17" t="str">
        <f>INDEX(Matrizes!$B$10:$D$10,1,B64)</f>
        <v>Moderada</v>
      </c>
    </row>
    <row r="65" ht="21.75" customHeight="1" spans="1:4">
      <c r="A65" s="18" t="s">
        <v>342</v>
      </c>
      <c r="B65" s="11">
        <f>INDEX(Matrizes!$B$13:$D$17,MATCH("EE",Matrizes!$A$13:$A$17,0),B64)</f>
        <v>4</v>
      </c>
      <c r="C65" s="18" t="s">
        <v>343</v>
      </c>
      <c r="D65" s="11">
        <f>B65</f>
        <v>4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825</v>
      </c>
      <c r="C70" s="6"/>
      <c r="D70" s="7"/>
    </row>
    <row r="71" ht="28.5" customHeight="1" spans="1:4">
      <c r="A71" s="4" t="s">
        <v>349</v>
      </c>
      <c r="B71" s="5" t="s">
        <v>826</v>
      </c>
      <c r="C71" s="6"/>
      <c r="D71" s="7"/>
    </row>
    <row r="72" ht="28.5" customHeight="1" spans="1:4">
      <c r="A72" s="4" t="s">
        <v>351</v>
      </c>
      <c r="B72" s="5" t="s">
        <v>827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828</v>
      </c>
      <c r="B75" s="20"/>
      <c r="C75" s="20"/>
      <c r="D75" s="20"/>
    </row>
    <row r="76" ht="42" customHeight="1" spans="1:4">
      <c r="A76" s="15" t="s">
        <v>631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830</v>
      </c>
      <c r="B131" s="20"/>
      <c r="C131" s="20"/>
      <c r="D131" s="20"/>
    </row>
    <row r="132" ht="42" customHeight="1" spans="1:4">
      <c r="A132" s="15" t="s">
        <v>634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832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106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833</v>
      </c>
      <c r="C5" s="6"/>
      <c r="D5" s="7"/>
    </row>
    <row r="6" ht="28.5" customHeight="1" spans="1:4">
      <c r="A6" s="4" t="s">
        <v>309</v>
      </c>
      <c r="B6" s="5" t="s">
        <v>834</v>
      </c>
      <c r="C6" s="6"/>
      <c r="D6" s="7"/>
    </row>
    <row r="7" ht="28.5" customHeight="1" spans="1:4">
      <c r="A7" s="4" t="s">
        <v>311</v>
      </c>
      <c r="B7" s="5" t="s">
        <v>835</v>
      </c>
      <c r="C7" s="6"/>
      <c r="D7" s="7"/>
    </row>
    <row r="8" ht="84.75" customHeight="1" spans="1:4">
      <c r="A8" s="4" t="s">
        <v>313</v>
      </c>
      <c r="B8" s="5" t="s">
        <v>836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395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396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409</v>
      </c>
      <c r="B13" s="10" t="s">
        <v>518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397</v>
      </c>
      <c r="B14" s="10" t="s">
        <v>518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413</v>
      </c>
      <c r="B15" s="10" t="s">
        <v>518</v>
      </c>
      <c r="C15" s="11">
        <f>IF(AND(A15&lt;&gt;"",B15&lt;&gt;"Saída",COUNTIF($A$11:A15,A15)=1),1,0)</f>
        <v>1</v>
      </c>
      <c r="D15" s="11">
        <f>IF(AND(A15&lt;&gt;"",B15="Saída",COUNTIF($A$11:A15,A15)=1),1,0)</f>
        <v>0</v>
      </c>
    </row>
    <row r="16" ht="21" customHeight="1" spans="1:4">
      <c r="A16" s="10" t="s">
        <v>519</v>
      </c>
      <c r="B16" s="10" t="s">
        <v>520</v>
      </c>
      <c r="C16" s="11">
        <f>IF(AND(A16&lt;&gt;"",B16&lt;&gt;"Saída",COUNTIF($A$11:A16,A16)=1),1,0)</f>
        <v>1</v>
      </c>
      <c r="D16" s="11">
        <f>IF(AND(A16&lt;&gt;"",B16="Saída",COUNTIF($A$11:A16,A16)=1),1,0)</f>
        <v>0</v>
      </c>
    </row>
    <row r="17" ht="21" customHeight="1" spans="1:4">
      <c r="A17" s="10" t="s">
        <v>521</v>
      </c>
      <c r="B17" s="10" t="s">
        <v>522</v>
      </c>
      <c r="C17" s="11">
        <f>IF(AND(A17&lt;&gt;"",B17&lt;&gt;"Saída",COUNTIF($A$11:A17,A17)=1),1,0)</f>
        <v>0</v>
      </c>
      <c r="D17" s="11">
        <f>IF(AND(A17&lt;&gt;"",B17="Saída",COUNTIF($A$11:A17,A17)=1),1,0)</f>
        <v>1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29</v>
      </c>
      <c r="B46" s="15" t="s">
        <v>30</v>
      </c>
      <c r="C46" s="15">
        <v>1</v>
      </c>
      <c r="D46" s="15">
        <v>1</v>
      </c>
    </row>
    <row r="47" ht="33.75" customHeight="1" spans="1:4">
      <c r="A47" s="15" t="s">
        <v>31</v>
      </c>
      <c r="B47" s="15" t="s">
        <v>32</v>
      </c>
      <c r="C47" s="15">
        <v>1</v>
      </c>
      <c r="D47" s="15">
        <v>1</v>
      </c>
    </row>
    <row r="48" ht="33.75" customHeight="1" spans="1:4">
      <c r="A48" s="15" t="s">
        <v>33</v>
      </c>
      <c r="B48" s="15" t="s">
        <v>34</v>
      </c>
      <c r="C48" s="15">
        <v>1</v>
      </c>
      <c r="D48" s="15">
        <v>1</v>
      </c>
    </row>
    <row r="49" ht="33.75" customHeight="1" spans="1:4">
      <c r="A49" s="15" t="s">
        <v>35</v>
      </c>
      <c r="B49" s="15" t="s">
        <v>36</v>
      </c>
      <c r="C49" s="15">
        <v>1</v>
      </c>
      <c r="D49" s="15">
        <v>1</v>
      </c>
    </row>
    <row r="50" ht="33.75" customHeight="1" spans="1:4">
      <c r="A50" s="15" t="s">
        <v>43</v>
      </c>
      <c r="B50" s="15" t="s">
        <v>44</v>
      </c>
      <c r="C50" s="15">
        <v>1</v>
      </c>
      <c r="D50" s="15">
        <v>1</v>
      </c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7</v>
      </c>
      <c r="C60" s="15" t="s">
        <v>525</v>
      </c>
      <c r="D60" s="11">
        <f>COUNTA(A46:A56)</f>
        <v>5</v>
      </c>
    </row>
    <row r="61" ht="21.75" customHeight="1" spans="1:4">
      <c r="A61" s="15" t="s">
        <v>337</v>
      </c>
      <c r="B61" s="11">
        <f>SUM(C11:C42)</f>
        <v>6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5</v>
      </c>
      <c r="C62" s="15" t="s">
        <v>329</v>
      </c>
      <c r="D62" s="11">
        <f>SUM(D46:D56)</f>
        <v>5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3</v>
      </c>
      <c r="C63" s="15" t="s">
        <v>340</v>
      </c>
      <c r="D63" s="11">
        <f>INDEX(Matrizes!$B$5:$D$7,IF(D62&lt;=1,1,IF(D62&lt;=3,2,3)),IF(D61&lt;=5,1,IF(D61&lt;=19,2,3)))</f>
        <v>2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3</v>
      </c>
      <c r="C64" s="16" t="s">
        <v>25</v>
      </c>
      <c r="D64" s="17" t="str">
        <f>INDEX(Matrizes!$B$10:$D$10,1,B64)</f>
        <v>Complexa</v>
      </c>
    </row>
    <row r="65" ht="21.75" customHeight="1" spans="1:4">
      <c r="A65" s="18" t="s">
        <v>342</v>
      </c>
      <c r="B65" s="11">
        <f>INDEX(Matrizes!$B$13:$D$17,MATCH("EE",Matrizes!$A$13:$A$17,0),B64)</f>
        <v>6</v>
      </c>
      <c r="C65" s="18" t="s">
        <v>343</v>
      </c>
      <c r="D65" s="11">
        <f>B65</f>
        <v>6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837</v>
      </c>
      <c r="C70" s="6"/>
      <c r="D70" s="7"/>
    </row>
    <row r="71" ht="28.5" customHeight="1" spans="1:4">
      <c r="A71" s="4" t="s">
        <v>349</v>
      </c>
      <c r="B71" s="5" t="s">
        <v>838</v>
      </c>
      <c r="C71" s="6"/>
      <c r="D71" s="7"/>
    </row>
    <row r="72" ht="28.5" customHeight="1" spans="1:4">
      <c r="A72" s="4" t="s">
        <v>351</v>
      </c>
      <c r="B72" s="5" t="s">
        <v>839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840</v>
      </c>
      <c r="B75" s="20"/>
      <c r="C75" s="20"/>
      <c r="D75" s="20"/>
    </row>
    <row r="76" ht="42" customHeight="1" spans="1:4">
      <c r="A76" s="15" t="s">
        <v>631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842</v>
      </c>
      <c r="B131" s="20"/>
      <c r="C131" s="20"/>
      <c r="D131" s="20"/>
    </row>
    <row r="132" ht="42" customHeight="1" spans="1:4">
      <c r="A132" s="15" t="s">
        <v>634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844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108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833</v>
      </c>
      <c r="C5" s="6"/>
      <c r="D5" s="7"/>
    </row>
    <row r="6" ht="28.5" customHeight="1" spans="1:4">
      <c r="A6" s="4" t="s">
        <v>309</v>
      </c>
      <c r="B6" s="5" t="s">
        <v>834</v>
      </c>
      <c r="C6" s="6"/>
      <c r="D6" s="7"/>
    </row>
    <row r="7" ht="28.5" customHeight="1" spans="1:4">
      <c r="A7" s="4" t="s">
        <v>311</v>
      </c>
      <c r="B7" s="5" t="s">
        <v>835</v>
      </c>
      <c r="C7" s="6"/>
      <c r="D7" s="7"/>
    </row>
    <row r="8" ht="39.75" customHeight="1" spans="1:4">
      <c r="A8" s="4" t="s">
        <v>313</v>
      </c>
      <c r="B8" s="5" t="s">
        <v>845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395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396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409</v>
      </c>
      <c r="B13" s="10" t="s">
        <v>518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397</v>
      </c>
      <c r="B14" s="10" t="s">
        <v>518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413</v>
      </c>
      <c r="B15" s="10" t="s">
        <v>518</v>
      </c>
      <c r="C15" s="11">
        <f>IF(AND(A15&lt;&gt;"",B15&lt;&gt;"Saída",COUNTIF($A$11:A15,A15)=1),1,0)</f>
        <v>1</v>
      </c>
      <c r="D15" s="11">
        <f>IF(AND(A15&lt;&gt;"",B15="Saída",COUNTIF($A$11:A15,A15)=1),1,0)</f>
        <v>0</v>
      </c>
    </row>
    <row r="16" ht="21" customHeight="1" spans="1:4">
      <c r="A16" s="10" t="s">
        <v>519</v>
      </c>
      <c r="B16" s="10" t="s">
        <v>520</v>
      </c>
      <c r="C16" s="11">
        <f>IF(AND(A16&lt;&gt;"",B16&lt;&gt;"Saída",COUNTIF($A$11:A16,A16)=1),1,0)</f>
        <v>1</v>
      </c>
      <c r="D16" s="11">
        <f>IF(AND(A16&lt;&gt;"",B16="Saída",COUNTIF($A$11:A16,A16)=1),1,0)</f>
        <v>0</v>
      </c>
    </row>
    <row r="17" ht="21" customHeight="1" spans="1:4">
      <c r="A17" s="10" t="s">
        <v>521</v>
      </c>
      <c r="B17" s="10" t="s">
        <v>522</v>
      </c>
      <c r="C17" s="11">
        <f>IF(AND(A17&lt;&gt;"",B17&lt;&gt;"Saída",COUNTIF($A$11:A17,A17)=1),1,0)</f>
        <v>0</v>
      </c>
      <c r="D17" s="11">
        <f>IF(AND(A17&lt;&gt;"",B17="Saída",COUNTIF($A$11:A17,A17)=1),1,0)</f>
        <v>1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29</v>
      </c>
      <c r="B46" s="15" t="s">
        <v>30</v>
      </c>
      <c r="C46" s="15">
        <v>1</v>
      </c>
      <c r="D46" s="15">
        <v>1</v>
      </c>
    </row>
    <row r="47" ht="33.75" customHeight="1" spans="1:4">
      <c r="A47" s="15" t="s">
        <v>31</v>
      </c>
      <c r="B47" s="15" t="s">
        <v>32</v>
      </c>
      <c r="C47" s="15">
        <v>1</v>
      </c>
      <c r="D47" s="15">
        <v>1</v>
      </c>
    </row>
    <row r="48" ht="33.75" customHeight="1" spans="1:4">
      <c r="A48" s="15" t="s">
        <v>33</v>
      </c>
      <c r="B48" s="15" t="s">
        <v>34</v>
      </c>
      <c r="C48" s="15">
        <v>1</v>
      </c>
      <c r="D48" s="15">
        <v>1</v>
      </c>
    </row>
    <row r="49" ht="33.75" customHeight="1" spans="1:4">
      <c r="A49" s="15" t="s">
        <v>35</v>
      </c>
      <c r="B49" s="15" t="s">
        <v>36</v>
      </c>
      <c r="C49" s="15">
        <v>1</v>
      </c>
      <c r="D49" s="15">
        <v>1</v>
      </c>
    </row>
    <row r="50" ht="33.75" customHeight="1" spans="1:4">
      <c r="A50" s="15" t="s">
        <v>43</v>
      </c>
      <c r="B50" s="15" t="s">
        <v>44</v>
      </c>
      <c r="C50" s="15">
        <v>1</v>
      </c>
      <c r="D50" s="15">
        <v>1</v>
      </c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7</v>
      </c>
      <c r="C60" s="15" t="s">
        <v>525</v>
      </c>
      <c r="D60" s="11">
        <f>COUNTA(A46:A56)</f>
        <v>5</v>
      </c>
    </row>
    <row r="61" ht="21.75" customHeight="1" spans="1:4">
      <c r="A61" s="15" t="s">
        <v>337</v>
      </c>
      <c r="B61" s="11">
        <f>SUM(C11:C42)</f>
        <v>6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5</v>
      </c>
      <c r="C62" s="15" t="s">
        <v>329</v>
      </c>
      <c r="D62" s="11">
        <f>SUM(D46:D56)</f>
        <v>5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3</v>
      </c>
      <c r="C63" s="15" t="s">
        <v>340</v>
      </c>
      <c r="D63" s="11">
        <f>INDEX(Matrizes!$B$5:$D$7,IF(D62&lt;=1,1,IF(D62&lt;=3,2,3)),IF(D61&lt;=5,1,IF(D61&lt;=19,2,3)))</f>
        <v>2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3</v>
      </c>
      <c r="C64" s="16" t="s">
        <v>25</v>
      </c>
      <c r="D64" s="17" t="str">
        <f>INDEX(Matrizes!$B$10:$D$10,1,B64)</f>
        <v>Complexa</v>
      </c>
    </row>
    <row r="65" ht="21.75" customHeight="1" spans="1:4">
      <c r="A65" s="18" t="s">
        <v>342</v>
      </c>
      <c r="B65" s="11">
        <f>INDEX(Matrizes!$B$13:$D$17,MATCH("EE",Matrizes!$A$13:$A$17,0),B64)</f>
        <v>6</v>
      </c>
      <c r="C65" s="18" t="s">
        <v>343</v>
      </c>
      <c r="D65" s="11">
        <f>B65</f>
        <v>6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837</v>
      </c>
      <c r="C70" s="6"/>
      <c r="D70" s="7"/>
    </row>
    <row r="71" ht="28.5" customHeight="1" spans="1:4">
      <c r="A71" s="4" t="s">
        <v>349</v>
      </c>
      <c r="B71" s="5" t="s">
        <v>846</v>
      </c>
      <c r="C71" s="6"/>
      <c r="D71" s="7"/>
    </row>
    <row r="72" ht="28.5" customHeight="1" spans="1:4">
      <c r="A72" s="4" t="s">
        <v>351</v>
      </c>
      <c r="B72" s="5" t="s">
        <v>847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848</v>
      </c>
      <c r="B75" s="20"/>
      <c r="C75" s="20"/>
      <c r="D75" s="20"/>
    </row>
    <row r="76" ht="42" customHeight="1" spans="1:4">
      <c r="A76" s="15" t="s">
        <v>631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850</v>
      </c>
      <c r="B131" s="20"/>
      <c r="C131" s="20"/>
      <c r="D131" s="20"/>
    </row>
    <row r="132" ht="42" customHeight="1" spans="1:4">
      <c r="A132" s="15" t="s">
        <v>634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852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110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833</v>
      </c>
      <c r="C5" s="6"/>
      <c r="D5" s="7"/>
    </row>
    <row r="6" ht="28.5" customHeight="1" spans="1:4">
      <c r="A6" s="4" t="s">
        <v>309</v>
      </c>
      <c r="B6" s="5" t="s">
        <v>834</v>
      </c>
      <c r="C6" s="6"/>
      <c r="D6" s="7"/>
    </row>
    <row r="7" ht="28.5" customHeight="1" spans="1:4">
      <c r="A7" s="4" t="s">
        <v>311</v>
      </c>
      <c r="B7" s="5" t="s">
        <v>835</v>
      </c>
      <c r="C7" s="6"/>
      <c r="D7" s="7"/>
    </row>
    <row r="8" ht="39.75" customHeight="1" spans="1:4">
      <c r="A8" s="4" t="s">
        <v>313</v>
      </c>
      <c r="B8" s="5" t="s">
        <v>845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395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396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409</v>
      </c>
      <c r="B13" s="10" t="s">
        <v>518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397</v>
      </c>
      <c r="B14" s="10" t="s">
        <v>518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413</v>
      </c>
      <c r="B15" s="10" t="s">
        <v>518</v>
      </c>
      <c r="C15" s="11">
        <f>IF(AND(A15&lt;&gt;"",B15&lt;&gt;"Saída",COUNTIF($A$11:A15,A15)=1),1,0)</f>
        <v>1</v>
      </c>
      <c r="D15" s="11">
        <f>IF(AND(A15&lt;&gt;"",B15="Saída",COUNTIF($A$11:A15,A15)=1),1,0)</f>
        <v>0</v>
      </c>
    </row>
    <row r="16" ht="21" customHeight="1" spans="1:4">
      <c r="A16" s="10" t="s">
        <v>519</v>
      </c>
      <c r="B16" s="10" t="s">
        <v>520</v>
      </c>
      <c r="C16" s="11">
        <f>IF(AND(A16&lt;&gt;"",B16&lt;&gt;"Saída",COUNTIF($A$11:A16,A16)=1),1,0)</f>
        <v>1</v>
      </c>
      <c r="D16" s="11">
        <f>IF(AND(A16&lt;&gt;"",B16="Saída",COUNTIF($A$11:A16,A16)=1),1,0)</f>
        <v>0</v>
      </c>
    </row>
    <row r="17" ht="21" customHeight="1" spans="1:4">
      <c r="A17" s="10" t="s">
        <v>521</v>
      </c>
      <c r="B17" s="10" t="s">
        <v>522</v>
      </c>
      <c r="C17" s="11">
        <f>IF(AND(A17&lt;&gt;"",B17&lt;&gt;"Saída",COUNTIF($A$11:A17,A17)=1),1,0)</f>
        <v>0</v>
      </c>
      <c r="D17" s="11">
        <f>IF(AND(A17&lt;&gt;"",B17="Saída",COUNTIF($A$11:A17,A17)=1),1,0)</f>
        <v>1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29</v>
      </c>
      <c r="B46" s="15" t="s">
        <v>30</v>
      </c>
      <c r="C46" s="15">
        <v>1</v>
      </c>
      <c r="D46" s="15">
        <v>1</v>
      </c>
    </row>
    <row r="47" ht="33.75" customHeight="1" spans="1:4">
      <c r="A47" s="15" t="s">
        <v>31</v>
      </c>
      <c r="B47" s="15" t="s">
        <v>32</v>
      </c>
      <c r="C47" s="15">
        <v>1</v>
      </c>
      <c r="D47" s="15">
        <v>1</v>
      </c>
    </row>
    <row r="48" ht="33.75" customHeight="1" spans="1:4">
      <c r="A48" s="15" t="s">
        <v>33</v>
      </c>
      <c r="B48" s="15" t="s">
        <v>34</v>
      </c>
      <c r="C48" s="15">
        <v>1</v>
      </c>
      <c r="D48" s="15">
        <v>1</v>
      </c>
    </row>
    <row r="49" ht="33.75" customHeight="1" spans="1:4">
      <c r="A49" s="15" t="s">
        <v>35</v>
      </c>
      <c r="B49" s="15" t="s">
        <v>36</v>
      </c>
      <c r="C49" s="15">
        <v>1</v>
      </c>
      <c r="D49" s="15">
        <v>1</v>
      </c>
    </row>
    <row r="50" ht="33.75" customHeight="1" spans="1:4">
      <c r="A50" s="15" t="s">
        <v>43</v>
      </c>
      <c r="B50" s="15" t="s">
        <v>44</v>
      </c>
      <c r="C50" s="15">
        <v>1</v>
      </c>
      <c r="D50" s="15">
        <v>1</v>
      </c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7</v>
      </c>
      <c r="C60" s="15" t="s">
        <v>525</v>
      </c>
      <c r="D60" s="11">
        <f>COUNTA(A46:A56)</f>
        <v>5</v>
      </c>
    </row>
    <row r="61" ht="21.75" customHeight="1" spans="1:4">
      <c r="A61" s="15" t="s">
        <v>337</v>
      </c>
      <c r="B61" s="11">
        <f>SUM(C11:C42)</f>
        <v>6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5</v>
      </c>
      <c r="C62" s="15" t="s">
        <v>329</v>
      </c>
      <c r="D62" s="11">
        <f>SUM(D46:D56)</f>
        <v>5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3</v>
      </c>
      <c r="C63" s="15" t="s">
        <v>340</v>
      </c>
      <c r="D63" s="11">
        <f>INDEX(Matrizes!$B$5:$D$7,IF(D62&lt;=1,1,IF(D62&lt;=3,2,3)),IF(D61&lt;=5,1,IF(D61&lt;=19,2,3)))</f>
        <v>2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3</v>
      </c>
      <c r="C64" s="16" t="s">
        <v>25</v>
      </c>
      <c r="D64" s="17" t="str">
        <f>INDEX(Matrizes!$B$10:$D$10,1,B64)</f>
        <v>Complexa</v>
      </c>
    </row>
    <row r="65" ht="21.75" customHeight="1" spans="1:4">
      <c r="A65" s="18" t="s">
        <v>342</v>
      </c>
      <c r="B65" s="11">
        <f>INDEX(Matrizes!$B$13:$D$17,MATCH("EE",Matrizes!$A$13:$A$17,0),B64)</f>
        <v>6</v>
      </c>
      <c r="C65" s="18" t="s">
        <v>343</v>
      </c>
      <c r="D65" s="11">
        <f>B65</f>
        <v>6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837</v>
      </c>
      <c r="C70" s="6"/>
      <c r="D70" s="7"/>
    </row>
    <row r="71" ht="28.5" customHeight="1" spans="1:4">
      <c r="A71" s="4" t="s">
        <v>349</v>
      </c>
      <c r="B71" s="5" t="s">
        <v>853</v>
      </c>
      <c r="C71" s="6"/>
      <c r="D71" s="7"/>
    </row>
    <row r="72" ht="28.5" customHeight="1" spans="1:4">
      <c r="A72" s="4" t="s">
        <v>351</v>
      </c>
      <c r="B72" s="5" t="s">
        <v>854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855</v>
      </c>
      <c r="B75" s="20"/>
      <c r="C75" s="20"/>
      <c r="D75" s="20"/>
    </row>
    <row r="76" ht="42" customHeight="1" spans="1:4">
      <c r="A76" s="15" t="s">
        <v>631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857</v>
      </c>
      <c r="B131" s="20"/>
      <c r="C131" s="20"/>
      <c r="D131" s="20"/>
    </row>
    <row r="132" ht="42" customHeight="1" spans="1:4">
      <c r="A132" s="15" t="s">
        <v>634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859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112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860</v>
      </c>
      <c r="C5" s="6"/>
      <c r="D5" s="7"/>
    </row>
    <row r="6" ht="28.5" customHeight="1" spans="1:4">
      <c r="A6" s="4" t="s">
        <v>309</v>
      </c>
      <c r="B6" s="5" t="s">
        <v>861</v>
      </c>
      <c r="C6" s="6"/>
      <c r="D6" s="7"/>
    </row>
    <row r="7" ht="28.5" customHeight="1" spans="1:4">
      <c r="A7" s="4" t="s">
        <v>311</v>
      </c>
      <c r="B7" s="5" t="s">
        <v>862</v>
      </c>
      <c r="C7" s="6"/>
      <c r="D7" s="7"/>
    </row>
    <row r="8" ht="28.5" customHeight="1" spans="1:4">
      <c r="A8" s="4" t="s">
        <v>313</v>
      </c>
      <c r="B8" s="5" t="s">
        <v>863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415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413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519</v>
      </c>
      <c r="B13" s="10" t="s">
        <v>520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521</v>
      </c>
      <c r="B14" s="10" t="s">
        <v>522</v>
      </c>
      <c r="C14" s="11">
        <f>IF(AND(A14&lt;&gt;"",B14&lt;&gt;"Saída",COUNTIF($A$11:A14,A14)=1),1,0)</f>
        <v>0</v>
      </c>
      <c r="D14" s="11">
        <f>IF(AND(A14&lt;&gt;"",B14="Saída",COUNTIF($A$11:A14,A14)=1),1,0)</f>
        <v>1</v>
      </c>
    </row>
    <row r="15" ht="21.75" hidden="1" customHeight="1" spans="1:4">
      <c r="A15" s="12"/>
      <c r="B15" s="12"/>
      <c r="C15" s="11">
        <f>IF(AND(A15&lt;&gt;"",B15&lt;&gt;"Saída",COUNTIF($A$11:A15,A15)=1),1,0)</f>
        <v>0</v>
      </c>
      <c r="D15" s="11">
        <f>IF(AND(A15&lt;&gt;"",B15="Saída",COUNTIF($A$11:A15,A15)=1),1,0)</f>
        <v>0</v>
      </c>
    </row>
    <row r="16" ht="21.75" hidden="1" customHeight="1" spans="1:4">
      <c r="A16" s="12"/>
      <c r="B16" s="12"/>
      <c r="C16" s="11">
        <f>IF(AND(A16&lt;&gt;"",B16&lt;&gt;"Saída",COUNTIF($A$11:A16,A16)=1),1,0)</f>
        <v>0</v>
      </c>
      <c r="D16" s="11">
        <f>IF(AND(A16&lt;&gt;"",B16="Saída",COUNTIF($A$11:A16,A16)=1),1,0)</f>
        <v>0</v>
      </c>
    </row>
    <row r="17" ht="21.75" hidden="1" customHeight="1" spans="1:4">
      <c r="A17" s="12"/>
      <c r="B17" s="12"/>
      <c r="C17" s="11">
        <f>IF(AND(A17&lt;&gt;"",B17&lt;&gt;"Saída",COUNTIF($A$11:A17,A17)=1),1,0)</f>
        <v>0</v>
      </c>
      <c r="D17" s="11">
        <f>IF(AND(A17&lt;&gt;"",B17="Saída",COUNTIF($A$11:A17,A17)=1),1,0)</f>
        <v>0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29</v>
      </c>
      <c r="B46" s="15" t="s">
        <v>30</v>
      </c>
      <c r="C46" s="15">
        <v>1</v>
      </c>
      <c r="D46" s="15">
        <v>1</v>
      </c>
    </row>
    <row r="47" ht="33.75" customHeight="1" spans="1:4">
      <c r="A47" s="15" t="s">
        <v>31</v>
      </c>
      <c r="B47" s="15" t="s">
        <v>32</v>
      </c>
      <c r="C47" s="15">
        <v>1</v>
      </c>
      <c r="D47" s="15">
        <v>1</v>
      </c>
    </row>
    <row r="48" ht="33.75" customHeight="1" spans="1:4">
      <c r="A48" s="15" t="s">
        <v>33</v>
      </c>
      <c r="B48" s="15" t="s">
        <v>34</v>
      </c>
      <c r="C48" s="15">
        <v>1</v>
      </c>
      <c r="D48" s="15">
        <v>1</v>
      </c>
    </row>
    <row r="49" ht="33.75" customHeight="1" spans="1:4">
      <c r="A49" s="15" t="s">
        <v>35</v>
      </c>
      <c r="B49" s="15" t="s">
        <v>36</v>
      </c>
      <c r="C49" s="15">
        <v>1</v>
      </c>
      <c r="D49" s="15">
        <v>1</v>
      </c>
    </row>
    <row r="50" ht="33.75" customHeight="1" spans="1:4">
      <c r="A50" s="15" t="s">
        <v>43</v>
      </c>
      <c r="B50" s="15" t="s">
        <v>44</v>
      </c>
      <c r="C50" s="15">
        <v>1</v>
      </c>
      <c r="D50" s="15">
        <v>1</v>
      </c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4</v>
      </c>
      <c r="C60" s="15" t="s">
        <v>525</v>
      </c>
      <c r="D60" s="11">
        <f>COUNTA(A46:A56)</f>
        <v>5</v>
      </c>
    </row>
    <row r="61" ht="21.75" customHeight="1" spans="1:4">
      <c r="A61" s="15" t="s">
        <v>337</v>
      </c>
      <c r="B61" s="11">
        <f>SUM(C11:C42)</f>
        <v>3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5</v>
      </c>
      <c r="C62" s="15" t="s">
        <v>329</v>
      </c>
      <c r="D62" s="11">
        <f>SUM(D46:D56)</f>
        <v>5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2</v>
      </c>
      <c r="C63" s="15" t="s">
        <v>340</v>
      </c>
      <c r="D63" s="11">
        <f>INDEX(Matrizes!$B$5:$D$7,IF(D62&lt;=1,1,IF(D62&lt;=3,2,3)),IF(D61&lt;=5,1,IF(D61&lt;=19,2,3)))</f>
        <v>2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2</v>
      </c>
      <c r="C64" s="16" t="s">
        <v>25</v>
      </c>
      <c r="D64" s="17" t="str">
        <f>INDEX(Matrizes!$B$10:$D$10,1,B64)</f>
        <v>Moderada</v>
      </c>
    </row>
    <row r="65" ht="21.75" customHeight="1" spans="1:4">
      <c r="A65" s="18" t="s">
        <v>342</v>
      </c>
      <c r="B65" s="11">
        <f>INDEX(Matrizes!$B$13:$D$17,MATCH("EE",Matrizes!$A$13:$A$17,0),B64)</f>
        <v>4</v>
      </c>
      <c r="C65" s="18" t="s">
        <v>343</v>
      </c>
      <c r="D65" s="11">
        <f>B65</f>
        <v>4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864</v>
      </c>
      <c r="C70" s="6"/>
      <c r="D70" s="7"/>
    </row>
    <row r="71" ht="28.5" customHeight="1" spans="1:4">
      <c r="A71" s="4" t="s">
        <v>349</v>
      </c>
      <c r="B71" s="5" t="s">
        <v>865</v>
      </c>
      <c r="C71" s="6"/>
      <c r="D71" s="7"/>
    </row>
    <row r="72" ht="28.5" customHeight="1" spans="1:4">
      <c r="A72" s="4" t="s">
        <v>351</v>
      </c>
      <c r="B72" s="5" t="s">
        <v>866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867</v>
      </c>
      <c r="B75" s="20"/>
      <c r="C75" s="20"/>
      <c r="D75" s="20"/>
    </row>
    <row r="76" ht="42" customHeight="1" spans="1:4">
      <c r="A76" s="15" t="s">
        <v>631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869</v>
      </c>
      <c r="B131" s="20"/>
      <c r="C131" s="20"/>
      <c r="D131" s="20"/>
    </row>
    <row r="132" ht="42" customHeight="1" spans="1:4">
      <c r="A132" s="15" t="s">
        <v>634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871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114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872</v>
      </c>
      <c r="C5" s="6"/>
      <c r="D5" s="7"/>
    </row>
    <row r="6" ht="28.5" customHeight="1" spans="1:4">
      <c r="A6" s="4" t="s">
        <v>309</v>
      </c>
      <c r="B6" s="5" t="s">
        <v>873</v>
      </c>
      <c r="C6" s="6"/>
      <c r="D6" s="7"/>
    </row>
    <row r="7" ht="28.5" customHeight="1" spans="1:4">
      <c r="A7" s="4" t="s">
        <v>311</v>
      </c>
      <c r="B7" s="5" t="s">
        <v>874</v>
      </c>
      <c r="C7" s="6"/>
      <c r="D7" s="7"/>
    </row>
    <row r="8" ht="39.75" customHeight="1" spans="1:4">
      <c r="A8" s="4" t="s">
        <v>313</v>
      </c>
      <c r="B8" s="5" t="s">
        <v>875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320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426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427</v>
      </c>
      <c r="B13" s="10" t="s">
        <v>518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519</v>
      </c>
      <c r="B14" s="10" t="s">
        <v>520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521</v>
      </c>
      <c r="B15" s="10" t="s">
        <v>522</v>
      </c>
      <c r="C15" s="11">
        <f>IF(AND(A15&lt;&gt;"",B15&lt;&gt;"Saída",COUNTIF($A$11:A15,A15)=1),1,0)</f>
        <v>0</v>
      </c>
      <c r="D15" s="11">
        <f>IF(AND(A15&lt;&gt;"",B15="Saída",COUNTIF($A$11:A15,A15)=1),1,0)</f>
        <v>1</v>
      </c>
    </row>
    <row r="16" ht="21.75" hidden="1" customHeight="1" spans="1:4">
      <c r="A16" s="12"/>
      <c r="B16" s="12"/>
      <c r="C16" s="11">
        <f>IF(AND(A16&lt;&gt;"",B16&lt;&gt;"Saída",COUNTIF($A$11:A16,A16)=1),1,0)</f>
        <v>0</v>
      </c>
      <c r="D16" s="11">
        <f>IF(AND(A16&lt;&gt;"",B16="Saída",COUNTIF($A$11:A16,A16)=1),1,0)</f>
        <v>0</v>
      </c>
    </row>
    <row r="17" ht="21.75" hidden="1" customHeight="1" spans="1:4">
      <c r="A17" s="12"/>
      <c r="B17" s="12"/>
      <c r="C17" s="11">
        <f>IF(AND(A17&lt;&gt;"",B17&lt;&gt;"Saída",COUNTIF($A$11:A17,A17)=1),1,0)</f>
        <v>0</v>
      </c>
      <c r="D17" s="11">
        <f>IF(AND(A17&lt;&gt;"",B17="Saída",COUNTIF($A$11:A17,A17)=1),1,0)</f>
        <v>0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37</v>
      </c>
      <c r="B46" s="15" t="s">
        <v>38</v>
      </c>
      <c r="C46" s="15">
        <v>1</v>
      </c>
      <c r="D46" s="15">
        <v>1</v>
      </c>
    </row>
    <row r="47" ht="33.75" customHeight="1" spans="1:4">
      <c r="A47" s="15" t="s">
        <v>41</v>
      </c>
      <c r="B47" s="15" t="s">
        <v>42</v>
      </c>
      <c r="C47" s="15">
        <v>1</v>
      </c>
      <c r="D47" s="15">
        <v>1</v>
      </c>
    </row>
    <row r="48" ht="33.75" customHeight="1" spans="1:4">
      <c r="A48" s="15" t="s">
        <v>43</v>
      </c>
      <c r="B48" s="15" t="s">
        <v>44</v>
      </c>
      <c r="C48" s="15">
        <v>1</v>
      </c>
      <c r="D48" s="15">
        <v>1</v>
      </c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5</v>
      </c>
      <c r="C60" s="15" t="s">
        <v>525</v>
      </c>
      <c r="D60" s="11">
        <f>COUNTA(A46:A56)</f>
        <v>3</v>
      </c>
    </row>
    <row r="61" ht="21.75" customHeight="1" spans="1:4">
      <c r="A61" s="15" t="s">
        <v>337</v>
      </c>
      <c r="B61" s="11">
        <f>SUM(C11:C42)</f>
        <v>4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3</v>
      </c>
      <c r="C62" s="15" t="s">
        <v>329</v>
      </c>
      <c r="D62" s="11">
        <f>SUM(D46:D56)</f>
        <v>3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2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3</v>
      </c>
      <c r="C64" s="16" t="s">
        <v>25</v>
      </c>
      <c r="D64" s="17" t="str">
        <f>INDEX(Matrizes!$B$10:$D$10,1,B64)</f>
        <v>Complexa</v>
      </c>
    </row>
    <row r="65" ht="21.75" customHeight="1" spans="1:4">
      <c r="A65" s="18" t="s">
        <v>342</v>
      </c>
      <c r="B65" s="11">
        <f>INDEX(Matrizes!$B$13:$D$17,MATCH("EE",Matrizes!$A$13:$A$17,0),B64)</f>
        <v>6</v>
      </c>
      <c r="C65" s="18" t="s">
        <v>343</v>
      </c>
      <c r="D65" s="11">
        <f>B65</f>
        <v>6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876</v>
      </c>
      <c r="C70" s="6"/>
      <c r="D70" s="7"/>
    </row>
    <row r="71" ht="28.5" customHeight="1" spans="1:4">
      <c r="A71" s="4" t="s">
        <v>349</v>
      </c>
      <c r="B71" s="5" t="s">
        <v>877</v>
      </c>
      <c r="C71" s="6"/>
      <c r="D71" s="7"/>
    </row>
    <row r="72" ht="28.5" customHeight="1" spans="1:4">
      <c r="A72" s="4" t="s">
        <v>351</v>
      </c>
      <c r="B72" s="5" t="s">
        <v>878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879</v>
      </c>
      <c r="B75" s="20"/>
      <c r="C75" s="20"/>
      <c r="D75" s="20"/>
    </row>
    <row r="76" ht="42" customHeight="1" spans="1:4">
      <c r="A76" s="15" t="s">
        <v>880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882</v>
      </c>
      <c r="B131" s="20"/>
      <c r="C131" s="20"/>
      <c r="D131" s="20"/>
    </row>
    <row r="132" ht="42" customHeight="1" spans="1:4">
      <c r="A132" s="15" t="s">
        <v>883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885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116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886</v>
      </c>
      <c r="C5" s="6"/>
      <c r="D5" s="7"/>
    </row>
    <row r="6" ht="28.5" customHeight="1" spans="1:4">
      <c r="A6" s="4" t="s">
        <v>309</v>
      </c>
      <c r="B6" s="5" t="s">
        <v>445</v>
      </c>
      <c r="C6" s="6"/>
      <c r="D6" s="7"/>
    </row>
    <row r="7" ht="28.5" customHeight="1" spans="1:4">
      <c r="A7" s="4" t="s">
        <v>311</v>
      </c>
      <c r="B7" s="5" t="s">
        <v>887</v>
      </c>
      <c r="C7" s="6"/>
      <c r="D7" s="7"/>
    </row>
    <row r="8" ht="28.5" customHeight="1" spans="1:4">
      <c r="A8" s="4" t="s">
        <v>313</v>
      </c>
      <c r="B8" s="5" t="s">
        <v>888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320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519</v>
      </c>
      <c r="B12" s="10" t="s">
        <v>520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521</v>
      </c>
      <c r="B13" s="10" t="s">
        <v>522</v>
      </c>
      <c r="C13" s="11">
        <f>IF(AND(A13&lt;&gt;"",B13&lt;&gt;"Saída",COUNTIF($A$11:A13,A13)=1),1,0)</f>
        <v>0</v>
      </c>
      <c r="D13" s="11">
        <f>IF(AND(A13&lt;&gt;"",B13="Saída",COUNTIF($A$11:A13,A13)=1),1,0)</f>
        <v>1</v>
      </c>
    </row>
    <row r="14" ht="21.75" hidden="1" customHeight="1" spans="1:4">
      <c r="A14" s="12"/>
      <c r="B14" s="12"/>
      <c r="C14" s="11">
        <f>IF(AND(A14&lt;&gt;"",B14&lt;&gt;"Saída",COUNTIF($A$11:A14,A14)=1),1,0)</f>
        <v>0</v>
      </c>
      <c r="D14" s="11">
        <f>IF(AND(A14&lt;&gt;"",B14="Saída",COUNTIF($A$11:A14,A14)=1),1,0)</f>
        <v>0</v>
      </c>
    </row>
    <row r="15" ht="21.75" hidden="1" customHeight="1" spans="1:4">
      <c r="A15" s="12"/>
      <c r="B15" s="12"/>
      <c r="C15" s="11">
        <f>IF(AND(A15&lt;&gt;"",B15&lt;&gt;"Saída",COUNTIF($A$11:A15,A15)=1),1,0)</f>
        <v>0</v>
      </c>
      <c r="D15" s="11">
        <f>IF(AND(A15&lt;&gt;"",B15="Saída",COUNTIF($A$11:A15,A15)=1),1,0)</f>
        <v>0</v>
      </c>
    </row>
    <row r="16" ht="21.75" hidden="1" customHeight="1" spans="1:4">
      <c r="A16" s="12"/>
      <c r="B16" s="12"/>
      <c r="C16" s="11">
        <f>IF(AND(A16&lt;&gt;"",B16&lt;&gt;"Saída",COUNTIF($A$11:A16,A16)=1),1,0)</f>
        <v>0</v>
      </c>
      <c r="D16" s="11">
        <f>IF(AND(A16&lt;&gt;"",B16="Saída",COUNTIF($A$11:A16,A16)=1),1,0)</f>
        <v>0</v>
      </c>
    </row>
    <row r="17" ht="21.75" hidden="1" customHeight="1" spans="1:4">
      <c r="A17" s="12"/>
      <c r="B17" s="12"/>
      <c r="C17" s="11">
        <f>IF(AND(A17&lt;&gt;"",B17&lt;&gt;"Saída",COUNTIF($A$11:A17,A17)=1),1,0)</f>
        <v>0</v>
      </c>
      <c r="D17" s="11">
        <f>IF(AND(A17&lt;&gt;"",B17="Saída",COUNTIF($A$11:A17,A17)=1),1,0)</f>
        <v>0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41</v>
      </c>
      <c r="B46" s="15" t="s">
        <v>42</v>
      </c>
      <c r="C46" s="15">
        <v>1</v>
      </c>
      <c r="D46" s="15">
        <v>1</v>
      </c>
    </row>
    <row r="47" ht="33.75" customHeight="1" spans="1:4">
      <c r="A47" s="15" t="s">
        <v>43</v>
      </c>
      <c r="B47" s="15" t="s">
        <v>44</v>
      </c>
      <c r="C47" s="15">
        <v>1</v>
      </c>
      <c r="D47" s="15">
        <v>1</v>
      </c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3</v>
      </c>
      <c r="C60" s="15" t="s">
        <v>525</v>
      </c>
      <c r="D60" s="11">
        <f>COUNTA(A46:A56)</f>
        <v>2</v>
      </c>
    </row>
    <row r="61" ht="21.75" customHeight="1" spans="1:4">
      <c r="A61" s="15" t="s">
        <v>337</v>
      </c>
      <c r="B61" s="11">
        <f>SUM(C11:C42)</f>
        <v>2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2</v>
      </c>
      <c r="C62" s="15" t="s">
        <v>329</v>
      </c>
      <c r="D62" s="11">
        <f>SUM(D46:D56)</f>
        <v>2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1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1</v>
      </c>
      <c r="C64" s="16" t="s">
        <v>25</v>
      </c>
      <c r="D64" s="17" t="str">
        <f>INDEX(Matrizes!$B$10:$D$10,1,B64)</f>
        <v>Simples</v>
      </c>
    </row>
    <row r="65" ht="21.75" customHeight="1" spans="1:4">
      <c r="A65" s="18" t="s">
        <v>342</v>
      </c>
      <c r="B65" s="11">
        <f>INDEX(Matrizes!$B$13:$D$17,MATCH("EE",Matrizes!$A$13:$A$17,0),B64)</f>
        <v>3</v>
      </c>
      <c r="C65" s="18" t="s">
        <v>343</v>
      </c>
      <c r="D65" s="11">
        <f>B65</f>
        <v>3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320</v>
      </c>
      <c r="C70" s="6"/>
      <c r="D70" s="7"/>
    </row>
    <row r="71" ht="28.5" customHeight="1" spans="1:4">
      <c r="A71" s="4" t="s">
        <v>349</v>
      </c>
      <c r="B71" s="5" t="s">
        <v>889</v>
      </c>
      <c r="C71" s="6"/>
      <c r="D71" s="7"/>
    </row>
    <row r="72" ht="28.5" customHeight="1" spans="1:4">
      <c r="A72" s="4" t="s">
        <v>351</v>
      </c>
      <c r="B72" s="5" t="s">
        <v>890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891</v>
      </c>
      <c r="B75" s="20"/>
      <c r="C75" s="20"/>
      <c r="D75" s="20"/>
    </row>
    <row r="76" ht="42" customHeight="1" spans="1:4">
      <c r="A76" s="15" t="s">
        <v>631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893</v>
      </c>
      <c r="B131" s="20"/>
      <c r="C131" s="20"/>
      <c r="D131" s="20"/>
    </row>
    <row r="132" ht="42" customHeight="1" spans="1:4">
      <c r="A132" s="15" t="s">
        <v>634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895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118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896</v>
      </c>
      <c r="C5" s="6"/>
      <c r="D5" s="7"/>
    </row>
    <row r="6" ht="28.5" customHeight="1" spans="1:4">
      <c r="A6" s="4" t="s">
        <v>309</v>
      </c>
      <c r="B6" s="5" t="s">
        <v>897</v>
      </c>
      <c r="C6" s="6"/>
      <c r="D6" s="7"/>
    </row>
    <row r="7" ht="28.5" customHeight="1" spans="1:4">
      <c r="A7" s="4" t="s">
        <v>311</v>
      </c>
      <c r="B7" s="5" t="s">
        <v>898</v>
      </c>
      <c r="C7" s="6"/>
      <c r="D7" s="7"/>
    </row>
    <row r="8" ht="39.75" customHeight="1" spans="1:4">
      <c r="A8" s="4" t="s">
        <v>313</v>
      </c>
      <c r="B8" s="5" t="s">
        <v>899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396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519</v>
      </c>
      <c r="B12" s="10" t="s">
        <v>520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521</v>
      </c>
      <c r="B13" s="10" t="s">
        <v>522</v>
      </c>
      <c r="C13" s="11">
        <f>IF(AND(A13&lt;&gt;"",B13&lt;&gt;"Saída",COUNTIF($A$11:A13,A13)=1),1,0)</f>
        <v>0</v>
      </c>
      <c r="D13" s="11">
        <f>IF(AND(A13&lt;&gt;"",B13="Saída",COUNTIF($A$11:A13,A13)=1),1,0)</f>
        <v>1</v>
      </c>
    </row>
    <row r="14" ht="21.75" hidden="1" customHeight="1" spans="1:4">
      <c r="A14" s="12"/>
      <c r="B14" s="12"/>
      <c r="C14" s="11">
        <f>IF(AND(A14&lt;&gt;"",B14&lt;&gt;"Saída",COUNTIF($A$11:A14,A14)=1),1,0)</f>
        <v>0</v>
      </c>
      <c r="D14" s="11">
        <f>IF(AND(A14&lt;&gt;"",B14="Saída",COUNTIF($A$11:A14,A14)=1),1,0)</f>
        <v>0</v>
      </c>
    </row>
    <row r="15" ht="21.75" hidden="1" customHeight="1" spans="1:4">
      <c r="A15" s="12"/>
      <c r="B15" s="12"/>
      <c r="C15" s="11">
        <f>IF(AND(A15&lt;&gt;"",B15&lt;&gt;"Saída",COUNTIF($A$11:A15,A15)=1),1,0)</f>
        <v>0</v>
      </c>
      <c r="D15" s="11">
        <f>IF(AND(A15&lt;&gt;"",B15="Saída",COUNTIF($A$11:A15,A15)=1),1,0)</f>
        <v>0</v>
      </c>
    </row>
    <row r="16" ht="21.75" hidden="1" customHeight="1" spans="1:4">
      <c r="A16" s="12"/>
      <c r="B16" s="12"/>
      <c r="C16" s="11">
        <f>IF(AND(A16&lt;&gt;"",B16&lt;&gt;"Saída",COUNTIF($A$11:A16,A16)=1),1,0)</f>
        <v>0</v>
      </c>
      <c r="D16" s="11">
        <f>IF(AND(A16&lt;&gt;"",B16="Saída",COUNTIF($A$11:A16,A16)=1),1,0)</f>
        <v>0</v>
      </c>
    </row>
    <row r="17" ht="21.75" hidden="1" customHeight="1" spans="1:4">
      <c r="A17" s="12"/>
      <c r="B17" s="12"/>
      <c r="C17" s="11">
        <f>IF(AND(A17&lt;&gt;"",B17&lt;&gt;"Saída",COUNTIF($A$11:A17,A17)=1),1,0)</f>
        <v>0</v>
      </c>
      <c r="D17" s="11">
        <f>IF(AND(A17&lt;&gt;"",B17="Saída",COUNTIF($A$11:A17,A17)=1),1,0)</f>
        <v>0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31</v>
      </c>
      <c r="B46" s="15" t="s">
        <v>32</v>
      </c>
      <c r="C46" s="15">
        <v>1</v>
      </c>
      <c r="D46" s="15">
        <v>1</v>
      </c>
    </row>
    <row r="47" ht="33.75" customHeight="1" spans="1:4">
      <c r="A47" s="15" t="s">
        <v>41</v>
      </c>
      <c r="B47" s="15" t="s">
        <v>42</v>
      </c>
      <c r="C47" s="15">
        <v>1</v>
      </c>
      <c r="D47" s="15">
        <v>1</v>
      </c>
    </row>
    <row r="48" ht="33.75" customHeight="1" spans="1:4">
      <c r="A48" s="15" t="s">
        <v>43</v>
      </c>
      <c r="B48" s="15" t="s">
        <v>44</v>
      </c>
      <c r="C48" s="15">
        <v>1</v>
      </c>
      <c r="D48" s="15">
        <v>1</v>
      </c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3</v>
      </c>
      <c r="C60" s="15" t="s">
        <v>525</v>
      </c>
      <c r="D60" s="11">
        <f>COUNTA(A46:A56)</f>
        <v>3</v>
      </c>
    </row>
    <row r="61" ht="21.75" customHeight="1" spans="1:4">
      <c r="A61" s="15" t="s">
        <v>337</v>
      </c>
      <c r="B61" s="11">
        <f>SUM(C11:C42)</f>
        <v>2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3</v>
      </c>
      <c r="C62" s="15" t="s">
        <v>329</v>
      </c>
      <c r="D62" s="11">
        <f>SUM(D46:D56)</f>
        <v>3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2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2</v>
      </c>
      <c r="C64" s="16" t="s">
        <v>25</v>
      </c>
      <c r="D64" s="17" t="str">
        <f>INDEX(Matrizes!$B$10:$D$10,1,B64)</f>
        <v>Moderada</v>
      </c>
    </row>
    <row r="65" ht="21.75" customHeight="1" spans="1:4">
      <c r="A65" s="18" t="s">
        <v>342</v>
      </c>
      <c r="B65" s="11">
        <f>INDEX(Matrizes!$B$13:$D$17,MATCH("EE",Matrizes!$A$13:$A$17,0),B64)</f>
        <v>4</v>
      </c>
      <c r="C65" s="18" t="s">
        <v>343</v>
      </c>
      <c r="D65" s="11">
        <f>B65</f>
        <v>4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396</v>
      </c>
      <c r="C70" s="6"/>
      <c r="D70" s="7"/>
    </row>
    <row r="71" ht="28.5" customHeight="1" spans="1:4">
      <c r="A71" s="4" t="s">
        <v>349</v>
      </c>
      <c r="B71" s="5" t="s">
        <v>900</v>
      </c>
      <c r="C71" s="6"/>
      <c r="D71" s="7"/>
    </row>
    <row r="72" ht="28.5" customHeight="1" spans="1:4">
      <c r="A72" s="4" t="s">
        <v>351</v>
      </c>
      <c r="B72" s="5" t="s">
        <v>901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902</v>
      </c>
      <c r="B75" s="20"/>
      <c r="C75" s="20"/>
      <c r="D75" s="20"/>
    </row>
    <row r="76" ht="42" customHeight="1" spans="1:4">
      <c r="A76" s="15" t="s">
        <v>903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905</v>
      </c>
      <c r="B131" s="20"/>
      <c r="C131" s="20"/>
      <c r="D131" s="20"/>
    </row>
    <row r="132" ht="42" customHeight="1" spans="1:4">
      <c r="A132" s="15" t="s">
        <v>906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908</v>
      </c>
      <c r="B1" s="3"/>
      <c r="C1" s="3"/>
      <c r="D1" s="3"/>
    </row>
    <row r="2" ht="28.5" customHeight="1" spans="1:4">
      <c r="A2" s="4" t="s">
        <v>301</v>
      </c>
      <c r="B2" s="5" t="s">
        <v>616</v>
      </c>
      <c r="C2" s="6"/>
      <c r="D2" s="7"/>
    </row>
    <row r="3" ht="28.5" customHeight="1" spans="1:4">
      <c r="A3" s="4" t="s">
        <v>303</v>
      </c>
      <c r="B3" s="5" t="s">
        <v>120</v>
      </c>
      <c r="C3" s="6"/>
      <c r="D3" s="7"/>
    </row>
    <row r="4" ht="28.5" customHeight="1" spans="1:4">
      <c r="A4" s="4" t="s">
        <v>305</v>
      </c>
      <c r="B4" s="5" t="s">
        <v>617</v>
      </c>
      <c r="C4" s="6"/>
      <c r="D4" s="7"/>
    </row>
    <row r="5" ht="28.5" customHeight="1" spans="1:4">
      <c r="A5" s="4" t="s">
        <v>307</v>
      </c>
      <c r="B5" s="5" t="s">
        <v>909</v>
      </c>
      <c r="C5" s="6"/>
      <c r="D5" s="7"/>
    </row>
    <row r="6" ht="28.5" customHeight="1" spans="1:4">
      <c r="A6" s="4" t="s">
        <v>309</v>
      </c>
      <c r="B6" s="5" t="s">
        <v>873</v>
      </c>
      <c r="C6" s="6"/>
      <c r="D6" s="7"/>
    </row>
    <row r="7" ht="28.5" customHeight="1" spans="1:4">
      <c r="A7" s="4" t="s">
        <v>311</v>
      </c>
      <c r="B7" s="5" t="s">
        <v>910</v>
      </c>
      <c r="C7" s="6"/>
      <c r="D7" s="7"/>
    </row>
    <row r="8" ht="28.5" customHeight="1" spans="1:4">
      <c r="A8" s="4" t="s">
        <v>313</v>
      </c>
      <c r="B8" s="5" t="s">
        <v>911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519</v>
      </c>
      <c r="B11" s="10" t="s">
        <v>520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521</v>
      </c>
      <c r="B12" s="10" t="s">
        <v>522</v>
      </c>
      <c r="C12" s="11">
        <f>IF(AND(A12&lt;&gt;"",B12&lt;&gt;"Saída",COUNTIF($A$11:A12,A12)=1),1,0)</f>
        <v>0</v>
      </c>
      <c r="D12" s="11">
        <f>IF(AND(A12&lt;&gt;"",B12="Saída",COUNTIF($A$11:A12,A12)=1),1,0)</f>
        <v>1</v>
      </c>
    </row>
    <row r="13" ht="21.75" hidden="1" customHeight="1" spans="1:4">
      <c r="A13" s="12"/>
      <c r="B13" s="12"/>
      <c r="C13" s="11">
        <f>IF(AND(A13&lt;&gt;"",B13&lt;&gt;"Saída",COUNTIF($A$11:A13,A13)=1),1,0)</f>
        <v>0</v>
      </c>
      <c r="D13" s="11">
        <f>IF(AND(A13&lt;&gt;"",B13="Saída",COUNTIF($A$11:A13,A13)=1),1,0)</f>
        <v>0</v>
      </c>
    </row>
    <row r="14" ht="21.75" hidden="1" customHeight="1" spans="1:4">
      <c r="A14" s="12"/>
      <c r="B14" s="12"/>
      <c r="C14" s="11">
        <f>IF(AND(A14&lt;&gt;"",B14&lt;&gt;"Saída",COUNTIF($A$11:A14,A14)=1),1,0)</f>
        <v>0</v>
      </c>
      <c r="D14" s="11">
        <f>IF(AND(A14&lt;&gt;"",B14="Saída",COUNTIF($A$11:A14,A14)=1),1,0)</f>
        <v>0</v>
      </c>
    </row>
    <row r="15" ht="21.75" hidden="1" customHeight="1" spans="1:4">
      <c r="A15" s="12"/>
      <c r="B15" s="12"/>
      <c r="C15" s="11">
        <f>IF(AND(A15&lt;&gt;"",B15&lt;&gt;"Saída",COUNTIF($A$11:A15,A15)=1),1,0)</f>
        <v>0</v>
      </c>
      <c r="D15" s="11">
        <f>IF(AND(A15&lt;&gt;"",B15="Saída",COUNTIF($A$11:A15,A15)=1),1,0)</f>
        <v>0</v>
      </c>
    </row>
    <row r="16" ht="21.75" hidden="1" customHeight="1" spans="1:4">
      <c r="A16" s="12"/>
      <c r="B16" s="12"/>
      <c r="C16" s="11">
        <f>IF(AND(A16&lt;&gt;"",B16&lt;&gt;"Saída",COUNTIF($A$11:A16,A16)=1),1,0)</f>
        <v>0</v>
      </c>
      <c r="D16" s="11">
        <f>IF(AND(A16&lt;&gt;"",B16="Saída",COUNTIF($A$11:A16,A16)=1),1,0)</f>
        <v>0</v>
      </c>
    </row>
    <row r="17" ht="21.75" hidden="1" customHeight="1" spans="1:4">
      <c r="A17" s="12"/>
      <c r="B17" s="12"/>
      <c r="C17" s="11">
        <f>IF(AND(A17&lt;&gt;"",B17&lt;&gt;"Saída",COUNTIF($A$11:A17,A17)=1),1,0)</f>
        <v>0</v>
      </c>
      <c r="D17" s="11">
        <f>IF(AND(A17&lt;&gt;"",B17="Saída",COUNTIF($A$11:A17,A17)=1),1,0)</f>
        <v>0</v>
      </c>
    </row>
    <row r="18" ht="21.75" hidden="1" customHeight="1" spans="1:4">
      <c r="A18" s="12"/>
      <c r="B18" s="12"/>
      <c r="C18" s="11">
        <f>IF(AND(A18&lt;&gt;"",B18&lt;&gt;"Saída",COUNTIF($A$11:A18,A18)=1),1,0)</f>
        <v>0</v>
      </c>
      <c r="D18" s="11">
        <f>IF(AND(A18&lt;&gt;"",B18="Saída",COUNTIF($A$11:A18,A18)=1),1,0)</f>
        <v>0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21.75" hidden="1" customHeight="1" spans="1:4">
      <c r="A46" s="8"/>
      <c r="B46" s="8"/>
      <c r="C46" s="8"/>
      <c r="D46" s="8"/>
    </row>
    <row r="47" ht="21.75" hidden="1" customHeight="1" spans="1:4">
      <c r="A47" s="8"/>
      <c r="B47" s="8"/>
      <c r="C47" s="8"/>
      <c r="D47" s="8"/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2</v>
      </c>
      <c r="C60" s="15" t="s">
        <v>525</v>
      </c>
      <c r="D60" s="11">
        <f>COUNTA(A46:A56)</f>
        <v>0</v>
      </c>
    </row>
    <row r="61" ht="21.75" customHeight="1" spans="1:4">
      <c r="A61" s="15" t="s">
        <v>337</v>
      </c>
      <c r="B61" s="11">
        <f>SUM(C11:C42)</f>
        <v>1</v>
      </c>
      <c r="C61" s="15" t="s">
        <v>338</v>
      </c>
      <c r="D61" s="11">
        <f>SUM(D11:D42)</f>
        <v>1</v>
      </c>
    </row>
    <row r="62" ht="21.75" customHeight="1" spans="1:4">
      <c r="A62" s="15" t="s">
        <v>328</v>
      </c>
      <c r="B62" s="11">
        <f>SUM(C46:C56)</f>
        <v>0</v>
      </c>
      <c r="C62" s="15" t="s">
        <v>329</v>
      </c>
      <c r="D62" s="11">
        <f>SUM(D46:D56)</f>
        <v>0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1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INDEX(Matrizes!$B$5:$D$7,IF(D60&lt;=1,1,IF(D60&lt;=2,2,3)),IF(B60&lt;=4,1,IF(B60&lt;=15,2,3)))</f>
        <v>1</v>
      </c>
      <c r="C64" s="16" t="s">
        <v>25</v>
      </c>
      <c r="D64" s="17" t="str">
        <f>INDEX(Matrizes!$B$10:$D$10,1,B64)</f>
        <v>Simples</v>
      </c>
    </row>
    <row r="65" ht="21.75" customHeight="1" spans="1:4">
      <c r="A65" s="18" t="s">
        <v>342</v>
      </c>
      <c r="B65" s="11">
        <f>INDEX(Matrizes!$B$13:$D$17,MATCH("EE",Matrizes!$A$13:$A$17,0),B64)</f>
        <v>3</v>
      </c>
      <c r="C65" s="18" t="s">
        <v>343</v>
      </c>
      <c r="D65" s="11">
        <f>B65</f>
        <v>3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587</v>
      </c>
      <c r="C70" s="6"/>
      <c r="D70" s="7"/>
    </row>
    <row r="71" ht="28.5" customHeight="1" spans="1:4">
      <c r="A71" s="4" t="s">
        <v>349</v>
      </c>
      <c r="B71" s="5" t="s">
        <v>912</v>
      </c>
      <c r="C71" s="6"/>
      <c r="D71" s="7"/>
    </row>
    <row r="72" ht="28.5" customHeight="1" spans="1:4">
      <c r="A72" s="4" t="s">
        <v>351</v>
      </c>
      <c r="B72" s="5" t="s">
        <v>913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914</v>
      </c>
      <c r="B75" s="20"/>
      <c r="C75" s="20"/>
      <c r="D75" s="20"/>
    </row>
    <row r="76" ht="42" customHeight="1" spans="1:4">
      <c r="A76" s="15" t="s">
        <v>915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917</v>
      </c>
      <c r="B131" s="20"/>
      <c r="C131" s="20"/>
      <c r="D131" s="20"/>
    </row>
    <row r="132" ht="42" customHeight="1" spans="1:4">
      <c r="A132" s="15" t="s">
        <v>918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920</v>
      </c>
      <c r="B1" s="3"/>
      <c r="C1" s="3"/>
      <c r="D1" s="3"/>
    </row>
    <row r="2" ht="28.5" customHeight="1" spans="1:4">
      <c r="A2" s="4" t="s">
        <v>301</v>
      </c>
      <c r="B2" s="5" t="s">
        <v>921</v>
      </c>
      <c r="C2" s="6"/>
      <c r="D2" s="7"/>
    </row>
    <row r="3" ht="28.5" customHeight="1" spans="1:4">
      <c r="A3" s="4" t="s">
        <v>303</v>
      </c>
      <c r="B3" s="5" t="s">
        <v>122</v>
      </c>
      <c r="C3" s="6"/>
      <c r="D3" s="7"/>
    </row>
    <row r="4" ht="39.75" customHeight="1" spans="1:4">
      <c r="A4" s="4" t="s">
        <v>305</v>
      </c>
      <c r="B4" s="5" t="s">
        <v>922</v>
      </c>
      <c r="C4" s="6"/>
      <c r="D4" s="7"/>
    </row>
    <row r="5" ht="28.5" customHeight="1" spans="1:4">
      <c r="A5" s="4" t="s">
        <v>307</v>
      </c>
      <c r="B5" s="5" t="s">
        <v>923</v>
      </c>
      <c r="C5" s="6"/>
      <c r="D5" s="7"/>
    </row>
    <row r="6" ht="28.5" customHeight="1" spans="1:4">
      <c r="A6" s="4" t="s">
        <v>309</v>
      </c>
      <c r="B6" s="5" t="s">
        <v>924</v>
      </c>
      <c r="C6" s="6"/>
      <c r="D6" s="7"/>
    </row>
    <row r="7" ht="28.5" customHeight="1" spans="1:4">
      <c r="A7" s="4" t="s">
        <v>311</v>
      </c>
      <c r="B7" s="5" t="s">
        <v>925</v>
      </c>
      <c r="C7" s="6"/>
      <c r="D7" s="7"/>
    </row>
    <row r="8" ht="39.75" customHeight="1" spans="1:4">
      <c r="A8" s="4" t="s">
        <v>313</v>
      </c>
      <c r="B8" s="5" t="s">
        <v>926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519</v>
      </c>
      <c r="B11" s="10" t="s">
        <v>520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521</v>
      </c>
      <c r="B12" s="10" t="s">
        <v>520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364</v>
      </c>
      <c r="B13" s="10" t="s">
        <v>522</v>
      </c>
      <c r="C13" s="11">
        <f>IF(AND(A13&lt;&gt;"",B13&lt;&gt;"Saída",COUNTIF($A$11:A13,A13)=1),1,0)</f>
        <v>0</v>
      </c>
      <c r="D13" s="11">
        <f>IF(AND(A13&lt;&gt;"",B13="Saída",COUNTIF($A$11:A13,A13)=1),1,0)</f>
        <v>1</v>
      </c>
    </row>
    <row r="14" ht="21" customHeight="1" spans="1:4">
      <c r="A14" s="10" t="s">
        <v>368</v>
      </c>
      <c r="B14" s="10" t="s">
        <v>522</v>
      </c>
      <c r="C14" s="11">
        <f>IF(AND(A14&lt;&gt;"",B14&lt;&gt;"Saída",COUNTIF($A$11:A14,A14)=1),1,0)</f>
        <v>0</v>
      </c>
      <c r="D14" s="11">
        <f>IF(AND(A14&lt;&gt;"",B14="Saída",COUNTIF($A$11:A14,A14)=1),1,0)</f>
        <v>1</v>
      </c>
    </row>
    <row r="15" ht="21" customHeight="1" spans="1:4">
      <c r="A15" s="10" t="s">
        <v>927</v>
      </c>
      <c r="B15" s="10" t="s">
        <v>522</v>
      </c>
      <c r="C15" s="11">
        <f>IF(AND(A15&lt;&gt;"",B15&lt;&gt;"Saída",COUNTIF($A$11:A15,A15)=1),1,0)</f>
        <v>0</v>
      </c>
      <c r="D15" s="11">
        <f>IF(AND(A15&lt;&gt;"",B15="Saída",COUNTIF($A$11:A15,A15)=1),1,0)</f>
        <v>1</v>
      </c>
    </row>
    <row r="16" ht="21" customHeight="1" spans="1:4">
      <c r="A16" s="10" t="s">
        <v>369</v>
      </c>
      <c r="B16" s="10" t="s">
        <v>522</v>
      </c>
      <c r="C16" s="11">
        <f>IF(AND(A16&lt;&gt;"",B16&lt;&gt;"Saída",COUNTIF($A$11:A16,A16)=1),1,0)</f>
        <v>0</v>
      </c>
      <c r="D16" s="11">
        <f>IF(AND(A16&lt;&gt;"",B16="Saída",COUNTIF($A$11:A16,A16)=1),1,0)</f>
        <v>1</v>
      </c>
    </row>
    <row r="17" ht="21" customHeight="1" spans="1:4">
      <c r="A17" s="10" t="s">
        <v>928</v>
      </c>
      <c r="B17" s="10" t="s">
        <v>522</v>
      </c>
      <c r="C17" s="11">
        <f>IF(AND(A17&lt;&gt;"",B17&lt;&gt;"Saída",COUNTIF($A$11:A17,A17)=1),1,0)</f>
        <v>0</v>
      </c>
      <c r="D17" s="11">
        <f>IF(AND(A17&lt;&gt;"",B17="Saída",COUNTIF($A$11:A17,A17)=1),1,0)</f>
        <v>1</v>
      </c>
    </row>
    <row r="18" ht="21" customHeight="1" spans="1:4">
      <c r="A18" s="10" t="s">
        <v>929</v>
      </c>
      <c r="B18" s="10" t="s">
        <v>522</v>
      </c>
      <c r="C18" s="11">
        <f>IF(AND(A18&lt;&gt;"",B18&lt;&gt;"Saída",COUNTIF($A$11:A18,A18)=1),1,0)</f>
        <v>0</v>
      </c>
      <c r="D18" s="11">
        <f>IF(AND(A18&lt;&gt;"",B18="Saída",COUNTIF($A$11:A18,A18)=1),1,0)</f>
        <v>1</v>
      </c>
    </row>
    <row r="19" ht="21.75" hidden="1" customHeight="1" spans="1:4">
      <c r="A19" s="12"/>
      <c r="B19" s="12"/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29</v>
      </c>
      <c r="B46" s="15" t="s">
        <v>30</v>
      </c>
      <c r="C46" s="15">
        <v>1</v>
      </c>
      <c r="D46" s="15">
        <v>1</v>
      </c>
    </row>
    <row r="47" ht="33.75" customHeight="1" spans="1:4">
      <c r="A47" s="15" t="s">
        <v>33</v>
      </c>
      <c r="B47" s="15" t="s">
        <v>34</v>
      </c>
      <c r="C47" s="15">
        <v>1</v>
      </c>
      <c r="D47" s="15">
        <v>1</v>
      </c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8</v>
      </c>
      <c r="C60" s="15" t="s">
        <v>525</v>
      </c>
      <c r="D60" s="11">
        <f>COUNTA(A46:A56)</f>
        <v>2</v>
      </c>
    </row>
    <row r="61" ht="21.75" customHeight="1" spans="1:4">
      <c r="A61" s="15" t="s">
        <v>337</v>
      </c>
      <c r="B61" s="11">
        <f>SUM(C11:C42)</f>
        <v>2</v>
      </c>
      <c r="C61" s="15" t="s">
        <v>338</v>
      </c>
      <c r="D61" s="11">
        <f>SUM(D11:D42)</f>
        <v>6</v>
      </c>
    </row>
    <row r="62" ht="21.75" customHeight="1" spans="1:4">
      <c r="A62" s="15" t="s">
        <v>328</v>
      </c>
      <c r="B62" s="11">
        <f>SUM(C46:C56)</f>
        <v>2</v>
      </c>
      <c r="C62" s="15" t="s">
        <v>329</v>
      </c>
      <c r="D62" s="11">
        <f>SUM(D46:D56)</f>
        <v>2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1</v>
      </c>
      <c r="C63" s="15" t="s">
        <v>340</v>
      </c>
      <c r="D63" s="11">
        <f>INDEX(Matrizes!$B$5:$D$7,IF(D62&lt;=1,1,IF(D62&lt;=3,2,3)),IF(D61&lt;=5,1,IF(D61&lt;=19,2,3)))</f>
        <v>2</v>
      </c>
    </row>
    <row r="64" ht="23" customHeight="1" spans="1:4">
      <c r="A64" s="15" t="s">
        <v>341</v>
      </c>
      <c r="B64" s="11">
        <f>INDEX(Matrizes!$B$5:$D$7,IF(D60&lt;=1,1,IF(D60&lt;=3,2,3)),IF(B60&lt;=5,1,IF(B60&lt;=19,2,3)))</f>
        <v>2</v>
      </c>
      <c r="C64" s="16" t="s">
        <v>25</v>
      </c>
      <c r="D64" s="17" t="str">
        <f>INDEX(Matrizes!$B$10:$D$10,1,B64)</f>
        <v>Moderada</v>
      </c>
    </row>
    <row r="65" ht="21.75" customHeight="1" spans="1:4">
      <c r="A65" s="18" t="s">
        <v>342</v>
      </c>
      <c r="B65" s="11">
        <f>INDEX(Matrizes!$B$13:$D$17,MATCH("SE",Matrizes!$A$13:$A$17,0),B64)</f>
        <v>5</v>
      </c>
      <c r="C65" s="18" t="s">
        <v>343</v>
      </c>
      <c r="D65" s="11">
        <f>B65</f>
        <v>5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587</v>
      </c>
      <c r="C70" s="6"/>
      <c r="D70" s="7"/>
    </row>
    <row r="71" ht="28.5" customHeight="1" spans="1:4">
      <c r="A71" s="4" t="s">
        <v>349</v>
      </c>
      <c r="B71" s="5" t="s">
        <v>527</v>
      </c>
      <c r="C71" s="6"/>
      <c r="D71" s="7"/>
    </row>
    <row r="72" ht="39.75" customHeight="1" spans="1:4">
      <c r="A72" s="4" t="s">
        <v>351</v>
      </c>
      <c r="B72" s="5" t="s">
        <v>922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930</v>
      </c>
      <c r="B75" s="20"/>
      <c r="C75" s="20"/>
      <c r="D75" s="20"/>
    </row>
    <row r="76" ht="42" customHeight="1" spans="1:4">
      <c r="A76" s="15"/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19.5" customHeight="1" spans="1:4">
      <c r="A131" s="8"/>
      <c r="B131" s="8"/>
      <c r="C131" s="8"/>
      <c r="D131" s="8"/>
    </row>
    <row r="132" ht="19.5" customHeight="1" spans="1:4">
      <c r="A132" s="8"/>
      <c r="B132" s="8"/>
      <c r="C132" s="8"/>
      <c r="D132" s="8"/>
    </row>
    <row r="133" ht="19.5" customHeight="1" spans="1:4">
      <c r="A133" s="8"/>
      <c r="B133" s="8"/>
      <c r="C133" s="8"/>
      <c r="D133" s="8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0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2" manualBreakCount="2">
    <brk id="43" max="16383" man="1"/>
    <brk id="74" max="16383" man="1"/>
  </rowBreak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932</v>
      </c>
      <c r="B1" s="3"/>
      <c r="C1" s="3"/>
      <c r="D1" s="3"/>
    </row>
    <row r="2" ht="28.5" customHeight="1" spans="1:4">
      <c r="A2" s="4" t="s">
        <v>301</v>
      </c>
      <c r="B2" s="5" t="s">
        <v>921</v>
      </c>
      <c r="C2" s="6"/>
      <c r="D2" s="7"/>
    </row>
    <row r="3" ht="28.5" customHeight="1" spans="1:4">
      <c r="A3" s="4" t="s">
        <v>303</v>
      </c>
      <c r="B3" s="5" t="s">
        <v>124</v>
      </c>
      <c r="C3" s="6"/>
      <c r="D3" s="7"/>
    </row>
    <row r="4" ht="39.75" customHeight="1" spans="1:4">
      <c r="A4" s="4" t="s">
        <v>305</v>
      </c>
      <c r="B4" s="5" t="s">
        <v>933</v>
      </c>
      <c r="C4" s="6"/>
      <c r="D4" s="7"/>
    </row>
    <row r="5" ht="28.5" customHeight="1" spans="1:4">
      <c r="A5" s="4" t="s">
        <v>307</v>
      </c>
      <c r="B5" s="5" t="s">
        <v>934</v>
      </c>
      <c r="C5" s="6"/>
      <c r="D5" s="7"/>
    </row>
    <row r="6" ht="28.5" customHeight="1" spans="1:4">
      <c r="A6" s="4" t="s">
        <v>309</v>
      </c>
      <c r="B6" s="5" t="s">
        <v>924</v>
      </c>
      <c r="C6" s="6"/>
      <c r="D6" s="7"/>
    </row>
    <row r="7" ht="28.5" customHeight="1" spans="1:4">
      <c r="A7" s="4" t="s">
        <v>311</v>
      </c>
      <c r="B7" s="5" t="s">
        <v>935</v>
      </c>
      <c r="C7" s="6"/>
      <c r="D7" s="7"/>
    </row>
    <row r="8" ht="54.75" customHeight="1" spans="1:4">
      <c r="A8" s="4" t="s">
        <v>313</v>
      </c>
      <c r="B8" s="5" t="s">
        <v>936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937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938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519</v>
      </c>
      <c r="B13" s="10" t="s">
        <v>520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521</v>
      </c>
      <c r="B14" s="10" t="s">
        <v>520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364</v>
      </c>
      <c r="B15" s="10" t="s">
        <v>522</v>
      </c>
      <c r="C15" s="11">
        <f>IF(AND(A15&lt;&gt;"",B15&lt;&gt;"Saída",COUNTIF($A$11:A15,A15)=1),1,0)</f>
        <v>0</v>
      </c>
      <c r="D15" s="11">
        <f>IF(AND(A15&lt;&gt;"",B15="Saída",COUNTIF($A$11:A15,A15)=1),1,0)</f>
        <v>1</v>
      </c>
    </row>
    <row r="16" ht="21" customHeight="1" spans="1:4">
      <c r="A16" s="10" t="s">
        <v>368</v>
      </c>
      <c r="B16" s="10" t="s">
        <v>522</v>
      </c>
      <c r="C16" s="11">
        <f>IF(AND(A16&lt;&gt;"",B16&lt;&gt;"Saída",COUNTIF($A$11:A16,A16)=1),1,0)</f>
        <v>0</v>
      </c>
      <c r="D16" s="11">
        <f>IF(AND(A16&lt;&gt;"",B16="Saída",COUNTIF($A$11:A16,A16)=1),1,0)</f>
        <v>1</v>
      </c>
    </row>
    <row r="17" ht="21" customHeight="1" spans="1:4">
      <c r="A17" s="10" t="s">
        <v>409</v>
      </c>
      <c r="B17" s="10" t="s">
        <v>522</v>
      </c>
      <c r="C17" s="11">
        <f>IF(AND(A17&lt;&gt;"",B17&lt;&gt;"Saída",COUNTIF($A$11:A17,A17)=1),1,0)</f>
        <v>0</v>
      </c>
      <c r="D17" s="11">
        <f>IF(AND(A17&lt;&gt;"",B17="Saída",COUNTIF($A$11:A17,A17)=1),1,0)</f>
        <v>1</v>
      </c>
    </row>
    <row r="18" ht="21" customHeight="1" spans="1:4">
      <c r="A18" s="10" t="s">
        <v>939</v>
      </c>
      <c r="B18" s="10" t="s">
        <v>522</v>
      </c>
      <c r="C18" s="11">
        <f>IF(AND(A18&lt;&gt;"",B18&lt;&gt;"Saída",COUNTIF($A$11:A18,A18)=1),1,0)</f>
        <v>0</v>
      </c>
      <c r="D18" s="11">
        <f>IF(AND(A18&lt;&gt;"",B18="Saída",COUNTIF($A$11:A18,A18)=1),1,0)</f>
        <v>1</v>
      </c>
    </row>
    <row r="19" ht="21" customHeight="1" spans="1:4">
      <c r="A19" s="10" t="s">
        <v>940</v>
      </c>
      <c r="B19" s="10" t="s">
        <v>522</v>
      </c>
      <c r="C19" s="11">
        <f>IF(AND(A19&lt;&gt;"",B19&lt;&gt;"Saída",COUNTIF($A$11:A19,A19)=1),1,0)</f>
        <v>0</v>
      </c>
      <c r="D19" s="11">
        <f>IF(AND(A19&lt;&gt;"",B19="Saída",COUNTIF($A$11:A19,A19)=1),1,0)</f>
        <v>1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29</v>
      </c>
      <c r="B46" s="15" t="s">
        <v>30</v>
      </c>
      <c r="C46" s="15">
        <v>1</v>
      </c>
      <c r="D46" s="15">
        <v>1</v>
      </c>
    </row>
    <row r="47" ht="33.75" customHeight="1" spans="1:4">
      <c r="A47" s="15" t="s">
        <v>35</v>
      </c>
      <c r="B47" s="15" t="s">
        <v>36</v>
      </c>
      <c r="C47" s="15">
        <v>1</v>
      </c>
      <c r="D47" s="15">
        <v>1</v>
      </c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9</v>
      </c>
      <c r="C60" s="15" t="s">
        <v>525</v>
      </c>
      <c r="D60" s="11">
        <f>COUNTA(A46:A56)</f>
        <v>2</v>
      </c>
    </row>
    <row r="61" ht="21.75" customHeight="1" spans="1:4">
      <c r="A61" s="15" t="s">
        <v>337</v>
      </c>
      <c r="B61" s="11">
        <f>SUM(C11:C42)</f>
        <v>4</v>
      </c>
      <c r="C61" s="15" t="s">
        <v>338</v>
      </c>
      <c r="D61" s="11">
        <f>SUM(D11:D42)</f>
        <v>5</v>
      </c>
    </row>
    <row r="62" ht="21.75" customHeight="1" spans="1:4">
      <c r="A62" s="15" t="s">
        <v>328</v>
      </c>
      <c r="B62" s="11">
        <f>SUM(C46:C56)</f>
        <v>2</v>
      </c>
      <c r="C62" s="15" t="s">
        <v>329</v>
      </c>
      <c r="D62" s="11">
        <f>SUM(D46:D56)</f>
        <v>2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1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INDEX(Matrizes!$B$5:$D$7,IF(D60&lt;=1,1,IF(D60&lt;=3,2,3)),IF(B60&lt;=5,1,IF(B60&lt;=19,2,3)))</f>
        <v>2</v>
      </c>
      <c r="C64" s="16" t="s">
        <v>25</v>
      </c>
      <c r="D64" s="17" t="str">
        <f>INDEX(Matrizes!$B$10:$D$10,1,B64)</f>
        <v>Moderada</v>
      </c>
    </row>
    <row r="65" ht="21.75" customHeight="1" spans="1:4">
      <c r="A65" s="18" t="s">
        <v>342</v>
      </c>
      <c r="B65" s="11">
        <f>INDEX(Matrizes!$B$13:$D$17,MATCH("SE",Matrizes!$A$13:$A$17,0),B64)</f>
        <v>5</v>
      </c>
      <c r="C65" s="18" t="s">
        <v>343</v>
      </c>
      <c r="D65" s="11">
        <f>B65</f>
        <v>5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941</v>
      </c>
      <c r="C70" s="6"/>
      <c r="D70" s="7"/>
    </row>
    <row r="71" ht="28.5" customHeight="1" spans="1:4">
      <c r="A71" s="4" t="s">
        <v>349</v>
      </c>
      <c r="B71" s="5" t="s">
        <v>527</v>
      </c>
      <c r="C71" s="6"/>
      <c r="D71" s="7"/>
    </row>
    <row r="72" ht="39.75" customHeight="1" spans="1:4">
      <c r="A72" s="4" t="s">
        <v>351</v>
      </c>
      <c r="B72" s="5" t="s">
        <v>933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942</v>
      </c>
      <c r="B75" s="20"/>
      <c r="C75" s="20"/>
      <c r="D75" s="20"/>
    </row>
    <row r="76" ht="42" customHeight="1" spans="1:4">
      <c r="A76" s="15"/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19.5" customHeight="1" spans="1:4">
      <c r="A131" s="8"/>
      <c r="B131" s="8"/>
      <c r="C131" s="8"/>
      <c r="D131" s="8"/>
    </row>
    <row r="132" ht="19.5" customHeight="1" spans="1:4">
      <c r="A132" s="8"/>
      <c r="B132" s="8"/>
      <c r="C132" s="8"/>
      <c r="D132" s="8"/>
    </row>
    <row r="133" ht="19.5" customHeight="1" spans="1:4">
      <c r="A133" s="8"/>
      <c r="B133" s="8"/>
      <c r="C133" s="8"/>
      <c r="D133" s="8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0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2" manualBreakCount="2">
    <brk id="43" max="16383" man="1"/>
    <brk id="74" max="16383" man="1"/>
  </rowBreak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944</v>
      </c>
      <c r="B1" s="3"/>
      <c r="C1" s="3"/>
      <c r="D1" s="3"/>
    </row>
    <row r="2" ht="28.5" customHeight="1" spans="1:4">
      <c r="A2" s="4" t="s">
        <v>301</v>
      </c>
      <c r="B2" s="5" t="s">
        <v>921</v>
      </c>
      <c r="C2" s="6"/>
      <c r="D2" s="7"/>
    </row>
    <row r="3" ht="28.5" customHeight="1" spans="1:4">
      <c r="A3" s="4" t="s">
        <v>303</v>
      </c>
      <c r="B3" s="5" t="s">
        <v>126</v>
      </c>
      <c r="C3" s="6"/>
      <c r="D3" s="7"/>
    </row>
    <row r="4" ht="39.75" customHeight="1" spans="1:4">
      <c r="A4" s="4" t="s">
        <v>305</v>
      </c>
      <c r="B4" s="5" t="s">
        <v>945</v>
      </c>
      <c r="C4" s="6"/>
      <c r="D4" s="7"/>
    </row>
    <row r="5" ht="28.5" customHeight="1" spans="1:4">
      <c r="A5" s="4" t="s">
        <v>307</v>
      </c>
      <c r="B5" s="5" t="s">
        <v>946</v>
      </c>
      <c r="C5" s="6"/>
      <c r="D5" s="7"/>
    </row>
    <row r="6" ht="28.5" customHeight="1" spans="1:4">
      <c r="A6" s="4" t="s">
        <v>309</v>
      </c>
      <c r="B6" s="5" t="s">
        <v>478</v>
      </c>
      <c r="C6" s="6"/>
      <c r="D6" s="7"/>
    </row>
    <row r="7" ht="28.5" customHeight="1" spans="1:4">
      <c r="A7" s="4" t="s">
        <v>311</v>
      </c>
      <c r="B7" s="5" t="s">
        <v>947</v>
      </c>
      <c r="C7" s="6"/>
      <c r="D7" s="7"/>
    </row>
    <row r="8" ht="54.75" customHeight="1" spans="1:4">
      <c r="A8" s="4" t="s">
        <v>313</v>
      </c>
      <c r="B8" s="5" t="s">
        <v>548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948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949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519</v>
      </c>
      <c r="B13" s="10" t="s">
        <v>520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521</v>
      </c>
      <c r="B14" s="10" t="s">
        <v>520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364</v>
      </c>
      <c r="B15" s="10" t="s">
        <v>522</v>
      </c>
      <c r="C15" s="11">
        <f>IF(AND(A15&lt;&gt;"",B15&lt;&gt;"Saída",COUNTIF($A$11:A15,A15)=1),1,0)</f>
        <v>0</v>
      </c>
      <c r="D15" s="11">
        <f>IF(AND(A15&lt;&gt;"",B15="Saída",COUNTIF($A$11:A15,A15)=1),1,0)</f>
        <v>1</v>
      </c>
    </row>
    <row r="16" ht="21" customHeight="1" spans="1:4">
      <c r="A16" s="10" t="s">
        <v>322</v>
      </c>
      <c r="B16" s="10" t="s">
        <v>522</v>
      </c>
      <c r="C16" s="11">
        <f>IF(AND(A16&lt;&gt;"",B16&lt;&gt;"Saída",COUNTIF($A$11:A16,A16)=1),1,0)</f>
        <v>0</v>
      </c>
      <c r="D16" s="11">
        <f>IF(AND(A16&lt;&gt;"",B16="Saída",COUNTIF($A$11:A16,A16)=1),1,0)</f>
        <v>1</v>
      </c>
    </row>
    <row r="17" ht="21" customHeight="1" spans="1:4">
      <c r="A17" s="10" t="s">
        <v>323</v>
      </c>
      <c r="B17" s="10" t="s">
        <v>522</v>
      </c>
      <c r="C17" s="11">
        <f>IF(AND(A17&lt;&gt;"",B17&lt;&gt;"Saída",COUNTIF($A$11:A17,A17)=1),1,0)</f>
        <v>0</v>
      </c>
      <c r="D17" s="11">
        <f>IF(AND(A17&lt;&gt;"",B17="Saída",COUNTIF($A$11:A17,A17)=1),1,0)</f>
        <v>1</v>
      </c>
    </row>
    <row r="18" ht="21" customHeight="1" spans="1:4">
      <c r="A18" s="10" t="s">
        <v>324</v>
      </c>
      <c r="B18" s="10" t="s">
        <v>522</v>
      </c>
      <c r="C18" s="11">
        <f>IF(AND(A18&lt;&gt;"",B18&lt;&gt;"Saída",COUNTIF($A$11:A18,A18)=1),1,0)</f>
        <v>0</v>
      </c>
      <c r="D18" s="11">
        <f>IF(AND(A18&lt;&gt;"",B18="Saída",COUNTIF($A$11:A18,A18)=1),1,0)</f>
        <v>1</v>
      </c>
    </row>
    <row r="19" ht="21" customHeight="1" spans="1:4">
      <c r="A19" s="10" t="s">
        <v>366</v>
      </c>
      <c r="B19" s="10" t="s">
        <v>522</v>
      </c>
      <c r="C19" s="11">
        <f>IF(AND(A19&lt;&gt;"",B19&lt;&gt;"Saída",COUNTIF($A$11:A19,A19)=1),1,0)</f>
        <v>0</v>
      </c>
      <c r="D19" s="11">
        <f>IF(AND(A19&lt;&gt;"",B19="Saída",COUNTIF($A$11:A19,A19)=1),1,0)</f>
        <v>1</v>
      </c>
    </row>
    <row r="20" ht="21" customHeight="1" spans="1:4">
      <c r="A20" s="10" t="s">
        <v>367</v>
      </c>
      <c r="B20" s="10" t="s">
        <v>522</v>
      </c>
      <c r="C20" s="11">
        <f>IF(AND(A20&lt;&gt;"",B20&lt;&gt;"Saída",COUNTIF($A$11:A20,A20)=1),1,0)</f>
        <v>0</v>
      </c>
      <c r="D20" s="11">
        <f>IF(AND(A20&lt;&gt;"",B20="Saída",COUNTIF($A$11:A20,A20)=1),1,0)</f>
        <v>1</v>
      </c>
    </row>
    <row r="21" ht="21" customHeight="1" spans="1:4">
      <c r="A21" s="10" t="s">
        <v>368</v>
      </c>
      <c r="B21" s="10" t="s">
        <v>522</v>
      </c>
      <c r="C21" s="11">
        <f>IF(AND(A21&lt;&gt;"",B21&lt;&gt;"Saída",COUNTIF($A$11:A21,A21)=1),1,0)</f>
        <v>0</v>
      </c>
      <c r="D21" s="11">
        <f>IF(AND(A21&lt;&gt;"",B21="Saída",COUNTIF($A$11:A21,A21)=1),1,0)</f>
        <v>1</v>
      </c>
    </row>
    <row r="22" ht="21" customHeight="1" spans="1:4">
      <c r="A22" s="10" t="s">
        <v>369</v>
      </c>
      <c r="B22" s="10" t="s">
        <v>522</v>
      </c>
      <c r="C22" s="11">
        <f>IF(AND(A22&lt;&gt;"",B22&lt;&gt;"Saída",COUNTIF($A$11:A22,A22)=1),1,0)</f>
        <v>0</v>
      </c>
      <c r="D22" s="11">
        <f>IF(AND(A22&lt;&gt;"",B22="Saída",COUNTIF($A$11:A22,A22)=1),1,0)</f>
        <v>1</v>
      </c>
    </row>
    <row r="23" ht="21" customHeight="1" spans="1:4">
      <c r="A23" s="10" t="s">
        <v>950</v>
      </c>
      <c r="B23" s="10" t="s">
        <v>522</v>
      </c>
      <c r="C23" s="11">
        <f>IF(AND(A23&lt;&gt;"",B23&lt;&gt;"Saída",COUNTIF($A$11:A23,A23)=1),1,0)</f>
        <v>0</v>
      </c>
      <c r="D23" s="11">
        <f>IF(AND(A23&lt;&gt;"",B23="Saída",COUNTIF($A$11:A23,A23)=1),1,0)</f>
        <v>1</v>
      </c>
    </row>
    <row r="24" ht="21" customHeight="1" spans="1:4">
      <c r="A24" s="10" t="s">
        <v>396</v>
      </c>
      <c r="B24" s="10" t="s">
        <v>522</v>
      </c>
      <c r="C24" s="11">
        <f>IF(AND(A24&lt;&gt;"",B24&lt;&gt;"Saída",COUNTIF($A$11:A24,A24)=1),1,0)</f>
        <v>0</v>
      </c>
      <c r="D24" s="11">
        <f>IF(AND(A24&lt;&gt;"",B24="Saída",COUNTIF($A$11:A24,A24)=1),1,0)</f>
        <v>1</v>
      </c>
    </row>
    <row r="25" ht="21" customHeight="1" spans="1:4">
      <c r="A25" s="10" t="s">
        <v>951</v>
      </c>
      <c r="B25" s="10" t="s">
        <v>522</v>
      </c>
      <c r="C25" s="11">
        <f>IF(AND(A25&lt;&gt;"",B25&lt;&gt;"Saída",COUNTIF($A$11:A25,A25)=1),1,0)</f>
        <v>0</v>
      </c>
      <c r="D25" s="11">
        <f>IF(AND(A25&lt;&gt;"",B25="Saída",COUNTIF($A$11:A25,A25)=1),1,0)</f>
        <v>1</v>
      </c>
    </row>
    <row r="26" ht="30" customHeight="1" spans="1:4">
      <c r="A26" s="10" t="s">
        <v>952</v>
      </c>
      <c r="B26" s="10" t="s">
        <v>522</v>
      </c>
      <c r="C26" s="11">
        <f>IF(AND(A26&lt;&gt;"",B26&lt;&gt;"Saída",COUNTIF($A$11:A26,A26)=1),1,0)</f>
        <v>0</v>
      </c>
      <c r="D26" s="11">
        <f>IF(AND(A26&lt;&gt;"",B26="Saída",COUNTIF($A$11:A26,A26)=1),1,0)</f>
        <v>1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27</v>
      </c>
      <c r="B46" s="15" t="s">
        <v>28</v>
      </c>
      <c r="C46" s="15">
        <v>1</v>
      </c>
      <c r="D46" s="15">
        <v>1</v>
      </c>
    </row>
    <row r="47" ht="33.75" customHeight="1" spans="1:4">
      <c r="A47" s="15" t="s">
        <v>29</v>
      </c>
      <c r="B47" s="15" t="s">
        <v>30</v>
      </c>
      <c r="C47" s="15">
        <v>1</v>
      </c>
      <c r="D47" s="15">
        <v>1</v>
      </c>
    </row>
    <row r="48" ht="33.75" customHeight="1" spans="1:4">
      <c r="A48" s="15" t="s">
        <v>31</v>
      </c>
      <c r="B48" s="15" t="s">
        <v>32</v>
      </c>
      <c r="C48" s="15">
        <v>1</v>
      </c>
      <c r="D48" s="15">
        <v>1</v>
      </c>
    </row>
    <row r="49" ht="33.75" customHeight="1" spans="1:4">
      <c r="A49" s="15" t="s">
        <v>33</v>
      </c>
      <c r="B49" s="15" t="s">
        <v>34</v>
      </c>
      <c r="C49" s="15">
        <v>1</v>
      </c>
      <c r="D49" s="15">
        <v>1</v>
      </c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16</v>
      </c>
      <c r="C60" s="15" t="s">
        <v>525</v>
      </c>
      <c r="D60" s="11">
        <f>COUNTA(A46:A56)</f>
        <v>4</v>
      </c>
    </row>
    <row r="61" ht="21.75" customHeight="1" spans="1:4">
      <c r="A61" s="15" t="s">
        <v>337</v>
      </c>
      <c r="B61" s="11">
        <f>SUM(C11:C42)</f>
        <v>4</v>
      </c>
      <c r="C61" s="15" t="s">
        <v>338</v>
      </c>
      <c r="D61" s="11">
        <f>SUM(D11:D42)</f>
        <v>12</v>
      </c>
    </row>
    <row r="62" ht="21.75" customHeight="1" spans="1:4">
      <c r="A62" s="15" t="s">
        <v>328</v>
      </c>
      <c r="B62" s="11">
        <f>SUM(C46:C56)</f>
        <v>4</v>
      </c>
      <c r="C62" s="15" t="s">
        <v>329</v>
      </c>
      <c r="D62" s="11">
        <f>SUM(D46:D56)</f>
        <v>4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2</v>
      </c>
      <c r="C63" s="15" t="s">
        <v>340</v>
      </c>
      <c r="D63" s="11">
        <f>INDEX(Matrizes!$B$5:$D$7,IF(D62&lt;=1,1,IF(D62&lt;=3,2,3)),IF(D61&lt;=5,1,IF(D61&lt;=19,2,3)))</f>
        <v>3</v>
      </c>
    </row>
    <row r="64" ht="23" customHeight="1" spans="1:4">
      <c r="A64" s="15" t="s">
        <v>341</v>
      </c>
      <c r="B64" s="11">
        <f>INDEX(Matrizes!$B$5:$D$7,IF(D60&lt;=1,1,IF(D60&lt;=3,2,3)),IF(B60&lt;=5,1,IF(B60&lt;=19,2,3)))</f>
        <v>3</v>
      </c>
      <c r="C64" s="16" t="s">
        <v>25</v>
      </c>
      <c r="D64" s="17" t="str">
        <f>INDEX(Matrizes!$B$10:$D$10,1,B64)</f>
        <v>Complexa</v>
      </c>
    </row>
    <row r="65" ht="21.75" customHeight="1" spans="1:4">
      <c r="A65" s="18" t="s">
        <v>342</v>
      </c>
      <c r="B65" s="11">
        <f>INDEX(Matrizes!$B$13:$D$17,MATCH("SE",Matrizes!$A$13:$A$17,0),B64)</f>
        <v>7</v>
      </c>
      <c r="C65" s="18" t="s">
        <v>343</v>
      </c>
      <c r="D65" s="11">
        <f>B65</f>
        <v>7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953</v>
      </c>
      <c r="C70" s="6"/>
      <c r="D70" s="7"/>
    </row>
    <row r="71" ht="28.5" customHeight="1" spans="1:4">
      <c r="A71" s="4" t="s">
        <v>349</v>
      </c>
      <c r="B71" s="5" t="s">
        <v>527</v>
      </c>
      <c r="C71" s="6"/>
      <c r="D71" s="7"/>
    </row>
    <row r="72" ht="39.75" customHeight="1" spans="1:4">
      <c r="A72" s="4" t="s">
        <v>351</v>
      </c>
      <c r="B72" s="5" t="s">
        <v>945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954</v>
      </c>
      <c r="B75" s="20"/>
      <c r="C75" s="20"/>
      <c r="D75" s="20"/>
    </row>
    <row r="76" ht="42" customHeight="1" spans="1:4">
      <c r="A76" s="15"/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19.5" customHeight="1" spans="1:4">
      <c r="A131" s="8"/>
      <c r="B131" s="8"/>
      <c r="C131" s="8"/>
      <c r="D131" s="8"/>
    </row>
    <row r="132" ht="19.5" customHeight="1" spans="1:4">
      <c r="A132" s="8"/>
      <c r="B132" s="8"/>
      <c r="C132" s="8"/>
      <c r="D132" s="8"/>
    </row>
    <row r="133" ht="19.5" customHeight="1" spans="1:4">
      <c r="A133" s="8"/>
      <c r="B133" s="8"/>
      <c r="C133" s="8"/>
      <c r="D133" s="8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0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2" manualBreakCount="2">
    <brk id="43" max="16383" man="1"/>
    <brk id="74" max="16383" man="1"/>
  </rowBreak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956</v>
      </c>
      <c r="B1" s="3"/>
      <c r="C1" s="3"/>
      <c r="D1" s="3"/>
    </row>
    <row r="2" ht="28.5" customHeight="1" spans="1:4">
      <c r="A2" s="4" t="s">
        <v>301</v>
      </c>
      <c r="B2" s="5" t="s">
        <v>921</v>
      </c>
      <c r="C2" s="6"/>
      <c r="D2" s="7"/>
    </row>
    <row r="3" ht="28.5" customHeight="1" spans="1:4">
      <c r="A3" s="4" t="s">
        <v>303</v>
      </c>
      <c r="B3" s="5" t="s">
        <v>128</v>
      </c>
      <c r="C3" s="6"/>
      <c r="D3" s="7"/>
    </row>
    <row r="4" ht="39.75" customHeight="1" spans="1:4">
      <c r="A4" s="4" t="s">
        <v>305</v>
      </c>
      <c r="B4" s="5" t="s">
        <v>957</v>
      </c>
      <c r="C4" s="6"/>
      <c r="D4" s="7"/>
    </row>
    <row r="5" ht="28.5" customHeight="1" spans="1:4">
      <c r="A5" s="4" t="s">
        <v>307</v>
      </c>
      <c r="B5" s="5" t="s">
        <v>958</v>
      </c>
      <c r="C5" s="6"/>
      <c r="D5" s="7"/>
    </row>
    <row r="6" ht="28.5" customHeight="1" spans="1:4">
      <c r="A6" s="4" t="s">
        <v>309</v>
      </c>
      <c r="B6" s="5" t="s">
        <v>478</v>
      </c>
      <c r="C6" s="6"/>
      <c r="D6" s="7"/>
    </row>
    <row r="7" ht="28.5" customHeight="1" spans="1:4">
      <c r="A7" s="4" t="s">
        <v>311</v>
      </c>
      <c r="B7" s="5" t="s">
        <v>959</v>
      </c>
      <c r="C7" s="6"/>
      <c r="D7" s="7"/>
    </row>
    <row r="8" ht="54.75" customHeight="1" spans="1:4">
      <c r="A8" s="4" t="s">
        <v>313</v>
      </c>
      <c r="B8" s="5" t="s">
        <v>548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519</v>
      </c>
      <c r="B11" s="10" t="s">
        <v>520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521</v>
      </c>
      <c r="B12" s="10" t="s">
        <v>520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396</v>
      </c>
      <c r="B13" s="10" t="s">
        <v>522</v>
      </c>
      <c r="C13" s="11">
        <f>IF(AND(A13&lt;&gt;"",B13&lt;&gt;"Saída",COUNTIF($A$11:A13,A13)=1),1,0)</f>
        <v>0</v>
      </c>
      <c r="D13" s="11">
        <f>IF(AND(A13&lt;&gt;"",B13="Saída",COUNTIF($A$11:A13,A13)=1),1,0)</f>
        <v>1</v>
      </c>
    </row>
    <row r="14" ht="21" customHeight="1" spans="1:4">
      <c r="A14" s="10" t="s">
        <v>381</v>
      </c>
      <c r="B14" s="10" t="s">
        <v>522</v>
      </c>
      <c r="C14" s="11">
        <f>IF(AND(A14&lt;&gt;"",B14&lt;&gt;"Saída",COUNTIF($A$11:A14,A14)=1),1,0)</f>
        <v>0</v>
      </c>
      <c r="D14" s="11">
        <f>IF(AND(A14&lt;&gt;"",B14="Saída",COUNTIF($A$11:A14,A14)=1),1,0)</f>
        <v>1</v>
      </c>
    </row>
    <row r="15" ht="21" customHeight="1" spans="1:4">
      <c r="A15" s="10" t="s">
        <v>382</v>
      </c>
      <c r="B15" s="10" t="s">
        <v>522</v>
      </c>
      <c r="C15" s="11">
        <f>IF(AND(A15&lt;&gt;"",B15&lt;&gt;"Saída",COUNTIF($A$11:A15,A15)=1),1,0)</f>
        <v>0</v>
      </c>
      <c r="D15" s="11">
        <f>IF(AND(A15&lt;&gt;"",B15="Saída",COUNTIF($A$11:A15,A15)=1),1,0)</f>
        <v>1</v>
      </c>
    </row>
    <row r="16" ht="21" customHeight="1" spans="1:4">
      <c r="A16" s="10" t="s">
        <v>383</v>
      </c>
      <c r="B16" s="10" t="s">
        <v>522</v>
      </c>
      <c r="C16" s="11">
        <f>IF(AND(A16&lt;&gt;"",B16&lt;&gt;"Saída",COUNTIF($A$11:A16,A16)=1),1,0)</f>
        <v>0</v>
      </c>
      <c r="D16" s="11">
        <f>IF(AND(A16&lt;&gt;"",B16="Saída",COUNTIF($A$11:A16,A16)=1),1,0)</f>
        <v>1</v>
      </c>
    </row>
    <row r="17" ht="21" customHeight="1" spans="1:4">
      <c r="A17" s="10" t="s">
        <v>384</v>
      </c>
      <c r="B17" s="10" t="s">
        <v>522</v>
      </c>
      <c r="C17" s="11">
        <f>IF(AND(A17&lt;&gt;"",B17&lt;&gt;"Saída",COUNTIF($A$11:A17,A17)=1),1,0)</f>
        <v>0</v>
      </c>
      <c r="D17" s="11">
        <f>IF(AND(A17&lt;&gt;"",B17="Saída",COUNTIF($A$11:A17,A17)=1),1,0)</f>
        <v>1</v>
      </c>
    </row>
    <row r="18" ht="21" customHeight="1" spans="1:4">
      <c r="A18" s="10" t="s">
        <v>368</v>
      </c>
      <c r="B18" s="10" t="s">
        <v>522</v>
      </c>
      <c r="C18" s="11">
        <f>IF(AND(A18&lt;&gt;"",B18&lt;&gt;"Saída",COUNTIF($A$11:A18,A18)=1),1,0)</f>
        <v>0</v>
      </c>
      <c r="D18" s="11">
        <f>IF(AND(A18&lt;&gt;"",B18="Saída",COUNTIF($A$11:A18,A18)=1),1,0)</f>
        <v>1</v>
      </c>
    </row>
    <row r="19" ht="21" customHeight="1" spans="1:4">
      <c r="A19" s="10" t="s">
        <v>960</v>
      </c>
      <c r="B19" s="10" t="s">
        <v>522</v>
      </c>
      <c r="C19" s="11">
        <f>IF(AND(A19&lt;&gt;"",B19&lt;&gt;"Saída",COUNTIF($A$11:A19,A19)=1),1,0)</f>
        <v>0</v>
      </c>
      <c r="D19" s="11">
        <f>IF(AND(A19&lt;&gt;"",B19="Saída",COUNTIF($A$11:A19,A19)=1),1,0)</f>
        <v>1</v>
      </c>
    </row>
    <row r="20" ht="21" customHeight="1" spans="1:4">
      <c r="A20" s="10" t="s">
        <v>961</v>
      </c>
      <c r="B20" s="10" t="s">
        <v>522</v>
      </c>
      <c r="C20" s="11">
        <f>IF(AND(A20&lt;&gt;"",B20&lt;&gt;"Saída",COUNTIF($A$11:A20,A20)=1),1,0)</f>
        <v>0</v>
      </c>
      <c r="D20" s="11">
        <f>IF(AND(A20&lt;&gt;"",B20="Saída",COUNTIF($A$11:A20,A20)=1),1,0)</f>
        <v>1</v>
      </c>
    </row>
    <row r="21" ht="21" customHeight="1" spans="1:4">
      <c r="A21" s="10" t="s">
        <v>364</v>
      </c>
      <c r="B21" s="10" t="s">
        <v>522</v>
      </c>
      <c r="C21" s="11">
        <f>IF(AND(A21&lt;&gt;"",B21&lt;&gt;"Saída",COUNTIF($A$11:A21,A21)=1),1,0)</f>
        <v>0</v>
      </c>
      <c r="D21" s="11">
        <f>IF(AND(A21&lt;&gt;"",B21="Saída",COUNTIF($A$11:A21,A21)=1),1,0)</f>
        <v>1</v>
      </c>
    </row>
    <row r="22" ht="21" customHeight="1" spans="1:4">
      <c r="A22" s="10" t="s">
        <v>962</v>
      </c>
      <c r="B22" s="10" t="s">
        <v>522</v>
      </c>
      <c r="C22" s="11">
        <f>IF(AND(A22&lt;&gt;"",B22&lt;&gt;"Saída",COUNTIF($A$11:A22,A22)=1),1,0)</f>
        <v>0</v>
      </c>
      <c r="D22" s="11">
        <f>IF(AND(A22&lt;&gt;"",B22="Saída",COUNTIF($A$11:A22,A22)=1),1,0)</f>
        <v>1</v>
      </c>
    </row>
    <row r="23" ht="21" customHeight="1" spans="1:4">
      <c r="A23" s="10" t="s">
        <v>963</v>
      </c>
      <c r="B23" s="10" t="s">
        <v>522</v>
      </c>
      <c r="C23" s="11">
        <f>IF(AND(A23&lt;&gt;"",B23&lt;&gt;"Saída",COUNTIF($A$11:A23,A23)=1),1,0)</f>
        <v>0</v>
      </c>
      <c r="D23" s="11">
        <f>IF(AND(A23&lt;&gt;"",B23="Saída",COUNTIF($A$11:A23,A23)=1),1,0)</f>
        <v>1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27</v>
      </c>
      <c r="B46" s="15" t="s">
        <v>28</v>
      </c>
      <c r="C46" s="15">
        <v>1</v>
      </c>
      <c r="D46" s="15">
        <v>1</v>
      </c>
    </row>
    <row r="47" ht="33.75" customHeight="1" spans="1:4">
      <c r="A47" s="15" t="s">
        <v>29</v>
      </c>
      <c r="B47" s="15" t="s">
        <v>30</v>
      </c>
      <c r="C47" s="15">
        <v>1</v>
      </c>
      <c r="D47" s="15">
        <v>1</v>
      </c>
    </row>
    <row r="48" ht="33.75" customHeight="1" spans="1:4">
      <c r="A48" s="15" t="s">
        <v>31</v>
      </c>
      <c r="B48" s="15" t="s">
        <v>32</v>
      </c>
      <c r="C48" s="15">
        <v>1</v>
      </c>
      <c r="D48" s="15">
        <v>1</v>
      </c>
    </row>
    <row r="49" ht="33.75" customHeight="1" spans="1:4">
      <c r="A49" s="15" t="s">
        <v>33</v>
      </c>
      <c r="B49" s="15" t="s">
        <v>34</v>
      </c>
      <c r="C49" s="15">
        <v>1</v>
      </c>
      <c r="D49" s="15">
        <v>1</v>
      </c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13</v>
      </c>
      <c r="C60" s="15" t="s">
        <v>525</v>
      </c>
      <c r="D60" s="11">
        <f>COUNTA(A46:A56)</f>
        <v>4</v>
      </c>
    </row>
    <row r="61" ht="21.75" customHeight="1" spans="1:4">
      <c r="A61" s="15" t="s">
        <v>337</v>
      </c>
      <c r="B61" s="11">
        <f>SUM(C11:C42)</f>
        <v>2</v>
      </c>
      <c r="C61" s="15" t="s">
        <v>338</v>
      </c>
      <c r="D61" s="11">
        <f>SUM(D11:D42)</f>
        <v>11</v>
      </c>
    </row>
    <row r="62" ht="21.75" customHeight="1" spans="1:4">
      <c r="A62" s="15" t="s">
        <v>328</v>
      </c>
      <c r="B62" s="11">
        <f>SUM(C46:C56)</f>
        <v>4</v>
      </c>
      <c r="C62" s="15" t="s">
        <v>329</v>
      </c>
      <c r="D62" s="11">
        <f>SUM(D46:D56)</f>
        <v>4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2</v>
      </c>
      <c r="C63" s="15" t="s">
        <v>340</v>
      </c>
      <c r="D63" s="11">
        <f>INDEX(Matrizes!$B$5:$D$7,IF(D62&lt;=1,1,IF(D62&lt;=3,2,3)),IF(D61&lt;=5,1,IF(D61&lt;=19,2,3)))</f>
        <v>3</v>
      </c>
    </row>
    <row r="64" ht="23" customHeight="1" spans="1:4">
      <c r="A64" s="15" t="s">
        <v>341</v>
      </c>
      <c r="B64" s="11">
        <f>INDEX(Matrizes!$B$5:$D$7,IF(D60&lt;=1,1,IF(D60&lt;=3,2,3)),IF(B60&lt;=5,1,IF(B60&lt;=19,2,3)))</f>
        <v>3</v>
      </c>
      <c r="C64" s="16" t="s">
        <v>25</v>
      </c>
      <c r="D64" s="17" t="str">
        <f>INDEX(Matrizes!$B$10:$D$10,1,B64)</f>
        <v>Complexa</v>
      </c>
    </row>
    <row r="65" ht="21.75" customHeight="1" spans="1:4">
      <c r="A65" s="18" t="s">
        <v>342</v>
      </c>
      <c r="B65" s="11">
        <f>INDEX(Matrizes!$B$13:$D$17,MATCH("SE",Matrizes!$A$13:$A$17,0),B64)</f>
        <v>7</v>
      </c>
      <c r="C65" s="18" t="s">
        <v>343</v>
      </c>
      <c r="D65" s="11">
        <f>B65</f>
        <v>7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587</v>
      </c>
      <c r="C70" s="6"/>
      <c r="D70" s="7"/>
    </row>
    <row r="71" ht="28.5" customHeight="1" spans="1:4">
      <c r="A71" s="4" t="s">
        <v>349</v>
      </c>
      <c r="B71" s="5" t="s">
        <v>527</v>
      </c>
      <c r="C71" s="6"/>
      <c r="D71" s="7"/>
    </row>
    <row r="72" ht="39.75" customHeight="1" spans="1:4">
      <c r="A72" s="4" t="s">
        <v>351</v>
      </c>
      <c r="B72" s="5" t="s">
        <v>957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964</v>
      </c>
      <c r="B75" s="20"/>
      <c r="C75" s="20"/>
      <c r="D75" s="20"/>
    </row>
    <row r="76" ht="42" customHeight="1" spans="1:4">
      <c r="A76" s="15"/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19.5" customHeight="1" spans="1:4">
      <c r="A131" s="8"/>
      <c r="B131" s="8"/>
      <c r="C131" s="8"/>
      <c r="D131" s="8"/>
    </row>
    <row r="132" ht="19.5" customHeight="1" spans="1:4">
      <c r="A132" s="8"/>
      <c r="B132" s="8"/>
      <c r="C132" s="8"/>
      <c r="D132" s="8"/>
    </row>
    <row r="133" ht="19.5" customHeight="1" spans="1:4">
      <c r="A133" s="8"/>
      <c r="B133" s="8"/>
      <c r="C133" s="8"/>
      <c r="D133" s="8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0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2" manualBreakCount="2">
    <brk id="43" max="16383" man="1"/>
    <brk id="74" max="16383" man="1"/>
  </rowBreak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966</v>
      </c>
      <c r="B1" s="3"/>
      <c r="C1" s="3"/>
      <c r="D1" s="3"/>
    </row>
    <row r="2" ht="28.5" customHeight="1" spans="1:4">
      <c r="A2" s="4" t="s">
        <v>301</v>
      </c>
      <c r="B2" s="5" t="s">
        <v>921</v>
      </c>
      <c r="C2" s="6"/>
      <c r="D2" s="7"/>
    </row>
    <row r="3" ht="28.5" customHeight="1" spans="1:4">
      <c r="A3" s="4" t="s">
        <v>303</v>
      </c>
      <c r="B3" s="5" t="s">
        <v>130</v>
      </c>
      <c r="C3" s="6"/>
      <c r="D3" s="7"/>
    </row>
    <row r="4" ht="28.5" customHeight="1" spans="1:4">
      <c r="A4" s="4" t="s">
        <v>305</v>
      </c>
      <c r="B4" s="5" t="s">
        <v>967</v>
      </c>
      <c r="C4" s="6"/>
      <c r="D4" s="7"/>
    </row>
    <row r="5" ht="28.5" customHeight="1" spans="1:4">
      <c r="A5" s="4" t="s">
        <v>307</v>
      </c>
      <c r="B5" s="5" t="s">
        <v>968</v>
      </c>
      <c r="C5" s="6"/>
      <c r="D5" s="7"/>
    </row>
    <row r="6" ht="28.5" customHeight="1" spans="1:4">
      <c r="A6" s="4" t="s">
        <v>309</v>
      </c>
      <c r="B6" s="5" t="s">
        <v>969</v>
      </c>
      <c r="C6" s="6"/>
      <c r="D6" s="7"/>
    </row>
    <row r="7" ht="39.75" customHeight="1" spans="1:4">
      <c r="A7" s="4" t="s">
        <v>311</v>
      </c>
      <c r="B7" s="5" t="s">
        <v>970</v>
      </c>
      <c r="C7" s="6"/>
      <c r="D7" s="7"/>
    </row>
    <row r="8" ht="54.75" customHeight="1" spans="1:4">
      <c r="A8" s="4" t="s">
        <v>313</v>
      </c>
      <c r="B8" s="5" t="s">
        <v>971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395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385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519</v>
      </c>
      <c r="B13" s="10" t="s">
        <v>520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521</v>
      </c>
      <c r="B14" s="10" t="s">
        <v>520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972</v>
      </c>
      <c r="B15" s="10" t="s">
        <v>522</v>
      </c>
      <c r="C15" s="11">
        <f>IF(AND(A15&lt;&gt;"",B15&lt;&gt;"Saída",COUNTIF($A$11:A15,A15)=1),1,0)</f>
        <v>0</v>
      </c>
      <c r="D15" s="11">
        <f>IF(AND(A15&lt;&gt;"",B15="Saída",COUNTIF($A$11:A15,A15)=1),1,0)</f>
        <v>1</v>
      </c>
    </row>
    <row r="16" ht="21" customHeight="1" spans="1:4">
      <c r="A16" s="10" t="s">
        <v>973</v>
      </c>
      <c r="B16" s="10" t="s">
        <v>522</v>
      </c>
      <c r="C16" s="11">
        <f>IF(AND(A16&lt;&gt;"",B16&lt;&gt;"Saída",COUNTIF($A$11:A16,A16)=1),1,0)</f>
        <v>0</v>
      </c>
      <c r="D16" s="11">
        <f>IF(AND(A16&lt;&gt;"",B16="Saída",COUNTIF($A$11:A16,A16)=1),1,0)</f>
        <v>1</v>
      </c>
    </row>
    <row r="17" ht="21" customHeight="1" spans="1:4">
      <c r="A17" s="10" t="s">
        <v>974</v>
      </c>
      <c r="B17" s="10" t="s">
        <v>522</v>
      </c>
      <c r="C17" s="11">
        <f>IF(AND(A17&lt;&gt;"",B17&lt;&gt;"Saída",COUNTIF($A$11:A17,A17)=1),1,0)</f>
        <v>0</v>
      </c>
      <c r="D17" s="11">
        <f>IF(AND(A17&lt;&gt;"",B17="Saída",COUNTIF($A$11:A17,A17)=1),1,0)</f>
        <v>1</v>
      </c>
    </row>
    <row r="18" ht="21" customHeight="1" spans="1:4">
      <c r="A18" s="10" t="s">
        <v>975</v>
      </c>
      <c r="B18" s="10" t="s">
        <v>522</v>
      </c>
      <c r="C18" s="11">
        <f>IF(AND(A18&lt;&gt;"",B18&lt;&gt;"Saída",COUNTIF($A$11:A18,A18)=1),1,0)</f>
        <v>0</v>
      </c>
      <c r="D18" s="11">
        <f>IF(AND(A18&lt;&gt;"",B18="Saída",COUNTIF($A$11:A18,A18)=1),1,0)</f>
        <v>1</v>
      </c>
    </row>
    <row r="19" ht="21" customHeight="1" spans="1:4">
      <c r="A19" s="10" t="s">
        <v>976</v>
      </c>
      <c r="B19" s="10" t="s">
        <v>522</v>
      </c>
      <c r="C19" s="11">
        <f>IF(AND(A19&lt;&gt;"",B19&lt;&gt;"Saída",COUNTIF($A$11:A19,A19)=1),1,0)</f>
        <v>0</v>
      </c>
      <c r="D19" s="11">
        <f>IF(AND(A19&lt;&gt;"",B19="Saída",COUNTIF($A$11:A19,A19)=1),1,0)</f>
        <v>1</v>
      </c>
    </row>
    <row r="20" ht="21.75" hidden="1" customHeight="1" spans="1:4">
      <c r="A20" s="12"/>
      <c r="B20" s="12"/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.75" hidden="1" customHeight="1" spans="1:4">
      <c r="A21" s="12"/>
      <c r="B21" s="12"/>
      <c r="C21" s="11">
        <f>IF(AND(A21&lt;&gt;"",B21&lt;&gt;"Saída",COUNTIF($A$11:A21,A21)=1),1,0)</f>
        <v>0</v>
      </c>
      <c r="D21" s="11">
        <f>IF(AND(A21&lt;&gt;"",B21="Saída",COUNTIF($A$11:A21,A21)=1),1,0)</f>
        <v>0</v>
      </c>
    </row>
    <row r="22" ht="21.75" hidden="1" customHeight="1" spans="1:4">
      <c r="A22" s="12"/>
      <c r="B22" s="12"/>
      <c r="C22" s="11">
        <f>IF(AND(A22&lt;&gt;"",B22&lt;&gt;"Saída",COUNTIF($A$11:A22,A22)=1),1,0)</f>
        <v>0</v>
      </c>
      <c r="D22" s="11">
        <f>IF(AND(A22&lt;&gt;"",B22="Saída",COUNTIF($A$11:A22,A22)=1),1,0)</f>
        <v>0</v>
      </c>
    </row>
    <row r="23" ht="21.75" hidden="1" customHeight="1" spans="1:4">
      <c r="A23" s="12"/>
      <c r="B23" s="12"/>
      <c r="C23" s="11">
        <f>IF(AND(A23&lt;&gt;"",B23&lt;&gt;"Saída",COUNTIF($A$11:A23,A23)=1),1,0)</f>
        <v>0</v>
      </c>
      <c r="D23" s="11">
        <f>IF(AND(A23&lt;&gt;"",B23="Saída",COUNTIF($A$11:A23,A23)=1),1,0)</f>
        <v>0</v>
      </c>
    </row>
    <row r="24" ht="21.75" hidden="1" customHeight="1" spans="1:4">
      <c r="A24" s="12"/>
      <c r="B24" s="12"/>
      <c r="C24" s="11">
        <f>IF(AND(A24&lt;&gt;"",B24&lt;&gt;"Saída",COUNTIF($A$11:A24,A24)=1),1,0)</f>
        <v>0</v>
      </c>
      <c r="D24" s="11">
        <f>IF(AND(A24&lt;&gt;"",B24="Saída",COUNTIF($A$11:A24,A24)=1),1,0)</f>
        <v>0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29</v>
      </c>
      <c r="B46" s="15" t="s">
        <v>30</v>
      </c>
      <c r="C46" s="15">
        <v>1</v>
      </c>
      <c r="D46" s="15">
        <v>1</v>
      </c>
    </row>
    <row r="47" ht="33.75" customHeight="1" spans="1:4">
      <c r="A47" s="15" t="s">
        <v>41</v>
      </c>
      <c r="B47" s="15" t="s">
        <v>42</v>
      </c>
      <c r="C47" s="15">
        <v>1</v>
      </c>
      <c r="D47" s="15">
        <v>1</v>
      </c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9</v>
      </c>
      <c r="C60" s="15" t="s">
        <v>525</v>
      </c>
      <c r="D60" s="11">
        <f>COUNTA(A46:A56)</f>
        <v>2</v>
      </c>
    </row>
    <row r="61" ht="21.75" customHeight="1" spans="1:4">
      <c r="A61" s="15" t="s">
        <v>337</v>
      </c>
      <c r="B61" s="11">
        <f>SUM(C11:C42)</f>
        <v>4</v>
      </c>
      <c r="C61" s="15" t="s">
        <v>338</v>
      </c>
      <c r="D61" s="11">
        <f>SUM(D11:D42)</f>
        <v>5</v>
      </c>
    </row>
    <row r="62" ht="21.75" customHeight="1" spans="1:4">
      <c r="A62" s="15" t="s">
        <v>328</v>
      </c>
      <c r="B62" s="11">
        <f>SUM(C46:C56)</f>
        <v>2</v>
      </c>
      <c r="C62" s="15" t="s">
        <v>329</v>
      </c>
      <c r="D62" s="11">
        <f>SUM(D46:D56)</f>
        <v>2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1</v>
      </c>
      <c r="C63" s="15" t="s">
        <v>340</v>
      </c>
      <c r="D63" s="11">
        <f>INDEX(Matrizes!$B$5:$D$7,IF(D62&lt;=1,1,IF(D62&lt;=3,2,3)),IF(D61&lt;=5,1,IF(D61&lt;=19,2,3)))</f>
        <v>1</v>
      </c>
    </row>
    <row r="64" ht="23" customHeight="1" spans="1:4">
      <c r="A64" s="15" t="s">
        <v>341</v>
      </c>
      <c r="B64" s="11">
        <f>INDEX(Matrizes!$B$5:$D$7,IF(D60&lt;=1,1,IF(D60&lt;=3,2,3)),IF(B60&lt;=5,1,IF(B60&lt;=19,2,3)))</f>
        <v>2</v>
      </c>
      <c r="C64" s="16" t="s">
        <v>25</v>
      </c>
      <c r="D64" s="17" t="str">
        <f>INDEX(Matrizes!$B$10:$D$10,1,B64)</f>
        <v>Moderada</v>
      </c>
    </row>
    <row r="65" ht="21.75" customHeight="1" spans="1:4">
      <c r="A65" s="18" t="s">
        <v>342</v>
      </c>
      <c r="B65" s="11">
        <f>INDEX(Matrizes!$B$13:$D$17,MATCH("SE",Matrizes!$A$13:$A$17,0),B64)</f>
        <v>5</v>
      </c>
      <c r="C65" s="18" t="s">
        <v>343</v>
      </c>
      <c r="D65" s="11">
        <f>B65</f>
        <v>5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977</v>
      </c>
      <c r="C70" s="6"/>
      <c r="D70" s="7"/>
    </row>
    <row r="71" ht="28.5" customHeight="1" spans="1:4">
      <c r="A71" s="4" t="s">
        <v>349</v>
      </c>
      <c r="B71" s="5" t="s">
        <v>527</v>
      </c>
      <c r="C71" s="6"/>
      <c r="D71" s="7"/>
    </row>
    <row r="72" ht="28.5" customHeight="1" spans="1:4">
      <c r="A72" s="4" t="s">
        <v>351</v>
      </c>
      <c r="B72" s="5" t="s">
        <v>967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978</v>
      </c>
      <c r="B75" s="20"/>
      <c r="C75" s="20"/>
      <c r="D75" s="20"/>
    </row>
    <row r="76" ht="42" customHeight="1" spans="1:4">
      <c r="A76" s="15" t="s">
        <v>979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981</v>
      </c>
      <c r="B131" s="20"/>
      <c r="C131" s="20"/>
      <c r="D131" s="20"/>
    </row>
    <row r="132" ht="42" customHeight="1" spans="1:4">
      <c r="A132" s="15" t="s">
        <v>982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984</v>
      </c>
      <c r="B1" s="3"/>
      <c r="C1" s="3"/>
      <c r="D1" s="3"/>
    </row>
    <row r="2" ht="28.5" customHeight="1" spans="1:4">
      <c r="A2" s="4" t="s">
        <v>301</v>
      </c>
      <c r="B2" s="5" t="s">
        <v>921</v>
      </c>
      <c r="C2" s="6"/>
      <c r="D2" s="7"/>
    </row>
    <row r="3" ht="28.5" customHeight="1" spans="1:4">
      <c r="A3" s="4" t="s">
        <v>303</v>
      </c>
      <c r="B3" s="5" t="s">
        <v>132</v>
      </c>
      <c r="C3" s="6"/>
      <c r="D3" s="7"/>
    </row>
    <row r="4" ht="39.75" customHeight="1" spans="1:4">
      <c r="A4" s="4" t="s">
        <v>305</v>
      </c>
      <c r="B4" s="5" t="s">
        <v>985</v>
      </c>
      <c r="C4" s="6"/>
      <c r="D4" s="7"/>
    </row>
    <row r="5" ht="28.5" customHeight="1" spans="1:4">
      <c r="A5" s="4" t="s">
        <v>307</v>
      </c>
      <c r="B5" s="5" t="s">
        <v>986</v>
      </c>
      <c r="C5" s="6"/>
      <c r="D5" s="7"/>
    </row>
    <row r="6" ht="28.5" customHeight="1" spans="1:4">
      <c r="A6" s="4" t="s">
        <v>309</v>
      </c>
      <c r="B6" s="5" t="s">
        <v>924</v>
      </c>
      <c r="C6" s="6"/>
      <c r="D6" s="7"/>
    </row>
    <row r="7" ht="28.5" customHeight="1" spans="1:4">
      <c r="A7" s="4" t="s">
        <v>311</v>
      </c>
      <c r="B7" s="5" t="s">
        <v>987</v>
      </c>
      <c r="C7" s="6"/>
      <c r="D7" s="7"/>
    </row>
    <row r="8" ht="84.75" customHeight="1" spans="1:4">
      <c r="A8" s="4" t="s">
        <v>313</v>
      </c>
      <c r="B8" s="5" t="s">
        <v>988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409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937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938</v>
      </c>
      <c r="B13" s="10" t="s">
        <v>518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989</v>
      </c>
      <c r="B14" s="10" t="s">
        <v>518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519</v>
      </c>
      <c r="B15" s="10" t="s">
        <v>520</v>
      </c>
      <c r="C15" s="11">
        <f>IF(AND(A15&lt;&gt;"",B15&lt;&gt;"Saída",COUNTIF($A$11:A15,A15)=1),1,0)</f>
        <v>1</v>
      </c>
      <c r="D15" s="11">
        <f>IF(AND(A15&lt;&gt;"",B15="Saída",COUNTIF($A$11:A15,A15)=1),1,0)</f>
        <v>0</v>
      </c>
    </row>
    <row r="16" ht="21" customHeight="1" spans="1:4">
      <c r="A16" s="10" t="s">
        <v>521</v>
      </c>
      <c r="B16" s="10" t="s">
        <v>520</v>
      </c>
      <c r="C16" s="11">
        <f>IF(AND(A16&lt;&gt;"",B16&lt;&gt;"Saída",COUNTIF($A$11:A16,A16)=1),1,0)</f>
        <v>1</v>
      </c>
      <c r="D16" s="11">
        <f>IF(AND(A16&lt;&gt;"",B16="Saída",COUNTIF($A$11:A16,A16)=1),1,0)</f>
        <v>0</v>
      </c>
    </row>
    <row r="17" ht="21" customHeight="1" spans="1:4">
      <c r="A17" s="10" t="s">
        <v>407</v>
      </c>
      <c r="B17" s="10" t="s">
        <v>522</v>
      </c>
      <c r="C17" s="11">
        <f>IF(AND(A17&lt;&gt;"",B17&lt;&gt;"Saída",COUNTIF($A$11:A17,A17)=1),1,0)</f>
        <v>0</v>
      </c>
      <c r="D17" s="11">
        <f>IF(AND(A17&lt;&gt;"",B17="Saída",COUNTIF($A$11:A17,A17)=1),1,0)</f>
        <v>1</v>
      </c>
    </row>
    <row r="18" ht="21" customHeight="1" spans="1:4">
      <c r="A18" s="10" t="s">
        <v>414</v>
      </c>
      <c r="B18" s="10" t="s">
        <v>522</v>
      </c>
      <c r="C18" s="11">
        <f>IF(AND(A18&lt;&gt;"",B18&lt;&gt;"Saída",COUNTIF($A$11:A18,A18)=1),1,0)</f>
        <v>0</v>
      </c>
      <c r="D18" s="11">
        <f>IF(AND(A18&lt;&gt;"",B18="Saída",COUNTIF($A$11:A18,A18)=1),1,0)</f>
        <v>1</v>
      </c>
    </row>
    <row r="19" ht="21" customHeight="1" spans="1:4">
      <c r="A19" s="10" t="s">
        <v>364</v>
      </c>
      <c r="B19" s="10" t="s">
        <v>522</v>
      </c>
      <c r="C19" s="11">
        <f>IF(AND(A19&lt;&gt;"",B19&lt;&gt;"Saída",COUNTIF($A$11:A19,A19)=1),1,0)</f>
        <v>0</v>
      </c>
      <c r="D19" s="11">
        <f>IF(AND(A19&lt;&gt;"",B19="Saída",COUNTIF($A$11:A19,A19)=1),1,0)</f>
        <v>1</v>
      </c>
    </row>
    <row r="20" ht="21" customHeight="1" spans="1:4">
      <c r="A20" s="10" t="s">
        <v>409</v>
      </c>
      <c r="B20" s="10" t="s">
        <v>522</v>
      </c>
      <c r="C20" s="11">
        <f>IF(AND(A20&lt;&gt;"",B20&lt;&gt;"Saída",COUNTIF($A$11:A20,A20)=1),1,0)</f>
        <v>0</v>
      </c>
      <c r="D20" s="11">
        <f>IF(AND(A20&lt;&gt;"",B20="Saída",COUNTIF($A$11:A20,A20)=1),1,0)</f>
        <v>0</v>
      </c>
    </row>
    <row r="21" ht="21" customHeight="1" spans="1:4">
      <c r="A21" s="10" t="s">
        <v>396</v>
      </c>
      <c r="B21" s="10" t="s">
        <v>522</v>
      </c>
      <c r="C21" s="11">
        <f>IF(AND(A21&lt;&gt;"",B21&lt;&gt;"Saída",COUNTIF($A$11:A21,A21)=1),1,0)</f>
        <v>0</v>
      </c>
      <c r="D21" s="11">
        <f>IF(AND(A21&lt;&gt;"",B21="Saída",COUNTIF($A$11:A21,A21)=1),1,0)</f>
        <v>1</v>
      </c>
    </row>
    <row r="22" ht="21" customHeight="1" spans="1:4">
      <c r="A22" s="10" t="s">
        <v>410</v>
      </c>
      <c r="B22" s="10" t="s">
        <v>522</v>
      </c>
      <c r="C22" s="11">
        <f>IF(AND(A22&lt;&gt;"",B22&lt;&gt;"Saída",COUNTIF($A$11:A22,A22)=1),1,0)</f>
        <v>0</v>
      </c>
      <c r="D22" s="11">
        <f>IF(AND(A22&lt;&gt;"",B22="Saída",COUNTIF($A$11:A22,A22)=1),1,0)</f>
        <v>1</v>
      </c>
    </row>
    <row r="23" ht="21" customHeight="1" spans="1:4">
      <c r="A23" s="10" t="s">
        <v>408</v>
      </c>
      <c r="B23" s="10" t="s">
        <v>522</v>
      </c>
      <c r="C23" s="11">
        <f>IF(AND(A23&lt;&gt;"",B23&lt;&gt;"Saída",COUNTIF($A$11:A23,A23)=1),1,0)</f>
        <v>0</v>
      </c>
      <c r="D23" s="11">
        <f>IF(AND(A23&lt;&gt;"",B23="Saída",COUNTIF($A$11:A23,A23)=1),1,0)</f>
        <v>1</v>
      </c>
    </row>
    <row r="24" ht="21" customHeight="1" spans="1:4">
      <c r="A24" s="10" t="s">
        <v>413</v>
      </c>
      <c r="B24" s="10" t="s">
        <v>522</v>
      </c>
      <c r="C24" s="11">
        <f>IF(AND(A24&lt;&gt;"",B24&lt;&gt;"Saída",COUNTIF($A$11:A24,A24)=1),1,0)</f>
        <v>0</v>
      </c>
      <c r="D24" s="11">
        <f>IF(AND(A24&lt;&gt;"",B24="Saída",COUNTIF($A$11:A24,A24)=1),1,0)</f>
        <v>1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27</v>
      </c>
      <c r="B46" s="15" t="s">
        <v>28</v>
      </c>
      <c r="C46" s="15">
        <v>1</v>
      </c>
      <c r="D46" s="15">
        <v>1</v>
      </c>
    </row>
    <row r="47" ht="33.75" customHeight="1" spans="1:4">
      <c r="A47" s="15" t="s">
        <v>29</v>
      </c>
      <c r="B47" s="15" t="s">
        <v>30</v>
      </c>
      <c r="C47" s="15">
        <v>1</v>
      </c>
      <c r="D47" s="15">
        <v>1</v>
      </c>
    </row>
    <row r="48" ht="33.75" customHeight="1" spans="1:4">
      <c r="A48" s="15" t="s">
        <v>31</v>
      </c>
      <c r="B48" s="15" t="s">
        <v>32</v>
      </c>
      <c r="C48" s="15">
        <v>1</v>
      </c>
      <c r="D48" s="15">
        <v>1</v>
      </c>
    </row>
    <row r="49" ht="33.75" customHeight="1" spans="1:4">
      <c r="A49" s="15" t="s">
        <v>35</v>
      </c>
      <c r="B49" s="15" t="s">
        <v>36</v>
      </c>
      <c r="C49" s="15">
        <v>1</v>
      </c>
      <c r="D49" s="15">
        <v>1</v>
      </c>
    </row>
    <row r="50" ht="33.75" customHeight="1" spans="1:4">
      <c r="A50" s="15" t="s">
        <v>37</v>
      </c>
      <c r="B50" s="15" t="s">
        <v>38</v>
      </c>
      <c r="C50" s="15">
        <v>1</v>
      </c>
      <c r="D50" s="15">
        <v>1</v>
      </c>
    </row>
    <row r="51" ht="33.75" customHeight="1" spans="1:4">
      <c r="A51" s="15" t="s">
        <v>43</v>
      </c>
      <c r="B51" s="15" t="s">
        <v>44</v>
      </c>
      <c r="C51" s="15">
        <v>1</v>
      </c>
      <c r="D51" s="15">
        <v>1</v>
      </c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13</v>
      </c>
      <c r="C60" s="15" t="s">
        <v>525</v>
      </c>
      <c r="D60" s="11">
        <f>COUNTA(A46:A56)</f>
        <v>6</v>
      </c>
    </row>
    <row r="61" ht="21.75" customHeight="1" spans="1:4">
      <c r="A61" s="15" t="s">
        <v>337</v>
      </c>
      <c r="B61" s="11">
        <f>SUM(C11:C42)</f>
        <v>6</v>
      </c>
      <c r="C61" s="15" t="s">
        <v>338</v>
      </c>
      <c r="D61" s="11">
        <f>SUM(D11:D42)</f>
        <v>7</v>
      </c>
    </row>
    <row r="62" ht="21.75" customHeight="1" spans="1:4">
      <c r="A62" s="15" t="s">
        <v>328</v>
      </c>
      <c r="B62" s="11">
        <f>SUM(C46:C56)</f>
        <v>6</v>
      </c>
      <c r="C62" s="15" t="s">
        <v>329</v>
      </c>
      <c r="D62" s="11">
        <f>SUM(D46:D56)</f>
        <v>6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3</v>
      </c>
      <c r="C63" s="15" t="s">
        <v>340</v>
      </c>
      <c r="D63" s="11">
        <f>INDEX(Matrizes!$B$5:$D$7,IF(D62&lt;=1,1,IF(D62&lt;=3,2,3)),IF(D61&lt;=5,1,IF(D61&lt;=19,2,3)))</f>
        <v>3</v>
      </c>
    </row>
    <row r="64" ht="23" customHeight="1" spans="1:4">
      <c r="A64" s="15" t="s">
        <v>341</v>
      </c>
      <c r="B64" s="11">
        <f>INDEX(Matrizes!$B$5:$D$7,IF(D60&lt;=1,1,IF(D60&lt;=3,2,3)),IF(B60&lt;=5,1,IF(B60&lt;=19,2,3)))</f>
        <v>3</v>
      </c>
      <c r="C64" s="16" t="s">
        <v>25</v>
      </c>
      <c r="D64" s="17" t="str">
        <f>INDEX(Matrizes!$B$10:$D$10,1,B64)</f>
        <v>Complexa</v>
      </c>
    </row>
    <row r="65" ht="21.75" customHeight="1" spans="1:4">
      <c r="A65" s="18" t="s">
        <v>342</v>
      </c>
      <c r="B65" s="11">
        <f>INDEX(Matrizes!$B$13:$D$17,MATCH("SE",Matrizes!$A$13:$A$17,0),B64)</f>
        <v>7</v>
      </c>
      <c r="C65" s="18" t="s">
        <v>343</v>
      </c>
      <c r="D65" s="11">
        <f>B65</f>
        <v>7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990</v>
      </c>
      <c r="C70" s="6"/>
      <c r="D70" s="7"/>
    </row>
    <row r="71" ht="28.5" customHeight="1" spans="1:4">
      <c r="A71" s="4" t="s">
        <v>349</v>
      </c>
      <c r="B71" s="5" t="s">
        <v>527</v>
      </c>
      <c r="C71" s="6"/>
      <c r="D71" s="7"/>
    </row>
    <row r="72" ht="39.75" customHeight="1" spans="1:4">
      <c r="A72" s="4" t="s">
        <v>351</v>
      </c>
      <c r="B72" s="5" t="s">
        <v>985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991</v>
      </c>
      <c r="B75" s="20"/>
      <c r="C75" s="20"/>
      <c r="D75" s="20"/>
    </row>
    <row r="76" ht="42" customHeight="1" spans="1:4">
      <c r="A76" s="15" t="s">
        <v>992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28" customHeight="1" spans="1:4">
      <c r="A131" s="19" t="s">
        <v>994</v>
      </c>
      <c r="B131" s="20"/>
      <c r="C131" s="20"/>
      <c r="D131" s="20"/>
    </row>
    <row r="132" ht="42" customHeight="1" spans="1:4">
      <c r="A132" s="15" t="s">
        <v>995</v>
      </c>
      <c r="B132" s="14"/>
      <c r="C132" s="14"/>
      <c r="D132" s="14"/>
    </row>
    <row r="133" ht="30" customHeight="1" spans="1:4">
      <c r="A133" s="15"/>
      <c r="B133" s="14"/>
      <c r="C133" s="14"/>
      <c r="D133" s="14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  <mergeCell ref="A131:D131"/>
    <mergeCell ref="A132:D132"/>
    <mergeCell ref="A133:D133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3" manualBreakCount="3">
    <brk id="43" max="16383" man="1"/>
    <brk id="74" max="16383" man="1"/>
    <brk id="130" max="16383" man="1"/>
  </rowBreak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zoomScale="90" zoomScaleNormal="90" workbookViewId="0">
      <selection activeCell="A1" sqref="A1:D1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997</v>
      </c>
      <c r="B1" s="3"/>
      <c r="C1" s="3"/>
      <c r="D1" s="3"/>
    </row>
    <row r="2" ht="28.5" customHeight="1" spans="1:4">
      <c r="A2" s="4" t="s">
        <v>301</v>
      </c>
      <c r="B2" s="5" t="s">
        <v>921</v>
      </c>
      <c r="C2" s="6"/>
      <c r="D2" s="7"/>
    </row>
    <row r="3" ht="28.5" customHeight="1" spans="1:4">
      <c r="A3" s="4" t="s">
        <v>303</v>
      </c>
      <c r="B3" s="5" t="s">
        <v>134</v>
      </c>
      <c r="C3" s="6"/>
      <c r="D3" s="7"/>
    </row>
    <row r="4" ht="39.75" customHeight="1" spans="1:4">
      <c r="A4" s="4" t="s">
        <v>305</v>
      </c>
      <c r="B4" s="5" t="s">
        <v>998</v>
      </c>
      <c r="C4" s="6"/>
      <c r="D4" s="7"/>
    </row>
    <row r="5" ht="28.5" customHeight="1" spans="1:4">
      <c r="A5" s="4" t="s">
        <v>307</v>
      </c>
      <c r="B5" s="5" t="s">
        <v>999</v>
      </c>
      <c r="C5" s="6"/>
      <c r="D5" s="7"/>
    </row>
    <row r="6" ht="28.5" customHeight="1" spans="1:4">
      <c r="A6" s="4" t="s">
        <v>309</v>
      </c>
      <c r="B6" s="5" t="s">
        <v>404</v>
      </c>
      <c r="C6" s="6"/>
      <c r="D6" s="7"/>
    </row>
    <row r="7" ht="28.5" customHeight="1" spans="1:4">
      <c r="A7" s="4" t="s">
        <v>311</v>
      </c>
      <c r="B7" s="5" t="s">
        <v>1000</v>
      </c>
      <c r="C7" s="6"/>
      <c r="D7" s="7"/>
    </row>
    <row r="8" ht="84.75" customHeight="1" spans="1:4">
      <c r="A8" s="4" t="s">
        <v>313</v>
      </c>
      <c r="B8" s="5" t="s">
        <v>1001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409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937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938</v>
      </c>
      <c r="B13" s="10" t="s">
        <v>518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519</v>
      </c>
      <c r="B14" s="10" t="s">
        <v>520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521</v>
      </c>
      <c r="B15" s="10" t="s">
        <v>520</v>
      </c>
      <c r="C15" s="11">
        <f>IF(AND(A15&lt;&gt;"",B15&lt;&gt;"Saída",COUNTIF($A$11:A15,A15)=1),1,0)</f>
        <v>1</v>
      </c>
      <c r="D15" s="11">
        <f>IF(AND(A15&lt;&gt;"",B15="Saída",COUNTIF($A$11:A15,A15)=1),1,0)</f>
        <v>0</v>
      </c>
    </row>
    <row r="16" ht="21" customHeight="1" spans="1:4">
      <c r="A16" s="10" t="s">
        <v>414</v>
      </c>
      <c r="B16" s="10" t="s">
        <v>522</v>
      </c>
      <c r="C16" s="11">
        <f>IF(AND(A16&lt;&gt;"",B16&lt;&gt;"Saída",COUNTIF($A$11:A16,A16)=1),1,0)</f>
        <v>0</v>
      </c>
      <c r="D16" s="11">
        <f>IF(AND(A16&lt;&gt;"",B16="Saída",COUNTIF($A$11:A16,A16)=1),1,0)</f>
        <v>1</v>
      </c>
    </row>
    <row r="17" ht="21" customHeight="1" spans="1:4">
      <c r="A17" s="10" t="s">
        <v>364</v>
      </c>
      <c r="B17" s="10" t="s">
        <v>522</v>
      </c>
      <c r="C17" s="11">
        <f>IF(AND(A17&lt;&gt;"",B17&lt;&gt;"Saída",COUNTIF($A$11:A17,A17)=1),1,0)</f>
        <v>0</v>
      </c>
      <c r="D17" s="11">
        <f>IF(AND(A17&lt;&gt;"",B17="Saída",COUNTIF($A$11:A17,A17)=1),1,0)</f>
        <v>1</v>
      </c>
    </row>
    <row r="18" ht="21" customHeight="1" spans="1:4">
      <c r="A18" s="10" t="s">
        <v>396</v>
      </c>
      <c r="B18" s="10" t="s">
        <v>522</v>
      </c>
      <c r="C18" s="11">
        <f>IF(AND(A18&lt;&gt;"",B18&lt;&gt;"Saída",COUNTIF($A$11:A18,A18)=1),1,0)</f>
        <v>0</v>
      </c>
      <c r="D18" s="11">
        <f>IF(AND(A18&lt;&gt;"",B18="Saída",COUNTIF($A$11:A18,A18)=1),1,0)</f>
        <v>1</v>
      </c>
    </row>
    <row r="19" ht="21" customHeight="1" spans="1:4">
      <c r="A19" s="10" t="s">
        <v>409</v>
      </c>
      <c r="B19" s="10" t="s">
        <v>522</v>
      </c>
      <c r="C19" s="11">
        <f>IF(AND(A19&lt;&gt;"",B19&lt;&gt;"Saída",COUNTIF($A$11:A19,A19)=1),1,0)</f>
        <v>0</v>
      </c>
      <c r="D19" s="11">
        <f>IF(AND(A19&lt;&gt;"",B19="Saída",COUNTIF($A$11:A19,A19)=1),1,0)</f>
        <v>0</v>
      </c>
    </row>
    <row r="20" ht="21" customHeight="1" spans="1:4">
      <c r="A20" s="10" t="s">
        <v>410</v>
      </c>
      <c r="B20" s="10" t="s">
        <v>522</v>
      </c>
      <c r="C20" s="11">
        <f>IF(AND(A20&lt;&gt;"",B20&lt;&gt;"Saída",COUNTIF($A$11:A20,A20)=1),1,0)</f>
        <v>0</v>
      </c>
      <c r="D20" s="11">
        <f>IF(AND(A20&lt;&gt;"",B20="Saída",COUNTIF($A$11:A20,A20)=1),1,0)</f>
        <v>1</v>
      </c>
    </row>
    <row r="21" ht="21" customHeight="1" spans="1:4">
      <c r="A21" s="10" t="s">
        <v>412</v>
      </c>
      <c r="B21" s="10" t="s">
        <v>522</v>
      </c>
      <c r="C21" s="11">
        <f>IF(AND(A21&lt;&gt;"",B21&lt;&gt;"Saída",COUNTIF($A$11:A21,A21)=1),1,0)</f>
        <v>0</v>
      </c>
      <c r="D21" s="11">
        <f>IF(AND(A21&lt;&gt;"",B21="Saída",COUNTIF($A$11:A21,A21)=1),1,0)</f>
        <v>1</v>
      </c>
    </row>
    <row r="22" ht="21" customHeight="1" spans="1:4">
      <c r="A22" s="10" t="s">
        <v>408</v>
      </c>
      <c r="B22" s="10" t="s">
        <v>522</v>
      </c>
      <c r="C22" s="11">
        <f>IF(AND(A22&lt;&gt;"",B22&lt;&gt;"Saída",COUNTIF($A$11:A22,A22)=1),1,0)</f>
        <v>0</v>
      </c>
      <c r="D22" s="11">
        <f>IF(AND(A22&lt;&gt;"",B22="Saída",COUNTIF($A$11:A22,A22)=1),1,0)</f>
        <v>1</v>
      </c>
    </row>
    <row r="23" ht="21" customHeight="1" spans="1:4">
      <c r="A23" s="10" t="s">
        <v>413</v>
      </c>
      <c r="B23" s="10" t="s">
        <v>522</v>
      </c>
      <c r="C23" s="11">
        <f>IF(AND(A23&lt;&gt;"",B23&lt;&gt;"Saída",COUNTIF($A$11:A23,A23)=1),1,0)</f>
        <v>0</v>
      </c>
      <c r="D23" s="11">
        <f>IF(AND(A23&lt;&gt;"",B23="Saída",COUNTIF($A$11:A23,A23)=1),1,0)</f>
        <v>1</v>
      </c>
    </row>
    <row r="24" ht="21" customHeight="1" spans="1:4">
      <c r="A24" s="10" t="s">
        <v>1002</v>
      </c>
      <c r="B24" s="10" t="s">
        <v>522</v>
      </c>
      <c r="C24" s="11">
        <f>IF(AND(A24&lt;&gt;"",B24&lt;&gt;"Saída",COUNTIF($A$11:A24,A24)=1),1,0)</f>
        <v>0</v>
      </c>
      <c r="D24" s="11">
        <f>IF(AND(A24&lt;&gt;"",B24="Saída",COUNTIF($A$11:A24,A24)=1),1,0)</f>
        <v>1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27</v>
      </c>
      <c r="B46" s="15" t="s">
        <v>28</v>
      </c>
      <c r="C46" s="15">
        <v>1</v>
      </c>
      <c r="D46" s="15">
        <v>1</v>
      </c>
    </row>
    <row r="47" ht="33.75" customHeight="1" spans="1:4">
      <c r="A47" s="15" t="s">
        <v>29</v>
      </c>
      <c r="B47" s="15" t="s">
        <v>30</v>
      </c>
      <c r="C47" s="15">
        <v>1</v>
      </c>
      <c r="D47" s="15">
        <v>1</v>
      </c>
    </row>
    <row r="48" ht="33.75" customHeight="1" spans="1:4">
      <c r="A48" s="15" t="s">
        <v>31</v>
      </c>
      <c r="B48" s="15" t="s">
        <v>32</v>
      </c>
      <c r="C48" s="15">
        <v>1</v>
      </c>
      <c r="D48" s="15">
        <v>1</v>
      </c>
    </row>
    <row r="49" ht="33.75" customHeight="1" spans="1:4">
      <c r="A49" s="15" t="s">
        <v>35</v>
      </c>
      <c r="B49" s="15" t="s">
        <v>36</v>
      </c>
      <c r="C49" s="15">
        <v>1</v>
      </c>
      <c r="D49" s="15">
        <v>1</v>
      </c>
    </row>
    <row r="50" ht="33.75" customHeight="1" spans="1:4">
      <c r="A50" s="15" t="s">
        <v>37</v>
      </c>
      <c r="B50" s="15" t="s">
        <v>38</v>
      </c>
      <c r="C50" s="15">
        <v>1</v>
      </c>
      <c r="D50" s="15">
        <v>1</v>
      </c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13</v>
      </c>
      <c r="C60" s="15" t="s">
        <v>525</v>
      </c>
      <c r="D60" s="11">
        <f>COUNTA(A46:A56)</f>
        <v>5</v>
      </c>
    </row>
    <row r="61" ht="21.75" customHeight="1" spans="1:4">
      <c r="A61" s="15" t="s">
        <v>337</v>
      </c>
      <c r="B61" s="11">
        <f>SUM(C11:C42)</f>
        <v>5</v>
      </c>
      <c r="C61" s="15" t="s">
        <v>338</v>
      </c>
      <c r="D61" s="11">
        <f>SUM(D11:D42)</f>
        <v>8</v>
      </c>
    </row>
    <row r="62" ht="21.75" customHeight="1" spans="1:4">
      <c r="A62" s="15" t="s">
        <v>328</v>
      </c>
      <c r="B62" s="11">
        <f>SUM(C46:C56)</f>
        <v>5</v>
      </c>
      <c r="C62" s="15" t="s">
        <v>329</v>
      </c>
      <c r="D62" s="11">
        <f>SUM(D46:D56)</f>
        <v>5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3</v>
      </c>
      <c r="C63" s="15" t="s">
        <v>340</v>
      </c>
      <c r="D63" s="11">
        <f>INDEX(Matrizes!$B$5:$D$7,IF(D62&lt;=1,1,IF(D62&lt;=3,2,3)),IF(D61&lt;=5,1,IF(D61&lt;=19,2,3)))</f>
        <v>3</v>
      </c>
    </row>
    <row r="64" ht="23" customHeight="1" spans="1:4">
      <c r="A64" s="15" t="s">
        <v>341</v>
      </c>
      <c r="B64" s="11">
        <f>INDEX(Matrizes!$B$5:$D$7,IF(D60&lt;=1,1,IF(D60&lt;=3,2,3)),IF(B60&lt;=5,1,IF(B60&lt;=19,2,3)))</f>
        <v>3</v>
      </c>
      <c r="C64" s="16" t="s">
        <v>25</v>
      </c>
      <c r="D64" s="17" t="str">
        <f>INDEX(Matrizes!$B$10:$D$10,1,B64)</f>
        <v>Complexa</v>
      </c>
    </row>
    <row r="65" ht="21.75" customHeight="1" spans="1:4">
      <c r="A65" s="18" t="s">
        <v>342</v>
      </c>
      <c r="B65" s="11">
        <f>INDEX(Matrizes!$B$13:$D$17,MATCH("SE",Matrizes!$A$13:$A$17,0),B64)</f>
        <v>7</v>
      </c>
      <c r="C65" s="18" t="s">
        <v>343</v>
      </c>
      <c r="D65" s="11">
        <f>B65</f>
        <v>7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1003</v>
      </c>
      <c r="C70" s="6"/>
      <c r="D70" s="7"/>
    </row>
    <row r="71" ht="28.5" customHeight="1" spans="1:4">
      <c r="A71" s="4" t="s">
        <v>349</v>
      </c>
      <c r="B71" s="5" t="s">
        <v>527</v>
      </c>
      <c r="C71" s="6"/>
      <c r="D71" s="7"/>
    </row>
    <row r="72" ht="39.75" customHeight="1" spans="1:4">
      <c r="A72" s="4" t="s">
        <v>351</v>
      </c>
      <c r="B72" s="5" t="s">
        <v>998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1004</v>
      </c>
      <c r="B75" s="20"/>
      <c r="C75" s="20"/>
      <c r="D75" s="20"/>
    </row>
    <row r="76" ht="42" customHeight="1" spans="1:4">
      <c r="A76" s="15" t="s">
        <v>1005</v>
      </c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19.5" customHeight="1" spans="1:4">
      <c r="A131" s="8"/>
      <c r="B131" s="8"/>
      <c r="C131" s="8"/>
      <c r="D131" s="8"/>
    </row>
    <row r="132" ht="19.5" customHeight="1" spans="1:4">
      <c r="A132" s="8"/>
      <c r="B132" s="8"/>
      <c r="C132" s="8"/>
      <c r="D132" s="8"/>
    </row>
    <row r="133" ht="19.5" customHeight="1" spans="1:4">
      <c r="A133" s="8"/>
      <c r="B133" s="8"/>
      <c r="C133" s="8"/>
      <c r="D133" s="8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0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2" manualBreakCount="2">
    <brk id="43" max="16383" man="1"/>
    <brk id="74" max="16383" man="1"/>
  </rowBreak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7C78"/>
    <pageSetUpPr fitToPage="1"/>
  </sheetPr>
  <dimension ref="A1:D190"/>
  <sheetViews>
    <sheetView showGridLines="0" tabSelected="1" zoomScale="90" zoomScaleNormal="90" topLeftCell="A68" workbookViewId="0">
      <selection activeCell="E90" sqref="E90"/>
    </sheetView>
  </sheetViews>
  <sheetFormatPr defaultColWidth="10.1904761904762" defaultRowHeight="15" customHeight="1" outlineLevelCol="3"/>
  <cols>
    <col min="1" max="1" width="27" customWidth="1"/>
    <col min="2" max="2" width="45" customWidth="1"/>
    <col min="3" max="3" width="35" customWidth="1"/>
    <col min="4" max="4" width="49" customWidth="1"/>
    <col min="5" max="5" width="38" style="1" customWidth="1"/>
    <col min="6" max="6" width="23" style="1" customWidth="1"/>
    <col min="7" max="7" width="14" style="1" customWidth="1"/>
    <col min="8" max="8" width="24" style="1" customWidth="1"/>
  </cols>
  <sheetData>
    <row r="1" ht="34" customHeight="1" spans="1:4">
      <c r="A1" s="2" t="s">
        <v>1007</v>
      </c>
      <c r="B1" s="3"/>
      <c r="C1" s="3"/>
      <c r="D1" s="3"/>
    </row>
    <row r="2" ht="28.5" customHeight="1" spans="1:4">
      <c r="A2" s="4" t="s">
        <v>301</v>
      </c>
      <c r="B2" s="5" t="s">
        <v>921</v>
      </c>
      <c r="C2" s="6"/>
      <c r="D2" s="7"/>
    </row>
    <row r="3" ht="28.5" customHeight="1" spans="1:4">
      <c r="A3" s="4" t="s">
        <v>303</v>
      </c>
      <c r="B3" s="5" t="s">
        <v>136</v>
      </c>
      <c r="C3" s="6"/>
      <c r="D3" s="7"/>
    </row>
    <row r="4" ht="54.75" customHeight="1" spans="1:4">
      <c r="A4" s="4" t="s">
        <v>305</v>
      </c>
      <c r="B4" s="5" t="s">
        <v>1008</v>
      </c>
      <c r="C4" s="6"/>
      <c r="D4" s="7"/>
    </row>
    <row r="5" ht="28.5" customHeight="1" spans="1:4">
      <c r="A5" s="4" t="s">
        <v>307</v>
      </c>
      <c r="B5" s="5" t="s">
        <v>1009</v>
      </c>
      <c r="C5" s="6"/>
      <c r="D5" s="7"/>
    </row>
    <row r="6" ht="28.5" customHeight="1" spans="1:4">
      <c r="A6" s="4" t="s">
        <v>309</v>
      </c>
      <c r="B6" s="5" t="s">
        <v>924</v>
      </c>
      <c r="C6" s="6"/>
      <c r="D6" s="7"/>
    </row>
    <row r="7" ht="28.5" customHeight="1" spans="1:4">
      <c r="A7" s="4" t="s">
        <v>311</v>
      </c>
      <c r="B7" s="5" t="s">
        <v>1010</v>
      </c>
      <c r="C7" s="6"/>
      <c r="D7" s="7"/>
    </row>
    <row r="8" ht="39.75" customHeight="1" spans="1:4">
      <c r="A8" s="4" t="s">
        <v>313</v>
      </c>
      <c r="B8" s="5" t="s">
        <v>1011</v>
      </c>
      <c r="C8" s="6"/>
      <c r="D8" s="7"/>
    </row>
    <row r="9" ht="7.5" customHeight="1" spans="1:4">
      <c r="A9" s="8"/>
      <c r="B9" s="8"/>
      <c r="C9" s="8"/>
      <c r="D9" s="8"/>
    </row>
    <row r="10" ht="27.75" customHeight="1" spans="1:4">
      <c r="A10" s="9" t="s">
        <v>513</v>
      </c>
      <c r="B10" s="9" t="s">
        <v>514</v>
      </c>
      <c r="C10" s="9" t="s">
        <v>515</v>
      </c>
      <c r="D10" s="9" t="s">
        <v>516</v>
      </c>
    </row>
    <row r="11" ht="21" customHeight="1" spans="1:4">
      <c r="A11" s="10" t="s">
        <v>496</v>
      </c>
      <c r="B11" s="10" t="s">
        <v>518</v>
      </c>
      <c r="C11" s="11">
        <f>IF(AND(A11&lt;&gt;"",B11&lt;&gt;"Saída",COUNTIF($A$11:A11,A11)=1),1,0)</f>
        <v>1</v>
      </c>
      <c r="D11" s="11">
        <f>IF(AND(A11&lt;&gt;"",B11="Saída",COUNTIF($A$11:A11,A11)=1),1,0)</f>
        <v>0</v>
      </c>
    </row>
    <row r="12" ht="21" customHeight="1" spans="1:4">
      <c r="A12" s="10" t="s">
        <v>497</v>
      </c>
      <c r="B12" s="10" t="s">
        <v>518</v>
      </c>
      <c r="C12" s="11">
        <f>IF(AND(A12&lt;&gt;"",B12&lt;&gt;"Saída",COUNTIF($A$11:A12,A12)=1),1,0)</f>
        <v>1</v>
      </c>
      <c r="D12" s="11">
        <f>IF(AND(A12&lt;&gt;"",B12="Saída",COUNTIF($A$11:A12,A12)=1),1,0)</f>
        <v>0</v>
      </c>
    </row>
    <row r="13" ht="21" customHeight="1" spans="1:4">
      <c r="A13" s="10" t="s">
        <v>519</v>
      </c>
      <c r="B13" s="10" t="s">
        <v>520</v>
      </c>
      <c r="C13" s="11">
        <f>IF(AND(A13&lt;&gt;"",B13&lt;&gt;"Saída",COUNTIF($A$11:A13,A13)=1),1,0)</f>
        <v>1</v>
      </c>
      <c r="D13" s="11">
        <f>IF(AND(A13&lt;&gt;"",B13="Saída",COUNTIF($A$11:A13,A13)=1),1,0)</f>
        <v>0</v>
      </c>
    </row>
    <row r="14" ht="21" customHeight="1" spans="1:4">
      <c r="A14" s="10" t="s">
        <v>521</v>
      </c>
      <c r="B14" s="10" t="s">
        <v>520</v>
      </c>
      <c r="C14" s="11">
        <f>IF(AND(A14&lt;&gt;"",B14&lt;&gt;"Saída",COUNTIF($A$11:A14,A14)=1),1,0)</f>
        <v>1</v>
      </c>
      <c r="D14" s="11">
        <f>IF(AND(A14&lt;&gt;"",B14="Saída",COUNTIF($A$11:A14,A14)=1),1,0)</f>
        <v>0</v>
      </c>
    </row>
    <row r="15" ht="21" customHeight="1" spans="1:4">
      <c r="A15" s="10" t="s">
        <v>496</v>
      </c>
      <c r="B15" s="10" t="s">
        <v>522</v>
      </c>
      <c r="C15" s="11">
        <f>IF(AND(A15&lt;&gt;"",B15&lt;&gt;"Saída",COUNTIF($A$11:A15,A15)=1),1,0)</f>
        <v>0</v>
      </c>
      <c r="D15" s="11">
        <f>IF(AND(A15&lt;&gt;"",B15="Saída",COUNTIF($A$11:A15,A15)=1),1,0)</f>
        <v>0</v>
      </c>
    </row>
    <row r="16" ht="21" customHeight="1" spans="1:4">
      <c r="A16" s="10" t="s">
        <v>1012</v>
      </c>
      <c r="B16" s="10" t="s">
        <v>522</v>
      </c>
      <c r="C16" s="11">
        <f>IF(AND(A16&lt;&gt;"",B16&lt;&gt;"Saída",COUNTIF($A$11:A16,A16)=1),1,0)</f>
        <v>0</v>
      </c>
      <c r="D16" s="11">
        <f>IF(AND(A16&lt;&gt;"",B16="Saída",COUNTIF($A$11:A16,A16)=1),1,0)</f>
        <v>1</v>
      </c>
    </row>
    <row r="17" ht="21" customHeight="1" spans="1:4">
      <c r="A17" s="10" t="s">
        <v>497</v>
      </c>
      <c r="B17" s="10" t="s">
        <v>522</v>
      </c>
      <c r="C17" s="11">
        <f>IF(AND(A17&lt;&gt;"",B17&lt;&gt;"Saída",COUNTIF($A$11:A17,A17)=1),1,0)</f>
        <v>0</v>
      </c>
      <c r="D17" s="11">
        <f>IF(AND(A17&lt;&gt;"",B17="Saída",COUNTIF($A$11:A17,A17)=1),1,0)</f>
        <v>0</v>
      </c>
    </row>
    <row r="18" ht="21" customHeight="1" spans="1:4">
      <c r="A18" s="10" t="s">
        <v>498</v>
      </c>
      <c r="B18" s="10" t="s">
        <v>522</v>
      </c>
      <c r="C18" s="11">
        <f>IF(AND(A18&lt;&gt;"",B18&lt;&gt;"Saída",COUNTIF($A$11:A18,A18)=1),1,0)</f>
        <v>0</v>
      </c>
      <c r="D18" s="11">
        <f>IF(AND(A18&lt;&gt;"",B18="Saída",COUNTIF($A$11:A18,A18)=1),1,0)</f>
        <v>1</v>
      </c>
    </row>
    <row r="19" ht="21" customHeight="1" spans="1:4">
      <c r="A19" s="10" t="s">
        <v>368</v>
      </c>
      <c r="B19" s="10" t="s">
        <v>522</v>
      </c>
      <c r="C19" s="11">
        <f>IF(AND(A19&lt;&gt;"",B19&lt;&gt;"Saída",COUNTIF($A$11:A19,A19)=1),1,0)</f>
        <v>0</v>
      </c>
      <c r="D19" s="11">
        <f>IF(AND(A19&lt;&gt;"",B19="Saída",COUNTIF($A$11:A19,A19)=1),1,0)</f>
        <v>1</v>
      </c>
    </row>
    <row r="20" ht="21" customHeight="1" spans="1:4">
      <c r="A20" s="10" t="s">
        <v>1013</v>
      </c>
      <c r="B20" s="10" t="s">
        <v>522</v>
      </c>
      <c r="C20" s="11">
        <f>IF(AND(A20&lt;&gt;"",B20&lt;&gt;"Saída",COUNTIF($A$11:A20,A20)=1),1,0)</f>
        <v>0</v>
      </c>
      <c r="D20" s="11">
        <f>IF(AND(A20&lt;&gt;"",B20="Saída",COUNTIF($A$11:A20,A20)=1),1,0)</f>
        <v>1</v>
      </c>
    </row>
    <row r="21" ht="21" customHeight="1" spans="1:4">
      <c r="A21" s="10" t="s">
        <v>500</v>
      </c>
      <c r="B21" s="10" t="s">
        <v>522</v>
      </c>
      <c r="C21" s="11">
        <f>IF(AND(A21&lt;&gt;"",B21&lt;&gt;"Saída",COUNTIF($A$11:A21,A21)=1),1,0)</f>
        <v>0</v>
      </c>
      <c r="D21" s="11">
        <f>IF(AND(A21&lt;&gt;"",B21="Saída",COUNTIF($A$11:A21,A21)=1),1,0)</f>
        <v>1</v>
      </c>
    </row>
    <row r="22" ht="21" customHeight="1" spans="1:4">
      <c r="A22" s="10" t="s">
        <v>1014</v>
      </c>
      <c r="B22" s="10" t="s">
        <v>522</v>
      </c>
      <c r="C22" s="11">
        <f>IF(AND(A22&lt;&gt;"",B22&lt;&gt;"Saída",COUNTIF($A$11:A22,A22)=1),1,0)</f>
        <v>0</v>
      </c>
      <c r="D22" s="11">
        <f>IF(AND(A22&lt;&gt;"",B22="Saída",COUNTIF($A$11:A22,A22)=1),1,0)</f>
        <v>1</v>
      </c>
    </row>
    <row r="23" ht="21" customHeight="1" spans="1:4">
      <c r="A23" s="10" t="s">
        <v>1015</v>
      </c>
      <c r="B23" s="10" t="s">
        <v>522</v>
      </c>
      <c r="C23" s="11">
        <f>IF(AND(A23&lt;&gt;"",B23&lt;&gt;"Saída",COUNTIF($A$11:A23,A23)=1),1,0)</f>
        <v>0</v>
      </c>
      <c r="D23" s="11">
        <f>IF(AND(A23&lt;&gt;"",B23="Saída",COUNTIF($A$11:A23,A23)=1),1,0)</f>
        <v>1</v>
      </c>
    </row>
    <row r="24" ht="21" customHeight="1" spans="1:4">
      <c r="A24" s="10" t="s">
        <v>502</v>
      </c>
      <c r="B24" s="10" t="s">
        <v>522</v>
      </c>
      <c r="C24" s="11">
        <f>IF(AND(A24&lt;&gt;"",B24&lt;&gt;"Saída",COUNTIF($A$11:A24,A24)=1),1,0)</f>
        <v>0</v>
      </c>
      <c r="D24" s="11">
        <f>IF(AND(A24&lt;&gt;"",B24="Saída",COUNTIF($A$11:A24,A24)=1),1,0)</f>
        <v>1</v>
      </c>
    </row>
    <row r="25" ht="21.75" hidden="1" customHeight="1" spans="1:4">
      <c r="A25" s="12"/>
      <c r="B25" s="12"/>
      <c r="C25" s="11">
        <f>IF(AND(A25&lt;&gt;"",B25&lt;&gt;"Saída",COUNTIF($A$11:A25,A25)=1),1,0)</f>
        <v>0</v>
      </c>
      <c r="D25" s="11">
        <f>IF(AND(A25&lt;&gt;"",B25="Saída",COUNTIF($A$11:A25,A25)=1),1,0)</f>
        <v>0</v>
      </c>
    </row>
    <row r="26" ht="21.75" hidden="1" customHeight="1" spans="1:4">
      <c r="A26" s="12"/>
      <c r="B26" s="12"/>
      <c r="C26" s="11">
        <f>IF(AND(A26&lt;&gt;"",B26&lt;&gt;"Saída",COUNTIF($A$11:A26,A26)=1),1,0)</f>
        <v>0</v>
      </c>
      <c r="D26" s="11">
        <f>IF(AND(A26&lt;&gt;"",B26="Saída",COUNTIF($A$11:A26,A26)=1),1,0)</f>
        <v>0</v>
      </c>
    </row>
    <row r="27" ht="21.75" hidden="1" customHeight="1" spans="1:4">
      <c r="A27" s="12"/>
      <c r="B27" s="12"/>
      <c r="C27" s="11">
        <f>IF(AND(A27&lt;&gt;"",B27&lt;&gt;"Saída",COUNTIF($A$11:A27,A27)=1),1,0)</f>
        <v>0</v>
      </c>
      <c r="D27" s="11">
        <f>IF(AND(A27&lt;&gt;"",B27="Saída",COUNTIF($A$11:A27,A27)=1),1,0)</f>
        <v>0</v>
      </c>
    </row>
    <row r="28" ht="21.75" hidden="1" customHeight="1" spans="1:4">
      <c r="A28" s="12"/>
      <c r="B28" s="12"/>
      <c r="C28" s="11">
        <f>IF(AND(A28&lt;&gt;"",B28&lt;&gt;"Saída",COUNTIF($A$11:A28,A28)=1),1,0)</f>
        <v>0</v>
      </c>
      <c r="D28" s="11">
        <f>IF(AND(A28&lt;&gt;"",B28="Saída",COUNTIF($A$11:A28,A28)=1),1,0)</f>
        <v>0</v>
      </c>
    </row>
    <row r="29" ht="21.75" hidden="1" customHeight="1" spans="1:4">
      <c r="A29" s="12"/>
      <c r="B29" s="12"/>
      <c r="C29" s="11">
        <f>IF(AND(A29&lt;&gt;"",B29&lt;&gt;"Saída",COUNTIF($A$11:A29,A29)=1),1,0)</f>
        <v>0</v>
      </c>
      <c r="D29" s="11">
        <f>IF(AND(A29&lt;&gt;"",B29="Saída",COUNTIF($A$11:A29,A29)=1),1,0)</f>
        <v>0</v>
      </c>
    </row>
    <row r="30" ht="21.75" hidden="1" customHeight="1" spans="1:4">
      <c r="A30" s="12"/>
      <c r="B30" s="12"/>
      <c r="C30" s="11">
        <f>IF(AND(A30&lt;&gt;"",B30&lt;&gt;"Saída",COUNTIF($A$11:A30,A30)=1),1,0)</f>
        <v>0</v>
      </c>
      <c r="D30" s="11">
        <f>IF(AND(A30&lt;&gt;"",B30="Saída",COUNTIF($A$11:A30,A30)=1),1,0)</f>
        <v>0</v>
      </c>
    </row>
    <row r="31" ht="21.75" hidden="1" customHeight="1" spans="1:4">
      <c r="A31" s="12"/>
      <c r="B31" s="12"/>
      <c r="C31" s="11">
        <f>IF(AND(A31&lt;&gt;"",B31&lt;&gt;"Saída",COUNTIF($A$11:A31,A31)=1),1,0)</f>
        <v>0</v>
      </c>
      <c r="D31" s="11">
        <f>IF(AND(A31&lt;&gt;"",B31="Saída",COUNTIF($A$11:A31,A31)=1),1,0)</f>
        <v>0</v>
      </c>
    </row>
    <row r="32" ht="21.75" hidden="1" customHeight="1" spans="1:4">
      <c r="A32" s="12"/>
      <c r="B32" s="12"/>
      <c r="C32" s="11">
        <f>IF(AND(A32&lt;&gt;"",B32&lt;&gt;"Saída",COUNTIF($A$11:A32,A32)=1),1,0)</f>
        <v>0</v>
      </c>
      <c r="D32" s="11">
        <f>IF(AND(A32&lt;&gt;"",B32="Saída",COUNTIF($A$11:A32,A32)=1),1,0)</f>
        <v>0</v>
      </c>
    </row>
    <row r="33" ht="21.75" hidden="1" customHeight="1" spans="1:4">
      <c r="A33" s="12"/>
      <c r="B33" s="12"/>
      <c r="C33" s="11">
        <f>IF(AND(A33&lt;&gt;"",B33&lt;&gt;"Saída",COUNTIF($A$11:A33,A33)=1),1,0)</f>
        <v>0</v>
      </c>
      <c r="D33" s="11">
        <f>IF(AND(A33&lt;&gt;"",B33="Saída",COUNTIF($A$11:A33,A33)=1),1,0)</f>
        <v>0</v>
      </c>
    </row>
    <row r="34" ht="21.75" hidden="1" customHeight="1" spans="1:4">
      <c r="A34" s="12"/>
      <c r="B34" s="12"/>
      <c r="C34" s="11">
        <f>IF(AND(A34&lt;&gt;"",B34&lt;&gt;"Saída",COUNTIF($A$11:A34,A34)=1),1,0)</f>
        <v>0</v>
      </c>
      <c r="D34" s="11">
        <f>IF(AND(A34&lt;&gt;"",B34="Saída",COUNTIF($A$11:A34,A34)=1),1,0)</f>
        <v>0</v>
      </c>
    </row>
    <row r="35" ht="21.75" hidden="1" customHeight="1" spans="1:4">
      <c r="A35" s="12"/>
      <c r="B35" s="12"/>
      <c r="C35" s="11">
        <f>IF(AND(A35&lt;&gt;"",B35&lt;&gt;"Saída",COUNTIF($A$11:A35,A35)=1),1,0)</f>
        <v>0</v>
      </c>
      <c r="D35" s="11">
        <f>IF(AND(A35&lt;&gt;"",B35="Saída",COUNTIF($A$11:A35,A35)=1),1,0)</f>
        <v>0</v>
      </c>
    </row>
    <row r="36" ht="21.75" hidden="1" customHeight="1" spans="1:4">
      <c r="A36" s="12"/>
      <c r="B36" s="12"/>
      <c r="C36" s="11">
        <f>IF(AND(A36&lt;&gt;"",B36&lt;&gt;"Saída",COUNTIF($A$11:A36,A36)=1),1,0)</f>
        <v>0</v>
      </c>
      <c r="D36" s="11">
        <f>IF(AND(A36&lt;&gt;"",B36="Saída",COUNTIF($A$11:A36,A36)=1),1,0)</f>
        <v>0</v>
      </c>
    </row>
    <row r="37" ht="21.75" hidden="1" customHeight="1" spans="1:4">
      <c r="A37" s="12"/>
      <c r="B37" s="12"/>
      <c r="C37" s="11">
        <f>IF(AND(A37&lt;&gt;"",B37&lt;&gt;"Saída",COUNTIF($A$11:A37,A37)=1),1,0)</f>
        <v>0</v>
      </c>
      <c r="D37" s="11">
        <f>IF(AND(A37&lt;&gt;"",B37="Saída",COUNTIF($A$11:A37,A37)=1),1,0)</f>
        <v>0</v>
      </c>
    </row>
    <row r="38" ht="21.75" hidden="1" customHeight="1" spans="1:4">
      <c r="A38" s="12"/>
      <c r="B38" s="12"/>
      <c r="C38" s="11">
        <f>IF(AND(A38&lt;&gt;"",B38&lt;&gt;"Saída",COUNTIF($A$11:A38,A38)=1),1,0)</f>
        <v>0</v>
      </c>
      <c r="D38" s="11">
        <f>IF(AND(A38&lt;&gt;"",B38="Saída",COUNTIF($A$11:A38,A38)=1),1,0)</f>
        <v>0</v>
      </c>
    </row>
    <row r="39" ht="21.75" hidden="1" customHeight="1" spans="1:4">
      <c r="A39" s="12"/>
      <c r="B39" s="12"/>
      <c r="C39" s="11">
        <f>IF(AND(A39&lt;&gt;"",B39&lt;&gt;"Saída",COUNTIF($A$11:A39,A39)=1),1,0)</f>
        <v>0</v>
      </c>
      <c r="D39" s="11">
        <f>IF(AND(A39&lt;&gt;"",B39="Saída",COUNTIF($A$11:A39,A39)=1),1,0)</f>
        <v>0</v>
      </c>
    </row>
    <row r="40" ht="21.75" hidden="1" customHeight="1" spans="1:4">
      <c r="A40" s="12"/>
      <c r="B40" s="12"/>
      <c r="C40" s="11">
        <f>IF(AND(A40&lt;&gt;"",B40&lt;&gt;"Saída",COUNTIF($A$11:A40,A40)=1),1,0)</f>
        <v>0</v>
      </c>
      <c r="D40" s="11">
        <f>IF(AND(A40&lt;&gt;"",B40="Saída",COUNTIF($A$11:A40,A40)=1),1,0)</f>
        <v>0</v>
      </c>
    </row>
    <row r="41" ht="21.75" hidden="1" customHeight="1" spans="1:4">
      <c r="A41" s="12"/>
      <c r="B41" s="12"/>
      <c r="C41" s="11">
        <f>IF(AND(A41&lt;&gt;"",B41&lt;&gt;"Saída",COUNTIF($A$11:A41,A41)=1),1,0)</f>
        <v>0</v>
      </c>
      <c r="D41" s="11">
        <f>IF(AND(A41&lt;&gt;"",B41="Saída",COUNTIF($A$11:A41,A41)=1),1,0)</f>
        <v>0</v>
      </c>
    </row>
    <row r="42" ht="21.75" hidden="1" customHeight="1" spans="1:4">
      <c r="A42" s="12"/>
      <c r="B42" s="12"/>
      <c r="C42" s="11">
        <f>IF(AND(A42&lt;&gt;"",B42&lt;&gt;"Saída",COUNTIF($A$11:A42,A42)=1),1,0)</f>
        <v>0</v>
      </c>
      <c r="D42" s="11">
        <f>IF(AND(A42&lt;&gt;"",B42="Saída",COUNTIF($A$11:A42,A42)=1),1,0)</f>
        <v>0</v>
      </c>
    </row>
    <row r="43" ht="7.5" customHeight="1" spans="1:4">
      <c r="A43" s="8"/>
      <c r="B43" s="8"/>
      <c r="C43" s="8"/>
      <c r="D43" s="8"/>
    </row>
    <row r="44" ht="27.75" customHeight="1" spans="1:4">
      <c r="A44" s="13" t="s">
        <v>523</v>
      </c>
      <c r="B44" s="14"/>
      <c r="C44" s="14"/>
      <c r="D44" s="14"/>
    </row>
    <row r="45" ht="27.75" customHeight="1" spans="1:4">
      <c r="A45" s="9" t="s">
        <v>326</v>
      </c>
      <c r="B45" s="9" t="s">
        <v>327</v>
      </c>
      <c r="C45" s="9" t="s">
        <v>328</v>
      </c>
      <c r="D45" s="9" t="s">
        <v>329</v>
      </c>
    </row>
    <row r="46" ht="33.75" customHeight="1" spans="1:4">
      <c r="A46" s="15" t="s">
        <v>29</v>
      </c>
      <c r="B46" s="15" t="s">
        <v>30</v>
      </c>
      <c r="C46" s="15">
        <v>1</v>
      </c>
      <c r="D46" s="15">
        <v>1</v>
      </c>
    </row>
    <row r="47" ht="33.75" customHeight="1" spans="1:4">
      <c r="A47" s="15" t="s">
        <v>47</v>
      </c>
      <c r="B47" s="15" t="s">
        <v>48</v>
      </c>
      <c r="C47" s="15">
        <v>1</v>
      </c>
      <c r="D47" s="15">
        <v>1</v>
      </c>
    </row>
    <row r="48" ht="21.75" hidden="1" customHeight="1" spans="1:4">
      <c r="A48" s="8"/>
      <c r="B48" s="8"/>
      <c r="C48" s="8"/>
      <c r="D48" s="8"/>
    </row>
    <row r="49" ht="21.75" hidden="1" customHeight="1" spans="1:4">
      <c r="A49" s="8"/>
      <c r="B49" s="8"/>
      <c r="C49" s="8"/>
      <c r="D49" s="8"/>
    </row>
    <row r="50" ht="21.75" hidden="1" customHeight="1" spans="1:4">
      <c r="A50" s="8"/>
      <c r="B50" s="8"/>
      <c r="C50" s="8"/>
      <c r="D50" s="8"/>
    </row>
    <row r="51" ht="21.75" hidden="1" customHeight="1" spans="1:4">
      <c r="A51" s="8"/>
      <c r="B51" s="8"/>
      <c r="C51" s="8"/>
      <c r="D51" s="8"/>
    </row>
    <row r="52" ht="21.75" hidden="1" customHeight="1" spans="1:4">
      <c r="A52" s="8"/>
      <c r="B52" s="8"/>
      <c r="C52" s="8"/>
      <c r="D52" s="8"/>
    </row>
    <row r="53" ht="21.75" hidden="1" customHeight="1" spans="1:4">
      <c r="A53" s="8"/>
      <c r="B53" s="8"/>
      <c r="C53" s="8"/>
      <c r="D53" s="8"/>
    </row>
    <row r="54" ht="21.75" hidden="1" customHeight="1" spans="1:4">
      <c r="A54" s="8"/>
      <c r="B54" s="8"/>
      <c r="C54" s="8"/>
      <c r="D54" s="8"/>
    </row>
    <row r="55" ht="21.75" hidden="1" customHeight="1" spans="1:4">
      <c r="A55" s="8"/>
      <c r="B55" s="8"/>
      <c r="C55" s="8"/>
      <c r="D55" s="8"/>
    </row>
    <row r="56" ht="21.75" hidden="1" customHeight="1" spans="1:4">
      <c r="A56" s="8"/>
      <c r="B56" s="8"/>
      <c r="C56" s="8"/>
      <c r="D56" s="8"/>
    </row>
    <row r="57" ht="39.75" customHeight="1" spans="1:4">
      <c r="A57" s="4" t="s">
        <v>332</v>
      </c>
      <c r="B57" s="5" t="s">
        <v>625</v>
      </c>
      <c r="C57" s="6"/>
      <c r="D57" s="7"/>
    </row>
    <row r="58" ht="7.5" customHeight="1" spans="1:4">
      <c r="A58" s="8"/>
      <c r="B58" s="8"/>
      <c r="C58" s="8"/>
      <c r="D58" s="8"/>
    </row>
    <row r="59" ht="27.75" customHeight="1" spans="1:4">
      <c r="A59" s="13" t="s">
        <v>334</v>
      </c>
      <c r="B59" s="14"/>
      <c r="C59" s="14"/>
      <c r="D59" s="14"/>
    </row>
    <row r="60" ht="21.75" customHeight="1" spans="1:4">
      <c r="A60" s="15" t="s">
        <v>335</v>
      </c>
      <c r="B60" s="11">
        <f>SUM(C11:D42)</f>
        <v>12</v>
      </c>
      <c r="C60" s="15" t="s">
        <v>525</v>
      </c>
      <c r="D60" s="11">
        <f>COUNTA(A46:A56)</f>
        <v>2</v>
      </c>
    </row>
    <row r="61" ht="21.75" customHeight="1" spans="1:4">
      <c r="A61" s="15" t="s">
        <v>337</v>
      </c>
      <c r="B61" s="11">
        <f>SUM(C11:C42)</f>
        <v>4</v>
      </c>
      <c r="C61" s="15" t="s">
        <v>338</v>
      </c>
      <c r="D61" s="11">
        <f>SUM(D11:D42)</f>
        <v>8</v>
      </c>
    </row>
    <row r="62" ht="21.75" customHeight="1" spans="1:4">
      <c r="A62" s="15" t="s">
        <v>328</v>
      </c>
      <c r="B62" s="11">
        <f>SUM(C46:C56)</f>
        <v>2</v>
      </c>
      <c r="C62" s="15" t="s">
        <v>329</v>
      </c>
      <c r="D62" s="11">
        <f>SUM(D46:D56)</f>
        <v>2</v>
      </c>
    </row>
    <row r="63" ht="21.75" customHeight="1" spans="1:4">
      <c r="A63" s="15" t="s">
        <v>339</v>
      </c>
      <c r="B63" s="11">
        <f>INDEX(Matrizes!$B$5:$D$7,IF(B62&lt;=1,1,IF(B62&lt;=2,2,3)),IF(B61&lt;=4,1,IF(B61&lt;=15,2,3)))</f>
        <v>1</v>
      </c>
      <c r="C63" s="15" t="s">
        <v>340</v>
      </c>
      <c r="D63" s="11">
        <f>INDEX(Matrizes!$B$5:$D$7,IF(D62&lt;=1,1,IF(D62&lt;=3,2,3)),IF(D61&lt;=5,1,IF(D61&lt;=19,2,3)))</f>
        <v>2</v>
      </c>
    </row>
    <row r="64" ht="23" customHeight="1" spans="1:4">
      <c r="A64" s="15" t="s">
        <v>341</v>
      </c>
      <c r="B64" s="11">
        <f>INDEX(Matrizes!$B$5:$D$7,IF(D60&lt;=1,1,IF(D60&lt;=3,2,3)),IF(B60&lt;=5,1,IF(B60&lt;=19,2,3)))</f>
        <v>2</v>
      </c>
      <c r="C64" s="16" t="s">
        <v>25</v>
      </c>
      <c r="D64" s="17" t="str">
        <f>INDEX(Matrizes!$B$10:$D$10,1,B64)</f>
        <v>Moderada</v>
      </c>
    </row>
    <row r="65" ht="21.75" customHeight="1" spans="1:4">
      <c r="A65" s="18" t="s">
        <v>342</v>
      </c>
      <c r="B65" s="11">
        <f>INDEX(Matrizes!$B$13:$D$17,MATCH("SE",Matrizes!$A$13:$A$17,0),B64)</f>
        <v>5</v>
      </c>
      <c r="C65" s="18" t="s">
        <v>343</v>
      </c>
      <c r="D65" s="11">
        <f>B65</f>
        <v>5</v>
      </c>
    </row>
    <row r="66" ht="7.5" customHeight="1" spans="1:4">
      <c r="A66" s="8"/>
      <c r="B66" s="8"/>
      <c r="C66" s="8"/>
      <c r="D66" s="8"/>
    </row>
    <row r="67" ht="39.75" customHeight="1" spans="1:4">
      <c r="A67" s="4" t="s">
        <v>344</v>
      </c>
      <c r="B67" s="5" t="s">
        <v>626</v>
      </c>
      <c r="C67" s="6"/>
      <c r="D67" s="7"/>
    </row>
    <row r="68" ht="7.5" customHeight="1" spans="1:4">
      <c r="A68" s="8"/>
      <c r="B68" s="8"/>
      <c r="C68" s="8"/>
      <c r="D68" s="8"/>
    </row>
    <row r="69" ht="27.75" customHeight="1" spans="1:4">
      <c r="A69" s="13" t="s">
        <v>346</v>
      </c>
      <c r="B69" s="14"/>
      <c r="C69" s="14"/>
      <c r="D69" s="14"/>
    </row>
    <row r="70" ht="28.5" customHeight="1" spans="1:4">
      <c r="A70" s="4" t="s">
        <v>347</v>
      </c>
      <c r="B70" s="5" t="s">
        <v>609</v>
      </c>
      <c r="C70" s="6"/>
      <c r="D70" s="7"/>
    </row>
    <row r="71" ht="28.5" customHeight="1" spans="1:4">
      <c r="A71" s="4" t="s">
        <v>349</v>
      </c>
      <c r="B71" s="5" t="s">
        <v>527</v>
      </c>
      <c r="C71" s="6"/>
      <c r="D71" s="7"/>
    </row>
    <row r="72" ht="54.75" customHeight="1" spans="1:4">
      <c r="A72" s="4" t="s">
        <v>351</v>
      </c>
      <c r="B72" s="5" t="s">
        <v>1008</v>
      </c>
      <c r="C72" s="6"/>
      <c r="D72" s="7"/>
    </row>
    <row r="73" ht="36" customHeight="1" spans="1:4">
      <c r="A73" s="4" t="s">
        <v>353</v>
      </c>
      <c r="B73" s="5" t="s">
        <v>354</v>
      </c>
      <c r="C73" s="6"/>
      <c r="D73" s="7"/>
    </row>
    <row r="74" ht="7.5" customHeight="1" spans="1:4">
      <c r="A74" s="8"/>
      <c r="B74" s="8"/>
      <c r="C74" s="8"/>
      <c r="D74" s="8"/>
    </row>
    <row r="75" ht="28" customHeight="1" spans="1:4">
      <c r="A75" s="19" t="s">
        <v>1016</v>
      </c>
      <c r="B75" s="20"/>
      <c r="C75" s="20"/>
      <c r="D75" s="20"/>
    </row>
    <row r="76" ht="42" customHeight="1" spans="1:4">
      <c r="A76" s="15"/>
      <c r="B76" s="14"/>
      <c r="C76" s="14"/>
      <c r="D76" s="14"/>
    </row>
    <row r="77" ht="30" customHeight="1" spans="1:4">
      <c r="A77" s="15"/>
      <c r="B77" s="14"/>
      <c r="C77" s="14"/>
      <c r="D77" s="14"/>
    </row>
    <row r="78" ht="19.5" customHeight="1" spans="1:4">
      <c r="A78" s="8"/>
      <c r="B78" s="8"/>
      <c r="C78" s="8"/>
      <c r="D78" s="8"/>
    </row>
    <row r="79" ht="19.5" customHeight="1" spans="1:4">
      <c r="A79" s="8"/>
      <c r="B79" s="8"/>
      <c r="C79" s="8"/>
      <c r="D79" s="8"/>
    </row>
    <row r="80" ht="19.5" customHeight="1" spans="1:4">
      <c r="A80" s="8"/>
      <c r="B80" s="8"/>
      <c r="C80" s="8"/>
      <c r="D80" s="8"/>
    </row>
    <row r="81" ht="19.5" customHeight="1" spans="1:4">
      <c r="A81" s="8"/>
      <c r="B81" s="8"/>
      <c r="C81" s="8"/>
      <c r="D81" s="8"/>
    </row>
    <row r="82" ht="19.5" customHeight="1" spans="1:4">
      <c r="A82" s="8"/>
      <c r="B82" s="8"/>
      <c r="C82" s="8"/>
      <c r="D82" s="8"/>
    </row>
    <row r="83" ht="19.5" customHeight="1" spans="1:4">
      <c r="A83" s="8"/>
      <c r="B83" s="8"/>
      <c r="C83" s="8"/>
      <c r="D83" s="8"/>
    </row>
    <row r="84" ht="19.5" customHeight="1" spans="1:4">
      <c r="A84" s="8"/>
      <c r="B84" s="8"/>
      <c r="C84" s="8"/>
      <c r="D84" s="8"/>
    </row>
    <row r="85" ht="19.5" customHeight="1" spans="1:4">
      <c r="A85" s="8"/>
      <c r="B85" s="8"/>
      <c r="C85" s="8"/>
      <c r="D85" s="8"/>
    </row>
    <row r="86" ht="19.5" customHeight="1" spans="1:4">
      <c r="A86" s="8"/>
      <c r="B86" s="8"/>
      <c r="C86" s="8"/>
      <c r="D86" s="8"/>
    </row>
    <row r="87" ht="19.5" customHeight="1" spans="1:4">
      <c r="A87" s="8"/>
      <c r="B87" s="8"/>
      <c r="C87" s="8"/>
      <c r="D87" s="8"/>
    </row>
    <row r="88" ht="19.5" customHeight="1" spans="1:4">
      <c r="A88" s="8"/>
      <c r="B88" s="8"/>
      <c r="C88" s="8"/>
      <c r="D88" s="8"/>
    </row>
    <row r="89" ht="19.5" customHeight="1" spans="1:4">
      <c r="A89" s="8"/>
      <c r="B89" s="8"/>
      <c r="C89" s="8"/>
      <c r="D89" s="8"/>
    </row>
    <row r="90" ht="19.5" customHeight="1" spans="1:4">
      <c r="A90" s="8"/>
      <c r="B90" s="8"/>
      <c r="C90" s="8"/>
      <c r="D90" s="8"/>
    </row>
    <row r="91" ht="19.5" customHeight="1" spans="1:4">
      <c r="A91" s="8"/>
      <c r="B91" s="8"/>
      <c r="C91" s="8"/>
      <c r="D91" s="8"/>
    </row>
    <row r="92" ht="19.5" customHeight="1" spans="1:4">
      <c r="A92" s="8"/>
      <c r="B92" s="8"/>
      <c r="C92" s="8"/>
      <c r="D92" s="8"/>
    </row>
    <row r="93" ht="19.5" customHeight="1" spans="1:4">
      <c r="A93" s="8"/>
      <c r="B93" s="8"/>
      <c r="C93" s="8"/>
      <c r="D93" s="8"/>
    </row>
    <row r="94" ht="19.5" customHeight="1" spans="1:4">
      <c r="A94" s="8"/>
      <c r="B94" s="8"/>
      <c r="C94" s="8"/>
      <c r="D94" s="8"/>
    </row>
    <row r="95" ht="19.5" customHeight="1" spans="1:4">
      <c r="A95" s="8"/>
      <c r="B95" s="8"/>
      <c r="C95" s="8"/>
      <c r="D95" s="8"/>
    </row>
    <row r="96" ht="19.5" customHeight="1" spans="1:4">
      <c r="A96" s="8"/>
      <c r="B96" s="8"/>
      <c r="C96" s="8"/>
      <c r="D96" s="8"/>
    </row>
    <row r="97" ht="19.5" customHeight="1" spans="1:4">
      <c r="A97" s="8"/>
      <c r="B97" s="8"/>
      <c r="C97" s="8"/>
      <c r="D97" s="8"/>
    </row>
    <row r="98" ht="19.5" customHeight="1" spans="1:4">
      <c r="A98" s="8"/>
      <c r="B98" s="8"/>
      <c r="C98" s="8"/>
      <c r="D98" s="8"/>
    </row>
    <row r="99" ht="19.5" customHeight="1" spans="1:4">
      <c r="A99" s="8"/>
      <c r="B99" s="8"/>
      <c r="C99" s="8"/>
      <c r="D99" s="8"/>
    </row>
    <row r="100" ht="19.5" customHeight="1" spans="1:4">
      <c r="A100" s="8"/>
      <c r="B100" s="8"/>
      <c r="C100" s="8"/>
      <c r="D100" s="8"/>
    </row>
    <row r="101" ht="19.5" customHeight="1" spans="1:4">
      <c r="A101" s="8"/>
      <c r="B101" s="8"/>
      <c r="C101" s="8"/>
      <c r="D101" s="8"/>
    </row>
    <row r="102" ht="19.5" customHeight="1" spans="1:4">
      <c r="A102" s="8"/>
      <c r="B102" s="8"/>
      <c r="C102" s="8"/>
      <c r="D102" s="8"/>
    </row>
    <row r="103" ht="19.5" customHeight="1" spans="1:4">
      <c r="A103" s="8"/>
      <c r="B103" s="8"/>
      <c r="C103" s="8"/>
      <c r="D103" s="8"/>
    </row>
    <row r="104" ht="19.5" customHeight="1" spans="1:4">
      <c r="A104" s="8"/>
      <c r="B104" s="8"/>
      <c r="C104" s="8"/>
      <c r="D104" s="8"/>
    </row>
    <row r="105" ht="19.5" customHeight="1" spans="1:4">
      <c r="A105" s="8"/>
      <c r="B105" s="8"/>
      <c r="C105" s="8"/>
      <c r="D105" s="8"/>
    </row>
    <row r="106" ht="19.5" customHeight="1" spans="1:4">
      <c r="A106" s="8"/>
      <c r="B106" s="8"/>
      <c r="C106" s="8"/>
      <c r="D106" s="8"/>
    </row>
    <row r="107" ht="19.5" customHeight="1" spans="1:4">
      <c r="A107" s="8"/>
      <c r="B107" s="8"/>
      <c r="C107" s="8"/>
      <c r="D107" s="8"/>
    </row>
    <row r="108" ht="19.5" customHeight="1" spans="1:4">
      <c r="A108" s="8"/>
      <c r="B108" s="8"/>
      <c r="C108" s="8"/>
      <c r="D108" s="8"/>
    </row>
    <row r="109" ht="19.5" customHeight="1" spans="1:4">
      <c r="A109" s="8"/>
      <c r="B109" s="8"/>
      <c r="C109" s="8"/>
      <c r="D109" s="8"/>
    </row>
    <row r="110" ht="19.5" customHeight="1" spans="1:4">
      <c r="A110" s="8"/>
      <c r="B110" s="8"/>
      <c r="C110" s="8"/>
      <c r="D110" s="8"/>
    </row>
    <row r="111" ht="19.5" customHeight="1" spans="1:4">
      <c r="A111" s="8"/>
      <c r="B111" s="8"/>
      <c r="C111" s="8"/>
      <c r="D111" s="8"/>
    </row>
    <row r="112" ht="19.5" customHeight="1" spans="1:4">
      <c r="A112" s="8"/>
      <c r="B112" s="8"/>
      <c r="C112" s="8"/>
      <c r="D112" s="8"/>
    </row>
    <row r="113" ht="19.5" customHeight="1" spans="1:4">
      <c r="A113" s="8"/>
      <c r="B113" s="8"/>
      <c r="C113" s="8"/>
      <c r="D113" s="8"/>
    </row>
    <row r="114" ht="19.5" customHeight="1" spans="1:4">
      <c r="A114" s="8"/>
      <c r="B114" s="8"/>
      <c r="C114" s="8"/>
      <c r="D114" s="8"/>
    </row>
    <row r="115" ht="19.5" customHeight="1" spans="1:4">
      <c r="A115" s="8"/>
      <c r="B115" s="8"/>
      <c r="C115" s="8"/>
      <c r="D115" s="8"/>
    </row>
    <row r="116" ht="19.5" customHeight="1" spans="1:4">
      <c r="A116" s="8"/>
      <c r="B116" s="8"/>
      <c r="C116" s="8"/>
      <c r="D116" s="8"/>
    </row>
    <row r="117" ht="19.5" customHeight="1" spans="1:4">
      <c r="A117" s="8"/>
      <c r="B117" s="8"/>
      <c r="C117" s="8"/>
      <c r="D117" s="8"/>
    </row>
    <row r="118" ht="19.5" customHeight="1" spans="1:4">
      <c r="A118" s="8"/>
      <c r="B118" s="8"/>
      <c r="C118" s="8"/>
      <c r="D118" s="8"/>
    </row>
    <row r="119" ht="19.5" customHeight="1" spans="1:4">
      <c r="A119" s="8"/>
      <c r="B119" s="8"/>
      <c r="C119" s="8"/>
      <c r="D119" s="8"/>
    </row>
    <row r="120" ht="19.5" customHeight="1" spans="1:4">
      <c r="A120" s="8"/>
      <c r="B120" s="8"/>
      <c r="C120" s="8"/>
      <c r="D120" s="8"/>
    </row>
    <row r="121" ht="19.5" customHeight="1" spans="1:4">
      <c r="A121" s="8"/>
      <c r="B121" s="8"/>
      <c r="C121" s="8"/>
      <c r="D121" s="8"/>
    </row>
    <row r="122" ht="19.5" customHeight="1" spans="1:4">
      <c r="A122" s="8"/>
      <c r="B122" s="8"/>
      <c r="C122" s="8"/>
      <c r="D122" s="8"/>
    </row>
    <row r="123" ht="19.5" customHeight="1" spans="1:4">
      <c r="A123" s="8"/>
      <c r="B123" s="8"/>
      <c r="C123" s="8"/>
      <c r="D123" s="8"/>
    </row>
    <row r="124" ht="19.5" customHeight="1" spans="1:4">
      <c r="A124" s="8"/>
      <c r="B124" s="8"/>
      <c r="C124" s="8"/>
      <c r="D124" s="8"/>
    </row>
    <row r="125" ht="19.5" customHeight="1" spans="1:4">
      <c r="A125" s="8"/>
      <c r="B125" s="8"/>
      <c r="C125" s="8"/>
      <c r="D125" s="8"/>
    </row>
    <row r="126" ht="19.5" customHeight="1" spans="1:4">
      <c r="A126" s="8"/>
      <c r="B126" s="8"/>
      <c r="C126" s="8"/>
      <c r="D126" s="8"/>
    </row>
    <row r="127" ht="19.5" customHeight="1" spans="1:4">
      <c r="A127" s="8"/>
      <c r="B127" s="8"/>
      <c r="C127" s="8"/>
      <c r="D127" s="8"/>
    </row>
    <row r="128" ht="19.5" customHeight="1" spans="1:4">
      <c r="A128" s="8"/>
      <c r="B128" s="8"/>
      <c r="C128" s="8"/>
      <c r="D128" s="8"/>
    </row>
    <row r="129" ht="19.5" customHeight="1" spans="1:4">
      <c r="A129" s="8"/>
      <c r="B129" s="8"/>
      <c r="C129" s="8"/>
      <c r="D129" s="8"/>
    </row>
    <row r="130" ht="19.5" customHeight="1" spans="1:4">
      <c r="A130" s="8"/>
      <c r="B130" s="8"/>
      <c r="C130" s="8"/>
      <c r="D130" s="8"/>
    </row>
    <row r="131" ht="19.5" customHeight="1" spans="1:4">
      <c r="A131" s="8"/>
      <c r="B131" s="8"/>
      <c r="C131" s="8"/>
      <c r="D131" s="8"/>
    </row>
    <row r="132" ht="19.5" customHeight="1" spans="1:4">
      <c r="A132" s="8"/>
      <c r="B132" s="8"/>
      <c r="C132" s="8"/>
      <c r="D132" s="8"/>
    </row>
    <row r="133" ht="19.5" customHeight="1" spans="1:4">
      <c r="A133" s="8"/>
      <c r="B133" s="8"/>
      <c r="C133" s="8"/>
      <c r="D133" s="8"/>
    </row>
    <row r="134" ht="19.5" customHeight="1" spans="1:4">
      <c r="A134" s="8"/>
      <c r="B134" s="8"/>
      <c r="C134" s="8"/>
      <c r="D134" s="8"/>
    </row>
    <row r="135" ht="19.5" customHeight="1" spans="1:4">
      <c r="A135" s="8"/>
      <c r="B135" s="8"/>
      <c r="C135" s="8"/>
      <c r="D135" s="8"/>
    </row>
    <row r="136" ht="19.5" customHeight="1" spans="1:4">
      <c r="A136" s="8"/>
      <c r="B136" s="8"/>
      <c r="C136" s="8"/>
      <c r="D136" s="8"/>
    </row>
    <row r="137" ht="19.5" customHeight="1" spans="1:4">
      <c r="A137" s="8"/>
      <c r="B137" s="8"/>
      <c r="C137" s="8"/>
      <c r="D137" s="8"/>
    </row>
    <row r="138" ht="19.5" customHeight="1" spans="1:4">
      <c r="A138" s="8"/>
      <c r="B138" s="8"/>
      <c r="C138" s="8"/>
      <c r="D138" s="8"/>
    </row>
    <row r="139" ht="19.5" customHeight="1" spans="1:4">
      <c r="A139" s="8"/>
      <c r="B139" s="8"/>
      <c r="C139" s="8"/>
      <c r="D139" s="8"/>
    </row>
    <row r="140" ht="19.5" customHeight="1" spans="1:4">
      <c r="A140" s="8"/>
      <c r="B140" s="8"/>
      <c r="C140" s="8"/>
      <c r="D140" s="8"/>
    </row>
    <row r="141" ht="19.5" customHeight="1" spans="1:4">
      <c r="A141" s="8"/>
      <c r="B141" s="8"/>
      <c r="C141" s="8"/>
      <c r="D141" s="8"/>
    </row>
    <row r="142" ht="19.5" customHeight="1" spans="1:4">
      <c r="A142" s="8"/>
      <c r="B142" s="8"/>
      <c r="C142" s="8"/>
      <c r="D142" s="8"/>
    </row>
    <row r="143" ht="19.5" customHeight="1" spans="1:4">
      <c r="A143" s="8"/>
      <c r="B143" s="8"/>
      <c r="C143" s="8"/>
      <c r="D143" s="8"/>
    </row>
    <row r="144" ht="19.5" customHeight="1" spans="1:4">
      <c r="A144" s="8"/>
      <c r="B144" s="8"/>
      <c r="C144" s="8"/>
      <c r="D144" s="8"/>
    </row>
    <row r="145" ht="19.5" customHeight="1" spans="1:4">
      <c r="A145" s="8"/>
      <c r="B145" s="8"/>
      <c r="C145" s="8"/>
      <c r="D145" s="8"/>
    </row>
    <row r="146" ht="19.5" customHeight="1" spans="1:4">
      <c r="A146" s="8"/>
      <c r="B146" s="8"/>
      <c r="C146" s="8"/>
      <c r="D146" s="8"/>
    </row>
    <row r="147" ht="19.5" customHeight="1" spans="1:4">
      <c r="A147" s="8"/>
      <c r="B147" s="8"/>
      <c r="C147" s="8"/>
      <c r="D147" s="8"/>
    </row>
    <row r="148" ht="19.5" customHeight="1" spans="1:4">
      <c r="A148" s="8"/>
      <c r="B148" s="8"/>
      <c r="C148" s="8"/>
      <c r="D148" s="8"/>
    </row>
    <row r="149" ht="19.5" customHeight="1" spans="1:4">
      <c r="A149" s="8"/>
      <c r="B149" s="8"/>
      <c r="C149" s="8"/>
      <c r="D149" s="8"/>
    </row>
    <row r="150" ht="19.5" customHeight="1" spans="1:4">
      <c r="A150" s="8"/>
      <c r="B150" s="8"/>
      <c r="C150" s="8"/>
      <c r="D150" s="8"/>
    </row>
    <row r="151" ht="19.5" customHeight="1" spans="1:4">
      <c r="A151" s="8"/>
      <c r="B151" s="8"/>
      <c r="C151" s="8"/>
      <c r="D151" s="8"/>
    </row>
    <row r="152" ht="19.5" customHeight="1" spans="1:4">
      <c r="A152" s="8"/>
      <c r="B152" s="8"/>
      <c r="C152" s="8"/>
      <c r="D152" s="8"/>
    </row>
    <row r="153" ht="19.5" customHeight="1" spans="1:4">
      <c r="A153" s="8"/>
      <c r="B153" s="8"/>
      <c r="C153" s="8"/>
      <c r="D153" s="8"/>
    </row>
    <row r="154" ht="19.5" customHeight="1" spans="1:4">
      <c r="A154" s="8"/>
      <c r="B154" s="8"/>
      <c r="C154" s="8"/>
      <c r="D154" s="8"/>
    </row>
    <row r="155" ht="19.5" customHeight="1" spans="1:4">
      <c r="A155" s="8"/>
      <c r="B155" s="8"/>
      <c r="C155" s="8"/>
      <c r="D155" s="8"/>
    </row>
    <row r="156" ht="19.5" customHeight="1" spans="1:4">
      <c r="A156" s="8"/>
      <c r="B156" s="8"/>
      <c r="C156" s="8"/>
      <c r="D156" s="8"/>
    </row>
    <row r="157" ht="19.5" customHeight="1" spans="1:4">
      <c r="A157" s="8"/>
      <c r="B157" s="8"/>
      <c r="C157" s="8"/>
      <c r="D157" s="8"/>
    </row>
    <row r="158" ht="19.5" customHeight="1" spans="1:4">
      <c r="A158" s="8"/>
      <c r="B158" s="8"/>
      <c r="C158" s="8"/>
      <c r="D158" s="8"/>
    </row>
    <row r="159" ht="19.5" customHeight="1" spans="1:4">
      <c r="A159" s="8"/>
      <c r="B159" s="8"/>
      <c r="C159" s="8"/>
      <c r="D159" s="8"/>
    </row>
    <row r="160" ht="19.5" customHeight="1" spans="1:4">
      <c r="A160" s="8"/>
      <c r="B160" s="8"/>
      <c r="C160" s="8"/>
      <c r="D160" s="8"/>
    </row>
    <row r="161" ht="19.5" customHeight="1" spans="1:4">
      <c r="A161" s="8"/>
      <c r="B161" s="8"/>
      <c r="C161" s="8"/>
      <c r="D161" s="8"/>
    </row>
    <row r="162" ht="19.5" customHeight="1" spans="1:4">
      <c r="A162" s="8"/>
      <c r="B162" s="8"/>
      <c r="C162" s="8"/>
      <c r="D162" s="8"/>
    </row>
    <row r="163" ht="19.5" customHeight="1" spans="1:4">
      <c r="A163" s="8"/>
      <c r="B163" s="8"/>
      <c r="C163" s="8"/>
      <c r="D163" s="8"/>
    </row>
    <row r="164" ht="19.5" customHeight="1" spans="1:4">
      <c r="A164" s="8"/>
      <c r="B164" s="8"/>
      <c r="C164" s="8"/>
      <c r="D164" s="8"/>
    </row>
    <row r="165" ht="19.5" customHeight="1" spans="1:4">
      <c r="A165" s="8"/>
      <c r="B165" s="8"/>
      <c r="C165" s="8"/>
      <c r="D165" s="8"/>
    </row>
    <row r="166" ht="19.5" customHeight="1" spans="1:4">
      <c r="A166" s="8"/>
      <c r="B166" s="8"/>
      <c r="C166" s="8"/>
      <c r="D166" s="8"/>
    </row>
    <row r="167" ht="19.5" customHeight="1" spans="1:4">
      <c r="A167" s="8"/>
      <c r="B167" s="8"/>
      <c r="C167" s="8"/>
      <c r="D167" s="8"/>
    </row>
    <row r="168" ht="19.5" customHeight="1" spans="1:4">
      <c r="A168" s="8"/>
      <c r="B168" s="8"/>
      <c r="C168" s="8"/>
      <c r="D168" s="8"/>
    </row>
    <row r="169" ht="19.5" customHeight="1" spans="1:4">
      <c r="A169" s="8"/>
      <c r="B169" s="8"/>
      <c r="C169" s="8"/>
      <c r="D169" s="8"/>
    </row>
    <row r="170" ht="19.5" customHeight="1" spans="1:4">
      <c r="A170" s="8"/>
      <c r="B170" s="8"/>
      <c r="C170" s="8"/>
      <c r="D170" s="8"/>
    </row>
    <row r="171" ht="19.5" customHeight="1" spans="1:4">
      <c r="A171" s="8"/>
      <c r="B171" s="8"/>
      <c r="C171" s="8"/>
      <c r="D171" s="8"/>
    </row>
    <row r="172" ht="19.5" customHeight="1" spans="1:4">
      <c r="A172" s="8"/>
      <c r="B172" s="8"/>
      <c r="C172" s="8"/>
      <c r="D172" s="8"/>
    </row>
    <row r="173" ht="19.5" customHeight="1" spans="1:4">
      <c r="A173" s="8"/>
      <c r="B173" s="8"/>
      <c r="C173" s="8"/>
      <c r="D173" s="8"/>
    </row>
    <row r="174" ht="19.5" customHeight="1" spans="1:4">
      <c r="A174" s="8"/>
      <c r="B174" s="8"/>
      <c r="C174" s="8"/>
      <c r="D174" s="8"/>
    </row>
    <row r="175" ht="19.5" customHeight="1" spans="1:4">
      <c r="A175" s="8"/>
      <c r="B175" s="8"/>
      <c r="C175" s="8"/>
      <c r="D175" s="8"/>
    </row>
    <row r="176" ht="19.5" customHeight="1" spans="1:4">
      <c r="A176" s="8"/>
      <c r="B176" s="8"/>
      <c r="C176" s="8"/>
      <c r="D176" s="8"/>
    </row>
    <row r="177" ht="19.5" customHeight="1" spans="1:4">
      <c r="A177" s="8"/>
      <c r="B177" s="8"/>
      <c r="C177" s="8"/>
      <c r="D177" s="8"/>
    </row>
    <row r="178" ht="19.5" customHeight="1" spans="1:4">
      <c r="A178" s="8"/>
      <c r="B178" s="8"/>
      <c r="C178" s="8"/>
      <c r="D178" s="8"/>
    </row>
    <row r="179" ht="19.5" customHeight="1" spans="1:4">
      <c r="A179" s="8"/>
      <c r="B179" s="8"/>
      <c r="C179" s="8"/>
      <c r="D179" s="8"/>
    </row>
    <row r="180" ht="19.5" customHeight="1" spans="1:4">
      <c r="A180" s="8"/>
      <c r="B180" s="8"/>
      <c r="C180" s="8"/>
      <c r="D180" s="8"/>
    </row>
    <row r="181" ht="19.5" customHeight="1" spans="1:4">
      <c r="A181" s="8"/>
      <c r="B181" s="8"/>
      <c r="C181" s="8"/>
      <c r="D181" s="8"/>
    </row>
    <row r="182" ht="19.5" customHeight="1" spans="1:4">
      <c r="A182" s="8"/>
      <c r="B182" s="8"/>
      <c r="C182" s="8"/>
      <c r="D182" s="8"/>
    </row>
    <row r="183" ht="19.5" customHeight="1" spans="1:4">
      <c r="A183" s="8"/>
      <c r="B183" s="8"/>
      <c r="C183" s="8"/>
      <c r="D183" s="8"/>
    </row>
    <row r="184" ht="19.5" customHeight="1" spans="1:4">
      <c r="A184" s="8"/>
      <c r="B184" s="8"/>
      <c r="C184" s="8"/>
      <c r="D184" s="8"/>
    </row>
    <row r="185" ht="19.5" customHeight="1" spans="1:4">
      <c r="A185" s="8"/>
      <c r="B185" s="8"/>
      <c r="C185" s="8"/>
      <c r="D185" s="8"/>
    </row>
    <row r="186" ht="19.5" customHeight="1" spans="1:4">
      <c r="A186" s="8"/>
      <c r="B186" s="8"/>
      <c r="C186" s="8"/>
      <c r="D186" s="8"/>
    </row>
    <row r="187" ht="19.5" customHeight="1" spans="1:4">
      <c r="A187" s="8"/>
      <c r="B187" s="8"/>
      <c r="C187" s="8"/>
      <c r="D187" s="8"/>
    </row>
    <row r="188" ht="19.5" customHeight="1" spans="1:4">
      <c r="A188" s="8"/>
      <c r="B188" s="8"/>
      <c r="C188" s="8"/>
      <c r="D188" s="8"/>
    </row>
    <row r="189" ht="19.5" customHeight="1" spans="1:4">
      <c r="A189" s="8"/>
      <c r="B189" s="8"/>
      <c r="C189" s="8"/>
      <c r="D189" s="8"/>
    </row>
    <row r="190" ht="19.5" customHeight="1" spans="1:4">
      <c r="A190" s="8"/>
      <c r="B190" s="8"/>
      <c r="C190" s="8"/>
      <c r="D190" s="8"/>
    </row>
  </sheetData>
  <mergeCells count="20">
    <mergeCell ref="A1:D1"/>
    <mergeCell ref="B2:D2"/>
    <mergeCell ref="B3:D3"/>
    <mergeCell ref="B4:D4"/>
    <mergeCell ref="B5:D5"/>
    <mergeCell ref="B6:D6"/>
    <mergeCell ref="B7:D7"/>
    <mergeCell ref="B8:D8"/>
    <mergeCell ref="A44:D44"/>
    <mergeCell ref="B57:D57"/>
    <mergeCell ref="A59:D59"/>
    <mergeCell ref="B67:D67"/>
    <mergeCell ref="A69:D69"/>
    <mergeCell ref="B70:D70"/>
    <mergeCell ref="B71:D71"/>
    <mergeCell ref="B72:D72"/>
    <mergeCell ref="B73:D73"/>
    <mergeCell ref="A75:D75"/>
    <mergeCell ref="A76:D76"/>
    <mergeCell ref="A77:D77"/>
  </mergeCells>
  <printOptions horizontalCentered="1"/>
  <pageMargins left="0.28" right="0.28" top="0.38" bottom="0.38" header="0.16" footer="0.16"/>
  <pageSetup paperSize="8" fitToHeight="0" orientation="portrait" horizontalDpi="300" verticalDpi="300"/>
  <headerFooter>
    <oddFooter>&amp;L&amp;"Arial,Regular"&amp;8 ESTOQUE INTELIGENTE  â€¢  APF&amp;C&amp;"Calibri,Regular"&amp;8 Estoque Inteligente — &amp;A — página &amp;P&amp;R&amp;8 &amp;A   â€¢   &amp;P / &amp;N</oddFooter>
  </headerFooter>
  <rowBreaks count="2" manualBreakCount="2">
    <brk id="43" max="16383" man="1"/>
    <brk id="74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62</vt:i4>
      </vt:variant>
    </vt:vector>
  </HeadingPairs>
  <TitlesOfParts>
    <vt:vector size="62" baseType="lpstr">
      <vt:lpstr>Capa</vt:lpstr>
      <vt:lpstr>Resumo</vt:lpstr>
      <vt:lpstr>Catálogo</vt:lpstr>
      <vt:lpstr>Matrizes</vt:lpstr>
      <vt:lpstr>NI e estimativas</vt:lpstr>
      <vt:lpstr>Exemplos SE</vt:lpstr>
      <vt:lpstr>Critérios e fontes</vt:lpstr>
      <vt:lpstr>A01</vt:lpstr>
      <vt:lpstr>A02</vt:lpstr>
      <vt:lpstr>A03</vt:lpstr>
      <vt:lpstr>A04</vt:lpstr>
      <vt:lpstr>A05</vt:lpstr>
      <vt:lpstr>A06</vt:lpstr>
      <vt:lpstr>A07</vt:lpstr>
      <vt:lpstr>A08</vt:lpstr>
      <vt:lpstr>A09</vt:lpstr>
      <vt:lpstr>X01</vt:lpstr>
      <vt:lpstr>X02</vt:lpstr>
      <vt:lpstr>CE04</vt:lpstr>
      <vt:lpstr>CE05</vt:lpstr>
      <vt:lpstr>CE06</vt:lpstr>
      <vt:lpstr>CE07</vt:lpstr>
      <vt:lpstr>CE08</vt:lpstr>
      <vt:lpstr>CE09</vt:lpstr>
      <vt:lpstr>CE11</vt:lpstr>
      <vt:lpstr>CE12</vt:lpstr>
      <vt:lpstr>EE01</vt:lpstr>
      <vt:lpstr>EE02</vt:lpstr>
      <vt:lpstr>EE03</vt:lpstr>
      <vt:lpstr>EE04</vt:lpstr>
      <vt:lpstr>EE05</vt:lpstr>
      <vt:lpstr>EE06</vt:lpstr>
      <vt:lpstr>EE07</vt:lpstr>
      <vt:lpstr>EE08</vt:lpstr>
      <vt:lpstr>EE09</vt:lpstr>
      <vt:lpstr>EE10</vt:lpstr>
      <vt:lpstr>EE11</vt:lpstr>
      <vt:lpstr>EE12</vt:lpstr>
      <vt:lpstr>EE13</vt:lpstr>
      <vt:lpstr>EE14</vt:lpstr>
      <vt:lpstr>EE15</vt:lpstr>
      <vt:lpstr>EE16</vt:lpstr>
      <vt:lpstr>EE17</vt:lpstr>
      <vt:lpstr>EE18</vt:lpstr>
      <vt:lpstr>EE19</vt:lpstr>
      <vt:lpstr>EE20</vt:lpstr>
      <vt:lpstr>EE21</vt:lpstr>
      <vt:lpstr>EE22</vt:lpstr>
      <vt:lpstr>EE23</vt:lpstr>
      <vt:lpstr>EE24</vt:lpstr>
      <vt:lpstr>EE25</vt:lpstr>
      <vt:lpstr>EE26</vt:lpstr>
      <vt:lpstr>EE27</vt:lpstr>
      <vt:lpstr>EE28</vt:lpstr>
      <vt:lpstr>SE02</vt:lpstr>
      <vt:lpstr>SE04</vt:lpstr>
      <vt:lpstr>SE06</vt:lpstr>
      <vt:lpstr>SE07</vt:lpstr>
      <vt:lpstr>SE08</vt:lpstr>
      <vt:lpstr>SE09</vt:lpstr>
      <vt:lpstr>SE10</vt:lpstr>
      <vt:lpstr>SE13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</cp:lastModifiedBy>
  <cp:revision>2</cp:revision>
  <dcterms:created xsi:type="dcterms:W3CDTF">2026-10-25T23:52:00Z</dcterms:created>
  <dcterms:modified xsi:type="dcterms:W3CDTF">2026-10-26T00:59:06Z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3811E00C438F4BC28C0C0E8C36DD0131_12</vt:lpwstr>
  </property>
  <property fmtid="{D5CDD505-2E9C-101B-9397-08002B2CF9AE}" pid="3" name="KSOProductBuildVer">
    <vt:lpwstr>1046-12.1.0.29162</vt:lpwstr>
  </property>
  <property fmtid="{D5CDD505-2E9C-101B-9397-08002B2CF9AE}" pid="4" name="CalculationRule">
    <vt:i4>0</vt:i4>
  </property>
</Properties>
</file>