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11" autoFilterDateGrouping="1"/>
  </bookViews>
  <sheets>
    <sheet name="Contribuição" sheetId="1" state="visible" r:id="rId1"/>
    <sheet name="A01 ALI" sheetId="2" state="visible" r:id="rId2"/>
    <sheet name="A02 ALI" sheetId="3" state="visible" r:id="rId3"/>
    <sheet name="X01 AIE" sheetId="4" state="visible" r:id="rId4"/>
    <sheet name="X02 AIE" sheetId="5" state="visible" r:id="rId5"/>
    <sheet name="Entradas externas" sheetId="6" state="visible" r:id="rId6"/>
    <sheet name="SE06 SE" sheetId="7" state="visible" r:id="rId7"/>
    <sheet name="SE02 SE" sheetId="8" state="visible" r:id="rId8"/>
    <sheet name="CE04 Consulta" sheetId="9" state="visible" r:id="rId9"/>
    <sheet name="CE12 Consulta" sheetId="10" state="visible" r:id="rId10"/>
    <sheet name="Critérios e fontes" sheetId="11" state="visible" r:id="rId11"/>
    <sheet name="NI e estimativas" sheetId="12" state="visible" r:id="rId12"/>
  </sheets>
  <definedNames>
    <definedName name="_xlnm.Print_Area" localSheetId="0">'Contribuição'!$A$1:$D$25</definedName>
    <definedName name="_xlnm.Print_Area" localSheetId="1">'A01 ALI'!$A$1:$O$79</definedName>
    <definedName name="_xlnm.Print_Area" localSheetId="2">'A02 ALI'!$A$1:$O$67</definedName>
    <definedName name="_xlnm.Print_Area" localSheetId="3">'X01 AIE'!$A$1:$O$68</definedName>
    <definedName name="_xlnm.Print_Area" localSheetId="4">'X02 AIE'!$A$1:$O$68</definedName>
    <definedName name="_xlnm.Print_Area" localSheetId="5">'Entradas externas'!$A$1:$O$355</definedName>
    <definedName name="_xlnm.Print_Area" localSheetId="6">'SE06 SE'!$A$1:$O$78</definedName>
    <definedName name="_xlnm.Print_Area" localSheetId="7">'SE02 SE'!$A$1:$O$72</definedName>
    <definedName name="_xlnm.Print_Area" localSheetId="8">'CE04 Consulta'!$A$1:$O$118</definedName>
    <definedName name="_xlnm.Print_Area" localSheetId="9">'CE12 Consulta'!$A$1:$O$117</definedName>
    <definedName name="_xlnm.Print_Area" localSheetId="10">'Critérios e fontes'!$A$1:$D$44</definedName>
    <definedName name="_xlnm.Print_Area" localSheetId="11">'NI e estimativas'!$A$1:$D$49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R$ &quot;#,##0.00"/>
    <numFmt numFmtId="165" formatCode="0.0"/>
    <numFmt numFmtId="166" formatCode="dd/mm/yyyy hh:mm"/>
    <numFmt numFmtId="167" formatCode="0.0%"/>
    <numFmt numFmtId="168" formatCode="dd/mm/yyyy"/>
  </numFmts>
  <fonts count="15">
    <font>
      <name val="Calibri"/>
      <family val="2"/>
      <color rgb="FF000000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5"/>
    </font>
    <font>
      <name val="Arial"/>
      <family val="2"/>
      <i val="1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b val="1"/>
      <color rgb="0027384A"/>
      <sz val="11"/>
    </font>
    <font>
      <name val="Arial"/>
      <family val="2"/>
      <color rgb="0027384A"/>
      <sz val="11"/>
      <scheme val="minor"/>
    </font>
    <font>
      <name val="Arial"/>
      <family val="2"/>
      <color rgb="0027384A"/>
      <sz val="11"/>
    </font>
    <font>
      <name val="Arial"/>
      <b val="1"/>
      <color rgb="00FFFFFF"/>
      <sz val="17"/>
    </font>
    <font>
      <name val="Arial"/>
      <family val="2"/>
      <b val="1"/>
      <color rgb="00117C78"/>
      <sz val="11"/>
    </font>
    <font>
      <name val="Arial"/>
      <color rgb="00245C87"/>
      <sz val="10.5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8A5A12"/>
      <sz val="11"/>
    </font>
  </fonts>
  <fills count="7">
    <fill>
      <patternFill/>
    </fill>
    <fill>
      <patternFill patternType="gray125">
        <bgColor indexed="64"/>
      </patternFill>
    </fill>
    <fill>
      <patternFill patternType="solid">
        <fgColor rgb="0017324D"/>
      </patternFill>
    </fill>
    <fill>
      <patternFill patternType="solid">
        <fgColor rgb="00E4F3F1"/>
      </patternFill>
    </fill>
    <fill>
      <patternFill patternType="solid">
        <fgColor rgb="00285577"/>
      </patternFill>
    </fill>
    <fill>
      <patternFill patternType="solid">
        <fgColor rgb="00EAF1F7"/>
      </patternFill>
    </fill>
    <fill>
      <patternFill patternType="solid">
        <fgColor rgb="00FFF4D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00D6E0E8"/>
      </bottom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center" vertical="center" wrapText="1"/>
    </xf>
    <xf numFmtId="3" fontId="2" fillId="0" borderId="4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center" vertical="center" wrapText="1"/>
    </xf>
    <xf numFmtId="4" fontId="1" fillId="0" borderId="4" applyAlignment="1" pivotButton="0" quotePrefix="0" xfId="0">
      <alignment horizontal="center" vertical="center" wrapText="1"/>
    </xf>
    <xf numFmtId="9" fontId="1" fillId="0" borderId="0" applyAlignment="1" pivotButton="0" quotePrefix="0" xfId="0">
      <alignment horizontal="center" vertical="center" wrapText="1"/>
    </xf>
    <xf numFmtId="9" fontId="1" fillId="0" borderId="4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165" fontId="1" fillId="0" borderId="0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2" fillId="0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3" fontId="1" fillId="0" borderId="0" applyAlignment="1" pivotButton="0" quotePrefix="0" xfId="0">
      <alignment horizontal="center" vertical="center" wrapText="1"/>
    </xf>
    <xf numFmtId="3" fontId="1" fillId="0" borderId="4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left" vertical="center" wrapText="1"/>
    </xf>
    <xf numFmtId="166" fontId="1" fillId="0" borderId="2" applyAlignment="1" pivotButton="0" quotePrefix="0" xfId="0">
      <alignment horizontal="left" vertical="center" wrapText="1"/>
    </xf>
    <xf numFmtId="166" fontId="1" fillId="0" borderId="3" applyAlignment="1" pivotButton="0" quotePrefix="0" xfId="0">
      <alignment horizontal="left" vertical="center" wrapText="1"/>
    </xf>
    <xf numFmtId="166" fontId="1" fillId="0" borderId="4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left" vertical="center" wrapText="1"/>
    </xf>
    <xf numFmtId="1" fontId="1" fillId="0" borderId="2" applyAlignment="1" pivotButton="0" quotePrefix="0" xfId="0">
      <alignment horizontal="left" vertical="center" wrapText="1"/>
    </xf>
    <xf numFmtId="1" fontId="1" fillId="0" borderId="3" applyAlignment="1" pivotButton="0" quotePrefix="0" xfId="0">
      <alignment horizontal="left" vertical="center" wrapText="1"/>
    </xf>
    <xf numFmtId="167" fontId="1" fillId="0" borderId="1" applyAlignment="1" pivotButton="0" quotePrefix="0" xfId="0">
      <alignment horizontal="left" vertical="center" wrapText="1"/>
    </xf>
    <xf numFmtId="167" fontId="1" fillId="0" borderId="2" applyAlignment="1" pivotButton="0" quotePrefix="0" xfId="0">
      <alignment horizontal="left" vertical="center" wrapText="1"/>
    </xf>
    <xf numFmtId="167" fontId="1" fillId="0" borderId="3" applyAlignment="1" pivotButton="0" quotePrefix="0" xfId="0">
      <alignment horizontal="left" vertical="center" wrapText="1"/>
    </xf>
    <xf numFmtId="168" fontId="1" fillId="0" borderId="4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0" fillId="3" borderId="7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10" fillId="3" borderId="7" applyAlignment="1" pivotButton="0" quotePrefix="0" xfId="0">
      <alignment horizontal="left" vertical="center" wrapText="1"/>
    </xf>
    <xf numFmtId="3" fontId="10" fillId="3" borderId="7" applyAlignment="1" pivotButton="0" quotePrefix="0" xfId="0">
      <alignment horizontal="center" vertical="center" wrapText="1"/>
    </xf>
    <xf numFmtId="4" fontId="10" fillId="3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 wrapText="1"/>
    </xf>
    <xf numFmtId="4" fontId="11" fillId="0" borderId="7" applyAlignment="1" pivotButton="0" quotePrefix="0" xfId="0">
      <alignment horizontal="center" vertical="center" wrapText="1"/>
    </xf>
    <xf numFmtId="3" fontId="11" fillId="0" borderId="7" applyAlignment="1" pivotButton="0" quotePrefix="0" xfId="0">
      <alignment horizontal="center" vertical="center" wrapText="1"/>
    </xf>
    <xf numFmtId="164" fontId="10" fillId="3" borderId="7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3" fillId="3" borderId="3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left" vertical="center" wrapText="1"/>
    </xf>
    <xf numFmtId="0" fontId="13" fillId="3" borderId="7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4" fontId="11" fillId="3" borderId="7" applyAlignment="1" pivotButton="0" quotePrefix="0" xfId="0">
      <alignment horizontal="center" vertical="center" wrapText="1"/>
    </xf>
    <xf numFmtId="1" fontId="14" fillId="6" borderId="7" applyAlignment="1" pivotButton="0" quotePrefix="0" xfId="0">
      <alignment horizontal="center" vertical="center" wrapText="1"/>
    </xf>
    <xf numFmtId="4" fontId="8" fillId="0" borderId="7" applyAlignment="1" pivotButton="0" quotePrefix="0" xfId="0">
      <alignment horizontal="center" vertical="center" wrapText="1"/>
    </xf>
    <xf numFmtId="1" fontId="8" fillId="0" borderId="7" applyAlignment="1" pivotButton="0" quotePrefix="0" xfId="0">
      <alignment horizontal="center" vertical="center" wrapText="1"/>
    </xf>
    <xf numFmtId="9" fontId="8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164" fontId="1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jpeg" Id="rId4" 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1.jpeg" Id="rId1" /><Relationship Type="http://schemas.openxmlformats.org/officeDocument/2006/relationships/image" Target="/xl/media/image12.jpe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3.jpeg" Id="rId1" /><Relationship Type="http://schemas.openxmlformats.org/officeDocument/2006/relationships/image" Target="/xl/media/image14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136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3335000" cy="7505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13335000" cy="7505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13335000" cy="7505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3335000" cy="7505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3335000" cy="7505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3335000" cy="7505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s:worksheet xmlns:s="http://schemas.openxmlformats.org/spreadsheetml/2006/main">
  <s:sheetPr>
    <s:tabColor rgb="00285577"/>
    <s:outlinePr summaryBelow="1" summaryRight="1"/>
    <s:pageSetUpPr fitToPage="1"/>
  </s:sheetPr>
  <s:dimension ref="A1:D25"/>
  <s:sheetViews>
    <s:sheetView showGridLines="0" topLeftCell="A23" zoomScale="90" workbookViewId="0">
      <s:selection activeCell="D26" sqref="D26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Medição de Software — Artur Ribeiro de Souza</s:t>
        </s:is>
      </s:c>
      <s:c r="B1" s="81" t="n"/>
      <s:c r="C1" s="81" t="n"/>
      <s:c r="D1" s="82" t="n"/>
    </s:row>
    <s:row r="2" ht="18" customHeight="1">
      <s:c r="A2" s="83" t="inlineStr">
        <s:is>
          <s:t>Integrante / recorte</s:t>
        </s:is>
      </s:c>
      <s:c r="B2" s="83" t="inlineStr">
        <s:is>
          <s:t>Artur Ribeiro de Souza — catalogo e produtos</s:t>
        </s:is>
      </s:c>
      <s:c r="C2" s="84" t="n"/>
      <s:c r="D2" s="85" t="n"/>
    </s:row>
    <s:row r="3" ht="18" customHeight="1">
      <s:c r="A3" s="86" t="n"/>
      <s:c r="B3" s="86" t="n"/>
      <s:c r="C3" s="86" t="n"/>
      <s:c r="D3" s="86" t="n"/>
    </s:row>
    <s:row r="4" ht="18" customHeight="1">
      <s:c r="A4" s="87" t="inlineStr">
        <s:is>
          <s:t>Item</s:t>
        </s:is>
      </s:c>
      <s:c r="B4" s="87" t="inlineStr">
        <s:is>
          <s:t>Função / grupo lógico</s:t>
        </s:is>
      </s:c>
      <s:c r="C4" s="87" t="inlineStr">
        <s:is>
          <s:t>Tipo</s:t>
        </s:is>
      </s:c>
      <s:c r="D4" s="87" t="inlineStr">
        <s:is>
          <s:t>PF estimados</s:t>
        </s:is>
      </s:c>
    </s:row>
    <s:row r="5" ht="18" customHeight="1">
      <s:c r="A5" s="83" t="inlineStr">
        <s:is>
          <s:t>A01</s:t>
        </s:is>
      </s:c>
      <s:c r="B5" s="83" t="inlineStr">
        <s:is>
          <s:t>Modelos de produto</s:t>
        </s:is>
      </s:c>
      <s:c r="C5" s="83" t="inlineStr">
        <s:is>
          <s:t>ALI</s:t>
        </s:is>
      </s:c>
      <s:c r="D5" s="88">
        <s:f>'A01 ALI'!B30</s:f>
        <s:v>7</s:v>
      </s:c>
    </s:row>
    <s:row r="6" ht="18" customHeight="1">
      <s:c r="A6" s="83" t="inlineStr">
        <s:is>
          <s:t>A02</s:t>
        </s:is>
      </s:c>
      <s:c r="B6" s="83" t="inlineStr">
        <s:is>
          <s:t>Produtos</s:t>
        </s:is>
      </s:c>
      <s:c r="C6" s="83" t="inlineStr">
        <s:is>
          <s:t>ALI</s:t>
        </s:is>
      </s:c>
      <s:c r="D6" s="88">
        <s:f>'A02 ALI'!B18</s:f>
        <s:v>7</s:v>
      </s:c>
    </s:row>
    <s:row r="7" ht="18" customHeight="1">
      <s:c r="A7" s="83" t="inlineStr">
        <s:is>
          <s:t>X01</s:t>
        </s:is>
      </s:c>
      <s:c r="B7" s="83" t="inlineStr">
        <s:is>
          <s:t>Fornecedores externos</s:t>
        </s:is>
      </s:c>
      <s:c r="C7" s="83" t="inlineStr">
        <s:is>
          <s:t>AIE</s:t>
        </s:is>
      </s:c>
      <s:c r="D7" s="88">
        <s:f>'X01 AIE'!B19</s:f>
        <s:v>5</s:v>
      </s:c>
    </s:row>
    <s:row r="8" ht="18" customHeight="1">
      <s:c r="A8" s="83" t="inlineStr">
        <s:is>
          <s:t>X02</s:t>
        </s:is>
      </s:c>
      <s:c r="B8" s="83" t="inlineStr">
        <s:is>
          <s:t>Ofertas externas</s:t>
        </s:is>
      </s:c>
      <s:c r="C8" s="83" t="inlineStr">
        <s:is>
          <s:t>AIE</s:t>
        </s:is>
      </s:c>
      <s:c r="D8" s="88">
        <s:f>'X02 AIE'!B19</s:f>
        <s:v>5</s:v>
      </s:c>
    </s:row>
    <s:row r="9" ht="18" customHeight="1">
      <s:c r="A9" s="83" t="inlineStr">
        <s:is>
          <s:t>EE04</s:t>
        </s:is>
      </s:c>
      <s:c r="B9" s="83" t="inlineStr">
        <s:is>
          <s:t>Incluir modelo</s:t>
        </s:is>
      </s:c>
      <s:c r="C9" s="83" t="inlineStr">
        <s:is>
          <s:t>EE</s:t>
        </s:is>
      </s:c>
      <s:c r="D9" s="88">
        <s:f>'Entradas externas'!B39</s:f>
        <s:v>4</s:v>
      </s:c>
    </s:row>
    <s:row r="10" ht="18" customHeight="1">
      <s:c r="A10" s="83" t="inlineStr">
        <s:is>
          <s:t>EE01</s:t>
        </s:is>
      </s:c>
      <s:c r="B10" s="83" t="inlineStr">
        <s:is>
          <s:t>Incluir produto, inclusive grade e saldo inicial</s:t>
        </s:is>
      </s:c>
      <s:c r="C10" s="83" t="inlineStr">
        <s:is>
          <s:t>EE</s:t>
        </s:is>
      </s:c>
      <s:c r="D10" s="88">
        <s:f>'Entradas externas'!B81</s:f>
        <s:v>6</s:v>
      </s:c>
    </s:row>
    <s:row r="11" ht="18" customHeight="1">
      <s:c r="A11" s="83" t="inlineStr">
        <s:is>
          <s:t>EE04</s:t>
        </s:is>
      </s:c>
      <s:c r="B11" s="83" t="inlineStr">
        <s:is>
          <s:t>Detalhamento já contado</s:t>
        </s:is>
      </s:c>
      <s:c r="C11" s="83" t="inlineStr">
        <s:is>
          <s:t>Continuação</s:t>
        </s:is>
      </s:c>
      <s:c r="D11" s="88">
        <s:f>'Entradas externas'!B106</s:f>
        <s:v>0</s:v>
      </s:c>
    </s:row>
    <s:row r="12" ht="18" customHeight="1">
      <s:c r="A12" s="83" t="inlineStr">
        <s:is>
          <s:t>EE01</s:t>
        </s:is>
      </s:c>
      <s:c r="B12" s="83" t="inlineStr">
        <s:is>
          <s:t>Detalhamento já contado</s:t>
        </s:is>
      </s:c>
      <s:c r="C12" s="83" t="inlineStr">
        <s:is>
          <s:t>Continuação</s:t>
        </s:is>
      </s:c>
      <s:c r="D12" s="88">
        <s:f>'Entradas externas'!B135</s:f>
        <s:v>0</s:v>
      </s:c>
    </s:row>
    <s:row r="13" ht="18" customHeight="1">
      <s:c r="A13" s="83" t="inlineStr">
        <s:is>
          <s:t>SE06</s:t>
        </s:is>
      </s:c>
      <s:c r="B13" s="83" t="inlineStr">
        <s:is>
          <s:t>Pesquisar estoque e localizar produto</s:t>
        </s:is>
      </s:c>
      <s:c r="C13" s="83" t="inlineStr">
        <s:is>
          <s:t>SE</s:t>
        </s:is>
      </s:c>
      <s:c r="D13" s="88">
        <s:f>'SE06 SE'!B32</s:f>
        <s:v>7</s:v>
      </s:c>
    </s:row>
    <s:row r="14" ht="18" customHeight="1">
      <s:c r="A14" s="83" t="inlineStr">
        <s:is>
          <s:t>SE02</s:t>
        </s:is>
      </s:c>
      <s:c r="B14" s="83" t="inlineStr">
        <s:is>
          <s:t>Valor potencial do estoque</s:t>
        </s:is>
      </s:c>
      <s:c r="C14" s="83" t="inlineStr">
        <s:is>
          <s:t>SE</s:t>
        </s:is>
      </s:c>
      <s:c r="D14" s="88">
        <s:f>'SE02 SE'!B26</s:f>
        <s:v>5</s:v>
      </s:c>
    </s:row>
    <s:row r="15" ht="18" customHeight="1">
      <s:c r="A15" s="83" t="inlineStr">
        <s:is>
          <s:t>CE04</s:t>
        </s:is>
      </s:c>
      <s:c r="B15" s="83" t="inlineStr">
        <s:is>
          <s:t>Consultar fornecedores externos</s:t>
        </s:is>
      </s:c>
      <s:c r="C15" s="83" t="inlineStr">
        <s:is>
          <s:t>CE</s:t>
        </s:is>
      </s:c>
      <s:c r="D15" s="88">
        <s:f>'CE04 Consulta'!B26</s:f>
        <s:v>3</s:v>
      </s:c>
    </s:row>
    <s:row r="16" ht="18" customHeight="1">
      <s:c r="A16" s="83" t="inlineStr">
        <s:is>
          <s:t>CE12</s:t>
        </s:is>
      </s:c>
      <s:c r="B16" s="83" t="inlineStr">
        <s:is>
          <s:t>Consultar ofertas externas</s:t>
        </s:is>
      </s:c>
      <s:c r="C16" s="83" t="inlineStr">
        <s:is>
          <s:t>CE</s:t>
        </s:is>
      </s:c>
      <s:c r="D16" s="88">
        <s:f>'CE12 Consulta'!B25</s:f>
        <s:v>3</s:v>
      </s:c>
    </s:row>
    <s:row r="17" ht="23" customHeight="1">
      <s:c r="A17" s="89" t="inlineStr">
        <s:is>
          <s:t>Total individual estimado</s:t>
        </s:is>
      </s:c>
      <s:c r="B17" s="90" t="n"/>
      <s:c r="C17" s="91" t="n"/>
      <s:c r="D17" s="89">
        <s:f>IF(COUNT(D5:D16)=ROWS(D5:D16),SUM(D5:D16),"Dados pendentes")</s:f>
        <s:v>52</s:v>
      </s:c>
    </s:row>
    <s:row r="18" ht="18" customHeight="1">
      <s:c r="A18" s="86" t="n"/>
      <s:c r="B18" s="86" t="n"/>
      <s:c r="C18" s="86" t="n"/>
      <s:c r="D18" s="86" t="n"/>
    </s:row>
    <s:row r="19" ht="18" customHeight="1">
      <s:c r="A19" s="92" t="inlineStr">
        <s:is>
          <s:t>Cálculos de ajuste e estimativa individual</s:t>
        </s:is>
      </s:c>
      <s:c r="B19" s="84" t="n"/>
      <s:c r="C19" s="84" t="n"/>
      <s:c r="D19" s="85" t="n"/>
    </s:row>
    <s:row r="20" ht="23" customHeight="1">
      <s:c r="A20" s="93" t="inlineStr">
        <s:is>
          <s:t>NI total</s:t>
        </s:is>
      </s:c>
      <s:c r="B20" s="94">
        <s:f>'NI e estimativas'!B3</s:f>
        <s:v>41</s:v>
      </s:c>
      <s:c r="C20" s="93" t="inlineStr">
        <s:is>
          <s:t>NI: 14 notas. Contribuição real nas EEs: confirmar.</s:t>
        </s:is>
      </s:c>
      <s:c r="D20" s="91" t="n"/>
    </s:row>
    <s:row r="21" ht="23" customHeight="1">
      <s:c r="A21" s="93" t="inlineStr">
        <s:is>
          <s:t>Fator de ajuste (FA)</s:t>
        </s:is>
      </s:c>
      <s:c r="B21" s="95">
        <s:f>'NI e estimativas'!B4</s:f>
        <s:v>1.06</s:v>
      </s:c>
      <s:c r="C21" s="93" t="inlineStr">
        <s:is>
          <s:t>FA = 0,65 + 0,01 × NI.</s:t>
        </s:is>
      </s:c>
      <s:c r="D21" s="91" t="n"/>
    </s:row>
    <s:row r="22" ht="23" customHeight="1">
      <s:c r="A22" s="93" t="inlineStr">
        <s:is>
          <s:t>PFA individual</s:t>
        </s:is>
      </s:c>
      <s:c r="B22" s="95">
        <s:f>'NI e estimativas'!B5</s:f>
        <s:v>55.12</s:v>
      </s:c>
      <s:c r="C22" s="93" t="inlineStr">
        <s:is>
          <s:t>PFB individual × FA.</s:t>
        </s:is>
      </s:c>
      <s:c r="D22" s="91" t="n"/>
    </s:row>
    <s:row r="23" ht="18" customHeight="1">
      <s:c r="A23" s="96" t="inlineStr">
        <s:is>
          <s:t>Esforço com reserva (h)</s:t>
        </s:is>
      </s:c>
      <s:c r="B23" s="97">
        <s:f>'NI e estimativas'!B42</s:f>
        <s:v>551.2</s:v>
      </s:c>
      <s:c r="C23" s="96" t="inlineStr">
        <s:is>
          <s:t>Inclui a reserva de esforço de planejamento.</s:t>
        </s:is>
      </s:c>
      <s:c r="D23" s="85" t="n"/>
    </s:row>
    <s:row r="24" ht="18" customHeight="1">
      <s:c r="A24" s="96" t="inlineStr">
        <s:is>
          <s:t>Prazo planejado (dias úteis)</s:t>
        </s:is>
      </s:c>
      <s:c r="B24" s="98">
        <s:f>'NI e estimativas'!B45</s:f>
        <s:v>92</s:v>
      </s:c>
      <s:c r="C24" s="96" t="inlineStr">
        <s:is>
          <s:t>Prazo calculado pela capacidade diária definida nas premissas.</s:t>
        </s:is>
      </s:c>
      <s:c r="D24" s="85" t="n"/>
    </s:row>
    <s:row r="25" ht="23" customHeight="1">
      <s:c r="A25" s="93" t="inlineStr">
        <s:is>
          <s:t>Custo com reserva (R$)</s:t>
        </s:is>
      </s:c>
      <s:c r="B25" s="99">
        <s:f>'NI e estimativas'!B49</s:f>
        <s:v>13780</s:v>
      </s:c>
      <s:c r="C25" s="93" t="inlineStr">
        <s:is>
          <s:t>Valor da hora e custos adicionais são premissas editáveis.</s:t>
        </s:is>
      </s:c>
      <s:c r="D25" s="91" t="n"/>
    </s:row>
    <s:row r="27" ht="28" customHeight="1"/>
    <s:row r="28" ht="34" customHeight="1"/>
    <s:row r="29" ht="34" customHeight="1"/>
    <s:row r="30" ht="34" customHeight="1"/>
    <s:row r="31" ht="34" customHeight="1"/>
    <s:row r="32" ht="34" customHeight="1"/>
    <s:row r="33" ht="34" customHeight="1"/>
    <s:row r="34" ht="40" customHeight="1"/>
  </s:sheetData>
  <s:mergeCells count="10">
    <s:mergeCell ref="A1:D1"/>
    <s:mergeCell ref="C20:D20"/>
    <s:mergeCell ref="C24:D24"/>
    <s:mergeCell ref="C21:D21"/>
    <s:mergeCell ref="C25:D25"/>
    <s:mergeCell ref="A17:C17"/>
    <s:mergeCell ref="C22:D22"/>
    <s:mergeCell ref="A19:D19"/>
    <s:mergeCell ref="C23:D23"/>
    <s:mergeCell ref="B2:D2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33"/>
  <s:sheetViews>
    <s:sheetView showGridLines="0" topLeftCell="A28" zoomScale="90" workbookViewId="0">
      <s:pane ySplit="8" topLeftCell="A9" activePane="bottomLeft" state="frozen"/>
      <s:selection pane="bottomLeft" activeCell="A1" sqref="A1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A01 — Modelos de produto</s:t>
        </s:is>
      </s:c>
      <s:c r="B1" s="81" t="n"/>
      <s:c r="C1" s="81" t="n"/>
      <s:c r="D1" s="82" t="n"/>
    </s:row>
    <s:row r="2" ht="18" customHeight="1">
      <s:c r="A2" s="83" t="inlineStr">
        <s:is>
          <s:t>Sistema</s:t>
        </s:is>
      </s:c>
      <s:c r="B2" s="83" t="inlineStr">
        <s:is>
          <s:t>Estoque Inteligente</s:t>
        </s:is>
      </s:c>
      <s:c r="C2" s="84" t="n"/>
      <s:c r="D2" s="85" t="n"/>
    </s:row>
    <s:row r="3" ht="18" customHeight="1">
      <s:c r="A3" s="83" t="inlineStr">
        <s:is>
          <s:t>Tipo</s:t>
        </s:is>
      </s:c>
      <s:c r="B3" s="83" t="inlineStr">
        <s:is>
          <s:t>ALI - Arquivo Lógico Interno</s:t>
        </s:is>
      </s:c>
      <s:c r="C3" s="84" t="n"/>
      <s:c r="D3" s="85" t="n"/>
    </s:row>
    <s:row r="4" ht="18" customHeight="1">
      <s:c r="A4" s="83" t="inlineStr">
        <s:is>
          <s:t>Justificativa</s:t>
        </s:is>
      </s:c>
      <s:c r="B4" s="83" t="inlineStr">
        <s:is>
          <s:t>Grupo mantido pelo Estoque Inteligente.</s:t>
        </s:is>
      </s:c>
      <s:c r="C4" s="84" t="n"/>
      <s:c r="D4" s="85" t="n"/>
    </s:row>
    <s:row r="5" ht="18" customHeight="1">
      <s:c r="A5" s="83" t="inlineStr">
        <s:is>
          <s:t>Requisito relacionado</s:t>
        </s:is>
      </s:c>
      <s:c r="B5" s="83" t="inlineStr">
        <s:is>
          <s:t>Manter Modelos de produto</s:t>
        </s:is>
      </s:c>
      <s:c r="C5" s="84" t="n"/>
      <s:c r="D5" s="85" t="n"/>
    </s:row>
    <s:row r="6" ht="18" customHeight="1">
      <s:c r="A6" s="83" t="inlineStr">
        <s:is>
          <s:t>Caso de uso relacionado</s:t>
        </s:is>
      </s:c>
      <s:c r="B6" s="83" t="inlineStr">
        <s:is>
          <s:t>Função implementada: /modelos. Um grupo lógico reconhecido pelo usuário.</s:t>
        </s:is>
      </s:c>
      <s:c r="C6" s="84" t="n"/>
      <s:c r="D6" s="85" t="n"/>
    </s:row>
    <s:row r="7" ht="18" customHeight="1">
      <s:c r="A7" s="86" t="n"/>
      <s:c r="B7" s="86" t="n"/>
      <s:c r="C7" s="86" t="n"/>
      <s:c r="D7" s="86" t="n"/>
    </s:row>
    <s:row r="8" ht="28" customHeight="1">
      <s:c r="A8" s="100" t="inlineStr">
        <s:is>
          <s:t>Registro lógico</s:t>
        </s:is>
      </s:c>
      <s:c r="B8" s="100" t="inlineStr">
        <s:is>
          <s:t>Item de dado referenciado</s:t>
        </s:is>
      </s:c>
      <s:c r="C8" s="100" t="inlineStr">
        <s:is>
          <s:t>Tipo</s:t>
        </s:is>
      </s:c>
      <s:c r="D8" s="100" t="inlineStr">
        <s:is>
          <s:t>Quantidade de TD na linha</s:t>
        </s:is>
      </s:c>
    </s:row>
    <s:row r="9" ht="23" customHeight="1">
      <s:c r="A9" s="83" t="inlineStr">
        <s:is>
          <s:t>Modelos de produto</s:t>
        </s:is>
      </s:c>
      <s:c r="B9" s="83" t="inlineStr">
        <s:is>
          <s:t>loja</s:t>
        </s:is>
      </s:c>
      <s:c r="C9" s="83" t="inlineStr">
        <s:is>
          <s:t>String</s:t>
        </s:is>
      </s:c>
      <s:c r="D9" s="83" t="n">
        <s:v>1</s:v>
      </s:c>
    </s:row>
    <s:row r="10" ht="23" customHeight="1">
      <s:c r="A10" s="83" t="inlineStr">
        <s:is>
          <s:t>Modelos de produto</s:t>
        </s:is>
      </s:c>
      <s:c r="B10" s="83" t="inlineStr">
        <s:is>
          <s:t>código</s:t>
        </s:is>
      </s:c>
      <s:c r="C10" s="83" t="inlineStr">
        <s:is>
          <s:t>String</s:t>
        </s:is>
      </s:c>
      <s:c r="D10" s="83" t="n">
        <s:v>1</s:v>
      </s:c>
    </s:row>
    <s:row r="11" ht="23" customHeight="1">
      <s:c r="A11" s="83" t="inlineStr">
        <s:is>
          <s:t>Modelos de produto</s:t>
        </s:is>
      </s:c>
      <s:c r="B11" s="83" t="inlineStr">
        <s:is>
          <s:t>nome</s:t>
        </s:is>
      </s:c>
      <s:c r="C11" s="83" t="inlineStr">
        <s:is>
          <s:t>String</s:t>
        </s:is>
      </s:c>
      <s:c r="D11" s="83" t="n">
        <s:v>1</s:v>
      </s:c>
    </s:row>
    <s:row r="12" ht="23" customHeight="1">
      <s:c r="A12" s="83" t="inlineStr">
        <s:is>
          <s:t>Modelos de produto</s:t>
        </s:is>
      </s:c>
      <s:c r="B12" s="83" t="inlineStr">
        <s:is>
          <s:t>marca</s:t>
        </s:is>
      </s:c>
      <s:c r="C12" s="83" t="inlineStr">
        <s:is>
          <s:t>String</s:t>
        </s:is>
      </s:c>
      <s:c r="D12" s="83" t="n">
        <s:v>1</s:v>
      </s:c>
    </s:row>
    <s:row r="13" ht="23" customHeight="1">
      <s:c r="A13" s="83" t="inlineStr">
        <s:is>
          <s:t>Modelos de produto</s:t>
        </s:is>
      </s:c>
      <s:c r="B13" s="83" t="inlineStr">
        <s:is>
          <s:t>categoria</s:t>
        </s:is>
      </s:c>
      <s:c r="C13" s="83" t="inlineStr">
        <s:is>
          <s:t>String</s:t>
        </s:is>
      </s:c>
      <s:c r="D13" s="83" t="n">
        <s:v>1</s:v>
      </s:c>
    </s:row>
    <s:row r="14" ht="18" customHeight="1">
      <s:c r="A14" s="101" t="n"/>
      <s:c r="B14" s="101" t="n"/>
      <s:c r="C14" s="101" t="n"/>
      <s:c r="D14" s="83" t="n">
        <s:v>0</s:v>
      </s:c>
    </s:row>
    <s:row r="15" ht="18" customHeight="1">
      <s:c r="A15" s="101" t="n"/>
      <s:c r="B15" s="101" t="n"/>
      <s:c r="C15" s="101" t="n"/>
      <s:c r="D15" s="83" t="n">
        <s:v>0</s:v>
      </s:c>
    </s:row>
    <s:row r="16" ht="18" customHeight="1">
      <s:c r="A16" s="101" t="n"/>
      <s:c r="B16" s="101" t="n"/>
      <s:c r="C16" s="101" t="n"/>
      <s:c r="D16" s="83" t="n">
        <s:v>0</s:v>
      </s:c>
    </s:row>
    <s:row r="17" ht="18" customHeight="1">
      <s:c r="A17" s="101" t="n"/>
      <s:c r="B17" s="101" t="n"/>
      <s:c r="C17" s="101" t="n"/>
      <s:c r="D17" s="83" t="n">
        <s:v>0</s:v>
      </s:c>
    </s:row>
    <s:row r="18" ht="18" customHeight="1">
      <s:c r="A18" s="101" t="n"/>
      <s:c r="B18" s="101" t="n"/>
      <s:c r="C18" s="101" t="n"/>
      <s:c r="D18" s="83" t="n">
        <s:v>0</s:v>
      </s:c>
    </s:row>
    <s:row r="19" ht="18" customHeight="1">
      <s:c r="A19" s="101" t="n"/>
      <s:c r="B19" s="101" t="n"/>
      <s:c r="C19" s="101" t="n"/>
      <s:c r="D19" s="83" t="n">
        <s:v>0</s:v>
      </s:c>
    </s:row>
    <s:row r="20" ht="18" customHeight="1">
      <s:c r="A20" s="101" t="n"/>
      <s:c r="B20" s="101" t="n"/>
      <s:c r="C20" s="101" t="n"/>
      <s:c r="D20" s="83" t="n">
        <s:v>0</s:v>
      </s:c>
    </s:row>
    <s:row r="21" ht="18" customHeight="1">
      <s:c r="A21" s="101" t="n"/>
      <s:c r="B21" s="101" t="n"/>
      <s:c r="C21" s="101" t="n"/>
      <s:c r="D21" s="83" t="n">
        <s:v>0</s:v>
      </s:c>
    </s:row>
    <s:row r="22" ht="18" customHeight="1">
      <s:c r="A22" s="101" t="n"/>
      <s:c r="B22" s="101" t="n"/>
      <s:c r="C22" s="101" t="n"/>
      <s:c r="D22" s="83" t="n">
        <s:v>0</s:v>
      </s:c>
    </s:row>
    <s:row r="23" ht="18" customHeight="1">
      <s:c r="A23" s="101" t="n"/>
      <s:c r="B23" s="101" t="n"/>
      <s:c r="C23" s="101" t="n"/>
      <s:c r="D23" s="83" t="n">
        <s:v>0</s:v>
      </s:c>
    </s:row>
    <s:row r="24" ht="18" customHeight="1">
      <s:c r="A24" s="101" t="n"/>
      <s:c r="B24" s="101" t="n"/>
      <s:c r="C24" s="101" t="n"/>
      <s:c r="D24" s="83" t="n">
        <s:v>0</s:v>
      </s:c>
    </s:row>
    <s:row r="25" ht="18" customHeight="1">
      <s:c r="A25" s="101" t="n"/>
      <s:c r="B25" s="101" t="n"/>
      <s:c r="C25" s="101" t="n"/>
      <s:c r="D25" s="83" t="n">
        <s:v>0</s:v>
      </s:c>
    </s:row>
    <s:row r="26" ht="18" customHeight="1">
      <s:c r="A26" s="86" t="n"/>
      <s:c r="B26" s="86" t="n"/>
      <s:c r="C26" s="86" t="n"/>
      <s:c r="D26" s="86" t="n"/>
    </s:row>
    <s:row r="27" ht="23" customHeight="1">
      <s:c r="A27" s="83" t="inlineStr">
        <s:is>
          <s:t>Contagem para PF</s:t>
        </s:is>
      </s:c>
      <s:c r="B27" s="83" t="inlineStr">
        <s:is>
          <s:t>Registros lógicos (RL)</s:t>
        </s:is>
      </s:c>
      <s:c r="C27" s="88">
        <s:f>ROUND(SUMPRODUCT((A9:A25&lt;&gt;"")/COUNTIF(A9:A25,A9:A25&amp;"")),0)</s:f>
        <s:v>1</s:v>
      </s:c>
      <s:c r="D27" s="85" t="n"/>
    </s:row>
    <s:row r="28" ht="23" customHeight="1">
      <s:c r="A28" s="83" t="inlineStr">
        <s:is>
          <s:t>Contagem para PF</s:t>
        </s:is>
      </s:c>
      <s:c r="B28" s="83" t="inlineStr">
        <s:is>
          <s:t>Itens de dados (DER)</s:t>
        </s:is>
      </s:c>
      <s:c r="C28" s="88">
        <s:f>SUM(D9:D25)</s:f>
        <s:v>5</s:v>
      </s:c>
      <s:c r="D28" s="85" t="n"/>
    </s:row>
    <s:row r="29" ht="23" customHeight="1">
      <s:c r="A29" s="89" t="inlineStr">
        <s:is>
          <s:t>Complexidade</s:t>
        </s:is>
      </s:c>
      <s:c r="B29" s="89" t="str">
        <s:f>IF(OR(NOT(ISNUMBER(C27)),NOT(ISNUMBER(C28)),C27&lt;=0,C28&lt;=0),"Dados pendentes",IF(C28&lt;=19,IF(C27&lt;=5,"Simples","Moderado"),IF(C28&lt;=50,IF(C27=1,"Simples",IF(C27&lt;=5,"Moderado","Complexo")),IF(C27=1,"Moderado","Complexo"))))</s:f>
        <s:v>Simples</s:v>
      </s:c>
      <s:c r="C29" s="90" t="n"/>
      <s:c r="D29" s="91" t="n"/>
    </s:row>
    <s:row r="30" ht="23" customHeight="1">
      <s:c r="A30" s="89" t="inlineStr">
        <s:is>
          <s:t>Tamanho estimado (PF)</s:t>
        </s:is>
      </s:c>
      <s:c r="B30" s="89">
        <s:f>IF(B29="Simples",7,IF(B29="Moderado",10,IF(B29="Complexo",15,"Dados pendentes")))</s:f>
        <s:v>7</s:v>
      </s:c>
      <s:c r="C30" s="90" t="n"/>
      <s:c r="D30" s="91" t="n"/>
    </s:row>
    <s:row r="31" ht="18" customHeight="1">
      <s:c r="A31" s="86" t="n"/>
      <s:c r="B31" s="86" t="n"/>
      <s:c r="C31" s="86" t="n"/>
      <s:c r="D31" s="86" t="n"/>
    </s:row>
    <s:row r="32" ht="23" customHeight="1">
      <s:c r="A32" s="83" t="inlineStr">
        <s:is>
          <s:t>Origem e complemento</s:t>
        </s:is>
      </s:c>
      <s:c r="B32" s="83" t="inlineStr">
        <s:is>
          <s:t>1 RL: Registro de modelos de produto. Campos separados por ponto e vírgula são distintos; D informa quantos TD há em cada linha.</s:t>
        </s:is>
      </s:c>
      <s:c r="C32" s="84" t="n"/>
      <s:c r="D32" s="85" t="n"/>
    </s:row>
    <s:row r="33" ht="23" customHeight="1">
      <s:c r="A33" s="83" t="inlineStr">
        <s:is>
          <s:t>Relação com a tela</s:t>
        </s:is>
      </s:c>
      <s:c r="B33" s="83" t="inlineStr">
        <s:is>
          <s:t>Captura real de /modelos no sistema local, loja Calçados Aurora. Dados de demonstração. Campos internos/contextuais não precisam aparecer como entradas editáveis.</s:t>
        </s:is>
      </s:c>
      <s:c r="C33" s="84" t="n"/>
      <s:c r="D33" s="85" t="n"/>
    </s:row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  <s:row r="67" ht="14.5" customHeight="1"/>
    <s:row r="68" ht="14.5" customHeight="1"/>
    <s:row r="69" ht="14.5" customHeight="1"/>
    <s:row r="70" ht="14.5" customHeight="1"/>
    <s:row r="71" ht="14.5" customHeight="1"/>
    <s:row r="72" ht="14.5" customHeight="1"/>
    <s:row r="73" ht="14.5" customHeight="1"/>
    <s:row r="74" ht="14.5" customHeight="1"/>
    <s:row r="75" ht="14.5" customHeight="1"/>
    <s:row r="76" ht="14.5" customHeight="1"/>
    <s:row r="77" ht="14.5" customHeight="1"/>
    <s:row r="78" ht="14.5" customHeight="1"/>
  </s:sheetData>
  <s:mergeCells count="12">
    <s:mergeCell ref="B33:D33"/>
    <s:mergeCell ref="A1:D1"/>
    <s:mergeCell ref="B3:D3"/>
    <s:mergeCell ref="B5:D5"/>
    <s:mergeCell ref="C27:D27"/>
    <s:mergeCell ref="B4:D4"/>
    <s:mergeCell ref="B32:D32"/>
    <s:mergeCell ref="C28:D28"/>
    <s:mergeCell ref="B30:D30"/>
    <s:mergeCell ref="B29:D29"/>
    <s:mergeCell ref="B6:D6"/>
    <s:mergeCell ref="B2:D2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1" manualBreakCount="1">
    <s:brk id="33" min="0" max="16383" man="1"/>
  </s:rowBreaks>
  <s:drawing r:id="rId1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21"/>
  <s:sheetViews>
    <s:sheetView showGridLines="0" zoomScale="90" workbookViewId="0">
      <s:pane ySplit="8" topLeftCell="A9" activePane="bottomLeft" state="frozen"/>
      <s:selection pane="bottomLeft" activeCell="I20" sqref="I20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A02 — Produtos</s:t>
        </s:is>
      </s:c>
      <s:c r="B1" s="81" t="n"/>
      <s:c r="C1" s="81" t="n"/>
      <s:c r="D1" s="82" t="n"/>
    </s:row>
    <s:row r="2" ht="18" customHeight="1">
      <s:c r="A2" s="83" t="inlineStr">
        <s:is>
          <s:t>Sistema</s:t>
        </s:is>
      </s:c>
      <s:c r="B2" s="83" t="inlineStr">
        <s:is>
          <s:t>Estoque Inteligente</s:t>
        </s:is>
      </s:c>
      <s:c r="C2" s="84" t="n"/>
      <s:c r="D2" s="85" t="n"/>
    </s:row>
    <s:row r="3" ht="18" customHeight="1">
      <s:c r="A3" s="83" t="inlineStr">
        <s:is>
          <s:t>Tipo</s:t>
        </s:is>
      </s:c>
      <s:c r="B3" s="83" t="inlineStr">
        <s:is>
          <s:t>ALI - Arquivo Lógico Interno</s:t>
        </s:is>
      </s:c>
      <s:c r="C3" s="84" t="n"/>
      <s:c r="D3" s="85" t="n"/>
    </s:row>
    <s:row r="4" ht="18" customHeight="1">
      <s:c r="A4" s="83" t="inlineStr">
        <s:is>
          <s:t>Justificativa</s:t>
        </s:is>
      </s:c>
      <s:c r="B4" s="83" t="inlineStr">
        <s:is>
          <s:t>Grupo mantido pelo Estoque Inteligente.</s:t>
        </s:is>
      </s:c>
      <s:c r="C4" s="84" t="n"/>
      <s:c r="D4" s="85" t="n"/>
    </s:row>
    <s:row r="5" ht="18" customHeight="1">
      <s:c r="A5" s="83" t="inlineStr">
        <s:is>
          <s:t>Requisito relacionado</s:t>
        </s:is>
      </s:c>
      <s:c r="B5" s="83" t="inlineStr">
        <s:is>
          <s:t>Manter Produtos</s:t>
        </s:is>
      </s:c>
      <s:c r="C5" s="84" t="n"/>
      <s:c r="D5" s="85" t="n"/>
    </s:row>
    <s:row r="6" ht="18" customHeight="1">
      <s:c r="A6" s="83" t="inlineStr">
        <s:is>
          <s:t>Caso de uso relacionado</s:t>
        </s:is>
      </s:c>
      <s:c r="B6" s="83" t="inlineStr">
        <s:is>
          <s:t>Função implementada: /produtos. Um grupo lógico reconhecido pelo usuário.</s:t>
        </s:is>
      </s:c>
      <s:c r="C6" s="84" t="n"/>
      <s:c r="D6" s="85" t="n"/>
    </s:row>
    <s:row r="7" ht="18" customHeight="1">
      <s:c r="A7" s="86" t="n"/>
      <s:c r="B7" s="86" t="n"/>
      <s:c r="C7" s="86" t="n"/>
      <s:c r="D7" s="86" t="n"/>
    </s:row>
    <s:row r="8" ht="28" customHeight="1">
      <s:c r="A8" s="100" t="inlineStr">
        <s:is>
          <s:t>Registro lógico</s:t>
        </s:is>
      </s:c>
      <s:c r="B8" s="100" t="inlineStr">
        <s:is>
          <s:t>Item de dado referenciado</s:t>
        </s:is>
      </s:c>
      <s:c r="C8" s="100" t="inlineStr">
        <s:is>
          <s:t>Tipo</s:t>
        </s:is>
      </s:c>
      <s:c r="D8" s="100" t="inlineStr">
        <s:is>
          <s:t>Quantidade de TD na linha</s:t>
        </s:is>
      </s:c>
    </s:row>
    <s:row r="9" ht="23" customHeight="1">
      <s:c r="A9" s="83" t="inlineStr">
        <s:is>
          <s:t>Produtos</s:t>
        </s:is>
      </s:c>
      <s:c r="B9" s="83" t="inlineStr">
        <s:is>
          <s:t>loja; código; modelo</s:t>
        </s:is>
      </s:c>
      <s:c r="C9" s="83" t="inlineStr">
        <s:is>
          <s:t>String; String; String</s:t>
        </s:is>
      </s:c>
      <s:c r="D9" s="83" t="n">
        <s:v>3</s:v>
      </s:c>
    </s:row>
    <s:row r="10" ht="23" customHeight="1">
      <s:c r="A10" s="83" t="inlineStr">
        <s:is>
          <s:t>Produtos</s:t>
        </s:is>
      </s:c>
      <s:c r="B10" s="83" t="inlineStr">
        <s:is>
          <s:t>SKU; código de barras</s:t>
        </s:is>
      </s:c>
      <s:c r="C10" s="83" t="inlineStr">
        <s:is>
          <s:t>String; String</s:t>
        </s:is>
      </s:c>
      <s:c r="D10" s="83" t="n">
        <s:v>2</s:v>
      </s:c>
    </s:row>
    <s:row r="11" ht="23" customHeight="1">
      <s:c r="A11" s="83" t="inlineStr">
        <s:is>
          <s:t>Produtos</s:t>
        </s:is>
      </s:c>
      <s:c r="B11" s="83" t="inlineStr">
        <s:is>
          <s:t>cor; tamanho</s:t>
        </s:is>
      </s:c>
      <s:c r="C11" s="83" t="inlineStr">
        <s:is>
          <s:t>String; String</s:t>
        </s:is>
      </s:c>
      <s:c r="D11" s="83" t="n">
        <s:v>2</s:v>
      </s:c>
    </s:row>
    <s:row r="12" ht="23" customHeight="1">
      <s:c r="A12" s="83" t="inlineStr">
        <s:is>
          <s:t>Produtos</s:t>
        </s:is>
      </s:c>
      <s:c r="B12" s="83" t="inlineStr">
        <s:is>
          <s:t>unidade; preço</s:t>
        </s:is>
      </s:c>
      <s:c r="C12" s="83" t="inlineStr">
        <s:is>
          <s:t>String; Decimal</s:t>
        </s:is>
      </s:c>
      <s:c r="D12" s="83" t="n">
        <s:v>2</s:v>
      </s:c>
    </s:row>
    <s:row r="13" ht="23" customHeight="1">
      <s:c r="A13" s="83" t="inlineStr">
        <s:is>
          <s:t>Produtos</s:t>
        </s:is>
      </s:c>
      <s:c r="B13" s="83" t="inlineStr">
        <s:is>
          <s:t>características; ativo</s:t>
        </s:is>
      </s:c>
      <s:c r="C13" s="83" t="inlineStr">
        <s:is>
          <s:t>String; Boolean</s:t>
        </s:is>
      </s:c>
      <s:c r="D13" s="83" t="n">
        <s:v>2</s:v>
      </s:c>
    </s:row>
    <s:row r="14" ht="18" customHeight="1">
      <s:c r="A14" s="86" t="n"/>
      <s:c r="B14" s="86" t="n"/>
      <s:c r="C14" s="86" t="n"/>
      <s:c r="D14" s="86" t="n"/>
    </s:row>
    <s:row r="15" ht="23" customHeight="1">
      <s:c r="A15" s="83" t="inlineStr">
        <s:is>
          <s:t>Contagem para PF</s:t>
        </s:is>
      </s:c>
      <s:c r="B15" s="83" t="inlineStr">
        <s:is>
          <s:t>Registros lógicos (RL)</s:t>
        </s:is>
      </s:c>
      <s:c r="C15" s="88">
        <s:f>ROUND(SUMPRODUCT((A9:A13&lt;&gt;"")/COUNTIF(A9:A13,A9:A13&amp;"")),0)</s:f>
        <s:v>1</s:v>
      </s:c>
      <s:c r="D15" s="85" t="n"/>
    </s:row>
    <s:row r="16" ht="23" customHeight="1">
      <s:c r="A16" s="83" t="inlineStr">
        <s:is>
          <s:t>Contagem para PF</s:t>
        </s:is>
      </s:c>
      <s:c r="B16" s="83" t="inlineStr">
        <s:is>
          <s:t>Itens de dados (DER)</s:t>
        </s:is>
      </s:c>
      <s:c r="C16" s="88">
        <s:f>SUM(D9:D13)</s:f>
        <s:v>11</s:v>
      </s:c>
      <s:c r="D16" s="85" t="n"/>
    </s:row>
    <s:row r="17" ht="23" customHeight="1">
      <s:c r="A17" s="89" t="inlineStr">
        <s:is>
          <s:t>Complexidade</s:t>
        </s:is>
      </s:c>
      <s:c r="B17" s="89" t="str">
        <s:f>IF(OR(NOT(ISNUMBER(C15)),NOT(ISNUMBER(C16)),C15&lt;=0,C16&lt;=0),"Dados pendentes",IF(C16&lt;=19,IF(C15&lt;=5,"Simples","Moderado"),IF(C16&lt;=50,IF(C15=1,"Simples",IF(C15&lt;=5,"Moderado","Complexo")),IF(C15=1,"Moderado","Complexo"))))</s:f>
        <s:v>Simples</s:v>
      </s:c>
      <s:c r="C17" s="90" t="n"/>
      <s:c r="D17" s="91" t="n"/>
    </s:row>
    <s:row r="18" ht="23" customHeight="1">
      <s:c r="A18" s="89" t="inlineStr">
        <s:is>
          <s:t>Tamanho estimado (PF)</s:t>
        </s:is>
      </s:c>
      <s:c r="B18" s="89">
        <s:f>IF(B17="Simples",7,IF(B17="Moderado",10,IF(B17="Complexo",15,"Dados pendentes")))</s:f>
        <s:v>7</s:v>
      </s:c>
      <s:c r="C18" s="90" t="n"/>
      <s:c r="D18" s="91" t="n"/>
    </s:row>
    <s:row r="19" ht="18" customHeight="1">
      <s:c r="A19" s="86" t="n"/>
      <s:c r="B19" s="86" t="n"/>
      <s:c r="C19" s="86" t="n"/>
      <s:c r="D19" s="86" t="n"/>
    </s:row>
    <s:row r="20" ht="23" customHeight="1">
      <s:c r="A20" s="83" t="inlineStr">
        <s:is>
          <s:t>Origem e complemento</s:t>
        </s:is>
      </s:c>
      <s:c r="B20" s="83" t="inlineStr">
        <s:is>
          <s:t>1 RL: Registro de produtos. Campos separados por ponto e vírgula são distintos; D informa quantos TD há em cada linha.</s:t>
        </s:is>
      </s:c>
      <s:c r="C20" s="84" t="n"/>
      <s:c r="D20" s="85" t="n"/>
    </s:row>
    <s:row r="21" ht="23" customHeight="1">
      <s:c r="A21" s="83" t="inlineStr">
        <s:is>
          <s:t>Relação com a tela</s:t>
        </s:is>
      </s:c>
      <s:c r="B21" s="83" t="inlineStr">
        <s:is>
          <s:t>Captura real de /produtos no sistema local, loja Calçados Aurora. Dados de demonstração. Campos internos/contextuais não precisam aparecer como entradas editáveis.</s:t>
        </s:is>
      </s:c>
      <s:c r="C21" s="84" t="n"/>
      <s:c r="D21" s="85" t="n"/>
    </s:row>
    <s:row r="23" ht="14.5" customHeight="1"/>
    <s:row r="24" ht="14.5" customHeight="1"/>
    <s:row r="25" ht="14.5" customHeight="1"/>
    <s:row r="26" ht="14.5" customHeight="1"/>
    <s:row r="27" ht="14.5" customHeight="1"/>
    <s:row r="28" ht="14.5" customHeight="1"/>
    <s:row r="29" ht="14.5" customHeight="1"/>
    <s:row r="30" ht="14.5" customHeight="1"/>
    <s:row r="31" ht="14.5" customHeight="1"/>
    <s:row r="32" ht="14.5" customHeight="1"/>
    <s:row r="33" ht="14.5" customHeight="1"/>
    <s:row r="34" ht="14.5" customHeight="1"/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</s:sheetData>
  <s:mergeCells count="12">
    <s:mergeCell ref="A1:D1"/>
    <s:mergeCell ref="B3:D3"/>
    <s:mergeCell ref="B5:D5"/>
    <s:mergeCell ref="C16:D16"/>
    <s:mergeCell ref="C15:D15"/>
    <s:mergeCell ref="B4:D4"/>
    <s:mergeCell ref="B17:D17"/>
    <s:mergeCell ref="B18:D18"/>
    <s:mergeCell ref="B21:D21"/>
    <s:mergeCell ref="B6:D6"/>
    <s:mergeCell ref="B2:D2"/>
    <s:mergeCell ref="B20:D20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1" manualBreakCount="1">
    <s:brk id="21" min="0" max="16383" man="1"/>
  </s:rowBreaks>
  <s:drawing r:id="rId1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22"/>
  <s:sheetViews>
    <s:sheetView showGridLines="0" topLeftCell="A10" zoomScale="90" workbookViewId="0">
      <s:pane ySplit="9" topLeftCell="A10" activePane="bottomLeft" state="frozen"/>
      <s:selection pane="bottomLeft" activeCell="G20" sqref="G20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X01 — Fornecedores externos</s:t>
        </s:is>
      </s:c>
      <s:c r="B1" s="81" t="n"/>
      <s:c r="C1" s="81" t="n"/>
      <s:c r="D1" s="82" t="n"/>
    </s:row>
    <s:row r="2" ht="18" customHeight="1">
      <s:c r="A2" s="83" t="inlineStr">
        <s:is>
          <s:t>Sistema</s:t>
        </s:is>
      </s:c>
      <s:c r="B2" s="83" t="inlineStr">
        <s:is>
          <s:t>Estoque Inteligente</s:t>
        </s:is>
      </s:c>
      <s:c r="C2" s="84" t="n"/>
      <s:c r="D2" s="85" t="n"/>
    </s:row>
    <s:row r="3" ht="18" customHeight="1">
      <s:c r="A3" s="83" t="inlineStr">
        <s:is>
          <s:t>Tipo</s:t>
        </s:is>
      </s:c>
      <s:c r="B3" s="83" t="inlineStr">
        <s:is>
          <s:t>AIE - Arquivo de Interface Externa</s:t>
        </s:is>
      </s:c>
      <s:c r="C3" s="84" t="n"/>
      <s:c r="D3" s="85" t="n"/>
    </s:row>
    <s:row r="4" ht="18" customHeight="1">
      <s:c r="A4" s="83" t="inlineStr">
        <s:is>
          <s:t>Justificativa</s:t>
        </s:is>
      </s:c>
      <s:c r="B4" s="83" t="inlineStr">
        <s:is>
          <s:t>Dados mantidos pelo provedor externo; o Estoque Inteligente apenas consulta.</s:t>
        </s:is>
      </s:c>
      <s:c r="C4" s="84" t="n"/>
      <s:c r="D4" s="85" t="n"/>
    </s:row>
    <s:row r="5" ht="18" customHeight="1">
      <s:c r="A5" s="83" t="inlineStr">
        <s:is>
          <s:t>Requisito relacionado</s:t>
        </s:is>
      </s:c>
      <s:c r="B5" s="83" t="inlineStr">
        <s:is>
          <s:t>Consultar Fornecedores externos</s:t>
        </s:is>
      </s:c>
      <s:c r="C5" s="84" t="n"/>
      <s:c r="D5" s="85" t="n"/>
    </s:row>
    <s:row r="6" ht="18" customHeight="1">
      <s:c r="A6" s="83" t="inlineStr">
        <s:is>
          <s:t>Caso de uso relacionado</s:t>
        </s:is>
      </s:c>
      <s:c r="B6" s="83" t="inlineStr">
        <s:is>
          <s:t>Função implementada: /fornecedores. Um grupo lógico reconhecido pelo usuário.</s:t>
        </s:is>
      </s:c>
      <s:c r="C6" s="84" t="n"/>
      <s:c r="D6" s="85" t="n"/>
    </s:row>
    <s:row r="7" ht="18" customHeight="1">
      <s:c r="A7" s="83" t="inlineStr">
        <s:is>
          <s:t>Sistema externo</s:t>
        </s:is>
      </s:c>
      <s:c r="B7" s="83" t="inlineStr">
        <s:is>
          <s:t>external/fornecedores — provedor independente, integração HTTP.</s:t>
        </s:is>
      </s:c>
      <s:c r="C7" s="84" t="n"/>
      <s:c r="D7" s="85" t="n"/>
    </s:row>
    <s:row r="8" ht="18" customHeight="1">
      <s:c r="A8" s="86" t="n"/>
      <s:c r="B8" s="86" t="n"/>
      <s:c r="C8" s="86" t="n"/>
      <s:c r="D8" s="86" t="n"/>
    </s:row>
    <s:row r="9" ht="28" customHeight="1">
      <s:c r="A9" s="100" t="inlineStr">
        <s:is>
          <s:t>Registro lógico</s:t>
        </s:is>
      </s:c>
      <s:c r="B9" s="100" t="inlineStr">
        <s:is>
          <s:t>Item de dado referenciado</s:t>
        </s:is>
      </s:c>
      <s:c r="C9" s="100" t="inlineStr">
        <s:is>
          <s:t>Tipo</s:t>
        </s:is>
      </s:c>
      <s:c r="D9" s="100" t="inlineStr">
        <s:is>
          <s:t>Quantidade de TD na linha</s:t>
        </s:is>
      </s:c>
    </s:row>
    <s:row r="10" ht="23" customHeight="1">
      <s:c r="A10" s="83" t="inlineStr">
        <s:is>
          <s:t>Fornecedores externos</s:t>
        </s:is>
      </s:c>
      <s:c r="B10" s="83" t="inlineStr">
        <s:is>
          <s:t>código</s:t>
        </s:is>
      </s:c>
      <s:c r="C10" s="83" t="inlineStr">
        <s:is>
          <s:t>String</s:t>
        </s:is>
      </s:c>
      <s:c r="D10" s="83" t="n">
        <s:v>1</s:v>
      </s:c>
    </s:row>
    <s:row r="11" ht="23" customHeight="1">
      <s:c r="A11" s="83" t="inlineStr">
        <s:is>
          <s:t>Fornecedores externos</s:t>
        </s:is>
      </s:c>
      <s:c r="B11" s="83" t="inlineStr">
        <s:is>
          <s:t>nome</s:t>
        </s:is>
      </s:c>
      <s:c r="C11" s="83" t="inlineStr">
        <s:is>
          <s:t>String</s:t>
        </s:is>
      </s:c>
      <s:c r="D11" s="83" t="n">
        <s:v>1</s:v>
      </s:c>
    </s:row>
    <s:row r="12" ht="23" customHeight="1">
      <s:c r="A12" s="83" t="inlineStr">
        <s:is>
          <s:t>Fornecedores externos</s:t>
        </s:is>
      </s:c>
      <s:c r="B12" s="83" t="inlineStr">
        <s:is>
          <s:t>documento</s:t>
        </s:is>
      </s:c>
      <s:c r="C12" s="83" t="inlineStr">
        <s:is>
          <s:t>String</s:t>
        </s:is>
      </s:c>
      <s:c r="D12" s="83" t="n">
        <s:v>1</s:v>
      </s:c>
    </s:row>
    <s:row r="13" ht="23" customHeight="1">
      <s:c r="A13" s="83" t="inlineStr">
        <s:is>
          <s:t>Fornecedores externos</s:t>
        </s:is>
      </s:c>
      <s:c r="B13" s="83" t="inlineStr">
        <s:is>
          <s:t>e-mail</s:t>
        </s:is>
      </s:c>
      <s:c r="C13" s="83" t="inlineStr">
        <s:is>
          <s:t>String</s:t>
        </s:is>
      </s:c>
      <s:c r="D13" s="83" t="n">
        <s:v>1</s:v>
      </s:c>
    </s:row>
    <s:row r="14" ht="23" customHeight="1">
      <s:c r="A14" s="83" t="inlineStr">
        <s:is>
          <s:t>Fornecedores externos</s:t>
        </s:is>
      </s:c>
      <s:c r="B14" s="83" t="inlineStr">
        <s:is>
          <s:t>telefone</s:t>
        </s:is>
      </s:c>
      <s:c r="C14" s="83" t="inlineStr">
        <s:is>
          <s:t>String</s:t>
        </s:is>
      </s:c>
      <s:c r="D14" s="83" t="n">
        <s:v>1</s:v>
      </s:c>
    </s:row>
    <s:row r="15" ht="18" customHeight="1">
      <s:c r="A15" s="86" t="n"/>
      <s:c r="B15" s="86" t="n"/>
      <s:c r="C15" s="86" t="n"/>
      <s:c r="D15" s="86" t="n"/>
    </s:row>
    <s:row r="16" ht="23" customHeight="1">
      <s:c r="A16" s="83" t="inlineStr">
        <s:is>
          <s:t>Contagem para PF</s:t>
        </s:is>
      </s:c>
      <s:c r="B16" s="83" t="inlineStr">
        <s:is>
          <s:t>Registros lógicos (RL)</s:t>
        </s:is>
      </s:c>
      <s:c r="C16" s="88">
        <s:f>ROUND(SUMPRODUCT((A10:A14&lt;&gt;"")/COUNTIF(A10:A14,A10:A14&amp;"")),0)</s:f>
        <s:v>1</s:v>
      </s:c>
      <s:c r="D16" s="85" t="n"/>
    </s:row>
    <s:row r="17" ht="23" customHeight="1">
      <s:c r="A17" s="83" t="inlineStr">
        <s:is>
          <s:t>Contagem para PF</s:t>
        </s:is>
      </s:c>
      <s:c r="B17" s="83" t="inlineStr">
        <s:is>
          <s:t>Itens de dados (DER)</s:t>
        </s:is>
      </s:c>
      <s:c r="C17" s="88">
        <s:f>SUM(D10:D14)</s:f>
        <s:v>5</s:v>
      </s:c>
      <s:c r="D17" s="85" t="n"/>
    </s:row>
    <s:row r="18" ht="23" customHeight="1">
      <s:c r="A18" s="89" t="inlineStr">
        <s:is>
          <s:t>Complexidade</s:t>
        </s:is>
      </s:c>
      <s:c r="B18" s="89" t="str">
        <s:f>IF(OR(NOT(ISNUMBER(C16)),NOT(ISNUMBER(C17)),C16&lt;=0,C17&lt;=0),"Dados pendentes",IF(C17&lt;=19,IF(C16&lt;=5,"Simples","Moderado"),IF(C17&lt;=50,IF(C16=1,"Simples",IF(C16&lt;=5,"Moderado","Complexo")),IF(C16=1,"Moderado","Complexo"))))</s:f>
        <s:v>Simples</s:v>
      </s:c>
      <s:c r="C18" s="90" t="n"/>
      <s:c r="D18" s="91" t="n"/>
    </s:row>
    <s:row r="19" ht="23" customHeight="1">
      <s:c r="A19" s="89" t="inlineStr">
        <s:is>
          <s:t>Tamanho estimado (PF)</s:t>
        </s:is>
      </s:c>
      <s:c r="B19" s="89">
        <s:f>IF(B18="Simples",5,IF(B18="Moderado",7,IF(B18="Complexo",10,"Dados pendentes")))</s:f>
        <s:v>5</s:v>
      </s:c>
      <s:c r="C19" s="90" t="n"/>
      <s:c r="D19" s="91" t="n"/>
    </s:row>
    <s:row r="20" ht="18" customHeight="1">
      <s:c r="A20" s="86" t="n"/>
      <s:c r="B20" s="86" t="n"/>
      <s:c r="C20" s="86" t="n"/>
      <s:c r="D20" s="86" t="n"/>
    </s:row>
    <s:row r="21" ht="23" customHeight="1">
      <s:c r="A21" s="83" t="inlineStr">
        <s:is>
          <s:t>Origem e complemento</s:t>
        </s:is>
      </s:c>
      <s:c r="B21" s="83" t="inlineStr">
        <s:is>
          <s:t>1 RL: Registro de fornecedores externos. Campos separados por ponto e vírgula são distintos; D informa quantos TD há em cada linha.</s:t>
        </s:is>
      </s:c>
      <s:c r="C21" s="84" t="n"/>
      <s:c r="D21" s="85" t="n"/>
    </s:row>
    <s:row r="22" ht="23" customHeight="1">
      <s:c r="A22" s="83" t="inlineStr">
        <s:is>
          <s:t>Relação com a tela</s:t>
        </s:is>
      </s:c>
      <s:c r="B22" s="83" t="inlineStr">
        <s:is>
          <s:t>Captura real de /fornecedores no sistema local, loja Calçados Aurora. Dados de demonstração. Campos internos/contextuais não precisam aparecer como entradas editáveis.</s:t>
        </s:is>
      </s:c>
      <s:c r="C22" s="84" t="n"/>
      <s:c r="D22" s="85" t="n"/>
    </s:row>
    <s:row r="24" ht="14.5" customHeight="1"/>
    <s:row r="25" ht="14.5" customHeight="1"/>
    <s:row r="26" ht="14.5" customHeight="1"/>
    <s:row r="27" ht="14.5" customHeight="1"/>
    <s:row r="28" ht="14.5" customHeight="1"/>
    <s:row r="29" ht="14.5" customHeight="1"/>
    <s:row r="30" ht="14.5" customHeight="1"/>
    <s:row r="31" ht="14.5" customHeight="1"/>
    <s:row r="32" ht="14.5" customHeight="1"/>
    <s:row r="33" ht="14.5" customHeight="1"/>
    <s:row r="34" ht="14.5" customHeight="1"/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  <s:row r="67" ht="14.5" customHeight="1"/>
  </s:sheetData>
  <s:mergeCells count="13">
    <s:mergeCell ref="A1:D1"/>
    <s:mergeCell ref="B3:D3"/>
    <s:mergeCell ref="B19:D19"/>
    <s:mergeCell ref="B5:D5"/>
    <s:mergeCell ref="C16:D16"/>
    <s:mergeCell ref="B22:D22"/>
    <s:mergeCell ref="B4:D4"/>
    <s:mergeCell ref="B18:D18"/>
    <s:mergeCell ref="B21:D21"/>
    <s:mergeCell ref="B7:D7"/>
    <s:mergeCell ref="C17:D17"/>
    <s:mergeCell ref="B6:D6"/>
    <s:mergeCell ref="B2:D2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1" manualBreakCount="1">
    <s:brk id="22" min="0" max="16383" man="1"/>
  </s:rowBreaks>
  <s:drawing r:id="rId1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22"/>
  <s:sheetViews>
    <s:sheetView showGridLines="0" zoomScale="90" workbookViewId="0">
      <s:pane ySplit="9" topLeftCell="A10" activePane="bottomLeft" state="frozen"/>
      <s:selection pane="bottomLeft" activeCell="I21" sqref="I21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X02 — Ofertas externas</s:t>
        </s:is>
      </s:c>
      <s:c r="B1" s="81" t="n"/>
      <s:c r="C1" s="81" t="n"/>
      <s:c r="D1" s="82" t="n"/>
    </s:row>
    <s:row r="2" ht="18" customHeight="1">
      <s:c r="A2" s="83" t="inlineStr">
        <s:is>
          <s:t>Sistema</s:t>
        </s:is>
      </s:c>
      <s:c r="B2" s="83" t="inlineStr">
        <s:is>
          <s:t>Estoque Inteligente</s:t>
        </s:is>
      </s:c>
      <s:c r="C2" s="84" t="n"/>
      <s:c r="D2" s="85" t="n"/>
    </s:row>
    <s:row r="3" ht="18" customHeight="1">
      <s:c r="A3" s="83" t="inlineStr">
        <s:is>
          <s:t>Tipo</s:t>
        </s:is>
      </s:c>
      <s:c r="B3" s="83" t="inlineStr">
        <s:is>
          <s:t>AIE - Arquivo de Interface Externa</s:t>
        </s:is>
      </s:c>
      <s:c r="C3" s="84" t="n"/>
      <s:c r="D3" s="85" t="n"/>
    </s:row>
    <s:row r="4" ht="18" customHeight="1">
      <s:c r="A4" s="83" t="inlineStr">
        <s:is>
          <s:t>Justificativa</s:t>
        </s:is>
      </s:c>
      <s:c r="B4" s="83" t="inlineStr">
        <s:is>
          <s:t>Dados mantidos pelo provedor externo; o Estoque Inteligente apenas consulta.</s:t>
        </s:is>
      </s:c>
      <s:c r="C4" s="84" t="n"/>
      <s:c r="D4" s="85" t="n"/>
    </s:row>
    <s:row r="5" ht="18" customHeight="1">
      <s:c r="A5" s="83" t="inlineStr">
        <s:is>
          <s:t>Requisito relacionado</s:t>
        </s:is>
      </s:c>
      <s:c r="B5" s="83" t="inlineStr">
        <s:is>
          <s:t>Consultar Ofertas externas</s:t>
        </s:is>
      </s:c>
      <s:c r="C5" s="84" t="n"/>
      <s:c r="D5" s="85" t="n"/>
    </s:row>
    <s:row r="6" ht="18" customHeight="1">
      <s:c r="A6" s="83" t="inlineStr">
        <s:is>
          <s:t>Caso de uso relacionado</s:t>
        </s:is>
      </s:c>
      <s:c r="B6" s="83" t="inlineStr">
        <s:is>
          <s:t>Função implementada: /ofertas. Um grupo lógico reconhecido pelo usuário.</s:t>
        </s:is>
      </s:c>
      <s:c r="C6" s="84" t="n"/>
      <s:c r="D6" s="85" t="n"/>
    </s:row>
    <s:row r="7" ht="18" customHeight="1">
      <s:c r="A7" s="83" t="inlineStr">
        <s:is>
          <s:t>Sistema externo</s:t>
        </s:is>
      </s:c>
      <s:c r="B7" s="83" t="inlineStr">
        <s:is>
          <s:t>external/ofertas — provedor independente, integração HTTP.</s:t>
        </s:is>
      </s:c>
      <s:c r="C7" s="84" t="n"/>
      <s:c r="D7" s="85" t="n"/>
    </s:row>
    <s:row r="8" ht="18" customHeight="1">
      <s:c r="A8" s="86" t="n"/>
      <s:c r="B8" s="86" t="n"/>
      <s:c r="C8" s="86" t="n"/>
      <s:c r="D8" s="86" t="n"/>
    </s:row>
    <s:row r="9" ht="28" customHeight="1">
      <s:c r="A9" s="100" t="inlineStr">
        <s:is>
          <s:t>Registro lógico</s:t>
        </s:is>
      </s:c>
      <s:c r="B9" s="100" t="inlineStr">
        <s:is>
          <s:t>Item de dado referenciado</s:t>
        </s:is>
      </s:c>
      <s:c r="C9" s="100" t="inlineStr">
        <s:is>
          <s:t>Tipo</s:t>
        </s:is>
      </s:c>
      <s:c r="D9" s="100" t="inlineStr">
        <s:is>
          <s:t>Quantidade de TD na linha</s:t>
        </s:is>
      </s:c>
    </s:row>
    <s:row r="10" ht="23" customHeight="1">
      <s:c r="A10" s="83" t="inlineStr">
        <s:is>
          <s:t>Ofertas externas</s:t>
        </s:is>
      </s:c>
      <s:c r="B10" s="83" t="inlineStr">
        <s:is>
          <s:t>GTIN; código do fornecedor</s:t>
        </s:is>
      </s:c>
      <s:c r="C10" s="83" t="inlineStr">
        <s:is>
          <s:t>String; String</s:t>
        </s:is>
      </s:c>
      <s:c r="D10" s="83" t="n">
        <s:v>2</s:v>
      </s:c>
    </s:row>
    <s:row r="11" ht="23" customHeight="1">
      <s:c r="A11" s="83" t="inlineStr">
        <s:is>
          <s:t>Ofertas externas</s:t>
        </s:is>
      </s:c>
      <s:c r="B11" s="83" t="inlineStr">
        <s:is>
          <s:t>SKU externo; descrição</s:t>
        </s:is>
      </s:c>
      <s:c r="C11" s="83" t="inlineStr">
        <s:is>
          <s:t>String; String</s:t>
        </s:is>
      </s:c>
      <s:c r="D11" s="83" t="n">
        <s:v>2</s:v>
      </s:c>
    </s:row>
    <s:row r="12" ht="23" customHeight="1">
      <s:c r="A12" s="83" t="inlineStr">
        <s:is>
          <s:t>Ofertas externas</s:t>
        </s:is>
      </s:c>
      <s:c r="B12" s="83" t="inlineStr">
        <s:is>
          <s:t>marca; unidade</s:t>
        </s:is>
      </s:c>
      <s:c r="C12" s="83" t="inlineStr">
        <s:is>
          <s:t>String; String</s:t>
        </s:is>
      </s:c>
      <s:c r="D12" s="83" t="n">
        <s:v>2</s:v>
      </s:c>
    </s:row>
    <s:row r="13" ht="23" customHeight="1">
      <s:c r="A13" s="83" t="inlineStr">
        <s:is>
          <s:t>Ofertas externas</s:t>
        </s:is>
      </s:c>
      <s:c r="B13" s="83" t="inlineStr">
        <s:is>
          <s:t>preço cotado; disponibilidade</s:t>
        </s:is>
      </s:c>
      <s:c r="C13" s="83" t="inlineStr">
        <s:is>
          <s:t>Decimal; String</s:t>
        </s:is>
      </s:c>
      <s:c r="D13" s="83" t="n">
        <s:v>2</s:v>
      </s:c>
    </s:row>
    <s:row r="14" ht="23" customHeight="1">
      <s:c r="A14" s="83" t="inlineStr">
        <s:is>
          <s:t>Ofertas externas</s:t>
        </s:is>
      </s:c>
      <s:c r="B14" s="83" t="inlineStr">
        <s:is>
          <s:t>data de atualização</s:t>
        </s:is>
      </s:c>
      <s:c r="C14" s="83" t="inlineStr">
        <s:is>
          <s:t>Date</s:t>
        </s:is>
      </s:c>
      <s:c r="D14" s="83" t="n">
        <s:v>1</s:v>
      </s:c>
    </s:row>
    <s:row r="15" ht="18" customHeight="1">
      <s:c r="A15" s="86" t="n"/>
      <s:c r="B15" s="86" t="n"/>
      <s:c r="C15" s="86" t="n"/>
      <s:c r="D15" s="86" t="n"/>
    </s:row>
    <s:row r="16" ht="23" customHeight="1">
      <s:c r="A16" s="83" t="inlineStr">
        <s:is>
          <s:t>Contagem para PF</s:t>
        </s:is>
      </s:c>
      <s:c r="B16" s="83" t="inlineStr">
        <s:is>
          <s:t>Registros lógicos (RL)</s:t>
        </s:is>
      </s:c>
      <s:c r="C16" s="88">
        <s:f>ROUND(SUMPRODUCT((A10:A14&lt;&gt;"")/COUNTIF(A10:A14,A10:A14&amp;"")),0)</s:f>
        <s:v>1</s:v>
      </s:c>
      <s:c r="D16" s="85" t="n"/>
    </s:row>
    <s:row r="17" ht="23" customHeight="1">
      <s:c r="A17" s="83" t="inlineStr">
        <s:is>
          <s:t>Contagem para PF</s:t>
        </s:is>
      </s:c>
      <s:c r="B17" s="83" t="inlineStr">
        <s:is>
          <s:t>Itens de dados (DER)</s:t>
        </s:is>
      </s:c>
      <s:c r="C17" s="88">
        <s:f>SUM(D10:D14)</s:f>
        <s:v>9</s:v>
      </s:c>
      <s:c r="D17" s="85" t="n"/>
    </s:row>
    <s:row r="18" ht="23" customHeight="1">
      <s:c r="A18" s="89" t="inlineStr">
        <s:is>
          <s:t>Complexidade</s:t>
        </s:is>
      </s:c>
      <s:c r="B18" s="89" t="str">
        <s:f>IF(OR(NOT(ISNUMBER(C16)),NOT(ISNUMBER(C17)),C16&lt;=0,C17&lt;=0),"Dados pendentes",IF(C17&lt;=19,IF(C16&lt;=5,"Simples","Moderado"),IF(C17&lt;=50,IF(C16=1,"Simples",IF(C16&lt;=5,"Moderado","Complexo")),IF(C16=1,"Moderado","Complexo"))))</s:f>
        <s:v>Simples</s:v>
      </s:c>
      <s:c r="C18" s="90" t="n"/>
      <s:c r="D18" s="91" t="n"/>
    </s:row>
    <s:row r="19" ht="23" customHeight="1">
      <s:c r="A19" s="89" t="inlineStr">
        <s:is>
          <s:t>Tamanho estimado (PF)</s:t>
        </s:is>
      </s:c>
      <s:c r="B19" s="89">
        <s:f>IF(B18="Simples",5,IF(B18="Moderado",7,IF(B18="Complexo",10,"Dados pendentes")))</s:f>
        <s:v>5</s:v>
      </s:c>
      <s:c r="C19" s="90" t="n"/>
      <s:c r="D19" s="91" t="n"/>
    </s:row>
    <s:row r="20" ht="18" customHeight="1">
      <s:c r="A20" s="86" t="n"/>
      <s:c r="B20" s="86" t="n"/>
      <s:c r="C20" s="86" t="n"/>
      <s:c r="D20" s="86" t="n"/>
    </s:row>
    <s:row r="21" ht="23" customHeight="1">
      <s:c r="A21" s="83" t="inlineStr">
        <s:is>
          <s:t>Origem e complemento</s:t>
        </s:is>
      </s:c>
      <s:c r="B21" s="83" t="inlineStr">
        <s:is>
          <s:t>1 RL: Oferta comercial externa. Campos separados por ponto e vírgula são distintos; D informa quantos TD há em cada linha.</s:t>
        </s:is>
      </s:c>
      <s:c r="C21" s="84" t="n"/>
      <s:c r="D21" s="85" t="n"/>
    </s:row>
    <s:row r="22" ht="23" customHeight="1">
      <s:c r="A22" s="83" t="inlineStr">
        <s:is>
          <s:t>Relação com a tela</s:t>
        </s:is>
      </s:c>
      <s:c r="B22" s="83" t="inlineStr">
        <s:is>
          <s:t>Captura real de /ofertas no sistema local, loja Calçados Aurora. Dados de demonstração. Campos internos/contextuais não precisam aparecer como entradas editáveis.</s:t>
        </s:is>
      </s:c>
      <s:c r="C22" s="84" t="n"/>
      <s:c r="D22" s="85" t="n"/>
    </s:row>
    <s:row r="24" ht="14.5" customHeight="1"/>
    <s:row r="25" ht="14.5" customHeight="1"/>
    <s:row r="26" ht="14.5" customHeight="1"/>
    <s:row r="27" ht="14.5" customHeight="1"/>
    <s:row r="28" ht="14.5" customHeight="1"/>
    <s:row r="29" ht="14.5" customHeight="1"/>
    <s:row r="30" ht="14.5" customHeight="1"/>
    <s:row r="31" ht="14.5" customHeight="1"/>
    <s:row r="32" ht="14.5" customHeight="1"/>
    <s:row r="33" ht="14.5" customHeight="1"/>
    <s:row r="34" ht="14.5" customHeight="1"/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  <s:row r="67" ht="14.5" customHeight="1"/>
  </s:sheetData>
  <s:mergeCells count="13">
    <s:mergeCell ref="A1:D1"/>
    <s:mergeCell ref="B3:D3"/>
    <s:mergeCell ref="B19:D19"/>
    <s:mergeCell ref="B5:D5"/>
    <s:mergeCell ref="C16:D16"/>
    <s:mergeCell ref="B22:D22"/>
    <s:mergeCell ref="B4:D4"/>
    <s:mergeCell ref="B18:D18"/>
    <s:mergeCell ref="B21:D21"/>
    <s:mergeCell ref="B7:D7"/>
    <s:mergeCell ref="C17:D17"/>
    <s:mergeCell ref="B6:D6"/>
    <s:mergeCell ref="B2:D2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1" manualBreakCount="1">
    <s:brk id="22" min="0" max="16383" man="1"/>
  </s:rowBreaks>
  <s:drawing r:id="rId1"/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135"/>
  <s:sheetViews>
    <s:sheetView showGridLines="0" topLeftCell="A28" zoomScale="90" workbookViewId="0">
      <s:selection activeCell="A1" sqref="A1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102" t="inlineStr">
        <s:is>
          <s:t>EE04 — Incluir modelo</s:t>
        </s:is>
      </s:c>
      <s:c r="B1" s="103" t="n"/>
      <s:c r="C1" s="103" t="n"/>
      <s:c r="D1" s="104" t="n"/>
    </s:row>
    <s:row r="2" ht="28" customHeight="1">
      <s:c r="A2" s="100" t="inlineStr">
        <s:is>
          <s:t>Tipo e finalidade</s:t>
        </s:is>
      </s:c>
      <s:c r="B2" s="100" t="inlineStr">
        <s:is>
          <s:t>EE: Incluir modelo. Entrada: nome, marca, categoria.</s:t>
        </s:is>
      </s:c>
      <s:c r="C2" s="105" t="n"/>
      <s:c r="D2" s="106" t="n"/>
    </s:row>
    <s:row r="3" ht="18" customHeight="1">
      <s:c r="A3" s="83" t="inlineStr">
        <s:is>
          <s:t>Origem e complemento</s:t>
        </s:is>
      </s:c>
      <s:c r="B3" s="83" t="inlineStr">
        <s:is>
          <s:t>A identificação desta EE considerou os dados recebidos para cadastrar o modelo (nome, marca e categoria), a manutenção do ALI A01 (Modelos de produto) e o registro correspondente em A09 (Auditoria). A classificação decorre da manutenção de dados internos. A imagem é uma captura real do formulário; nenhum cadastro foi enviado para obtê-la.</s:t>
        </s:is>
      </s:c>
      <s:c r="C3" s="84" t="n"/>
      <s:c r="D3" s="85" t="n"/>
    </s:row>
    <s:row r="4" ht="18" customHeight="1">
      <s:c r="A4" s="83" t="inlineStr">
        <s:is>
          <s:t>Arquivos e itens</s:t>
        </s:is>
      </s:c>
      <s:c r="B4" s="83" t="inlineStr">
        <s:is>
          <s:t>A01: loja, nome, marca e categoria; identificação do modelo gerada no cadastro. A09: loja, responsável, ação modelo.salvar, detalhe com a identificação do modelo e data gerada. Esses dados de auditoria são mantidos internamente e não são campos extras recebidos pela interface.</s:t>
        </s:is>
      </s:c>
      <s:c r="C4" s="84" t="n"/>
      <s:c r="D4" s="85" t="n"/>
    </s:row>
    <s:row r="5" ht="18" customHeight="1">
      <s:c r="A5" s="83" t="inlineStr">
        <s:is>
          <s:t>Resultado e classificação</s:t>
        </s:is>
      </s:c>
      <s:c r="B5" s="83" t="inlineStr">
        <s:is>
          <s:t>Mantém dados internos e retorna mensagem de resultado. Intenção principal de manutenção: classificada como EE.</s:t>
        </s:is>
      </s:c>
      <s:c r="C5" s="84" t="n"/>
      <s:c r="D5" s="85" t="n"/>
    </s:row>
    <s:row r="6" ht="18" customHeight="1">
      <s:c r="A6" s="83" t="inlineStr">
        <s:is>
          <s:t>Campos complementados</s:t>
        </s:is>
      </s:c>
      <s:c r="B6" s="83" t="inlineStr">
        <s:is>
          <s:t>TD = campos distintos da interface + acionamento + mensagem de resultado. Dados internos não são TD adicionais. Linhas não utilizadas valem zero.</s:t>
        </s:is>
      </s:c>
      <s:c r="C6" s="84" t="n"/>
      <s:c r="D6" s="85" t="n"/>
    </s:row>
    <s:row r="7" ht="18" customHeight="1">
      <s:c r="A7" s="83" t="inlineStr">
        <s:is>
          <s:t>Arquivos referenciados</s:t>
        </s:is>
      </s:c>
      <s:c r="B7" s="83" t="inlineStr">
        <s:is>
          <s:t>A01 Modelos de produto; A09 Auditoria consultável</s:t>
        </s:is>
      </s:c>
      <s:c r="C7" s="84" t="n"/>
      <s:c r="D7" s="85" t="n"/>
    </s:row>
    <s:row r="8" ht="18" customHeight="1">
      <s:c r="A8" s="86" t="n"/>
      <s:c r="B8" s="86" t="n"/>
      <s:c r="C8" s="86" t="n"/>
      <s:c r="D8" s="86" t="n"/>
    </s:row>
    <s:row r="9" ht="28" customHeight="1">
      <s:c r="A9" s="100" t="inlineStr">
        <s:is>
          <s:t>Arquivo / origem</s:t>
        </s:is>
      </s:c>
      <s:c r="B9" s="100" t="inlineStr">
        <s:is>
          <s:t>Dado que cruza a fronteira</s:t>
        </s:is>
      </s:c>
      <s:c r="C9" s="100" t="inlineStr">
        <s:is>
          <s:t>Uso no processo</s:t>
        </s:is>
      </s:c>
      <s:c r="D9" s="100" t="inlineStr">
        <s:is>
          <s:t>DER contado</s:t>
        </s:is>
      </s:c>
    </s:row>
    <s:row r="10" ht="18" customHeight="1">
      <s:c r="A10" s="83" t="inlineStr">
        <s:is>
          <s:t>Interface</s:t>
        </s:is>
      </s:c>
      <s:c r="B10" s="83" t="inlineStr">
        <s:is>
          <s:t>nome</s:t>
        </s:is>
      </s:c>
      <s:c r="C10" s="83" t="inlineStr">
        <s:is>
          <s:t>Entrada</s:t>
        </s:is>
      </s:c>
      <s:c r="D10" s="83" t="n">
        <s:v>1</s:v>
      </s:c>
    </s:row>
    <s:row r="11" ht="18" customHeight="1">
      <s:c r="A11" s="83" t="inlineStr">
        <s:is>
          <s:t>Interface</s:t>
        </s:is>
      </s:c>
      <s:c r="B11" s="83" t="inlineStr">
        <s:is>
          <s:t>marca</s:t>
        </s:is>
      </s:c>
      <s:c r="C11" s="83" t="inlineStr">
        <s:is>
          <s:t>Entrada</s:t>
        </s:is>
      </s:c>
      <s:c r="D11" s="83" t="n">
        <s:v>1</s:v>
      </s:c>
    </s:row>
    <s:row r="12" ht="18" customHeight="1">
      <s:c r="A12" s="83" t="inlineStr">
        <s:is>
          <s:t>Interface</s:t>
        </s:is>
      </s:c>
      <s:c r="B12" s="83" t="inlineStr">
        <s:is>
          <s:t>categoria</s:t>
        </s:is>
      </s:c>
      <s:c r="C12" s="83" t="inlineStr">
        <s:is>
          <s:t>Entrada</s:t>
        </s:is>
      </s:c>
      <s:c r="D12" s="83" t="n">
        <s:v>1</s:v>
      </s:c>
    </s:row>
    <s:row r="13" ht="18" customHeight="1">
      <s:c r="A13" s="83" t="inlineStr">
        <s:is>
          <s:t>Interface</s:t>
        </s:is>
      </s:c>
      <s:c r="B13" s="83" t="inlineStr">
        <s:is>
          <s:t>mensagem de resultado</s:t>
        </s:is>
      </s:c>
      <s:c r="C13" s="83" t="inlineStr">
        <s:is>
          <s:t>Saída</s:t>
        </s:is>
      </s:c>
      <s:c r="D13" s="83" t="n">
        <s:v>1</s:v>
      </s:c>
    </s:row>
    <s:row r="14" ht="18" customHeight="1">
      <s:c r="A14" s="83" t="inlineStr">
        <s:is>
          <s:t>Interface</s:t>
        </s:is>
      </s:c>
      <s:c r="B14" s="83" t="inlineStr">
        <s:is>
          <s:t>acionamento</s:t>
        </s:is>
      </s:c>
      <s:c r="C14" s="83" t="inlineStr">
        <s:is>
          <s:t>Controle</s:t>
        </s:is>
      </s:c>
      <s:c r="D14" s="83" t="n">
        <s:v>1</s:v>
      </s:c>
    </s:row>
    <s:row r="15" ht="18" customHeight="1">
      <s:c r="A15" s="101" t="n"/>
      <s:c r="B15" s="101" t="n"/>
      <s:c r="C15" s="101" t="n"/>
      <s:c r="D15" s="83" t="n">
        <s:v>0</s:v>
      </s:c>
    </s:row>
    <s:row r="16" ht="18" customHeight="1">
      <s:c r="A16" s="101" t="n"/>
      <s:c r="B16" s="101" t="n"/>
      <s:c r="C16" s="101" t="n"/>
      <s:c r="D16" s="83" t="n">
        <s:v>0</s:v>
      </s:c>
    </s:row>
    <s:row r="17" ht="18" customHeight="1">
      <s:c r="A17" s="101" t="n"/>
      <s:c r="B17" s="101" t="n"/>
      <s:c r="C17" s="101" t="n"/>
      <s:c r="D17" s="83" t="n">
        <s:v>0</s:v>
      </s:c>
    </s:row>
    <s:row r="18" ht="18" customHeight="1">
      <s:c r="A18" s="101" t="n"/>
      <s:c r="B18" s="101" t="n"/>
      <s:c r="C18" s="101" t="n"/>
      <s:c r="D18" s="83" t="n">
        <s:v>0</s:v>
      </s:c>
    </s:row>
    <s:row r="19" ht="18" customHeight="1">
      <s:c r="A19" s="101" t="n"/>
      <s:c r="B19" s="101" t="n"/>
      <s:c r="C19" s="101" t="n"/>
      <s:c r="D19" s="83" t="n">
        <s:v>0</s:v>
      </s:c>
    </s:row>
    <s:row r="20" ht="18" customHeight="1">
      <s:c r="A20" s="101" t="n"/>
      <s:c r="B20" s="101" t="n"/>
      <s:c r="C20" s="101" t="n"/>
      <s:c r="D20" s="83" t="n">
        <s:v>0</s:v>
      </s:c>
    </s:row>
    <s:row r="21" ht="18" customHeight="1">
      <s:c r="A21" s="101" t="n"/>
      <s:c r="B21" s="101" t="n"/>
      <s:c r="C21" s="101" t="n"/>
      <s:c r="D21" s="83" t="n">
        <s:v>0</s:v>
      </s:c>
    </s:row>
    <s:row r="22" ht="18" customHeight="1">
      <s:c r="A22" s="101" t="n"/>
      <s:c r="B22" s="101" t="n"/>
      <s:c r="C22" s="101" t="n"/>
      <s:c r="D22" s="83" t="n">
        <s:v>0</s:v>
      </s:c>
    </s:row>
    <s:row r="23" ht="18" customHeight="1">
      <s:c r="A23" s="101" t="n"/>
      <s:c r="B23" s="101" t="n"/>
      <s:c r="C23" s="101" t="n"/>
      <s:c r="D23" s="83" t="n">
        <s:v>0</s:v>
      </s:c>
    </s:row>
    <s:row r="24" ht="18" customHeight="1">
      <s:c r="A24" s="101" t="n"/>
      <s:c r="B24" s="101" t="n"/>
      <s:c r="C24" s="101" t="n"/>
      <s:c r="D24" s="83" t="n">
        <s:v>0</s:v>
      </s:c>
    </s:row>
    <s:row r="25" ht="18" customHeight="1">
      <s:c r="A25" s="101" t="n"/>
      <s:c r="B25" s="101" t="n"/>
      <s:c r="C25" s="101" t="n"/>
      <s:c r="D25" s="83" t="n">
        <s:v>0</s:v>
      </s:c>
    </s:row>
    <s:row r="26" ht="18" customHeight="1">
      <s:c r="A26" s="101" t="n"/>
      <s:c r="B26" s="101" t="n"/>
      <s:c r="C26" s="101" t="n"/>
      <s:c r="D26" s="83" t="n">
        <s:v>0</s:v>
      </s:c>
    </s:row>
    <s:row r="27" ht="18" customHeight="1">
      <s:c r="A27" s="101" t="n"/>
      <s:c r="B27" s="101" t="n"/>
      <s:c r="C27" s="101" t="n"/>
      <s:c r="D27" s="83" t="n">
        <s:v>0</s:v>
      </s:c>
    </s:row>
    <s:row r="28" ht="18" customHeight="1">
      <s:c r="A28" s="101" t="n"/>
      <s:c r="B28" s="101" t="n"/>
      <s:c r="C28" s="101" t="n"/>
      <s:c r="D28" s="83" t="n">
        <s:v>0</s:v>
      </s:c>
    </s:row>
    <s:row r="29" ht="18" customHeight="1">
      <s:c r="A29" s="101" t="n"/>
      <s:c r="B29" s="101" t="n"/>
      <s:c r="C29" s="101" t="n"/>
      <s:c r="D29" s="83" t="n">
        <s:v>0</s:v>
      </s:c>
    </s:row>
    <s:row r="30" ht="18" customHeight="1">
      <s:c r="A30" s="86" t="n"/>
      <s:c r="B30" s="86" t="n"/>
      <s:c r="C30" s="86" t="n"/>
      <s:c r="D30" s="86" t="n"/>
    </s:row>
    <s:row r="31" ht="18" customHeight="1">
      <s:c r="A31" s="87" t="inlineStr">
        <s:is>
          <s:t>Arquivos referenciados</s:t>
        </s:is>
      </s:c>
      <s:c r="B31" s="87" t="inlineStr">
        <s:is>
          <s:t>Nome do grupo lógico</s:t>
        </s:is>
      </s:c>
      <s:c r="C31" s="87" t="inlineStr">
        <s:is>
          <s:t>Uso</s:t>
        </s:is>
      </s:c>
      <s:c r="D31" s="86" t="n"/>
    </s:row>
    <s:row r="32" ht="18" customHeight="1">
      <s:c r="A32" s="83" t="inlineStr">
        <s:is>
          <s:t>A01</s:t>
        </s:is>
      </s:c>
      <s:c r="B32" s="83" t="inlineStr">
        <s:is>
          <s:t>Modelos de produto</s:t>
        </s:is>
      </s:c>
      <s:c r="C32" s="83" t="inlineStr">
        <s:is>
          <s:t>Lido / mantido conforme descrição</s:t>
        </s:is>
      </s:c>
      <s:c r="D32" s="85" t="n"/>
    </s:row>
    <s:row r="33" ht="18" customHeight="1">
      <s:c r="A33" s="83" t="inlineStr">
        <s:is>
          <s:t>A09</s:t>
        </s:is>
      </s:c>
      <s:c r="B33" s="83" t="inlineStr">
        <s:is>
          <s:t>Auditoria consultável</s:t>
        </s:is>
      </s:c>
      <s:c r="C33" s="83" t="inlineStr">
        <s:is>
          <s:t>Lido / mantido conforme descrição</s:t>
        </s:is>
      </s:c>
      <s:c r="D33" s="85" t="n"/>
    </s:row>
    <s:row r="34" ht="18" customHeight="1">
      <s:c r="A34" s="101" t="n"/>
      <s:c r="B34" s="101" t="n"/>
      <s:c r="C34" s="101" t="n"/>
      <s:c r="D34" s="85" t="n"/>
    </s:row>
    <s:row r="35" ht="18" customHeight="1">
      <s:c r="A35" s="86" t="n"/>
      <s:c r="B35" s="86" t="n"/>
      <s:c r="C35" s="86" t="n"/>
      <s:c r="D35" s="86" t="n"/>
    </s:row>
    <s:row r="36" ht="18" customHeight="1">
      <s:c r="A36" s="83" t="inlineStr">
        <s:is>
          <s:t>Contagem para PF</s:t>
        </s:is>
      </s:c>
      <s:c r="B36" s="83" t="inlineStr">
        <s:is>
          <s:t>Arquivos referenciados</s:t>
        </s:is>
      </s:c>
      <s:c r="C36" s="88">
        <s:f>SUM(IF(A32="",0,LEN(A32)-LEN(SUBSTITUTE(A32,";",""))+1),IF(A33="",0,LEN(A33)-LEN(SUBSTITUTE(A33,";",""))+1),IF(A34="",0,LEN(A34)-LEN(SUBSTITUTE(A34,";",""))+1))</s:f>
        <s:v>2</s:v>
      </s:c>
      <s:c r="D36" s="85" t="n"/>
    </s:row>
    <s:row r="37" ht="18" customHeight="1">
      <s:c r="A37" s="83" t="inlineStr">
        <s:is>
          <s:t>Contagem para PF</s:t>
        </s:is>
      </s:c>
      <s:c r="B37" s="83" t="inlineStr">
        <s:is>
          <s:t>Itens de dados (DER)</s:t>
        </s:is>
      </s:c>
      <s:c r="C37" s="88">
        <s:f>IF(COUNT(D10:D29)&lt;&gt;ROWS(D10:D29),"Dados pendentes",IF(COUNTIF(D10:D29,0)+COUNTIF(D10:D29,1)&lt;&gt;ROWS(D10:D29),"Revisar DER",SUM(D10:D29)))</s:f>
        <s:v>5</s:v>
      </s:c>
      <s:c r="D37" s="85" t="n"/>
    </s:row>
    <s:row r="38" ht="23" customHeight="1">
      <s:c r="A38" s="89" t="inlineStr">
        <s:is>
          <s:t>Complexidade</s:t>
        </s:is>
      </s:c>
      <s:c r="B38" s="89" t="str">
        <s:f>IF(OR(NOT(ISNUMBER(C36)),NOT(ISNUMBER(C37)),C36&lt;=0,C37&lt;=0),"Dados pendentes",IF(C37&lt;=4,IF(C36&lt;=2,"Simples","Moderado"),IF(C37&lt;=15,IF(C36&lt;=1,"Simples",IF(C36=2,"Moderado","Complexo")),IF(C36&lt;=1,"Moderado","Complexo"))))</s:f>
        <s:v>Moderado</s:v>
      </s:c>
      <s:c r="C38" s="90" t="n"/>
      <s:c r="D38" s="91" t="n"/>
    </s:row>
    <s:row r="39" ht="23" customHeight="1">
      <s:c r="A39" s="89" t="inlineStr">
        <s:is>
          <s:t>Tamanho estimado (PF)</s:t>
        </s:is>
      </s:c>
      <s:c r="B39" s="89">
        <s:f>IF(B38="Simples",3,IF(B38="Moderado",4,IF(B38="Complexo",6,"Dados pendentes")))</s:f>
        <s:v>4</s:v>
      </s:c>
      <s:c r="C39" s="90" t="n"/>
      <s:c r="D39" s="91" t="n"/>
    </s:row>
    <s:row r="40" ht="18" customHeight="1">
      <s:c r="A40" s="86" t="n"/>
      <s:c r="B40" s="86" t="n"/>
      <s:c r="C40" s="86" t="n"/>
      <s:c r="D40" s="86" t="n"/>
    </s:row>
    <s:row r="41" ht="18" customHeight="1">
      <s:c r="A41" s="86" t="n"/>
      <s:c r="B41" s="86" t="n"/>
      <s:c r="C41" s="86" t="n"/>
      <s:c r="D41" s="86" t="n"/>
    </s:row>
    <s:row r="42" ht="28" customHeight="1">
      <s:c r="A42" s="107" t="inlineStr">
        <s:is>
          <s:t>EE01 — Incluir produto, inclusive grade e saldo inicial</s:t>
        </s:is>
      </s:c>
      <s:c r="B42" s="103" t="n"/>
      <s:c r="C42" s="103" t="n"/>
      <s:c r="D42" s="104" t="n"/>
    </s:row>
    <s:row r="43" ht="28" customHeight="1">
      <s:c r="A43" s="100" t="inlineStr">
        <s:is>
          <s:t>Tipo e finalidade</s:t>
        </s:is>
      </s:c>
      <s:c r="B43" s="100" t="inlineStr">
        <s:is>
          <s:t>EE: Incluir produto, inclusive grade e saldo inicial. Entrada: nome, marca, categoria, SKU, código de barras, cor, tamanho, unidade, preço, características, estrutura, tamanhos da grade, posição inicial, quantidades iniciais.</s:t>
        </s:is>
      </s:c>
      <s:c r="C43" s="105" t="n"/>
      <s:c r="D43" s="106" t="n"/>
    </s:row>
    <s:row r="44" ht="18" customHeight="1">
      <s:c r="A44" s="83" t="inlineStr">
        <s:is>
          <s:t>Origem e complemento</s:t>
        </s:is>
      </s:c>
      <s:c r="B44" s="83" t="inlineStr">
        <s:is>
          <s:t>A identificação desta EE considerou os dados de produto, grade e saldo inicial e os ALIs referenciados: A01 (Modelos), A02 (Produtos), A03 (Posições), A04 (Vínculos), A05 (Movimentações) e A09 (Auditoria). O saldo inicial, quando informado, gera uma movimentação. A imagem é uma captura real do formulário; nenhum cadastro foi enviado para obtê-la.</s:t>
        </s:is>
      </s:c>
      <s:c r="C44" s="84" t="n"/>
      <s:c r="D44" s="85" t="n"/>
    </s:row>
    <s:row r="45" ht="18" customHeight="1">
      <s:c r="A45" s="83" t="inlineStr">
        <s:is>
          <s:t>Arquivos e itens</s:t>
        </s:is>
      </s:c>
      <s:c r="B45" s="83" t="inlineStr">
        <s:is>
          <s:t>A01: nome, marca e categoria do modelo. A02: modelo, SKU, código de barras, cor, tamanho, unidade, preço, características e ativo. A03: posição e unidade, na entrada inicial. A04: produto, posição e quantidade inicial. A05: produto, posição, responsável, tipo, variação, saldos anterior/posterior, motivo e data, quando há saldo inicial. A09: loja, responsável, ação, detalhe e data (gerada). Identificações dos registros são geradas pelo banco; leituras/manutenções internas não são TD adicionais da interface.</s:t>
        </s:is>
      </s:c>
      <s:c r="C45" s="84" t="n"/>
      <s:c r="D45" s="85" t="n"/>
    </s:row>
    <s:row r="46" ht="18" customHeight="1">
      <s:c r="A46" s="83" t="inlineStr">
        <s:is>
          <s:t>Resultado e classificação</s:t>
        </s:is>
      </s:c>
      <s:c r="B46" s="83" t="inlineStr">
        <s:is>
          <s:t>Mantém dados internos e retorna mensagem de resultado. Intenção principal de manutenção: classificada como EE.</s:t>
        </s:is>
      </s:c>
      <s:c r="C46" s="84" t="n"/>
      <s:c r="D46" s="85" t="n"/>
    </s:row>
    <s:row r="47" ht="18" customHeight="1">
      <s:c r="A47" s="83" t="inlineStr">
        <s:is>
          <s:t>Campos complementados</s:t>
        </s:is>
      </s:c>
      <s:c r="B47" s="83" t="inlineStr">
        <s:is>
          <s:t>TD = campos distintos da interface + acionamento + mensagem de resultado. Dados internos não são TD adicionais. Linhas não utilizadas valem zero.</s:t>
        </s:is>
      </s:c>
      <s:c r="C47" s="84" t="n"/>
      <s:c r="D47" s="85" t="n"/>
    </s:row>
    <s:row r="48" ht="18" customHeight="1">
      <s:c r="A48" s="83" t="inlineStr">
        <s:is>
          <s:t>Arquivos referenciados</s:t>
        </s:is>
      </s:c>
      <s:c r="B48" s="83" t="inlineStr">
        <s:is>
          <s:t>A01 Modelos de produto; A02 Produtos; A03 Posições; A04 Estoque por posição / vínculos; A05 Movimentações; A09 Auditoria consultável</s:t>
        </s:is>
      </s:c>
      <s:c r="C48" s="84" t="n"/>
      <s:c r="D48" s="85" t="n"/>
    </s:row>
    <s:row r="49" ht="18" customHeight="1">
      <s:c r="A49" s="86" t="n"/>
      <s:c r="B49" s="86" t="n"/>
      <s:c r="C49" s="86" t="n"/>
      <s:c r="D49" s="86" t="n"/>
    </s:row>
    <s:row r="50" ht="28" customHeight="1">
      <s:c r="A50" s="100" t="inlineStr">
        <s:is>
          <s:t>Arquivo / origem</s:t>
        </s:is>
      </s:c>
      <s:c r="B50" s="100" t="inlineStr">
        <s:is>
          <s:t>Dado que cruza a fronteira</s:t>
        </s:is>
      </s:c>
      <s:c r="C50" s="100" t="inlineStr">
        <s:is>
          <s:t>Uso no processo</s:t>
        </s:is>
      </s:c>
      <s:c r="D50" s="100" t="inlineStr">
        <s:is>
          <s:t>DER contado</s:t>
        </s:is>
      </s:c>
    </s:row>
    <s:row r="51" ht="18" customHeight="1">
      <s:c r="A51" s="83" t="inlineStr">
        <s:is>
          <s:t>Interface</s:t>
        </s:is>
      </s:c>
      <s:c r="B51" s="83" t="inlineStr">
        <s:is>
          <s:t>nome</s:t>
        </s:is>
      </s:c>
      <s:c r="C51" s="83" t="inlineStr">
        <s:is>
          <s:t>Entrada</s:t>
        </s:is>
      </s:c>
      <s:c r="D51" s="83" t="n">
        <s:v>1</s:v>
      </s:c>
    </s:row>
    <s:row r="52" ht="18" customHeight="1">
      <s:c r="A52" s="83" t="inlineStr">
        <s:is>
          <s:t>Interface</s:t>
        </s:is>
      </s:c>
      <s:c r="B52" s="83" t="inlineStr">
        <s:is>
          <s:t>marca</s:t>
        </s:is>
      </s:c>
      <s:c r="C52" s="83" t="inlineStr">
        <s:is>
          <s:t>Entrada</s:t>
        </s:is>
      </s:c>
      <s:c r="D52" s="83" t="n">
        <s:v>1</s:v>
      </s:c>
    </s:row>
    <s:row r="53" ht="18" customHeight="1">
      <s:c r="A53" s="83" t="inlineStr">
        <s:is>
          <s:t>Interface</s:t>
        </s:is>
      </s:c>
      <s:c r="B53" s="83" t="inlineStr">
        <s:is>
          <s:t>categoria</s:t>
        </s:is>
      </s:c>
      <s:c r="C53" s="83" t="inlineStr">
        <s:is>
          <s:t>Entrada</s:t>
        </s:is>
      </s:c>
      <s:c r="D53" s="83" t="n">
        <s:v>1</s:v>
      </s:c>
    </s:row>
    <s:row r="54" ht="18" customHeight="1">
      <s:c r="A54" s="83" t="inlineStr">
        <s:is>
          <s:t>Interface</s:t>
        </s:is>
      </s:c>
      <s:c r="B54" s="83" t="inlineStr">
        <s:is>
          <s:t>SKU</s:t>
        </s:is>
      </s:c>
      <s:c r="C54" s="83" t="inlineStr">
        <s:is>
          <s:t>Entrada</s:t>
        </s:is>
      </s:c>
      <s:c r="D54" s="83" t="n">
        <s:v>1</s:v>
      </s:c>
    </s:row>
    <s:row r="55" ht="18" customHeight="1">
      <s:c r="A55" s="83" t="inlineStr">
        <s:is>
          <s:t>Interface</s:t>
        </s:is>
      </s:c>
      <s:c r="B55" s="83" t="inlineStr">
        <s:is>
          <s:t>código de barras</s:t>
        </s:is>
      </s:c>
      <s:c r="C55" s="83" t="inlineStr">
        <s:is>
          <s:t>Entrada</s:t>
        </s:is>
      </s:c>
      <s:c r="D55" s="83" t="n">
        <s:v>1</s:v>
      </s:c>
    </s:row>
    <s:row r="56" ht="18" customHeight="1">
      <s:c r="A56" s="83" t="inlineStr">
        <s:is>
          <s:t>Interface</s:t>
        </s:is>
      </s:c>
      <s:c r="B56" s="83" t="inlineStr">
        <s:is>
          <s:t>cor</s:t>
        </s:is>
      </s:c>
      <s:c r="C56" s="83" t="inlineStr">
        <s:is>
          <s:t>Entrada</s:t>
        </s:is>
      </s:c>
      <s:c r="D56" s="83" t="n">
        <s:v>1</s:v>
      </s:c>
    </s:row>
    <s:row r="57" ht="18" customHeight="1">
      <s:c r="A57" s="83" t="inlineStr">
        <s:is>
          <s:t>Interface</s:t>
        </s:is>
      </s:c>
      <s:c r="B57" s="83" t="inlineStr">
        <s:is>
          <s:t>tamanho</s:t>
        </s:is>
      </s:c>
      <s:c r="C57" s="83" t="inlineStr">
        <s:is>
          <s:t>Entrada</s:t>
        </s:is>
      </s:c>
      <s:c r="D57" s="83" t="n">
        <s:v>1</s:v>
      </s:c>
    </s:row>
    <s:row r="58" ht="18" customHeight="1">
      <s:c r="A58" s="83" t="inlineStr">
        <s:is>
          <s:t>Interface</s:t>
        </s:is>
      </s:c>
      <s:c r="B58" s="83" t="inlineStr">
        <s:is>
          <s:t>unidade</s:t>
        </s:is>
      </s:c>
      <s:c r="C58" s="83" t="inlineStr">
        <s:is>
          <s:t>Entrada</s:t>
        </s:is>
      </s:c>
      <s:c r="D58" s="83" t="n">
        <s:v>1</s:v>
      </s:c>
    </s:row>
    <s:row r="59" ht="18" customHeight="1">
      <s:c r="A59" s="83" t="inlineStr">
        <s:is>
          <s:t>Interface</s:t>
        </s:is>
      </s:c>
      <s:c r="B59" s="83" t="inlineStr">
        <s:is>
          <s:t>preço</s:t>
        </s:is>
      </s:c>
      <s:c r="C59" s="83" t="inlineStr">
        <s:is>
          <s:t>Entrada</s:t>
        </s:is>
      </s:c>
      <s:c r="D59" s="83" t="n">
        <s:v>1</s:v>
      </s:c>
    </s:row>
    <s:row r="60" ht="18" customHeight="1">
      <s:c r="A60" s="83" t="inlineStr">
        <s:is>
          <s:t>Interface</s:t>
        </s:is>
      </s:c>
      <s:c r="B60" s="83" t="inlineStr">
        <s:is>
          <s:t>características</s:t>
        </s:is>
      </s:c>
      <s:c r="C60" s="83" t="inlineStr">
        <s:is>
          <s:t>Entrada</s:t>
        </s:is>
      </s:c>
      <s:c r="D60" s="83" t="n">
        <s:v>1</s:v>
      </s:c>
    </s:row>
    <s:row r="61" ht="18" customHeight="1">
      <s:c r="A61" s="83" t="inlineStr">
        <s:is>
          <s:t>Interface</s:t>
        </s:is>
      </s:c>
      <s:c r="B61" s="83" t="inlineStr">
        <s:is>
          <s:t>estrutura</s:t>
        </s:is>
      </s:c>
      <s:c r="C61" s="83" t="inlineStr">
        <s:is>
          <s:t>Entrada</s:t>
        </s:is>
      </s:c>
      <s:c r="D61" s="83" t="n">
        <s:v>1</s:v>
      </s:c>
    </s:row>
    <s:row r="62" ht="18" customHeight="1">
      <s:c r="A62" s="83" t="inlineStr">
        <s:is>
          <s:t>Interface</s:t>
        </s:is>
      </s:c>
      <s:c r="B62" s="83" t="inlineStr">
        <s:is>
          <s:t>tamanhos da grade</s:t>
        </s:is>
      </s:c>
      <s:c r="C62" s="83" t="inlineStr">
        <s:is>
          <s:t>Entrada</s:t>
        </s:is>
      </s:c>
      <s:c r="D62" s="83" t="n">
        <s:v>1</s:v>
      </s:c>
    </s:row>
    <s:row r="63" ht="18" customHeight="1">
      <s:c r="A63" s="83" t="inlineStr">
        <s:is>
          <s:t>Interface</s:t>
        </s:is>
      </s:c>
      <s:c r="B63" s="83" t="inlineStr">
        <s:is>
          <s:t>posição inicial</s:t>
        </s:is>
      </s:c>
      <s:c r="C63" s="83" t="inlineStr">
        <s:is>
          <s:t>Entrada</s:t>
        </s:is>
      </s:c>
      <s:c r="D63" s="83" t="n">
        <s:v>1</s:v>
      </s:c>
    </s:row>
    <s:row r="64" ht="18" customHeight="1">
      <s:c r="A64" s="83" t="inlineStr">
        <s:is>
          <s:t>Interface</s:t>
        </s:is>
      </s:c>
      <s:c r="B64" s="83" t="inlineStr">
        <s:is>
          <s:t>quantidades iniciais</s:t>
        </s:is>
      </s:c>
      <s:c r="C64" s="83" t="inlineStr">
        <s:is>
          <s:t>Entrada</s:t>
        </s:is>
      </s:c>
      <s:c r="D64" s="83" t="n">
        <s:v>1</s:v>
      </s:c>
    </s:row>
    <s:row r="65" ht="18" customHeight="1">
      <s:c r="A65" s="83" t="inlineStr">
        <s:is>
          <s:t>Interface</s:t>
        </s:is>
      </s:c>
      <s:c r="B65" s="83" t="inlineStr">
        <s:is>
          <s:t>mensagem de resultado</s:t>
        </s:is>
      </s:c>
      <s:c r="C65" s="83" t="inlineStr">
        <s:is>
          <s:t>Saída</s:t>
        </s:is>
      </s:c>
      <s:c r="D65" s="83" t="n">
        <s:v>1</s:v>
      </s:c>
    </s:row>
    <s:row r="66" ht="18" customHeight="1">
      <s:c r="A66" s="83" t="inlineStr">
        <s:is>
          <s:t>Interface</s:t>
        </s:is>
      </s:c>
      <s:c r="B66" s="83" t="inlineStr">
        <s:is>
          <s:t>acionamento</s:t>
        </s:is>
      </s:c>
      <s:c r="C66" s="83" t="inlineStr">
        <s:is>
          <s:t>Controle</s:t>
        </s:is>
      </s:c>
      <s:c r="D66" s="83" t="n">
        <s:v>1</s:v>
      </s:c>
    </s:row>
    <s:row r="67" ht="18" customHeight="1">
      <s:c r="A67" s="101" t="n"/>
      <s:c r="B67" s="101" t="n"/>
      <s:c r="C67" s="101" t="n"/>
      <s:c r="D67" s="83" t="n">
        <s:v>0</s:v>
      </s:c>
    </s:row>
    <s:row r="68" ht="18" customHeight="1">
      <s:c r="A68" s="101" t="n"/>
      <s:c r="B68" s="101" t="n"/>
      <s:c r="C68" s="101" t="n"/>
      <s:c r="D68" s="83" t="n">
        <s:v>0</s:v>
      </s:c>
    </s:row>
    <s:row r="69" ht="18" customHeight="1">
      <s:c r="A69" s="101" t="n"/>
      <s:c r="B69" s="101" t="n"/>
      <s:c r="C69" s="101" t="n"/>
      <s:c r="D69" s="83" t="n">
        <s:v>0</s:v>
      </s:c>
    </s:row>
    <s:row r="70" ht="18" customHeight="1">
      <s:c r="A70" s="101" t="n"/>
      <s:c r="B70" s="101" t="n"/>
      <s:c r="C70" s="101" t="n"/>
      <s:c r="D70" s="83" t="n">
        <s:v>0</s:v>
      </s:c>
    </s:row>
    <s:row r="71" ht="18" customHeight="1">
      <s:c r="A71" s="101" t="n"/>
      <s:c r="B71" s="101" t="n"/>
      <s:c r="C71" s="101" t="n"/>
      <s:c r="D71" s="83" t="n">
        <s:v>0</s:v>
      </s:c>
    </s:row>
    <s:row r="72" ht="18" customHeight="1">
      <s:c r="A72" s="86" t="n"/>
      <s:c r="B72" s="86" t="n"/>
      <s:c r="C72" s="86" t="n"/>
      <s:c r="D72" s="86" t="n"/>
    </s:row>
    <s:row r="73" ht="18" customHeight="1">
      <s:c r="A73" s="87" t="inlineStr">
        <s:is>
          <s:t>Arquivos referenciados</s:t>
        </s:is>
      </s:c>
      <s:c r="B73" s="87" t="inlineStr">
        <s:is>
          <s:t>Nome do grupo lógico</s:t>
        </s:is>
      </s:c>
      <s:c r="C73" s="87" t="inlineStr">
        <s:is>
          <s:t>Uso</s:t>
        </s:is>
      </s:c>
      <s:c r="D73" s="86" t="n"/>
    </s:row>
    <s:row r="74" ht="18" customHeight="1">
      <s:c r="A74" s="83" t="inlineStr">
        <s:is>
          <s:t>A01; A02</s:t>
        </s:is>
      </s:c>
      <s:c r="B74" s="83" t="inlineStr">
        <s:is>
          <s:t>Modelos de produto; Produtos</s:t>
        </s:is>
      </s:c>
      <s:c r="C74" s="83" t="inlineStr">
        <s:is>
          <s:t>Lido / mantido conforme descrição</s:t>
        </s:is>
      </s:c>
      <s:c r="D74" s="85" t="n"/>
    </s:row>
    <s:row r="75" ht="18" customHeight="1">
      <s:c r="A75" s="83" t="inlineStr">
        <s:is>
          <s:t>A03; A04</s:t>
        </s:is>
      </s:c>
      <s:c r="B75" s="83" t="inlineStr">
        <s:is>
          <s:t>Posições; Estoque por posição / vínculos</s:t>
        </s:is>
      </s:c>
      <s:c r="C75" s="83" t="inlineStr">
        <s:is>
          <s:t>Lido / mantido conforme descrição</s:t>
        </s:is>
      </s:c>
      <s:c r="D75" s="85" t="n"/>
    </s:row>
    <s:row r="76" ht="18" customHeight="1">
      <s:c r="A76" s="83" t="inlineStr">
        <s:is>
          <s:t>A05; A09</s:t>
        </s:is>
      </s:c>
      <s:c r="B76" s="83" t="inlineStr">
        <s:is>
          <s:t>Movimentações; Auditoria consultável</s:t>
        </s:is>
      </s:c>
      <s:c r="C76" s="83" t="inlineStr">
        <s:is>
          <s:t>Lido / mantido conforme descrição</s:t>
        </s:is>
      </s:c>
      <s:c r="D76" s="85" t="n"/>
    </s:row>
    <s:row r="77" ht="18" customHeight="1">
      <s:c r="A77" s="86" t="n"/>
      <s:c r="B77" s="86" t="n"/>
      <s:c r="C77" s="86" t="n"/>
      <s:c r="D77" s="86" t="n"/>
    </s:row>
    <s:row r="78" ht="18" customHeight="1">
      <s:c r="A78" s="83" t="inlineStr">
        <s:is>
          <s:t>Contagem para PF</s:t>
        </s:is>
      </s:c>
      <s:c r="B78" s="83" t="inlineStr">
        <s:is>
          <s:t>Arquivos referenciados</s:t>
        </s:is>
      </s:c>
      <s:c r="C78" s="88">
        <s:f>SUM(IF(A74="",0,LEN(A74)-LEN(SUBSTITUTE(A74,";",""))+1),IF(A75="",0,LEN(A75)-LEN(SUBSTITUTE(A75,";",""))+1),IF(A76="",0,LEN(A76)-LEN(SUBSTITUTE(A76,";",""))+1))</s:f>
        <s:v>6</s:v>
      </s:c>
      <s:c r="D78" s="85" t="n"/>
    </s:row>
    <s:row r="79" ht="18" customHeight="1">
      <s:c r="A79" s="83" t="inlineStr">
        <s:is>
          <s:t>Contagem para PF</s:t>
        </s:is>
      </s:c>
      <s:c r="B79" s="83" t="inlineStr">
        <s:is>
          <s:t>Itens de dados (DER)</s:t>
        </s:is>
      </s:c>
      <s:c r="C79" s="88">
        <s:f>IF(COUNT(D51:D71)&lt;&gt;ROWS(D51:D71),"Dados pendentes",IF(COUNTIF(D51:D71,0)+COUNTIF(D51:D71,1)&lt;&gt;ROWS(D51:D71),"Revisar DER",SUM(D51:D71)))</s:f>
        <s:v>16</s:v>
      </s:c>
      <s:c r="D79" s="85" t="n"/>
    </s:row>
    <s:row r="80" ht="23" customHeight="1">
      <s:c r="A80" s="89" t="inlineStr">
        <s:is>
          <s:t>Complexidade</s:t>
        </s:is>
      </s:c>
      <s:c r="B80" s="89" t="str">
        <s:f>IF(OR(NOT(ISNUMBER(C78)),NOT(ISNUMBER(C79)),C78&lt;=0,C79&lt;=0),"Dados pendentes",IF(C79&lt;=4,IF(C78&lt;=2,"Simples","Moderado"),IF(C79&lt;=15,IF(C78&lt;=1,"Simples",IF(C78=2,"Moderado","Complexo")),IF(C78&lt;=1,"Moderado","Complexo"))))</s:f>
        <s:v>Complexo</s:v>
      </s:c>
      <s:c r="C80" s="90" t="n"/>
      <s:c r="D80" s="91" t="n"/>
    </s:row>
    <s:row r="81" ht="23" customHeight="1">
      <s:c r="A81" s="89" t="inlineStr">
        <s:is>
          <s:t>Tamanho estimado (PF)</s:t>
        </s:is>
      </s:c>
      <s:c r="B81" s="89">
        <s:f>IF(B80="Simples",3,IF(B80="Moderado",4,IF(B80="Complexo",6,"Dados pendentes")))</s:f>
        <s:v>6</s:v>
      </s:c>
      <s:c r="C81" s="90" t="n"/>
      <s:c r="D81" s="91" t="n"/>
    </s:row>
    <s:row r="82" ht="18" customHeight="1">
      <s:c r="A82" s="86" t="n"/>
      <s:c r="B82" s="86" t="n"/>
      <s:c r="C82" s="86" t="n"/>
      <s:c r="D82" s="86" t="n"/>
    </s:row>
    <s:row r="83" ht="18" customHeight="1">
      <s:c r="A83" s="86" t="n"/>
      <s:c r="B83" s="86" t="n"/>
      <s:c r="C83" s="86" t="n"/>
      <s:c r="D83" s="86" t="n"/>
    </s:row>
    <s:row r="84" ht="28" customHeight="1">
      <s:c r="A84" s="107" t="inlineStr">
        <s:is>
          <s:t>EE04 — detalhe da tela (continuação)</s:t>
        </s:is>
      </s:c>
      <s:c r="B84" s="103" t="n"/>
      <s:c r="C84" s="103" t="n"/>
      <s:c r="D84" s="104" t="n"/>
    </s:row>
    <s:row r="85" ht="18" customHeight="1">
      <s:c r="A85" s="83" t="inlineStr">
        <s:is>
          <s:t>Tela real / contexto</s:t>
        </s:is>
      </s:c>
      <s:c r="B85" s="83" t="inlineStr">
        <s:is>
          <s:t>Detalhe do formulário real e dos registros existentes. Não representa confirmação de um novo cadastro.</s:t>
        </s:is>
      </s:c>
      <s:c r="C85" s="84" t="n"/>
      <s:c r="D85" s="85" t="n"/>
    </s:row>
    <s:row r="86" ht="18" customHeight="1">
      <s:c r="A86" s="83" t="inlineStr">
        <s:is>
          <s:t>Contribuição pessoal</s:t>
        </s:is>
      </s:c>
      <s:c r="B86" s="83" t="inlineStr">
        <s:is>
          <s:t>A análise identificou os dados de entrada do modelo (nome, marca e categoria), o ALI A01 (Modelos de produto) mantido pela operação e o registro correspondente no ALI A09 (Auditoria consultável).</s:t>
        </s:is>
      </s:c>
      <s:c r="C86" s="84" t="n"/>
      <s:c r="D86" s="85" t="n"/>
    </s:row>
    <s:row r="87" ht="18" customHeight="1">
      <s:c r="A87" s="83" t="inlineStr">
        <s:is>
          <s:t>Arquivos e itens</s:t>
        </s:is>
      </s:c>
      <s:c r="B87" s="83" t="inlineStr">
        <s:is>
          <s:t>A01: loja, nome, marca e categoria; identificação do modelo gerada no cadastro. A09: loja, responsável, ação modelo.salvar, detalhe com a identificação do modelo e data gerada. Esses dados de auditoria são mantidos internamente e não são campos extras recebidos pela interface.</s:t>
        </s:is>
      </s:c>
      <s:c r="C87" s="84" t="n"/>
      <s:c r="D87" s="85" t="n"/>
    </s:row>
    <s:row r="88" ht="18" customHeight="1">
      <s:c r="A88" s="83" t="inlineStr">
        <s:is>
          <s:t>Contagem</s:t>
        </s:is>
      </s:c>
      <s:c r="B88" s="83" t="inlineStr">
        <s:is>
          <s:t>Detalhamento da EE já contada acima; 0 PF adicionais.</s:t>
        </s:is>
      </s:c>
      <s:c r="C88" s="84" t="n"/>
      <s:c r="D88" s="85" t="n"/>
    </s:row>
    <s:row r="89" ht="18" customHeight="1">
      <s:c r="A89" s="83" t="inlineStr">
        <s:is>
          <s:t>Referências</s:t>
        </s:is>
      </s:c>
      <s:c r="B89" s="83" t="inlineStr">
        <s:is>
          <s:t>A01 Modelos de produto; A09 Auditoria consultável</s:t>
        </s:is>
      </s:c>
      <s:c r="C89" s="84" t="n"/>
      <s:c r="D89" s="85" t="n"/>
    </s:row>
    <s:row r="90" ht="18" customHeight="1">
      <s:c r="A90" s="86" t="n"/>
      <s:c r="B90" s="86" t="n"/>
      <s:c r="C90" s="86" t="n"/>
      <s:c r="D90" s="86" t="n"/>
    </s:row>
    <s:row r="91" ht="28" customHeight="1">
      <s:c r="A91" s="100" t="inlineStr">
        <s:is>
          <s:t>Arquivo / origem</s:t>
        </s:is>
      </s:c>
      <s:c r="B91" s="100" t="inlineStr">
        <s:is>
          <s:t>Dado que cruza a fronteira</s:t>
        </s:is>
      </s:c>
      <s:c r="C91" s="100" t="inlineStr">
        <s:is>
          <s:t>Uso no processo</s:t>
        </s:is>
      </s:c>
      <s:c r="D91" s="100" t="inlineStr">
        <s:is>
          <s:t>DER contado</s:t>
        </s:is>
      </s:c>
    </s:row>
    <s:row r="92" ht="18" customHeight="1">
      <s:c r="A92" s="83" t="inlineStr">
        <s:is>
          <s:t>Interface</s:t>
        </s:is>
      </s:c>
      <s:c r="B92" s="83" t="inlineStr">
        <s:is>
          <s:t>mensagem de resultado</s:t>
        </s:is>
      </s:c>
      <s:c r="C92" s="83" t="inlineStr">
        <s:is>
          <s:t>Já contada acima</s:t>
        </s:is>
      </s:c>
      <s:c r="D92" s="83" t="n">
        <s:v>0</s:v>
      </s:c>
    </s:row>
    <s:row r="93" ht="18" customHeight="1">
      <s:c r="A93" s="101" t="n"/>
      <s:c r="B93" s="101" t="n"/>
      <s:c r="C93" s="101" t="n"/>
      <s:c r="D93" s="83" t="n">
        <s:v>0</s:v>
      </s:c>
    </s:row>
    <s:row r="94" ht="18" customHeight="1">
      <s:c r="A94" s="101" t="n"/>
      <s:c r="B94" s="101" t="n"/>
      <s:c r="C94" s="101" t="n"/>
      <s:c r="D94" s="83" t="n">
        <s:v>0</s:v>
      </s:c>
    </s:row>
    <s:row r="95" ht="18" customHeight="1">
      <s:c r="A95" s="101" t="n"/>
      <s:c r="B95" s="101" t="n"/>
      <s:c r="C95" s="101" t="n"/>
      <s:c r="D95" s="83" t="n">
        <s:v>0</s:v>
      </s:c>
    </s:row>
    <s:row r="96" ht="18" customHeight="1">
      <s:c r="A96" s="86" t="n"/>
      <s:c r="B96" s="86" t="n"/>
      <s:c r="C96" s="86" t="n"/>
      <s:c r="D96" s="86" t="n"/>
    </s:row>
    <s:row r="97" ht="18" customHeight="1">
      <s:c r="A97" s="87" t="inlineStr">
        <s:is>
          <s:t>Arquivos referenciados</s:t>
        </s:is>
      </s:c>
      <s:c r="B97" s="87" t="inlineStr">
        <s:is>
          <s:t>Nome do grupo lógico</s:t>
        </s:is>
      </s:c>
      <s:c r="C97" s="87" t="inlineStr">
        <s:is>
          <s:t>Uso</s:t>
        </s:is>
      </s:c>
      <s:c r="D97" s="86" t="n"/>
    </s:row>
    <s:row r="98" ht="18" customHeight="1">
      <s:c r="A98" s="83" t="inlineStr">
        <s:is>
          <s:t>A01</s:t>
        </s:is>
      </s:c>
      <s:c r="B98" s="83" t="inlineStr">
        <s:is>
          <s:t>Modelos de produto</s:t>
        </s:is>
      </s:c>
      <s:c r="C98" s="83" t="inlineStr">
        <s:is>
          <s:t>Lido / mantido conforme descrição</s:t>
        </s:is>
      </s:c>
      <s:c r="D98" s="85" t="n"/>
    </s:row>
    <s:row r="99" ht="18" customHeight="1">
      <s:c r="A99" s="83" t="inlineStr">
        <s:is>
          <s:t>A09</s:t>
        </s:is>
      </s:c>
      <s:c r="B99" s="83" t="inlineStr">
        <s:is>
          <s:t>Auditoria consultável</s:t>
        </s:is>
      </s:c>
      <s:c r="C99" s="83" t="inlineStr">
        <s:is>
          <s:t>Lido / mantido conforme descrição</s:t>
        </s:is>
      </s:c>
      <s:c r="D99" s="85" t="n"/>
    </s:row>
    <s:row r="100" ht="18" customHeight="1">
      <s:c r="A100" s="101" t="n"/>
      <s:c r="B100" s="101" t="n"/>
      <s:c r="C100" s="101" t="n"/>
      <s:c r="D100" s="85" t="n"/>
    </s:row>
    <s:row r="101" ht="18" customHeight="1">
      <s:c r="A101" s="101" t="n"/>
      <s:c r="B101" s="101" t="n"/>
      <s:c r="C101" s="101" t="n"/>
      <s:c r="D101" s="85" t="n"/>
    </s:row>
    <s:row r="102" ht="18" customHeight="1">
      <s:c r="A102" s="86" t="n"/>
      <s:c r="B102" s="86" t="n"/>
      <s:c r="C102" s="86" t="n"/>
      <s:c r="D102" s="86" t="n"/>
    </s:row>
    <s:row r="103" ht="18" customHeight="1">
      <s:c r="A103" s="83" t="inlineStr">
        <s:is>
          <s:t>Contagem para PF</s:t>
        </s:is>
      </s:c>
      <s:c r="B103" s="83" t="inlineStr">
        <s:is>
          <s:t>Arquivos referenciados</s:t>
        </s:is>
      </s:c>
      <s:c r="C103" s="88">
        <s:f>SUM(IF(A98="",0,LEN(A98)-LEN(SUBSTITUTE(A98,";",""))+1),IF(A99="",0,LEN(A99)-LEN(SUBSTITUTE(A99,";",""))+1),IF(A100="",0,LEN(A100)-LEN(SUBSTITUTE(A100,";",""))+1),IF(A101="",0,LEN(A101)-LEN(SUBSTITUTE(A101,";",""))+1))</s:f>
        <s:v>2</s:v>
      </s:c>
      <s:c r="D103" s="85" t="n"/>
    </s:row>
    <s:row r="104" ht="18" customHeight="1">
      <s:c r="A104" s="83" t="inlineStr">
        <s:is>
          <s:t>Contagem para PF</s:t>
        </s:is>
      </s:c>
      <s:c r="B104" s="83" t="inlineStr">
        <s:is>
          <s:t>Itens de dados (DER)</s:t>
        </s:is>
      </s:c>
      <s:c r="C104" s="88">
        <s:f>SUM(D92:D95)</s:f>
        <s:v>0</s:v>
      </s:c>
      <s:c r="D104" s="85" t="n"/>
    </s:row>
    <s:row r="105" ht="23" customHeight="1">
      <s:c r="A105" s="89" t="inlineStr">
        <s:is>
          <s:t>Complexidade</s:t>
        </s:is>
      </s:c>
      <s:c r="B105" s="89" t="inlineStr">
        <s:is>
          <s:t>Já contabilizada</s:t>
        </s:is>
      </s:c>
      <s:c r="C105" s="90" t="n"/>
      <s:c r="D105" s="91" t="n"/>
    </s:row>
    <s:row r="106" ht="23" customHeight="1">
      <s:c r="A106" s="89" t="inlineStr">
        <s:is>
          <s:t>PF adicionais</s:t>
        </s:is>
      </s:c>
      <s:c r="B106" s="89">
        <s:f>0</s:f>
        <s:v>0</s:v>
      </s:c>
      <s:c r="C106" s="90" t="n"/>
      <s:c r="D106" s="91" t="n"/>
    </s:row>
    <s:row r="107" ht="18" customHeight="1">
      <s:c r="A107" s="86" t="n"/>
      <s:c r="B107" s="86" t="n"/>
      <s:c r="C107" s="86" t="n"/>
      <s:c r="D107" s="86" t="n"/>
    </s:row>
    <s:row r="108" ht="18" customHeight="1">
      <s:c r="A108" s="86" t="n"/>
      <s:c r="B108" s="86" t="n"/>
      <s:c r="C108" s="86" t="n"/>
      <s:c r="D108" s="86" t="n"/>
    </s:row>
    <s:row r="109" ht="28" customHeight="1">
      <s:c r="A109" s="107" t="inlineStr">
        <s:is>
          <s:t>EE01 — detalhe da tela (continuação)</s:t>
        </s:is>
      </s:c>
      <s:c r="B109" s="103" t="n"/>
      <s:c r="C109" s="103" t="n"/>
      <s:c r="D109" s="104" t="n"/>
    </s:row>
    <s:row r="110" ht="18" customHeight="1">
      <s:c r="A110" s="83" t="inlineStr">
        <s:is>
          <s:t>Tela real / contexto</s:t>
        </s:is>
      </s:c>
      <s:c r="B110" s="83" t="inlineStr">
        <s:is>
          <s:t>Detalhe do formulário real e dos registros existentes. Não representa confirmação de um novo cadastro.</s:t>
        </s:is>
      </s:c>
      <s:c r="C110" s="84" t="n"/>
      <s:c r="D110" s="85" t="n"/>
    </s:row>
    <s:row r="111" ht="18" customHeight="1">
      <s:c r="A111" s="83" t="inlineStr">
        <s:is>
          <s:t>Contribuição pessoal</s:t>
        </s:is>
      </s:c>
      <s:c r="B111" s="83" t="inlineStr">
        <s:is>
          <s:t>A análise identificou a entrada de produto, dados da grade e saldo inicial, e os ALIs referenciados: A01 (Modelos), A02 (Produtos), A03 (Posições), A04 (Vínculos), A05 (Movimentações) e A09 (Auditoria). O saldo inicial, quando informado, é registrado como movimentação.</s:t>
        </s:is>
      </s:c>
      <s:c r="C111" s="84" t="n"/>
      <s:c r="D111" s="85" t="n"/>
    </s:row>
    <s:row r="112" ht="18" customHeight="1">
      <s:c r="A112" s="83" t="inlineStr">
        <s:is>
          <s:t>Arquivos e itens</s:t>
        </s:is>
      </s:c>
      <s:c r="B112" s="83" t="inlineStr">
        <s:is>
          <s:t>A01: nome, marca e categoria do modelo. A02: modelo, SKU, código de barras, cor, tamanho, unidade, preço, características e ativo. A03: posição e unidade, na entrada inicial. A04: produto, posição e quantidade inicial. A05: produto, posição, responsável, tipo, variação, saldos anterior/posterior, motivo e data, quando há saldo inicial. A09: loja, responsável, ação, detalhe e data (gerada). Identificações dos registros são geradas pelo banco; leituras/manutenções internas não são TD adicionais da interface.</s:t>
        </s:is>
      </s:c>
      <s:c r="C112" s="84" t="n"/>
      <s:c r="D112" s="85" t="n"/>
    </s:row>
    <s:row r="113" ht="18" customHeight="1">
      <s:c r="A113" s="83" t="inlineStr">
        <s:is>
          <s:t>Contagem</s:t>
        </s:is>
      </s:c>
      <s:c r="B113" s="83" t="inlineStr">
        <s:is>
          <s:t>Detalhamento da EE já contada acima; 0 PF adicionais.</s:t>
        </s:is>
      </s:c>
      <s:c r="C113" s="84" t="n"/>
      <s:c r="D113" s="85" t="n"/>
    </s:row>
    <s:row r="114" ht="18" customHeight="1">
      <s:c r="A114" s="83" t="inlineStr">
        <s:is>
          <s:t>Referências</s:t>
        </s:is>
      </s:c>
      <s:c r="B114" s="83" t="inlineStr">
        <s:is>
          <s:t>A01 Modelos de produto; A02 Produtos; A03 Posições; A04 Estoque por posição / vínculos; A05 Movimentações; A09 Auditoria consultável</s:t>
        </s:is>
      </s:c>
      <s:c r="C114" s="84" t="n"/>
      <s:c r="D114" s="85" t="n"/>
    </s:row>
    <s:row r="115" ht="18" customHeight="1">
      <s:c r="A115" s="86" t="n"/>
      <s:c r="B115" s="86" t="n"/>
      <s:c r="C115" s="86" t="n"/>
      <s:c r="D115" s="86" t="n"/>
    </s:row>
    <s:row r="116" ht="28" customHeight="1">
      <s:c r="A116" s="100" t="inlineStr">
        <s:is>
          <s:t>Arquivo / origem</s:t>
        </s:is>
      </s:c>
      <s:c r="B116" s="100" t="inlineStr">
        <s:is>
          <s:t>Dado que cruza a fronteira</s:t>
        </s:is>
      </s:c>
      <s:c r="C116" s="100" t="inlineStr">
        <s:is>
          <s:t>Uso no processo</s:t>
        </s:is>
      </s:c>
      <s:c r="D116" s="100" t="inlineStr">
        <s:is>
          <s:t>DER contado</s:t>
        </s:is>
      </s:c>
    </s:row>
    <s:row r="117" ht="18" customHeight="1">
      <s:c r="A117" s="83" t="inlineStr">
        <s:is>
          <s:t>Interface</s:t>
        </s:is>
      </s:c>
      <s:c r="B117" s="83" t="inlineStr">
        <s:is>
          <s:t>mensagem de resultado</s:t>
        </s:is>
      </s:c>
      <s:c r="C117" s="83" t="inlineStr">
        <s:is>
          <s:t>Já contada acima</s:t>
        </s:is>
      </s:c>
      <s:c r="D117" s="83" t="n">
        <s:v>0</s:v>
      </s:c>
    </s:row>
    <s:row r="118" ht="18" customHeight="1">
      <s:c r="A118" s="101" t="n"/>
      <s:c r="B118" s="101" t="n"/>
      <s:c r="C118" s="101" t="n"/>
      <s:c r="D118" s="83" t="n">
        <s:v>0</s:v>
      </s:c>
    </s:row>
    <s:row r="119" ht="18" customHeight="1">
      <s:c r="A119" s="101" t="n"/>
      <s:c r="B119" s="101" t="n"/>
      <s:c r="C119" s="101" t="n"/>
      <s:c r="D119" s="83" t="n">
        <s:v>0</s:v>
      </s:c>
    </s:row>
    <s:row r="120" ht="18" customHeight="1">
      <s:c r="A120" s="101" t="n"/>
      <s:c r="B120" s="101" t="n"/>
      <s:c r="C120" s="101" t="n"/>
      <s:c r="D120" s="83" t="n">
        <s:v>0</s:v>
      </s:c>
    </s:row>
    <s:row r="121" ht="18" customHeight="1">
      <s:c r="A121" s="101" t="n"/>
      <s:c r="B121" s="101" t="n"/>
      <s:c r="C121" s="101" t="n"/>
      <s:c r="D121" s="83" t="n">
        <s:v>0</s:v>
      </s:c>
    </s:row>
    <s:row r="122" ht="18" customHeight="1">
      <s:c r="A122" s="101" t="n"/>
      <s:c r="B122" s="101" t="n"/>
      <s:c r="C122" s="101" t="n"/>
      <s:c r="D122" s="83" t="n">
        <s:v>0</s:v>
      </s:c>
    </s:row>
    <s:row r="123" ht="18" customHeight="1">
      <s:c r="A123" s="101" t="n"/>
      <s:c r="B123" s="101" t="n"/>
      <s:c r="C123" s="101" t="n"/>
      <s:c r="D123" s="83" t="n">
        <s:v>0</s:v>
      </s:c>
    </s:row>
    <s:row r="124" ht="18" customHeight="1">
      <s:c r="A124" s="86" t="n"/>
      <s:c r="B124" s="86" t="n"/>
      <s:c r="C124" s="86" t="n"/>
      <s:c r="D124" s="86" t="n"/>
    </s:row>
    <s:row r="125" ht="18" customHeight="1">
      <s:c r="A125" s="87" t="inlineStr">
        <s:is>
          <s:t>Arquivos referenciados</s:t>
        </s:is>
      </s:c>
      <s:c r="B125" s="87" t="inlineStr">
        <s:is>
          <s:t>Nome do grupo lógico</s:t>
        </s:is>
      </s:c>
      <s:c r="C125" s="87" t="inlineStr">
        <s:is>
          <s:t>Uso</s:t>
        </s:is>
      </s:c>
      <s:c r="D125" s="86" t="n"/>
    </s:row>
    <s:row r="126" ht="18" customHeight="1">
      <s:c r="A126" s="83" t="inlineStr">
        <s:is>
          <s:t>A01; A02</s:t>
        </s:is>
      </s:c>
      <s:c r="B126" s="83" t="inlineStr">
        <s:is>
          <s:t>Modelos de produto; Produtos</s:t>
        </s:is>
      </s:c>
      <s:c r="C126" s="83" t="inlineStr">
        <s:is>
          <s:t>Lido / mantido conforme descrição</s:t>
        </s:is>
      </s:c>
      <s:c r="D126" s="85" t="n"/>
    </s:row>
    <s:row r="127" ht="18" customHeight="1">
      <s:c r="A127" s="83" t="inlineStr">
        <s:is>
          <s:t>A03</s:t>
        </s:is>
      </s:c>
      <s:c r="B127" s="83" t="inlineStr">
        <s:is>
          <s:t>Posições</s:t>
        </s:is>
      </s:c>
      <s:c r="C127" s="83" t="inlineStr">
        <s:is>
          <s:t>Lido / mantido conforme descrição</s:t>
        </s:is>
      </s:c>
      <s:c r="D127" s="85" t="n"/>
    </s:row>
    <s:row r="128" ht="18" customHeight="1">
      <s:c r="A128" s="83" t="inlineStr">
        <s:is>
          <s:t>A04</s:t>
        </s:is>
      </s:c>
      <s:c r="B128" s="83" t="inlineStr">
        <s:is>
          <s:t>Estoque por posição / vínculos</s:t>
        </s:is>
      </s:c>
      <s:c r="C128" s="83" t="inlineStr">
        <s:is>
          <s:t>Lido / mantido conforme descrição</s:t>
        </s:is>
      </s:c>
      <s:c r="D128" s="85" t="n"/>
    </s:row>
    <s:row r="129" ht="18" customHeight="1">
      <s:c r="A129" s="83" t="inlineStr">
        <s:is>
          <s:t>A05</s:t>
        </s:is>
      </s:c>
      <s:c r="B129" s="83" t="inlineStr">
        <s:is>
          <s:t>Movimentações</s:t>
        </s:is>
      </s:c>
      <s:c r="C129" s="83" t="inlineStr">
        <s:is>
          <s:t>Lido / mantido conforme descrição</s:t>
        </s:is>
      </s:c>
      <s:c r="D129" s="85" t="n"/>
    </s:row>
    <s:row r="130" ht="18" customHeight="1">
      <s:c r="A130" s="83" t="inlineStr">
        <s:is>
          <s:t>A09</s:t>
        </s:is>
      </s:c>
      <s:c r="B130" s="83" t="inlineStr">
        <s:is>
          <s:t>Auditoria consultável</s:t>
        </s:is>
      </s:c>
      <s:c r="C130" s="83" t="inlineStr">
        <s:is>
          <s:t>Lido / mantido conforme descrição</s:t>
        </s:is>
      </s:c>
      <s:c r="D130" s="85" t="n"/>
    </s:row>
    <s:row r="131" ht="18" customHeight="1">
      <s:c r="A131" s="86" t="n"/>
      <s:c r="B131" s="86" t="n"/>
      <s:c r="C131" s="86" t="n"/>
      <s:c r="D131" s="86" t="n"/>
    </s:row>
    <s:row r="132" ht="18" customHeight="1">
      <s:c r="A132" s="83" t="inlineStr">
        <s:is>
          <s:t>Contagem para PF</s:t>
        </s:is>
      </s:c>
      <s:c r="B132" s="83" t="inlineStr">
        <s:is>
          <s:t>Arquivos referenciados</s:t>
        </s:is>
      </s:c>
      <s:c r="C132" s="88">
        <s:f>SUM(IF(A126="",0,LEN(A126)-LEN(SUBSTITUTE(A126,";",""))+1),IF(A127="",0,LEN(A127)-LEN(SUBSTITUTE(A127,";",""))+1),IF(A128="",0,LEN(A128)-LEN(SUBSTITUTE(A128,";",""))+1),IF(A129="",0,LEN(A129)-LEN(SUBSTITUTE(A129,";",""))+1),IF(A130="",0,LEN(A130)-LEN(SUBSTITUTE(A130,";",""))+1))</s:f>
        <s:v>6</s:v>
      </s:c>
      <s:c r="D132" s="85" t="n"/>
    </s:row>
    <s:row r="133" ht="18" customHeight="1">
      <s:c r="A133" s="83" t="inlineStr">
        <s:is>
          <s:t>Contagem para PF</s:t>
        </s:is>
      </s:c>
      <s:c r="B133" s="83" t="inlineStr">
        <s:is>
          <s:t>Itens de dados (DER)</s:t>
        </s:is>
      </s:c>
      <s:c r="C133" s="88">
        <s:f>SUM(D117:D123)</s:f>
        <s:v>0</s:v>
      </s:c>
      <s:c r="D133" s="85" t="n"/>
    </s:row>
    <s:row r="134" ht="23" customHeight="1">
      <s:c r="A134" s="89" t="inlineStr">
        <s:is>
          <s:t>Complexidade</s:t>
        </s:is>
      </s:c>
      <s:c r="B134" s="89" t="inlineStr">
        <s:is>
          <s:t>Já contabilizada</s:t>
        </s:is>
      </s:c>
      <s:c r="C134" s="90" t="n"/>
      <s:c r="D134" s="91" t="n"/>
    </s:row>
    <s:row r="135" ht="23" customHeight="1">
      <s:c r="A135" s="89" t="inlineStr">
        <s:is>
          <s:t>PF adicionais</s:t>
        </s:is>
      </s:c>
      <s:c r="B135" s="89">
        <s:f>0</s:f>
        <s:v>0</s:v>
      </s:c>
      <s:c r="C135" s="90" t="n"/>
      <s:c r="D135" s="91" t="n"/>
    </s:row>
    <s:row r="137" ht="14.5" customHeight="1"/>
    <s:row r="138" ht="14.5" customHeight="1"/>
    <s:row r="139" ht="14.5" customHeight="1"/>
    <s:row r="140" ht="14.5" customHeight="1"/>
    <s:row r="141" ht="14.5" customHeight="1"/>
    <s:row r="142" ht="14.5" customHeight="1"/>
    <s:row r="143" ht="14.5" customHeight="1"/>
    <s:row r="144" ht="14.5" customHeight="1"/>
    <s:row r="145" ht="14.5" customHeight="1"/>
    <s:row r="146" ht="14.5" customHeight="1"/>
    <s:row r="147" ht="14.5" customHeight="1"/>
    <s:row r="148" ht="14.5" customHeight="1"/>
    <s:row r="149" ht="14.5" customHeight="1"/>
    <s:row r="150" ht="14.5" customHeight="1"/>
    <s:row r="151" ht="14.5" customHeight="1"/>
    <s:row r="152" ht="14.5" customHeight="1"/>
    <s:row r="153" ht="14.5" customHeight="1"/>
    <s:row r="154" ht="14.5" customHeight="1"/>
    <s:row r="155" ht="14.5" customHeight="1"/>
    <s:row r="156" ht="14.5" customHeight="1"/>
    <s:row r="157" ht="14.5" customHeight="1"/>
    <s:row r="158" ht="14.5" customHeight="1"/>
    <s:row r="159" ht="14.5" customHeight="1"/>
    <s:row r="160" ht="14.5" customHeight="1"/>
    <s:row r="161" ht="14.5" customHeight="1"/>
    <s:row r="162" ht="14.5" customHeight="1"/>
    <s:row r="163" ht="14.5" customHeight="1"/>
    <s:row r="164" ht="14.5" customHeight="1"/>
    <s:row r="165" ht="14.5" customHeight="1"/>
    <s:row r="166" ht="14.5" customHeight="1"/>
    <s:row r="167" ht="14.5" customHeight="1"/>
    <s:row r="168" ht="14.5" customHeight="1"/>
    <s:row r="169" ht="14.5" customHeight="1"/>
    <s:row r="170" ht="14.5" customHeight="1"/>
    <s:row r="171" ht="14.5" customHeight="1"/>
    <s:row r="172" ht="14.5" customHeight="1"/>
    <s:row r="173" ht="14.5" customHeight="1"/>
    <s:row r="174" ht="14.5" customHeight="1"/>
    <s:row r="175" ht="14.5" customHeight="1"/>
    <s:row r="176" ht="14.5" customHeight="1"/>
    <s:row r="177" ht="14.5" customHeight="1"/>
    <s:row r="178" ht="14.5" customHeight="1"/>
    <s:row r="179" ht="14.5" customHeight="1"/>
    <s:row r="180" ht="14.5" customHeight="1"/>
    <s:row r="181" ht="14.5" customHeight="1"/>
    <s:row r="182" ht="14.5" customHeight="1"/>
    <s:row r="183" ht="14.5" customHeight="1"/>
    <s:row r="184" ht="14.5" customHeight="1"/>
    <s:row r="185" ht="14.5" customHeight="1"/>
    <s:row r="186" ht="14.5" customHeight="1"/>
    <s:row r="187" ht="14.5" customHeight="1"/>
    <s:row r="188" ht="14.5" customHeight="1"/>
    <s:row r="189" ht="14.5" customHeight="1"/>
    <s:row r="190" ht="14.5" customHeight="1"/>
    <s:row r="191" ht="14.5" customHeight="1"/>
    <s:row r="192" ht="14.5" customHeight="1"/>
    <s:row r="193" ht="14.5" customHeight="1"/>
    <s:row r="194" ht="14.5" customHeight="1"/>
    <s:row r="195" ht="14.5" customHeight="1"/>
    <s:row r="196" ht="14.5" customHeight="1"/>
    <s:row r="197" ht="14.5" customHeight="1"/>
    <s:row r="198" ht="14.5" customHeight="1"/>
    <s:row r="199" ht="14.5" customHeight="1"/>
    <s:row r="200" ht="14.5" customHeight="1"/>
    <s:row r="201" ht="14.5" customHeight="1"/>
    <s:row r="202" ht="14.5" customHeight="1"/>
    <s:row r="203" ht="14.5" customHeight="1"/>
    <s:row r="204" ht="14.5" customHeight="1"/>
    <s:row r="205" ht="14.5" customHeight="1"/>
    <s:row r="206" ht="14.5" customHeight="1"/>
    <s:row r="207" ht="14.5" customHeight="1"/>
    <s:row r="208" ht="14.5" customHeight="1"/>
    <s:row r="209" ht="14.5" customHeight="1"/>
    <s:row r="210" ht="14.5" customHeight="1"/>
    <s:row r="211" ht="14.5" customHeight="1"/>
    <s:row r="212" ht="14.5" customHeight="1"/>
    <s:row r="213" ht="14.5" customHeight="1"/>
    <s:row r="214" ht="14.5" customHeight="1"/>
    <s:row r="215" ht="14.5" customHeight="1"/>
    <s:row r="216" ht="14.5" customHeight="1"/>
    <s:row r="217" ht="14.5" customHeight="1"/>
    <s:row r="218" ht="14.5" customHeight="1"/>
    <s:row r="219" ht="14.5" customHeight="1"/>
    <s:row r="220" ht="14.5" customHeight="1"/>
    <s:row r="221" ht="14.5" customHeight="1"/>
    <s:row r="222" ht="14.5" customHeight="1"/>
    <s:row r="223" ht="14.5" customHeight="1"/>
    <s:row r="224" ht="14.5" customHeight="1"/>
    <s:row r="225" ht="14.5" customHeight="1"/>
    <s:row r="226" ht="14.5" customHeight="1"/>
    <s:row r="227" ht="14.5" customHeight="1"/>
    <s:row r="228" ht="14.5" customHeight="1"/>
    <s:row r="229" ht="14.5" customHeight="1"/>
    <s:row r="230" ht="14.5" customHeight="1"/>
    <s:row r="231" ht="14.5" customHeight="1"/>
    <s:row r="232" ht="14.5" customHeight="1"/>
    <s:row r="233" ht="14.5" customHeight="1"/>
    <s:row r="234" ht="14.5" customHeight="1"/>
    <s:row r="235" ht="14.5" customHeight="1"/>
    <s:row r="236" ht="14.5" customHeight="1"/>
    <s:row r="237" ht="14.5" customHeight="1"/>
    <s:row r="238" ht="14.5" customHeight="1"/>
    <s:row r="239" ht="14.5" customHeight="1"/>
    <s:row r="240" ht="14.5" customHeight="1"/>
    <s:row r="241" ht="14.5" customHeight="1"/>
    <s:row r="242" ht="14.5" customHeight="1"/>
    <s:row r="243" ht="14.5" customHeight="1"/>
    <s:row r="244" ht="14.5" customHeight="1"/>
    <s:row r="245" ht="14.5" customHeight="1"/>
    <s:row r="246" ht="14.5" customHeight="1"/>
    <s:row r="247" ht="14.5" customHeight="1"/>
    <s:row r="248" ht="14.5" customHeight="1"/>
    <s:row r="249" ht="14.5" customHeight="1"/>
    <s:row r="250" ht="14.5" customHeight="1"/>
    <s:row r="251" ht="14.5" customHeight="1"/>
    <s:row r="252" ht="14.5" customHeight="1"/>
    <s:row r="253" ht="14.5" customHeight="1"/>
    <s:row r="254" ht="14.5" customHeight="1"/>
    <s:row r="255" ht="14.5" customHeight="1"/>
    <s:row r="256" ht="14.5" customHeight="1"/>
    <s:row r="257" ht="14.5" customHeight="1"/>
    <s:row r="258" ht="14.5" customHeight="1"/>
    <s:row r="259" ht="14.5" customHeight="1"/>
    <s:row r="260" ht="14.5" customHeight="1"/>
    <s:row r="261" ht="14.5" customHeight="1"/>
    <s:row r="262" ht="14.5" customHeight="1"/>
    <s:row r="263" ht="14.5" customHeight="1"/>
    <s:row r="264" ht="14.5" customHeight="1"/>
    <s:row r="265" ht="14.5" customHeight="1"/>
    <s:row r="266" ht="14.5" customHeight="1"/>
    <s:row r="267" ht="14.5" customHeight="1"/>
    <s:row r="268" ht="14.5" customHeight="1"/>
    <s:row r="269" ht="14.5" customHeight="1"/>
    <s:row r="270" ht="14.5" customHeight="1"/>
    <s:row r="271" ht="14.5" customHeight="1"/>
    <s:row r="272" ht="14.5" customHeight="1"/>
    <s:row r="273" ht="14.5" customHeight="1"/>
    <s:row r="274" ht="14.5" customHeight="1"/>
    <s:row r="275" ht="14.5" customHeight="1"/>
    <s:row r="276" ht="14.5" customHeight="1"/>
    <s:row r="277" ht="14.5" customHeight="1"/>
    <s:row r="278" ht="14.5" customHeight="1"/>
    <s:row r="279" ht="14.5" customHeight="1"/>
    <s:row r="280" ht="14.5" customHeight="1"/>
    <s:row r="281" ht="14.5" customHeight="1"/>
    <s:row r="282" ht="14.5" customHeight="1"/>
    <s:row r="283" ht="14.5" customHeight="1"/>
    <s:row r="284" ht="14.5" customHeight="1"/>
    <s:row r="285" ht="14.5" customHeight="1"/>
    <s:row r="286" ht="14.5" customHeight="1"/>
    <s:row r="287" ht="14.5" customHeight="1"/>
    <s:row r="288" ht="14.5" customHeight="1"/>
    <s:row r="289" ht="14.5" customHeight="1"/>
    <s:row r="290" ht="14.5" customHeight="1"/>
    <s:row r="291" ht="14.5" customHeight="1"/>
    <s:row r="292" ht="14.5" customHeight="1"/>
    <s:row r="293" ht="14.5" customHeight="1"/>
    <s:row r="294" ht="14.5" customHeight="1"/>
    <s:row r="295" ht="14.5" customHeight="1"/>
    <s:row r="296" ht="14.5" customHeight="1"/>
    <s:row r="297" ht="14.5" customHeight="1"/>
    <s:row r="298" ht="14.5" customHeight="1"/>
    <s:row r="299" ht="14.5" customHeight="1"/>
    <s:row r="300" ht="14.5" customHeight="1"/>
    <s:row r="301" ht="14.5" customHeight="1"/>
    <s:row r="302" ht="14.5" customHeight="1"/>
    <s:row r="303" ht="14.5" customHeight="1"/>
    <s:row r="304" ht="14.5" customHeight="1"/>
    <s:row r="305" ht="14.5" customHeight="1"/>
    <s:row r="306" ht="14.5" customHeight="1"/>
    <s:row r="307" ht="14.5" customHeight="1"/>
    <s:row r="308" ht="14.5" customHeight="1"/>
    <s:row r="309" ht="14.5" customHeight="1"/>
    <s:row r="310" ht="14.5" customHeight="1"/>
    <s:row r="311" ht="14.5" customHeight="1"/>
    <s:row r="312" ht="14.5" customHeight="1"/>
    <s:row r="313" ht="14.5" customHeight="1"/>
    <s:row r="314" ht="14.5" customHeight="1"/>
    <s:row r="315" ht="14.5" customHeight="1"/>
    <s:row r="316" ht="14.5" customHeight="1"/>
    <s:row r="317" ht="14.5" customHeight="1"/>
    <s:row r="318" ht="14.5" customHeight="1"/>
    <s:row r="319" ht="14.5" customHeight="1"/>
    <s:row r="320" ht="14.5" customHeight="1"/>
    <s:row r="321" ht="14.5" customHeight="1"/>
    <s:row r="322" ht="14.5" customHeight="1"/>
    <s:row r="323" ht="14.5" customHeight="1"/>
    <s:row r="324" ht="14.5" customHeight="1"/>
    <s:row r="325" ht="14.5" customHeight="1"/>
    <s:row r="326" ht="14.5" customHeight="1"/>
    <s:row r="327" ht="14.5" customHeight="1"/>
    <s:row r="328" ht="14.5" customHeight="1"/>
    <s:row r="329" ht="14.5" customHeight="1"/>
    <s:row r="330" ht="14.5" customHeight="1"/>
    <s:row r="331" ht="14.5" customHeight="1"/>
    <s:row r="332" ht="14.5" customHeight="1"/>
    <s:row r="333" ht="14.5" customHeight="1"/>
    <s:row r="334" ht="14.5" customHeight="1"/>
    <s:row r="335" ht="14.5" customHeight="1"/>
    <s:row r="336" ht="14.5" customHeight="1"/>
    <s:row r="337" ht="14.5" customHeight="1"/>
    <s:row r="338" ht="14.5" customHeight="1"/>
    <s:row r="339" ht="14.5" customHeight="1"/>
    <s:row r="340" ht="14.5" customHeight="1"/>
    <s:row r="341" ht="14.5" customHeight="1"/>
    <s:row r="342" ht="14.5" customHeight="1"/>
    <s:row r="343" ht="14.5" customHeight="1"/>
    <s:row r="344" ht="14.5" customHeight="1"/>
    <s:row r="345" ht="14.5" customHeight="1"/>
    <s:row r="346" ht="14.5" customHeight="1"/>
    <s:row r="347" ht="14.5" customHeight="1"/>
    <s:row r="348" ht="14.5" customHeight="1"/>
    <s:row r="349" ht="14.5" customHeight="1"/>
    <s:row r="350" ht="14.5" customHeight="1"/>
    <s:row r="351" ht="14.5" customHeight="1"/>
    <s:row r="352" ht="14.5" customHeight="1"/>
    <s:row r="353" ht="14.5" customHeight="1"/>
    <s:row r="354" ht="14.5" customHeight="1"/>
    <s:row r="355" ht="14.5" customHeight="1"/>
    <s:row r="356" ht="14.5" customHeight="1"/>
  </s:sheetData>
  <s:mergeCells count="57">
    <s:mergeCell ref="C34:D34"/>
    <s:mergeCell ref="C101:D101"/>
    <s:mergeCell ref="C33:D33"/>
    <s:mergeCell ref="C98:D98"/>
    <s:mergeCell ref="C104:D104"/>
    <s:mergeCell ref="A109:D109"/>
    <s:mergeCell ref="B88:D88"/>
    <s:mergeCell ref="C74:D74"/>
    <s:mergeCell ref="B44:D44"/>
    <s:mergeCell ref="C126:D126"/>
    <s:mergeCell ref="B87:D87"/>
    <s:mergeCell ref="B38:D38"/>
    <s:mergeCell ref="C79:D79"/>
    <s:mergeCell ref="C128:D128"/>
    <s:mergeCell ref="B112:D112"/>
    <s:mergeCell ref="C78:D78"/>
    <s:mergeCell ref="C100:D100"/>
    <s:mergeCell ref="C103:D103"/>
    <s:mergeCell ref="C99:D99"/>
    <s:mergeCell ref="B2:D2"/>
    <s:mergeCell ref="C75:D75"/>
    <s:mergeCell ref="C133:D133"/>
    <s:mergeCell ref="C127:D127"/>
    <s:mergeCell ref="B6:D6"/>
    <s:mergeCell ref="C129:D129"/>
    <s:mergeCell ref="A1:D1"/>
    <s:mergeCell ref="B89:D89"/>
    <s:mergeCell ref="B5:D5"/>
    <s:mergeCell ref="B80:D80"/>
    <s:mergeCell ref="B114:D114"/>
    <s:mergeCell ref="C130:D130"/>
    <s:mergeCell ref="B45:D45"/>
    <s:mergeCell ref="B85:D85"/>
    <s:mergeCell ref="B110:D110"/>
    <s:mergeCell ref="C76:D76"/>
    <s:mergeCell ref="B4:D4"/>
    <s:mergeCell ref="C36:D36"/>
    <s:mergeCell ref="B135:D135"/>
    <s:mergeCell ref="C132:D132"/>
    <s:mergeCell ref="B106:D106"/>
    <s:mergeCell ref="B113:D113"/>
    <s:mergeCell ref="B7:D7"/>
    <s:mergeCell ref="A84:D84"/>
    <s:mergeCell ref="B47:D47"/>
    <s:mergeCell ref="B81:D81"/>
    <s:mergeCell ref="B86:D86"/>
    <s:mergeCell ref="B3:D3"/>
    <s:mergeCell ref="B134:D134"/>
    <s:mergeCell ref="C32:D32"/>
    <s:mergeCell ref="B46:D46"/>
    <s:mergeCell ref="C37:D37"/>
    <s:mergeCell ref="B105:D105"/>
    <s:mergeCell ref="B43:D43"/>
    <s:mergeCell ref="B39:D39"/>
    <s:mergeCell ref="A42:D42"/>
    <s:mergeCell ref="B48:D48"/>
    <s:mergeCell ref="B111:D111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4" manualBreakCount="4">
    <s:brk id="135" min="0" max="16383" man="1"/>
    <s:brk id="190" min="0" max="16383" man="1"/>
    <s:brk id="245" min="0" max="16383" man="1"/>
    <s:brk id="300" min="0" max="16383" man="1"/>
  </s:rowBreaks>
  <s:drawing r:id="rId1"/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32"/>
  <s:sheetViews>
    <s:sheetView showGridLines="0" topLeftCell="A24" zoomScale="90" workbookViewId="0">
      <s:selection activeCell="A36" sqref="A36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SE06 — Pesquisar estoque e localizar produto</s:t>
        </s:is>
      </s:c>
      <s:c r="B1" s="81" t="n"/>
      <s:c r="C1" s="81" t="n"/>
      <s:c r="D1" s="82" t="n"/>
    </s:row>
    <s:row r="2" ht="28" customHeight="1">
      <s:c r="A2" s="100" t="inlineStr">
        <s:is>
          <s:t>Tipo e finalidade</s:t>
        </s:is>
      </s:c>
      <s:c r="B2" s="100" t="inlineStr">
        <s:is>
          <s:t>SE — Pesquisar estoque e localizar produto.</s:t>
        </s:is>
      </s:c>
      <s:c r="C2" s="105" t="n"/>
      <s:c r="D2" s="106" t="n"/>
    </s:row>
    <s:row r="3" ht="18" customHeight="1">
      <s:c r="A3" s="83" t="inlineStr">
        <s:is>
          <s:t>Origem e complemento</s:t>
        </s:is>
      </s:c>
      <s:c r="B3" s="83" t="inlineStr">
        <s:is>
          <s:t>Captura real da saída na aplicação local, com dados de demonstração. Campos separados por ponto e vírgula são distintos; D registra a quantidade por linha. Outros canais do mesmo processo não duplicam a contagem.</s:t>
        </s:is>
      </s:c>
      <s:c r="C3" s="84" t="n"/>
      <s:c r="D3" s="85" t="n"/>
    </s:row>
    <s:row r="4" ht="18" customHeight="1">
      <s:c r="A4" s="83" t="inlineStr">
        <s:is>
          <s:t>ALIs e itens referenciados</s:t>
        </s:is>
      </s:c>
      <s:c r="B4" s="83" t="inlineStr">
        <s:is>
          <s:t>A01: nome, marca, categoria; A02: SKU, código de barras, cor, tamanho, unidade, preço, características e ativo; A03: código e setor; A04: produto, posição e quantidade. Loja delimita os registros. Saldo total é soma das quantidades.</s:t>
        </s:is>
      </s:c>
      <s:c r="C4" s="84" t="n"/>
      <s:c r="D4" s="85" t="n"/>
    </s:row>
    <s:row r="5" ht="18" customHeight="1">
      <s:c r="A5" s="108" t="inlineStr">
        <s:is>
          <s:t>Dados derivados e exemplo</s:t>
        </s:is>
      </s:c>
      <s:c r="B5" s="108" t="inlineStr">
        <s:is>
          <s:t>Soma das posições para obter saldo. Dashboard, busca digitada/voz e lista de produtos reutilizam a mesma intenção; não contar canais novamente.</s:t>
        </s:is>
      </s:c>
      <s:c r="C5" s="84" t="n"/>
      <s:c r="D5" s="85" t="n"/>
    </s:row>
    <s:row r="6" ht="18" customHeight="1">
      <s:c r="A6" s="83" t="inlineStr">
        <s:is>
          <s:t>Interpretação e classificação</s:t>
        </s:is>
      </s:c>
      <s:c r="B6" s="83" t="inlineStr">
        <s:is>
          <s:t>SE: produz dados derivados, não apenas dados recuperados. Entrada: busca, produto selecionado.</s:t>
        </s:is>
      </s:c>
      <s:c r="C6" s="84" t="n"/>
      <s:c r="D6" s="85" t="n"/>
    </s:row>
    <s:row r="7" ht="18" customHeight="1">
      <s:c r="A7" s="83" t="inlineStr">
        <s:is>
          <s:t>Arquivos referenciados</s:t>
        </s:is>
      </s:c>
      <s:c r="B7" s="83" t="inlineStr">
        <s:is>
          <s:t>A01 Modelos de produto; A02 Produtos; A03 Posições; A04 Estoque por posição / vínculos</s:t>
        </s:is>
      </s:c>
      <s:c r="C7" s="84" t="n"/>
      <s:c r="D7" s="85" t="n"/>
    </s:row>
    <s:row r="8" ht="18" customHeight="1">
      <s:c r="A8" s="86" t="n"/>
      <s:c r="B8" s="86" t="n"/>
      <s:c r="C8" s="86" t="n"/>
      <s:c r="D8" s="86" t="n"/>
    </s:row>
    <s:row r="9" ht="28" customHeight="1">
      <s:c r="A9" s="100" t="inlineStr">
        <s:is>
          <s:t>Arquivo / origem</s:t>
        </s:is>
      </s:c>
      <s:c r="B9" s="100" t="inlineStr">
        <s:is>
          <s:t>Dado que cruza a fronteira</s:t>
        </s:is>
      </s:c>
      <s:c r="C9" s="100" t="inlineStr">
        <s:is>
          <s:t>Uso no processo</s:t>
        </s:is>
      </s:c>
      <s:c r="D9" s="100" t="inlineStr">
        <s:is>
          <s:t>DER contado</s:t>
        </s:is>
      </s:c>
    </s:row>
    <s:row r="10" ht="18" customHeight="1">
      <s:c r="A10" s="83" t="inlineStr">
        <s:is>
          <s:t>Interface</s:t>
        </s:is>
      </s:c>
      <s:c r="B10" s="83" t="inlineStr">
        <s:is>
          <s:t>busca; produto selecionado</s:t>
        </s:is>
      </s:c>
      <s:c r="C10" s="83" t="inlineStr">
        <s:is>
          <s:t>Entrada</s:t>
        </s:is>
      </s:c>
      <s:c r="D10" s="83" t="n">
        <s:v>2</s:v>
      </s:c>
    </s:row>
    <s:row r="11" ht="18" customHeight="1">
      <s:c r="A11" s="83" t="inlineStr">
        <s:is>
          <s:t>Interface</s:t>
        </s:is>
      </s:c>
      <s:c r="B11" s="83" t="inlineStr">
        <s:is>
          <s:t>SKU; código de barras</s:t>
        </s:is>
      </s:c>
      <s:c r="C11" s="83" t="inlineStr">
        <s:is>
          <s:t>Saída</s:t>
        </s:is>
      </s:c>
      <s:c r="D11" s="83" t="n">
        <s:v>2</s:v>
      </s:c>
    </s:row>
    <s:row r="12" ht="18" customHeight="1">
      <s:c r="A12" s="83" t="inlineStr">
        <s:is>
          <s:t>Interface</s:t>
        </s:is>
      </s:c>
      <s:c r="B12" s="83" t="inlineStr">
        <s:is>
          <s:t>nome; marca</s:t>
        </s:is>
      </s:c>
      <s:c r="C12" s="83" t="inlineStr">
        <s:is>
          <s:t>Saída</s:t>
        </s:is>
      </s:c>
      <s:c r="D12" s="83" t="n">
        <s:v>2</s:v>
      </s:c>
    </s:row>
    <s:row r="13" ht="18" customHeight="1">
      <s:c r="A13" s="83" t="inlineStr">
        <s:is>
          <s:t>Interface</s:t>
        </s:is>
      </s:c>
      <s:c r="B13" s="83" t="inlineStr">
        <s:is>
          <s:t>categoria; cor</s:t>
        </s:is>
      </s:c>
      <s:c r="C13" s="83" t="inlineStr">
        <s:is>
          <s:t>Saída</s:t>
        </s:is>
      </s:c>
      <s:c r="D13" s="83" t="n">
        <s:v>2</s:v>
      </s:c>
    </s:row>
    <s:row r="14" ht="18" customHeight="1">
      <s:c r="A14" s="83" t="inlineStr">
        <s:is>
          <s:t>Interface</s:t>
        </s:is>
      </s:c>
      <s:c r="B14" s="83" t="inlineStr">
        <s:is>
          <s:t>tamanho; unidade</s:t>
        </s:is>
      </s:c>
      <s:c r="C14" s="83" t="inlineStr">
        <s:is>
          <s:t>Saída</s:t>
        </s:is>
      </s:c>
      <s:c r="D14" s="83" t="n">
        <s:v>2</s:v>
      </s:c>
    </s:row>
    <s:row r="15" ht="18" customHeight="1">
      <s:c r="A15" s="83" t="inlineStr">
        <s:is>
          <s:t>Interface</s:t>
        </s:is>
      </s:c>
      <s:c r="B15" s="83" t="inlineStr">
        <s:is>
          <s:t>preço; características</s:t>
        </s:is>
      </s:c>
      <s:c r="C15" s="83" t="inlineStr">
        <s:is>
          <s:t>Saída</s:t>
        </s:is>
      </s:c>
      <s:c r="D15" s="83" t="n">
        <s:v>2</s:v>
      </s:c>
    </s:row>
    <s:row r="16" ht="18" customHeight="1">
      <s:c r="A16" s="83" t="inlineStr">
        <s:is>
          <s:t>Interface</s:t>
        </s:is>
      </s:c>
      <s:c r="B16" s="83" t="inlineStr">
        <s:is>
          <s:t>saldo total</s:t>
        </s:is>
      </s:c>
      <s:c r="C16" s="83" t="inlineStr">
        <s:is>
          <s:t>Saída</s:t>
        </s:is>
      </s:c>
      <s:c r="D16" s="83" t="n">
        <s:v>1</s:v>
      </s:c>
    </s:row>
    <s:row r="17" ht="18" customHeight="1">
      <s:c r="A17" s="83" t="inlineStr">
        <s:is>
          <s:t>Interface</s:t>
        </s:is>
      </s:c>
      <s:c r="B17" s="83" t="inlineStr">
        <s:is>
          <s:t>posição</s:t>
        </s:is>
      </s:c>
      <s:c r="C17" s="83" t="inlineStr">
        <s:is>
          <s:t>Saída</s:t>
        </s:is>
      </s:c>
      <s:c r="D17" s="83" t="n">
        <s:v>1</s:v>
      </s:c>
    </s:row>
    <s:row r="18" ht="18" customHeight="1">
      <s:c r="A18" s="83" t="inlineStr">
        <s:is>
          <s:t>Interface</s:t>
        </s:is>
      </s:c>
      <s:c r="B18" s="83" t="inlineStr">
        <s:is>
          <s:t>setor</s:t>
        </s:is>
      </s:c>
      <s:c r="C18" s="83" t="inlineStr">
        <s:is>
          <s:t>Saída</s:t>
        </s:is>
      </s:c>
      <s:c r="D18" s="83" t="n">
        <s:v>1</s:v>
      </s:c>
    </s:row>
    <s:row r="19" ht="18" customHeight="1">
      <s:c r="A19" s="83" t="inlineStr">
        <s:is>
          <s:t>Interface</s:t>
        </s:is>
      </s:c>
      <s:c r="B19" s="83" t="inlineStr">
        <s:is>
          <s:t>quantidade na posição</s:t>
        </s:is>
      </s:c>
      <s:c r="C19" s="83" t="inlineStr">
        <s:is>
          <s:t>Saída</s:t>
        </s:is>
      </s:c>
      <s:c r="D19" s="83" t="n">
        <s:v>1</s:v>
      </s:c>
    </s:row>
    <s:row r="20" ht="18" customHeight="1">
      <s:c r="A20" s="83" t="inlineStr">
        <s:is>
          <s:t>Interface</s:t>
        </s:is>
      </s:c>
      <s:c r="B20" s="83" t="inlineStr">
        <s:is>
          <s:t>acionamento</s:t>
        </s:is>
      </s:c>
      <s:c r="C20" s="83" t="inlineStr">
        <s:is>
          <s:t>Controle</s:t>
        </s:is>
      </s:c>
      <s:c r="D20" s="83" t="n">
        <s:v>1</s:v>
      </s:c>
    </s:row>
    <s:row r="21" ht="18" customHeight="1">
      <s:c r="A21" s="83" t="inlineStr">
        <s:is>
          <s:t>Interface</s:t>
        </s:is>
      </s:c>
      <s:c r="B21" s="83" t="inlineStr">
        <s:is>
          <s:t>mensagem de resultado</s:t>
        </s:is>
      </s:c>
      <s:c r="C21" s="83" t="inlineStr">
        <s:is>
          <s:t>Controle</s:t>
        </s:is>
      </s:c>
      <s:c r="D21" s="83" t="n">
        <s:v>1</s:v>
      </s:c>
    </s:row>
    <s:row r="22" ht="18" customHeight="1">
      <s:c r="A22" s="86" t="n"/>
      <s:c r="B22" s="86" t="n"/>
      <s:c r="C22" s="86" t="n"/>
      <s:c r="D22" s="86" t="n"/>
    </s:row>
    <s:row r="23" ht="18" customHeight="1">
      <s:c r="A23" s="87" t="inlineStr">
        <s:is>
          <s:t>Arquivos referenciados</s:t>
        </s:is>
      </s:c>
      <s:c r="B23" s="87" t="inlineStr">
        <s:is>
          <s:t>Nome do grupo lógico</s:t>
        </s:is>
      </s:c>
      <s:c r="C23" s="87" t="inlineStr">
        <s:is>
          <s:t>Uso</s:t>
        </s:is>
      </s:c>
      <s:c r="D23" s="86" t="n"/>
    </s:row>
    <s:row r="24" ht="18" customHeight="1">
      <s:c r="A24" s="83" t="inlineStr">
        <s:is>
          <s:t>A01</s:t>
        </s:is>
      </s:c>
      <s:c r="B24" s="83" t="inlineStr">
        <s:is>
          <s:t>Modelos de produto</s:t>
        </s:is>
      </s:c>
      <s:c r="C24" s="83" t="inlineStr">
        <s:is>
          <s:t>Lido / mantido conforme descrição</s:t>
        </s:is>
      </s:c>
      <s:c r="D24" s="85" t="n"/>
    </s:row>
    <s:row r="25" ht="18" customHeight="1">
      <s:c r="A25" s="83" t="inlineStr">
        <s:is>
          <s:t>A02</s:t>
        </s:is>
      </s:c>
      <s:c r="B25" s="83" t="inlineStr">
        <s:is>
          <s:t>Produtos</s:t>
        </s:is>
      </s:c>
      <s:c r="C25" s="83" t="inlineStr">
        <s:is>
          <s:t>Lido / mantido conforme descrição</s:t>
        </s:is>
      </s:c>
      <s:c r="D25" s="85" t="n"/>
    </s:row>
    <s:row r="26" ht="18" customHeight="1">
      <s:c r="A26" s="83" t="inlineStr">
        <s:is>
          <s:t>A03</s:t>
        </s:is>
      </s:c>
      <s:c r="B26" s="83" t="inlineStr">
        <s:is>
          <s:t>Posições</s:t>
        </s:is>
      </s:c>
      <s:c r="C26" s="83" t="inlineStr">
        <s:is>
          <s:t>Lido / mantido conforme descrição</s:t>
        </s:is>
      </s:c>
      <s:c r="D26" s="85" t="n"/>
    </s:row>
    <s:row r="27" ht="18" customHeight="1">
      <s:c r="A27" s="83" t="inlineStr">
        <s:is>
          <s:t>A04</s:t>
        </s:is>
      </s:c>
      <s:c r="B27" s="83" t="inlineStr">
        <s:is>
          <s:t>Estoque por posição / vínculos</s:t>
        </s:is>
      </s:c>
      <s:c r="C27" s="83" t="inlineStr">
        <s:is>
          <s:t>Lido / mantido conforme descrição</s:t>
        </s:is>
      </s:c>
      <s:c r="D27" s="85" t="n"/>
    </s:row>
    <s:row r="28" ht="18" customHeight="1">
      <s:c r="A28" s="86" t="n"/>
      <s:c r="B28" s="86" t="n"/>
      <s:c r="C28" s="86" t="n"/>
      <s:c r="D28" s="86" t="n"/>
    </s:row>
    <s:row r="29" ht="18" customHeight="1">
      <s:c r="A29" s="83" t="inlineStr">
        <s:is>
          <s:t>Contagem para PF</s:t>
        </s:is>
      </s:c>
      <s:c r="B29" s="83" t="inlineStr">
        <s:is>
          <s:t>Arquivos referenciados</s:t>
        </s:is>
      </s:c>
      <s:c r="C29" s="88">
        <s:f>COUNTA(A24:A27)</s:f>
        <s:v>4</s:v>
      </s:c>
      <s:c r="D29" s="85" t="n"/>
    </s:row>
    <s:row r="30" ht="18" customHeight="1">
      <s:c r="A30" s="83" t="inlineStr">
        <s:is>
          <s:t>Contagem para PF</s:t>
        </s:is>
      </s:c>
      <s:c r="B30" s="83" t="inlineStr">
        <s:is>
          <s:t>Itens de dados (DER)</s:t>
        </s:is>
      </s:c>
      <s:c r="C30" s="88">
        <s:f>SUM(D10:D21)</s:f>
        <s:v>18</s:v>
      </s:c>
      <s:c r="D30" s="85" t="n"/>
    </s:row>
    <s:row r="31" ht="23" customHeight="1">
      <s:c r="A31" s="89" t="inlineStr">
        <s:is>
          <s:t>Complexidade</s:t>
        </s:is>
      </s:c>
      <s:c r="B31" s="89" t="str">
        <s:f>IF(OR(NOT(ISNUMBER(C29)),NOT(ISNUMBER(C30)),C29&lt;=0,C30&lt;=0),"Dados pendentes",IF(C30&lt;=5,IF(C29&lt;=3,"Simples","Moderado"),IF(C30&lt;=19,IF(C29&lt;=1,"Simples",IF(C29&lt;=3,"Moderado","Complexo")),IF(C29&lt;=1,"Moderado","Complexo"))))</s:f>
        <s:v>Complexo</s:v>
      </s:c>
      <s:c r="C31" s="90" t="n"/>
      <s:c r="D31" s="91" t="n"/>
    </s:row>
    <s:row r="32" ht="23" customHeight="1">
      <s:c r="A32" s="89" t="inlineStr">
        <s:is>
          <s:t>Tamanho estimado (PF)</s:t>
        </s:is>
      </s:c>
      <s:c r="B32" s="89">
        <s:f>IF(B31="Simples",4,IF(B31="Moderado",5,IF(B31="Complexo",7,"Dados pendentes")))</s:f>
        <s:v>7</s:v>
      </s:c>
      <s:c r="C32" s="90" t="n"/>
      <s:c r="D32" s="91" t="n"/>
    </s:row>
    <s:row r="34" ht="14.5" customHeight="1"/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  <s:row r="67" ht="14.5" customHeight="1"/>
    <s:row r="68" ht="14.5" customHeight="1"/>
    <s:row r="69" ht="14.5" customHeight="1"/>
    <s:row r="70" ht="14.5" customHeight="1"/>
    <s:row r="71" ht="14.5" customHeight="1"/>
    <s:row r="72" ht="14.5" customHeight="1"/>
    <s:row r="73" ht="14.5" customHeight="1"/>
    <s:row r="74" ht="14.5" customHeight="1"/>
    <s:row r="75" ht="14.5" customHeight="1"/>
    <s:row r="76" ht="14.5" customHeight="1"/>
    <s:row r="77" ht="14.5" customHeight="1"/>
  </s:sheetData>
  <s:mergeCells count="15">
    <s:mergeCell ref="A1:D1"/>
    <s:mergeCell ref="B3:D3"/>
    <s:mergeCell ref="B5:D5"/>
    <s:mergeCell ref="C29:D29"/>
    <s:mergeCell ref="C24:D24"/>
    <s:mergeCell ref="C30:D30"/>
    <s:mergeCell ref="B31:D31"/>
    <s:mergeCell ref="C25:D25"/>
    <s:mergeCell ref="C27:D27"/>
    <s:mergeCell ref="B4:D4"/>
    <s:mergeCell ref="B32:D32"/>
    <s:mergeCell ref="B7:D7"/>
    <s:mergeCell ref="C26:D26"/>
    <s:mergeCell ref="B6:D6"/>
    <s:mergeCell ref="B2:D2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1" manualBreakCount="1">
    <s:brk id="32" min="0" max="16383" man="1"/>
  </s:rowBreaks>
  <s:drawing r:id="rId1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26"/>
  <s:sheetViews>
    <s:sheetView showGridLines="0" topLeftCell="A30" zoomScale="90" workbookViewId="0">
      <s:selection activeCell="C30" sqref="C30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SE02 — Valor potencial do estoque</s:t>
        </s:is>
      </s:c>
      <s:c r="B1" s="81" t="n"/>
      <s:c r="C1" s="81" t="n"/>
      <s:c r="D1" s="82" t="n"/>
    </s:row>
    <s:row r="2" ht="28" customHeight="1">
      <s:c r="A2" s="100" t="inlineStr">
        <s:is>
          <s:t>Tipo e finalidade</s:t>
        </s:is>
      </s:c>
      <s:c r="B2" s="100" t="inlineStr">
        <s:is>
          <s:t>SE — Valor potencial do estoque.</s:t>
        </s:is>
      </s:c>
      <s:c r="C2" s="105" t="n"/>
      <s:c r="D2" s="106" t="n"/>
    </s:row>
    <s:row r="3" ht="18" customHeight="1">
      <s:c r="A3" s="83" t="inlineStr">
        <s:is>
          <s:t>Origem e complemento</s:t>
        </s:is>
      </s:c>
      <s:c r="B3" s="83" t="inlineStr">
        <s:is>
          <s:t>Captura real da saída na aplicação local, com dados de demonstração. Campos separados por ponto e vírgula são distintos; D registra a quantidade por linha. Outros canais do mesmo processo não duplicam a contagem.</s:t>
        </s:is>
      </s:c>
      <s:c r="C3" s="84" t="n"/>
      <s:c r="D3" s="85" t="n"/>
    </s:row>
    <s:row r="4" ht="18" customHeight="1">
      <s:c r="A4" s="83" t="inlineStr">
        <s:is>
          <s:t>ALIs e itens referenciados</s:t>
        </s:is>
      </s:c>
      <s:c r="B4" s="83" t="inlineStr">
        <s:is>
          <s:t>A02: SKU, unidade, preço, ativo e loja; A04: produto e quantidade. Saldo é soma por produto; valor = saldo × preço; total = soma dos valores arredondados em centavos.</s:t>
        </s:is>
      </s:c>
      <s:c r="C4" s="84" t="n"/>
      <s:c r="D4" s="85" t="n"/>
    </s:row>
    <s:row r="5" ht="18" customHeight="1">
      <s:c r="A5" s="108" t="inlineStr">
        <s:is>
          <s:t>Dados derivados e exemplo</s:t>
        </s:is>
      </s:c>
      <s:c r="B5" s="108" t="inlineStr">
        <s:is>
          <s:t>Saldo × preço atual, arredondado em centavos por produto; total = soma dos valores. Não é custo nem receita realizada.</s:t>
        </s:is>
      </s:c>
      <s:c r="C5" s="84" t="n"/>
      <s:c r="D5" s="85" t="n"/>
    </s:row>
    <s:row r="6" ht="18" customHeight="1">
      <s:c r="A6" s="83" t="inlineStr">
        <s:is>
          <s:t>Vazios e classificação</s:t>
        </s:is>
      </s:c>
      <s:c r="B6" s="83" t="inlineStr">
        <s:is>
          <s:t>SE: produz dados derivados, não apenas dados recuperados. Entrada: acionamento.</s:t>
        </s:is>
      </s:c>
      <s:c r="C6" s="84" t="n"/>
      <s:c r="D6" s="85" t="n"/>
    </s:row>
    <s:row r="7" ht="18" customHeight="1">
      <s:c r="A7" s="83" t="inlineStr">
        <s:is>
          <s:t>Arquivos referenciados</s:t>
        </s:is>
      </s:c>
      <s:c r="B7" s="83" t="inlineStr">
        <s:is>
          <s:t>A02 Produtos; A04 Estoque por posição / vínculos</s:t>
        </s:is>
      </s:c>
      <s:c r="C7" s="84" t="n"/>
      <s:c r="D7" s="85" t="n"/>
    </s:row>
    <s:row r="8" ht="18" customHeight="1">
      <s:c r="A8" s="86" t="n"/>
      <s:c r="B8" s="86" t="n"/>
      <s:c r="C8" s="86" t="n"/>
      <s:c r="D8" s="86" t="n"/>
    </s:row>
    <s:row r="9" ht="28" customHeight="1">
      <s:c r="A9" s="100" t="inlineStr">
        <s:is>
          <s:t>Arquivo / origem</s:t>
        </s:is>
      </s:c>
      <s:c r="B9" s="100" t="inlineStr">
        <s:is>
          <s:t>Dado que cruza a fronteira</s:t>
        </s:is>
      </s:c>
      <s:c r="C9" s="100" t="inlineStr">
        <s:is>
          <s:t>Uso no processo</s:t>
        </s:is>
      </s:c>
      <s:c r="D9" s="100" t="inlineStr">
        <s:is>
          <s:t>DER contado</s:t>
        </s:is>
      </s:c>
    </s:row>
    <s:row r="10" ht="18" customHeight="1">
      <s:c r="A10" s="83" t="inlineStr">
        <s:is>
          <s:t>Interface</s:t>
        </s:is>
      </s:c>
      <s:c r="B10" s="83" t="inlineStr">
        <s:is>
          <s:t>SKU</s:t>
        </s:is>
      </s:c>
      <s:c r="C10" s="83" t="inlineStr">
        <s:is>
          <s:t>Saída</s:t>
        </s:is>
      </s:c>
      <s:c r="D10" s="83" t="n">
        <s:v>1</s:v>
      </s:c>
    </s:row>
    <s:row r="11" ht="18" customHeight="1">
      <s:c r="A11" s="83" t="inlineStr">
        <s:is>
          <s:t>Interface</s:t>
        </s:is>
      </s:c>
      <s:c r="B11" s="83" t="inlineStr">
        <s:is>
          <s:t>unidade</s:t>
        </s:is>
      </s:c>
      <s:c r="C11" s="83" t="inlineStr">
        <s:is>
          <s:t>Saída</s:t>
        </s:is>
      </s:c>
      <s:c r="D11" s="83" t="n">
        <s:v>1</s:v>
      </s:c>
    </s:row>
    <s:row r="12" ht="18" customHeight="1">
      <s:c r="A12" s="83" t="inlineStr">
        <s:is>
          <s:t>Interface</s:t>
        </s:is>
      </s:c>
      <s:c r="B12" s="83" t="inlineStr">
        <s:is>
          <s:t>saldo</s:t>
        </s:is>
      </s:c>
      <s:c r="C12" s="83" t="inlineStr">
        <s:is>
          <s:t>Saída</s:t>
        </s:is>
      </s:c>
      <s:c r="D12" s="83" t="n">
        <s:v>1</s:v>
      </s:c>
    </s:row>
    <s:row r="13" ht="18" customHeight="1">
      <s:c r="A13" s="83" t="inlineStr">
        <s:is>
          <s:t>Interface</s:t>
        </s:is>
      </s:c>
      <s:c r="B13" s="83" t="inlineStr">
        <s:is>
          <s:t>preço</s:t>
        </s:is>
      </s:c>
      <s:c r="C13" s="83" t="inlineStr">
        <s:is>
          <s:t>Saída</s:t>
        </s:is>
      </s:c>
      <s:c r="D13" s="83" t="n">
        <s:v>1</s:v>
      </s:c>
    </s:row>
    <s:row r="14" ht="18" customHeight="1">
      <s:c r="A14" s="83" t="inlineStr">
        <s:is>
          <s:t>Interface</s:t>
        </s:is>
      </s:c>
      <s:c r="B14" s="83" t="inlineStr">
        <s:is>
          <s:t>valor por produto</s:t>
        </s:is>
      </s:c>
      <s:c r="C14" s="83" t="inlineStr">
        <s:is>
          <s:t>Saída</s:t>
        </s:is>
      </s:c>
      <s:c r="D14" s="83" t="n">
        <s:v>1</s:v>
      </s:c>
    </s:row>
    <s:row r="15" ht="18" customHeight="1">
      <s:c r="A15" s="83" t="inlineStr">
        <s:is>
          <s:t>Interface</s:t>
        </s:is>
      </s:c>
      <s:c r="B15" s="83" t="inlineStr">
        <s:is>
          <s:t>total da loja</s:t>
        </s:is>
      </s:c>
      <s:c r="C15" s="83" t="inlineStr">
        <s:is>
          <s:t>Saída</s:t>
        </s:is>
      </s:c>
      <s:c r="D15" s="83" t="n">
        <s:v>1</s:v>
      </s:c>
    </s:row>
    <s:row r="16" ht="18" customHeight="1">
      <s:c r="A16" s="83" t="inlineStr">
        <s:is>
          <s:t>Interface</s:t>
        </s:is>
      </s:c>
      <s:c r="B16" s="83" t="inlineStr">
        <s:is>
          <s:t>acionamento</s:t>
        </s:is>
      </s:c>
      <s:c r="C16" s="83" t="inlineStr">
        <s:is>
          <s:t>Controle</s:t>
        </s:is>
      </s:c>
      <s:c r="D16" s="83" t="n">
        <s:v>1</s:v>
      </s:c>
    </s:row>
    <s:row r="17" ht="18" customHeight="1">
      <s:c r="A17" s="83" t="inlineStr">
        <s:is>
          <s:t>Interface</s:t>
        </s:is>
      </s:c>
      <s:c r="B17" s="83" t="inlineStr">
        <s:is>
          <s:t>mensagem de resultado</s:t>
        </s:is>
      </s:c>
      <s:c r="C17" s="83" t="inlineStr">
        <s:is>
          <s:t>Controle</s:t>
        </s:is>
      </s:c>
      <s:c r="D17" s="83" t="n">
        <s:v>1</s:v>
      </s:c>
    </s:row>
    <s:row r="18" ht="18" customHeight="1">
      <s:c r="A18" s="86" t="n"/>
      <s:c r="B18" s="86" t="n"/>
      <s:c r="C18" s="86" t="n"/>
      <s:c r="D18" s="86" t="n"/>
    </s:row>
    <s:row r="19" ht="18" customHeight="1">
      <s:c r="A19" s="87" t="inlineStr">
        <s:is>
          <s:t>Arquivos referenciados</s:t>
        </s:is>
      </s:c>
      <s:c r="B19" s="87" t="inlineStr">
        <s:is>
          <s:t>Nome do grupo lógico</s:t>
        </s:is>
      </s:c>
      <s:c r="C19" s="87" t="inlineStr">
        <s:is>
          <s:t>Uso</s:t>
        </s:is>
      </s:c>
      <s:c r="D19" s="86" t="n"/>
    </s:row>
    <s:row r="20" ht="18" customHeight="1">
      <s:c r="A20" s="83" t="inlineStr">
        <s:is>
          <s:t>A02</s:t>
        </s:is>
      </s:c>
      <s:c r="B20" s="83" t="inlineStr">
        <s:is>
          <s:t>Produtos</s:t>
        </s:is>
      </s:c>
      <s:c r="C20" s="83" t="inlineStr">
        <s:is>
          <s:t>Lido / mantido conforme descrição</s:t>
        </s:is>
      </s:c>
      <s:c r="D20" s="85" t="n"/>
    </s:row>
    <s:row r="21" ht="18" customHeight="1">
      <s:c r="A21" s="83" t="inlineStr">
        <s:is>
          <s:t>A04</s:t>
        </s:is>
      </s:c>
      <s:c r="B21" s="83" t="inlineStr">
        <s:is>
          <s:t>Estoque por posição / vínculos</s:t>
        </s:is>
      </s:c>
      <s:c r="C21" s="83" t="inlineStr">
        <s:is>
          <s:t>Lido / mantido conforme descrição</s:t>
        </s:is>
      </s:c>
      <s:c r="D21" s="85" t="n"/>
    </s:row>
    <s:row r="22" ht="18" customHeight="1">
      <s:c r="A22" s="86" t="n"/>
      <s:c r="B22" s="86" t="n"/>
      <s:c r="C22" s="86" t="n"/>
      <s:c r="D22" s="86" t="n"/>
    </s:row>
    <s:row r="23" ht="18" customHeight="1">
      <s:c r="A23" s="83" t="inlineStr">
        <s:is>
          <s:t>Contagem para PF</s:t>
        </s:is>
      </s:c>
      <s:c r="B23" s="83" t="inlineStr">
        <s:is>
          <s:t>Arquivos referenciados</s:t>
        </s:is>
      </s:c>
      <s:c r="C23" s="88">
        <s:f>COUNTA(A20:A21)</s:f>
        <s:v>2</s:v>
      </s:c>
      <s:c r="D23" s="85" t="n"/>
    </s:row>
    <s:row r="24" ht="18" customHeight="1">
      <s:c r="A24" s="83" t="inlineStr">
        <s:is>
          <s:t>Contagem para PF</s:t>
        </s:is>
      </s:c>
      <s:c r="B24" s="83" t="inlineStr">
        <s:is>
          <s:t>Itens de dados (DER)</s:t>
        </s:is>
      </s:c>
      <s:c r="C24" s="88">
        <s:f>SUM(D10:D17)</s:f>
        <s:v>8</s:v>
      </s:c>
      <s:c r="D24" s="85" t="n"/>
    </s:row>
    <s:row r="25" ht="23" customHeight="1">
      <s:c r="A25" s="89" t="inlineStr">
        <s:is>
          <s:t>Complexidade</s:t>
        </s:is>
      </s:c>
      <s:c r="B25" s="89" t="str">
        <s:f>IF(OR(NOT(ISNUMBER(C23)),NOT(ISNUMBER(C24)),C23&lt;=0,C24&lt;=0),"Dados pendentes",IF(C24&lt;=5,IF(C23&lt;=3,"Simples","Moderado"),IF(C24&lt;=19,IF(C23&lt;=1,"Simples",IF(C23&lt;=3,"Moderado","Complexo")),IF(C23&lt;=1,"Moderado","Complexo"))))</s:f>
        <s:v>Moderado</s:v>
      </s:c>
      <s:c r="C25" s="90" t="n"/>
      <s:c r="D25" s="91" t="n"/>
    </s:row>
    <s:row r="26" ht="23" customHeight="1">
      <s:c r="A26" s="89" t="inlineStr">
        <s:is>
          <s:t>Tamanho estimado (PF)</s:t>
        </s:is>
      </s:c>
      <s:c r="B26" s="89">
        <s:f>IF(B25="Simples",4,IF(B25="Moderado",5,IF(B25="Complexo",7,"Dados pendentes")))</s:f>
        <s:v>5</s:v>
      </s:c>
      <s:c r="C26" s="90" t="n"/>
      <s:c r="D26" s="91" t="n"/>
    </s:row>
    <s:row r="28" ht="14.5" customHeight="1"/>
    <s:row r="29" ht="14.5" customHeight="1"/>
    <s:row r="30" ht="14.5" customHeight="1"/>
    <s:row r="31" ht="14.5" customHeight="1"/>
    <s:row r="32" ht="14.5" customHeight="1"/>
    <s:row r="33" ht="14.5" customHeight="1"/>
    <s:row r="34" ht="14.5" customHeight="1"/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  <s:row r="67" ht="14.5" customHeight="1"/>
    <s:row r="68" ht="14.5" customHeight="1"/>
    <s:row r="69" ht="14.5" customHeight="1"/>
    <s:row r="70" ht="14.5" customHeight="1"/>
    <s:row r="71" ht="14.5" customHeight="1"/>
  </s:sheetData>
  <s:mergeCells count="13">
    <s:mergeCell ref="A1:D1"/>
    <s:mergeCell ref="C20:D20"/>
    <s:mergeCell ref="B3:D3"/>
    <s:mergeCell ref="B5:D5"/>
    <s:mergeCell ref="C24:D24"/>
    <s:mergeCell ref="C21:D21"/>
    <s:mergeCell ref="B4:D4"/>
    <s:mergeCell ref="B26:D26"/>
    <s:mergeCell ref="B2:D2"/>
    <s:mergeCell ref="B7:D7"/>
    <s:mergeCell ref="B25:D25"/>
    <s:mergeCell ref="B6:D6"/>
    <s:mergeCell ref="C23:D23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1" manualBreakCount="1">
    <s:brk id="26" min="0" max="16383" man="1"/>
  </s:rowBreaks>
  <s:drawing r:id="rId1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26"/>
  <s:sheetViews>
    <s:sheetView showGridLines="0" topLeftCell="A16" zoomScale="90" workbookViewId="0">
      <s:selection activeCell="G50" sqref="G50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CE04 — Consultar fornecedores externos</s:t>
        </s:is>
      </s:c>
      <s:c r="B1" s="81" t="n"/>
      <s:c r="C1" s="81" t="n"/>
      <s:c r="D1" s="82" t="n"/>
    </s:row>
    <s:row r="2" ht="28" customHeight="1">
      <s:c r="A2" s="100" t="inlineStr">
        <s:is>
          <s:t>Tipo e finalidade</s:t>
        </s:is>
      </s:c>
      <s:c r="B2" s="100" t="inlineStr">
        <s:is>
          <s:t>CE — Consultar fornecedores externos.</s:t>
        </s:is>
      </s:c>
      <s:c r="C2" s="105" t="n"/>
      <s:c r="D2" s="106" t="n"/>
    </s:row>
    <s:row r="3" ht="18" customHeight="1">
      <s:c r="A3" s="83" t="inlineStr">
        <s:is>
          <s:t>Origem e complemento</s:t>
        </s:is>
      </s:c>
      <s:c r="B3" s="83" t="inlineStr">
        <s:is>
          <s:t>Capturas reais: filtros preenchidos antes de consultar e resultado após enviar a consulta. Na imagem de entrada, a tabela ainda corresponde à consulta anterior. Mesmo processo, sem derivação ou manutenção. Dados de demonstração.</s:t>
        </s:is>
      </s:c>
      <s:c r="C3" s="84" t="n"/>
      <s:c r="D3" s="85" t="n"/>
    </s:row>
    <s:row r="4" ht="18" customHeight="1">
      <s:c r="A4" s="83" t="inlineStr">
        <s:is>
          <s:t>Entrada e critérios</s:t>
        </s:is>
      </s:c>
      <s:c r="B4" s="83" t="inlineStr">
        <s:is>
          <s:t>Entrada: filtro código, nome ou documento. Filtros opcionais. Entrada e resultado pertencem à mesma consulta.</s:t>
        </s:is>
      </s:c>
      <s:c r="C4" s="84" t="n"/>
      <s:c r="D4" s="85" t="n"/>
    </s:row>
    <s:row r="5" ht="18" customHeight="1">
      <s:c r="A5" s="83" t="inlineStr">
        <s:is>
          <s:t>Arquivos e resultado</s:t>
        </s:is>
      </s:c>
      <s:c r="B5" s="83" t="inlineStr">
        <s:is>
          <s:t>X01 Fornecedores externos. Saída: código, nome, documento, e-mail, telefone.</s:t>
        </s:is>
      </s:c>
      <s:c r="C5" s="84" t="n"/>
      <s:c r="D5" s="85" t="n"/>
    </s:row>
    <s:row r="6" ht="18" customHeight="1">
      <s:c r="A6" s="83" t="inlineStr">
        <s:is>
          <s:t>Classificação e vazios</s:t>
        </s:is>
      </s:c>
      <s:c r="B6" s="83" t="inlineStr">
        <s:is>
          <s:t>CE sem cálculo nem manutenção. Entrada: 3 TD; saída sem repetição: 5 TD. Classificar separadamente e usar a maior complexidade: simples, 3 PF. Vazio: mensagem de resultado.</s:t>
        </s:is>
      </s:c>
      <s:c r="C6" s="84" t="n"/>
      <s:c r="D6" s="85" t="n"/>
    </s:row>
    <s:row r="7" ht="18" customHeight="1">
      <s:c r="A7" s="83" t="inlineStr">
        <s:is>
          <s:t>Arquivos referenciados</s:t>
        </s:is>
      </s:c>
      <s:c r="B7" s="83" t="inlineStr">
        <s:is>
          <s:t>X01 Fornecedores externos</s:t>
        </s:is>
      </s:c>
      <s:c r="C7" s="84" t="n"/>
      <s:c r="D7" s="85" t="n"/>
    </s:row>
    <s:row r="8" ht="18" customHeight="1">
      <s:c r="A8" s="86" t="n"/>
      <s:c r="B8" s="86" t="n"/>
      <s:c r="C8" s="86" t="n"/>
      <s:c r="D8" s="86" t="n"/>
    </s:row>
    <s:row r="9" ht="28" customHeight="1">
      <s:c r="A9" s="100" t="inlineStr">
        <s:is>
          <s:t>Arquivo / origem</s:t>
        </s:is>
      </s:c>
      <s:c r="B9" s="100" t="inlineStr">
        <s:is>
          <s:t>Dado que cruza a fronteira</s:t>
        </s:is>
      </s:c>
      <s:c r="C9" s="100" t="inlineStr">
        <s:is>
          <s:t>Uso no processo</s:t>
        </s:is>
      </s:c>
      <s:c r="D9" s="100" t="inlineStr">
        <s:is>
          <s:t>DER contado</s:t>
        </s:is>
      </s:c>
    </s:row>
    <s:row r="10" ht="18" customHeight="1">
      <s:c r="A10" s="83" t="inlineStr">
        <s:is>
          <s:t>Interface</s:t>
        </s:is>
      </s:c>
      <s:c r="B10" s="83" t="inlineStr">
        <s:is>
          <s:t>filtro código, nome ou documento</s:t>
        </s:is>
      </s:c>
      <s:c r="C10" s="83" t="inlineStr">
        <s:is>
          <s:t>Entrada</s:t>
        </s:is>
      </s:c>
      <s:c r="D10" s="83" t="n">
        <s:v>1</s:v>
      </s:c>
    </s:row>
    <s:row r="11" ht="18" customHeight="1">
      <s:c r="A11" s="83" t="inlineStr">
        <s:is>
          <s:t>Interface</s:t>
        </s:is>
      </s:c>
      <s:c r="B11" s="83" t="inlineStr">
        <s:is>
          <s:t>código</s:t>
        </s:is>
      </s:c>
      <s:c r="C11" s="83" t="inlineStr">
        <s:is>
          <s:t>Saída</s:t>
        </s:is>
      </s:c>
      <s:c r="D11" s="83" t="n">
        <s:v>1</s:v>
      </s:c>
    </s:row>
    <s:row r="12" ht="18" customHeight="1">
      <s:c r="A12" s="83" t="inlineStr">
        <s:is>
          <s:t>Interface</s:t>
        </s:is>
      </s:c>
      <s:c r="B12" s="83" t="inlineStr">
        <s:is>
          <s:t>nome</s:t>
        </s:is>
      </s:c>
      <s:c r="C12" s="83" t="inlineStr">
        <s:is>
          <s:t>Saída</s:t>
        </s:is>
      </s:c>
      <s:c r="D12" s="83" t="n">
        <s:v>1</s:v>
      </s:c>
    </s:row>
    <s:row r="13" ht="18" customHeight="1">
      <s:c r="A13" s="83" t="inlineStr">
        <s:is>
          <s:t>Interface</s:t>
        </s:is>
      </s:c>
      <s:c r="B13" s="83" t="inlineStr">
        <s:is>
          <s:t>documento</s:t>
        </s:is>
      </s:c>
      <s:c r="C13" s="83" t="inlineStr">
        <s:is>
          <s:t>Saída</s:t>
        </s:is>
      </s:c>
      <s:c r="D13" s="83" t="n">
        <s:v>1</s:v>
      </s:c>
    </s:row>
    <s:row r="14" ht="18" customHeight="1">
      <s:c r="A14" s="83" t="inlineStr">
        <s:is>
          <s:t>Interface</s:t>
        </s:is>
      </s:c>
      <s:c r="B14" s="83" t="inlineStr">
        <s:is>
          <s:t>e-mail</s:t>
        </s:is>
      </s:c>
      <s:c r="C14" s="83" t="inlineStr">
        <s:is>
          <s:t>Saída</s:t>
        </s:is>
      </s:c>
      <s:c r="D14" s="83" t="n">
        <s:v>1</s:v>
      </s:c>
    </s:row>
    <s:row r="15" ht="18" customHeight="1">
      <s:c r="A15" s="83" t="inlineStr">
        <s:is>
          <s:t>Interface</s:t>
        </s:is>
      </s:c>
      <s:c r="B15" s="83" t="inlineStr">
        <s:is>
          <s:t>telefone</s:t>
        </s:is>
      </s:c>
      <s:c r="C15" s="83" t="inlineStr">
        <s:is>
          <s:t>Saída</s:t>
        </s:is>
      </s:c>
      <s:c r="D15" s="83" t="n">
        <s:v>1</s:v>
      </s:c>
    </s:row>
    <s:row r="16" ht="18" customHeight="1">
      <s:c r="A16" s="83" t="inlineStr">
        <s:is>
          <s:t>Interface</s:t>
        </s:is>
      </s:c>
      <s:c r="B16" s="83" t="inlineStr">
        <s:is>
          <s:t>acionamento</s:t>
        </s:is>
      </s:c>
      <s:c r="C16" s="83" t="inlineStr">
        <s:is>
          <s:t>Controle</s:t>
        </s:is>
      </s:c>
      <s:c r="D16" s="83" t="n">
        <s:v>1</s:v>
      </s:c>
    </s:row>
    <s:row r="17" ht="18" customHeight="1">
      <s:c r="A17" s="83" t="inlineStr">
        <s:is>
          <s:t>Interface</s:t>
        </s:is>
      </s:c>
      <s:c r="B17" s="83" t="inlineStr">
        <s:is>
          <s:t>mensagem de resultado</s:t>
        </s:is>
      </s:c>
      <s:c r="C17" s="83" t="inlineStr">
        <s:is>
          <s:t>Controle</s:t>
        </s:is>
      </s:c>
      <s:c r="D17" s="83" t="n">
        <s:v>1</s:v>
      </s:c>
    </s:row>
    <s:row r="18" ht="18" customHeight="1">
      <s:c r="A18" s="101" t="n"/>
      <s:c r="B18" s="101" t="n"/>
      <s:c r="C18" s="101" t="n"/>
      <s:c r="D18" s="83" t="n">
        <s:v>0</s:v>
      </s:c>
    </s:row>
    <s:row r="19" ht="18" customHeight="1">
      <s:c r="A19" s="86" t="n"/>
      <s:c r="B19" s="86" t="n"/>
      <s:c r="C19" s="86" t="n"/>
      <s:c r="D19" s="86" t="n"/>
    </s:row>
    <s:row r="20" ht="18" customHeight="1">
      <s:c r="A20" s="87" t="inlineStr">
        <s:is>
          <s:t>Arquivos referenciados</s:t>
        </s:is>
      </s:c>
      <s:c r="B20" s="87" t="inlineStr">
        <s:is>
          <s:t>Nome do grupo lógico</s:t>
        </s:is>
      </s:c>
      <s:c r="C20" s="87" t="inlineStr">
        <s:is>
          <s:t>Uso</s:t>
        </s:is>
      </s:c>
      <s:c r="D20" s="86" t="n"/>
    </s:row>
    <s:row r="21" ht="18" customHeight="1">
      <s:c r="A21" s="83" t="inlineStr">
        <s:is>
          <s:t>X01</s:t>
        </s:is>
      </s:c>
      <s:c r="B21" s="83" t="inlineStr">
        <s:is>
          <s:t>Fornecedores externos</s:t>
        </s:is>
      </s:c>
      <s:c r="C21" s="83" t="inlineStr">
        <s:is>
          <s:t>Lido / mantido conforme descrição</s:t>
        </s:is>
      </s:c>
      <s:c r="D21" s="85" t="n"/>
    </s:row>
    <s:row r="22" ht="18" customHeight="1">
      <s:c r="A22" s="86" t="n"/>
      <s:c r="B22" s="86" t="n"/>
      <s:c r="C22" s="86" t="n"/>
      <s:c r="D22" s="86" t="n"/>
    </s:row>
    <s:row r="23" ht="18" customHeight="1">
      <s:c r="A23" s="83" t="inlineStr">
        <s:is>
          <s:t>Contagem para PF</s:t>
        </s:is>
      </s:c>
      <s:c r="B23" s="83" t="inlineStr">
        <s:is>
          <s:t>Arquivos referenciados</s:t>
        </s:is>
      </s:c>
      <s:c r="C23" s="88">
        <s:f>COUNTA(A21:A21)</s:f>
        <s:v>1</s:v>
      </s:c>
      <s:c r="D23" s="85" t="n"/>
    </s:row>
    <s:row r="24" ht="18" customHeight="1">
      <s:c r="A24" s="83" t="inlineStr">
        <s:is>
          <s:t>Contagem para PF</s:t>
        </s:is>
      </s:c>
      <s:c r="B24" s="83" t="inlineStr">
        <s:is>
          <s:t>Itens de dados (DER)</s:t>
        </s:is>
      </s:c>
      <s:c r="C24" s="88">
        <s:f>SUM(D10:D18)</s:f>
        <s:v>8</s:v>
      </s:c>
      <s:c r="D24" s="85" t="n"/>
    </s:row>
    <s:row r="25" ht="23" customHeight="1">
      <s:c r="A25" s="89" t="inlineStr">
        <s:is>
          <s:t>Complexidade</s:t>
        </s:is>
      </s:c>
      <s:c r="B25" s="89" t="str">
        <s:f>IF(OR(IF(OR(NOT(ISNUMBER(C23)),NOT(ISNUMBER(3)),C23&lt;=0,3&lt;=0),"Dados pendentes",IF(3&lt;=4,IF(C23&lt;=2,"Simples","Moderado"),IF(3&lt;=15,IF(C23&lt;=1,"Simples",IF(C23=2,"Moderado","Complexo")),IF(C23&lt;=1,"Moderado","Complexo"))))="Complexo",IF(OR(NOT(ISNUMBER(C23)),NOT(ISNUMBER(5)),C23&lt;=0,5&lt;=0),"Dados pendentes",IF(5&lt;=5,IF(C23&lt;=3,"Simples","Moderado"),IF(5&lt;=19,IF(C23&lt;=1,"Simples",IF(C23&lt;=3,"Moderado","Complexo")),IF(C23&lt;=1,"Moderado","Complexo"))))="Complexo"),"Complexo",IF(OR(IF(OR(NOT(ISNUMBER(C23)),NOT(ISNUMBER(3)),C23&lt;=0,3&lt;=0),"Dados pendentes",IF(3&lt;=4,IF(C23&lt;=2,"Simples","Moderado"),IF(3&lt;=15,IF(C23&lt;=1,"Simples",IF(C23=2,"Moderado","Complexo")),IF(C23&lt;=1,"Moderado","Complexo"))))="Moderado",IF(OR(NOT(ISNUMBER(C23)),NOT(ISNUMBER(5)),C23&lt;=0,5&lt;=0),"Dados pendentes",IF(5&lt;=5,IF(C23&lt;=3,"Simples","Moderado"),IF(5&lt;=19,IF(C23&lt;=1,"Simples",IF(C23&lt;=3,"Moderado","Complexo")),IF(C23&lt;=1,"Moderado","Complexo"))))="Moderado"),"Moderado","Simples"))</s:f>
        <s:v>Simples</s:v>
      </s:c>
      <s:c r="C25" s="90" t="n"/>
      <s:c r="D25" s="91" t="n"/>
    </s:row>
    <s:row r="26" ht="23" customHeight="1">
      <s:c r="A26" s="89" t="inlineStr">
        <s:is>
          <s:t>Tamanho estimado (PF)</s:t>
        </s:is>
      </s:c>
      <s:c r="B26" s="89">
        <s:f>IF(B25="Simples",3,IF(B25="Moderado",4,IF(B25="Complexo",6,"Dados pendentes")))</s:f>
        <s:v>3</s:v>
      </s:c>
      <s:c r="C26" s="90" t="n"/>
      <s:c r="D26" s="91" t="n"/>
    </s:row>
    <s:row r="27" ht="19.5" customHeight="1"/>
    <s:row r="28" ht="14.5" customHeight="1"/>
    <s:row r="29" ht="14.5" customHeight="1"/>
    <s:row r="30" ht="14.5" customHeight="1"/>
    <s:row r="31" ht="14.5" customHeight="1"/>
    <s:row r="32" ht="14.5" customHeight="1"/>
    <s:row r="33" ht="14.5" customHeight="1"/>
    <s:row r="34" ht="14.5" customHeight="1"/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  <s:row r="67" ht="14.5" customHeight="1"/>
    <s:row r="68" ht="14.5" customHeight="1"/>
    <s:row r="69" ht="14.5" customHeight="1"/>
    <s:row r="70" ht="14.5" customHeight="1"/>
    <s:row r="71" ht="14.5" customHeight="1"/>
    <s:row r="72" ht="14.5" customHeight="1"/>
    <s:row r="73" ht="14.5" customHeight="1"/>
    <s:row r="74" ht="14.5" customHeight="1"/>
    <s:row r="75" ht="14.5" customHeight="1"/>
    <s:row r="76" ht="14.5" customHeight="1"/>
    <s:row r="77" ht="14.5" customHeight="1"/>
    <s:row r="78" ht="14.5" customHeight="1"/>
    <s:row r="79" ht="14.5" customHeight="1"/>
    <s:row r="80" ht="14.5" customHeight="1"/>
    <s:row r="81" ht="14.5" customHeight="1"/>
    <s:row r="82" ht="14.5" customHeight="1"/>
    <s:row r="83" ht="14.5" customHeight="1"/>
    <s:row r="84" ht="14.5" customHeight="1"/>
    <s:row r="85" ht="14.5" customHeight="1"/>
    <s:row r="86" ht="14.5" customHeight="1"/>
    <s:row r="87" ht="14.5" customHeight="1"/>
    <s:row r="88" ht="14.5" customHeight="1"/>
    <s:row r="89" ht="14.5" customHeight="1"/>
    <s:row r="90" ht="14.5" customHeight="1"/>
    <s:row r="91" ht="14.5" customHeight="1"/>
    <s:row r="92" ht="14.5" customHeight="1"/>
    <s:row r="93" ht="14.5" customHeight="1"/>
    <s:row r="94" ht="14.5" customHeight="1"/>
    <s:row r="95" ht="14.5" customHeight="1"/>
    <s:row r="96" ht="14.5" customHeight="1"/>
    <s:row r="97" ht="14.5" customHeight="1"/>
    <s:row r="98" ht="14.5" customHeight="1"/>
    <s:row r="99" ht="14.5" customHeight="1"/>
    <s:row r="100" ht="14.5" customHeight="1"/>
    <s:row r="101" ht="14.5" customHeight="1"/>
    <s:row r="102" ht="14.5" customHeight="1"/>
    <s:row r="103" ht="14.5" customHeight="1"/>
    <s:row r="104" ht="14.5" customHeight="1"/>
    <s:row r="105" ht="14.5" customHeight="1"/>
    <s:row r="106" ht="14.5" customHeight="1"/>
    <s:row r="107" ht="14.5" customHeight="1"/>
    <s:row r="108" ht="14.5" customHeight="1"/>
    <s:row r="109" ht="14.5" customHeight="1"/>
    <s:row r="110" ht="14.5" customHeight="1"/>
    <s:row r="111" ht="14.5" customHeight="1"/>
    <s:row r="112" ht="14.5" customHeight="1"/>
    <s:row r="113" ht="14.5" customHeight="1"/>
    <s:row r="114" ht="14.5" customHeight="1"/>
    <s:row r="115" ht="14.5" customHeight="1"/>
    <s:row r="116" ht="14.5" customHeight="1"/>
    <s:row r="117" ht="14.5" customHeight="1"/>
  </s:sheetData>
  <s:mergeCells count="12">
    <s:mergeCell ref="A1:D1"/>
    <s:mergeCell ref="B3:D3"/>
    <s:mergeCell ref="B5:D5"/>
    <s:mergeCell ref="C21:D21"/>
    <s:mergeCell ref="C24:D24"/>
    <s:mergeCell ref="B4:D4"/>
    <s:mergeCell ref="B26:D26"/>
    <s:mergeCell ref="B2:D2"/>
    <s:mergeCell ref="B7:D7"/>
    <s:mergeCell ref="B25:D25"/>
    <s:mergeCell ref="B6:D6"/>
    <s:mergeCell ref="C23:D23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2" manualBreakCount="2">
    <s:brk id="26" min="0" max="16383" man="1"/>
    <s:brk id="72" min="0" max="16383" man="1"/>
  </s:rowBreaks>
  <s:drawing r:id="rId1"/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tabColor rgb="00285577"/>
    <s:outlinePr summaryBelow="1" summaryRight="1"/>
    <s:pageSetUpPr fitToPage="1"/>
  </s:sheetPr>
  <s:dimension ref="A1:D25"/>
  <s:sheetViews>
    <s:sheetView showGridLines="0" topLeftCell="A24" zoomScale="90" workbookViewId="0">
      <s:selection activeCell="G50" sqref="G50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CE12 — Consultar ofertas externas</s:t>
        </s:is>
      </s:c>
      <s:c r="B1" s="81" t="n"/>
      <s:c r="C1" s="81" t="n"/>
      <s:c r="D1" s="82" t="n"/>
    </s:row>
    <s:row r="2" ht="28" customHeight="1">
      <s:c r="A2" s="100" t="inlineStr">
        <s:is>
          <s:t>Tipo e finalidade</s:t>
        </s:is>
      </s:c>
      <s:c r="B2" s="100" t="inlineStr">
        <s:is>
          <s:t>CE — Consultar ofertas externas.</s:t>
        </s:is>
      </s:c>
      <s:c r="C2" s="105" t="n"/>
      <s:c r="D2" s="106" t="n"/>
    </s:row>
    <s:row r="3" ht="18" customHeight="1">
      <s:c r="A3" s="83" t="inlineStr">
        <s:is>
          <s:t>Origem e complemento</s:t>
        </s:is>
      </s:c>
      <s:c r="B3" s="83" t="inlineStr">
        <s:is>
          <s:t>Capturas reais: filtros preenchidos antes de consultar e resultado após enviar a consulta. Na imagem de entrada, a tabela ainda corresponde à consulta anterior. Mesmo processo, sem derivação ou manutenção. Dados de demonstração.</s:t>
        </s:is>
      </s:c>
      <s:c r="C3" s="84" t="n"/>
      <s:c r="D3" s="85" t="n"/>
    </s:row>
    <s:row r="4" ht="18" customHeight="1">
      <s:c r="A4" s="83" t="inlineStr">
        <s:is>
          <s:t>Entrada e critérios</s:t>
        </s:is>
      </s:c>
      <s:c r="B4" s="83" t="inlineStr">
        <s:is>
          <s:t>Entrada: GTIN, código do fornecedor. Filtros opcionais. Entrada e resultado pertencem à mesma consulta.</s:t>
        </s:is>
      </s:c>
      <s:c r="C4" s="84" t="n"/>
      <s:c r="D4" s="85" t="n"/>
    </s:row>
    <s:row r="5" ht="18" customHeight="1">
      <s:c r="A5" s="83" t="inlineStr">
        <s:is>
          <s:t>Arquivos e resultado</s:t>
        </s:is>
      </s:c>
      <s:c r="B5" s="83" t="inlineStr">
        <s:is>
          <s:t>X02 Ofertas externas. Saída: GTIN, código do fornecedor, SKU externo, descrição, marca, unidade, preço cotado, disponibilidade, data de atualização.</s:t>
        </s:is>
      </s:c>
      <s:c r="C5" s="84" t="n"/>
      <s:c r="D5" s="85" t="n"/>
    </s:row>
    <s:row r="6" ht="18" customHeight="1">
      <s:c r="A6" s="83" t="inlineStr">
        <s:is>
          <s:t>Classificação e vazios</s:t>
        </s:is>
      </s:c>
      <s:c r="B6" s="83" t="inlineStr">
        <s:is>
          <s:t>CE sem cálculo nem manutenção. Entrada: 4 TD; saída sem repetição: 7 TD. Classificar separadamente e usar a maior complexidade: simples, 3 PF. Vazio: mensagem de resultado.</s:t>
        </s:is>
      </s:c>
      <s:c r="C6" s="84" t="n"/>
      <s:c r="D6" s="85" t="n"/>
    </s:row>
    <s:row r="7" ht="18" customHeight="1">
      <s:c r="A7" s="83" t="inlineStr">
        <s:is>
          <s:t>Arquivos referenciados</s:t>
        </s:is>
      </s:c>
      <s:c r="B7" s="83" t="inlineStr">
        <s:is>
          <s:t>X02 Ofertas externas</s:t>
        </s:is>
      </s:c>
      <s:c r="C7" s="84" t="n"/>
      <s:c r="D7" s="85" t="n"/>
    </s:row>
    <s:row r="8" ht="18" customHeight="1">
      <s:c r="A8" s="86" t="n"/>
      <s:c r="B8" s="86" t="n"/>
      <s:c r="C8" s="86" t="n"/>
      <s:c r="D8" s="86" t="n"/>
    </s:row>
    <s:row r="9" ht="28" customHeight="1">
      <s:c r="A9" s="100" t="inlineStr">
        <s:is>
          <s:t>Arquivo / origem</s:t>
        </s:is>
      </s:c>
      <s:c r="B9" s="100" t="inlineStr">
        <s:is>
          <s:t>Dado que cruza a fronteira</s:t>
        </s:is>
      </s:c>
      <s:c r="C9" s="100" t="inlineStr">
        <s:is>
          <s:t>Uso no processo</s:t>
        </s:is>
      </s:c>
      <s:c r="D9" s="100" t="inlineStr">
        <s:is>
          <s:t>DER contado</s:t>
        </s:is>
      </s:c>
    </s:row>
    <s:row r="10" ht="18" customHeight="1">
      <s:c r="A10" s="83" t="inlineStr">
        <s:is>
          <s:t>Interface</s:t>
        </s:is>
      </s:c>
      <s:c r="B10" s="83" t="inlineStr">
        <s:is>
          <s:t>GTIN; código do fornecedor</s:t>
        </s:is>
      </s:c>
      <s:c r="C10" s="83" t="inlineStr">
        <s:is>
          <s:t>Entrada e saída</s:t>
        </s:is>
      </s:c>
      <s:c r="D10" s="83" t="n">
        <s:v>2</s:v>
      </s:c>
    </s:row>
    <s:row r="11" ht="18" customHeight="1">
      <s:c r="A11" s="83" t="inlineStr">
        <s:is>
          <s:t>Interface</s:t>
        </s:is>
      </s:c>
      <s:c r="B11" s="83" t="inlineStr">
        <s:is>
          <s:t>SKU externo; descrição</s:t>
        </s:is>
      </s:c>
      <s:c r="C11" s="83" t="inlineStr">
        <s:is>
          <s:t>Saída</s:t>
        </s:is>
      </s:c>
      <s:c r="D11" s="83" t="n">
        <s:v>2</s:v>
      </s:c>
    </s:row>
    <s:row r="12" ht="18" customHeight="1">
      <s:c r="A12" s="83" t="inlineStr">
        <s:is>
          <s:t>Interface</s:t>
        </s:is>
      </s:c>
      <s:c r="B12" s="83" t="inlineStr">
        <s:is>
          <s:t>marca; unidade</s:t>
        </s:is>
      </s:c>
      <s:c r="C12" s="83" t="inlineStr">
        <s:is>
          <s:t>Saída</s:t>
        </s:is>
      </s:c>
      <s:c r="D12" s="83" t="n">
        <s:v>2</s:v>
      </s:c>
    </s:row>
    <s:row r="13" ht="18" customHeight="1">
      <s:c r="A13" s="83" t="inlineStr">
        <s:is>
          <s:t>Interface</s:t>
        </s:is>
      </s:c>
      <s:c r="B13" s="83" t="inlineStr">
        <s:is>
          <s:t>preço cotado; disponibilidade</s:t>
        </s:is>
      </s:c>
      <s:c r="C13" s="83" t="inlineStr">
        <s:is>
          <s:t>Saída</s:t>
        </s:is>
      </s:c>
      <s:c r="D13" s="83" t="n">
        <s:v>2</s:v>
      </s:c>
    </s:row>
    <s:row r="14" ht="18" customHeight="1">
      <s:c r="A14" s="83" t="inlineStr">
        <s:is>
          <s:t>Interface</s:t>
        </s:is>
      </s:c>
      <s:c r="B14" s="83" t="inlineStr">
        <s:is>
          <s:t>data de atualização</s:t>
        </s:is>
      </s:c>
      <s:c r="C14" s="83" t="inlineStr">
        <s:is>
          <s:t>Saída</s:t>
        </s:is>
      </s:c>
      <s:c r="D14" s="83" t="n">
        <s:v>1</s:v>
      </s:c>
    </s:row>
    <s:row r="15" ht="18" customHeight="1">
      <s:c r="A15" s="83" t="inlineStr">
        <s:is>
          <s:t>Interface</s:t>
        </s:is>
      </s:c>
      <s:c r="B15" s="83" t="inlineStr">
        <s:is>
          <s:t>acionamento</s:t>
        </s:is>
      </s:c>
      <s:c r="C15" s="83" t="inlineStr">
        <s:is>
          <s:t>Controle</s:t>
        </s:is>
      </s:c>
      <s:c r="D15" s="83" t="n">
        <s:v>1</s:v>
      </s:c>
    </s:row>
    <s:row r="16" ht="18" customHeight="1">
      <s:c r="A16" s="83" t="inlineStr">
        <s:is>
          <s:t>Interface</s:t>
        </s:is>
      </s:c>
      <s:c r="B16" s="83" t="inlineStr">
        <s:is>
          <s:t>mensagem de resultado</s:t>
        </s:is>
      </s:c>
      <s:c r="C16" s="83" t="inlineStr">
        <s:is>
          <s:t>Controle</s:t>
        </s:is>
      </s:c>
      <s:c r="D16" s="83" t="n">
        <s:v>1</s:v>
      </s:c>
    </s:row>
    <s:row r="17" ht="18" customHeight="1">
      <s:c r="A17" s="86" t="n"/>
      <s:c r="B17" s="86" t="n"/>
      <s:c r="C17" s="86" t="n"/>
      <s:c r="D17" s="86" t="n"/>
    </s:row>
    <s:row r="18" ht="18" customHeight="1">
      <s:c r="A18" s="87" t="inlineStr">
        <s:is>
          <s:t>Arquivos referenciados</s:t>
        </s:is>
      </s:c>
      <s:c r="B18" s="87" t="inlineStr">
        <s:is>
          <s:t>Nome do grupo lógico</s:t>
        </s:is>
      </s:c>
      <s:c r="C18" s="87" t="inlineStr">
        <s:is>
          <s:t>Uso</s:t>
        </s:is>
      </s:c>
      <s:c r="D18" s="86" t="n"/>
    </s:row>
    <s:row r="19" ht="18" customHeight="1">
      <s:c r="A19" s="83" t="inlineStr">
        <s:is>
          <s:t>X02</s:t>
        </s:is>
      </s:c>
      <s:c r="B19" s="83" t="inlineStr">
        <s:is>
          <s:t>Ofertas externas</s:t>
        </s:is>
      </s:c>
      <s:c r="C19" s="83" t="inlineStr">
        <s:is>
          <s:t>Lido / mantido conforme descrição</s:t>
        </s:is>
      </s:c>
      <s:c r="D19" s="85" t="n"/>
    </s:row>
    <s:row r="20" ht="18" customHeight="1">
      <s:c r="A20" s="101" t="n"/>
      <s:c r="B20" s="101" t="n"/>
      <s:c r="C20" s="101" t="n"/>
      <s:c r="D20" s="85" t="n"/>
    </s:row>
    <s:row r="21" ht="18" customHeight="1">
      <s:c r="A21" s="86" t="n"/>
      <s:c r="B21" s="86" t="n"/>
      <s:c r="C21" s="86" t="n"/>
      <s:c r="D21" s="86" t="n"/>
    </s:row>
    <s:row r="22" ht="18" customHeight="1">
      <s:c r="A22" s="83" t="inlineStr">
        <s:is>
          <s:t>Contagem para PF</s:t>
        </s:is>
      </s:c>
      <s:c r="B22" s="83" t="inlineStr">
        <s:is>
          <s:t>Arquivos referenciados</s:t>
        </s:is>
      </s:c>
      <s:c r="C22" s="88">
        <s:f>COUNTA(A19:A20)</s:f>
        <s:v>1</s:v>
      </s:c>
      <s:c r="D22" s="85" t="n"/>
    </s:row>
    <s:row r="23" ht="18" customHeight="1">
      <s:c r="A23" s="83" t="inlineStr">
        <s:is>
          <s:t>Contagem para PF</s:t>
        </s:is>
      </s:c>
      <s:c r="B23" s="83" t="inlineStr">
        <s:is>
          <s:t>Itens de dados (DER)</s:t>
        </s:is>
      </s:c>
      <s:c r="C23" s="88">
        <s:f>SUM(D10:D16)</s:f>
        <s:v>11</s:v>
      </s:c>
      <s:c r="D23" s="85" t="n"/>
    </s:row>
    <s:row r="24" ht="23" customHeight="1">
      <s:c r="A24" s="89" t="inlineStr">
        <s:is>
          <s:t>Complexidade</s:t>
        </s:is>
      </s:c>
      <s:c r="B24" s="89" t="str">
        <s:f>IF(OR(IF(OR(NOT(ISNUMBER(C22)),NOT(ISNUMBER(4)),C22&lt;=0,4&lt;=0),"Dados pendentes",IF(4&lt;=4,IF(C22&lt;=2,"Simples","Moderado"),IF(4&lt;=15,IF(C22&lt;=1,"Simples",IF(C22=2,"Moderado","Complexo")),IF(C22&lt;=1,"Moderado","Complexo"))))="Complexo",IF(OR(NOT(ISNUMBER(C22)),NOT(ISNUMBER(7)),C22&lt;=0,7&lt;=0),"Dados pendentes",IF(7&lt;=5,IF(C22&lt;=3,"Simples","Moderado"),IF(7&lt;=19,IF(C22&lt;=1,"Simples",IF(C22&lt;=3,"Moderado","Complexo")),IF(C22&lt;=1,"Moderado","Complexo"))))="Complexo"),"Complexo",IF(OR(IF(OR(NOT(ISNUMBER(C22)),NOT(ISNUMBER(4)),C22&lt;=0,4&lt;=0),"Dados pendentes",IF(4&lt;=4,IF(C22&lt;=2,"Simples","Moderado"),IF(4&lt;=15,IF(C22&lt;=1,"Simples",IF(C22=2,"Moderado","Complexo")),IF(C22&lt;=1,"Moderado","Complexo"))))="Moderado",IF(OR(NOT(ISNUMBER(C22)),NOT(ISNUMBER(7)),C22&lt;=0,7&lt;=0),"Dados pendentes",IF(7&lt;=5,IF(C22&lt;=3,"Simples","Moderado"),IF(7&lt;=19,IF(C22&lt;=1,"Simples",IF(C22&lt;=3,"Moderado","Complexo")),IF(C22&lt;=1,"Moderado","Complexo"))))="Moderado"),"Moderado","Simples"))</s:f>
        <s:v>Simples</s:v>
      </s:c>
      <s:c r="C24" s="90" t="n"/>
      <s:c r="D24" s="91" t="n"/>
    </s:row>
    <s:row r="25" ht="23" customHeight="1">
      <s:c r="A25" s="89" t="inlineStr">
        <s:is>
          <s:t>Tamanho estimado (PF)</s:t>
        </s:is>
      </s:c>
      <s:c r="B25" s="89">
        <s:f>IF(B24="Simples",3,IF(B24="Moderado",4,IF(B24="Complexo",6,"Dados pendentes")))</s:f>
        <s:v>3</s:v>
      </s:c>
      <s:c r="C25" s="90" t="n"/>
      <s:c r="D25" s="91" t="n"/>
    </s:row>
    <s:row r="26" ht="19.5" customHeight="1"/>
    <s:row r="27" ht="14.5" customHeight="1"/>
    <s:row r="28" ht="14.5" customHeight="1"/>
    <s:row r="29" ht="14.5" customHeight="1"/>
    <s:row r="30" ht="14.5" customHeight="1"/>
    <s:row r="31" ht="14.5" customHeight="1"/>
    <s:row r="32" ht="14.5" customHeight="1"/>
    <s:row r="33" ht="14.5" customHeight="1"/>
    <s:row r="34" ht="14.5" customHeight="1"/>
    <s:row r="35" ht="14.5" customHeight="1"/>
    <s:row r="36" ht="14.5" customHeight="1"/>
    <s:row r="37" ht="14.5" customHeight="1"/>
    <s:row r="38" ht="14.5" customHeight="1"/>
    <s:row r="39" ht="14.5" customHeight="1"/>
    <s:row r="40" ht="14.5" customHeight="1"/>
    <s:row r="41" ht="14.5" customHeight="1"/>
    <s:row r="42" ht="14.5" customHeight="1"/>
    <s:row r="43" ht="14.5" customHeight="1"/>
    <s:row r="44" ht="14.5" customHeight="1"/>
    <s:row r="45" ht="14.5" customHeight="1"/>
    <s:row r="46" ht="14.5" customHeight="1"/>
    <s:row r="47" ht="14.5" customHeight="1"/>
    <s:row r="48" ht="14.5" customHeight="1"/>
    <s:row r="49" ht="14.5" customHeight="1"/>
    <s:row r="50" ht="14.5" customHeight="1"/>
    <s:row r="51" ht="14.5" customHeight="1"/>
    <s:row r="52" ht="14.5" customHeight="1"/>
    <s:row r="53" ht="14.5" customHeight="1"/>
    <s:row r="54" ht="14.5" customHeight="1"/>
    <s:row r="55" ht="14.5" customHeight="1"/>
    <s:row r="56" ht="14.5" customHeight="1"/>
    <s:row r="57" ht="14.5" customHeight="1"/>
    <s:row r="58" ht="14.5" customHeight="1"/>
    <s:row r="59" ht="14.5" customHeight="1"/>
    <s:row r="60" ht="14.5" customHeight="1"/>
    <s:row r="61" ht="14.5" customHeight="1"/>
    <s:row r="62" ht="14.5" customHeight="1"/>
    <s:row r="63" ht="14.5" customHeight="1"/>
    <s:row r="64" ht="14.5" customHeight="1"/>
    <s:row r="65" ht="14.5" customHeight="1"/>
    <s:row r="66" ht="14.5" customHeight="1"/>
    <s:row r="67" ht="14.5" customHeight="1"/>
    <s:row r="68" ht="14.5" customHeight="1"/>
    <s:row r="69" ht="14.5" customHeight="1"/>
    <s:row r="70" ht="14.5" customHeight="1"/>
    <s:row r="71" ht="14.5" customHeight="1"/>
    <s:row r="72" ht="14.5" customHeight="1"/>
    <s:row r="73" ht="14.5" customHeight="1"/>
    <s:row r="74" ht="14.5" customHeight="1"/>
    <s:row r="75" ht="14.5" customHeight="1"/>
    <s:row r="76" ht="14.5" customHeight="1"/>
    <s:row r="77" ht="14.5" customHeight="1"/>
    <s:row r="78" ht="14.5" customHeight="1"/>
    <s:row r="79" ht="14.5" customHeight="1"/>
    <s:row r="80" ht="14.5" customHeight="1"/>
    <s:row r="81" ht="14.5" customHeight="1"/>
    <s:row r="82" ht="14.5" customHeight="1"/>
    <s:row r="83" ht="14.5" customHeight="1"/>
    <s:row r="84" ht="14.5" customHeight="1"/>
    <s:row r="85" ht="14.5" customHeight="1"/>
    <s:row r="86" ht="14.5" customHeight="1"/>
    <s:row r="87" ht="14.5" customHeight="1"/>
    <s:row r="88" ht="14.5" customHeight="1"/>
    <s:row r="89" ht="14.5" customHeight="1"/>
    <s:row r="90" ht="14.5" customHeight="1"/>
    <s:row r="91" ht="14.5" customHeight="1"/>
    <s:row r="92" ht="14.5" customHeight="1"/>
    <s:row r="93" ht="14.5" customHeight="1"/>
    <s:row r="94" ht="14.5" customHeight="1"/>
    <s:row r="95" ht="14.5" customHeight="1"/>
    <s:row r="96" ht="14.5" customHeight="1"/>
    <s:row r="97" ht="14.5" customHeight="1"/>
    <s:row r="98" ht="14.5" customHeight="1"/>
    <s:row r="99" ht="14.5" customHeight="1"/>
    <s:row r="100" ht="14.5" customHeight="1"/>
    <s:row r="101" ht="14.5" customHeight="1"/>
    <s:row r="102" ht="14.5" customHeight="1"/>
    <s:row r="103" ht="14.5" customHeight="1"/>
    <s:row r="104" ht="14.5" customHeight="1"/>
    <s:row r="105" ht="14.5" customHeight="1"/>
    <s:row r="106" ht="14.5" customHeight="1"/>
    <s:row r="107" ht="14.5" customHeight="1"/>
    <s:row r="108" ht="14.5" customHeight="1"/>
    <s:row r="109" ht="14.5" customHeight="1"/>
    <s:row r="110" ht="14.5" customHeight="1"/>
    <s:row r="111" ht="14.5" customHeight="1"/>
    <s:row r="112" ht="14.5" customHeight="1"/>
    <s:row r="113" ht="14.5" customHeight="1"/>
    <s:row r="114" ht="14.5" customHeight="1"/>
    <s:row r="115" ht="14.5" customHeight="1"/>
    <s:row r="116" ht="14.5" customHeight="1"/>
  </s:sheetData>
  <s:mergeCells count="13">
    <s:mergeCell ref="A1:D1"/>
    <s:mergeCell ref="C20:D20"/>
    <s:mergeCell ref="B3:D3"/>
    <s:mergeCell ref="B5:D5"/>
    <s:mergeCell ref="C19:D19"/>
    <s:mergeCell ref="B4:D4"/>
    <s:mergeCell ref="B2:D2"/>
    <s:mergeCell ref="C22:D22"/>
    <s:mergeCell ref="B7:D7"/>
    <s:mergeCell ref="B25:D25"/>
    <s:mergeCell ref="B6:D6"/>
    <s:mergeCell ref="B24:D24"/>
    <s:mergeCell ref="C23:D23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  <s:rowBreaks count="2" manualBreakCount="2">
    <s:brk id="25" min="0" max="16383" man="1"/>
    <s:brk id="71" min="0" max="16383" man="1"/>
  </s:rowBreaks>
  <s:drawing r:id="rId1"/>
</s:worksheet>
</file>

<file path=xl/worksheets/sheet11.xml><?xml version="1.0" encoding="utf-8"?>
<s:worksheet xmlns:s="http://schemas.openxmlformats.org/spreadsheetml/2006/main">
  <s:sheetPr>
    <s:tabColor rgb="00285577"/>
    <s:outlinePr summaryBelow="1" summaryRight="1"/>
    <s:pageSetUpPr fitToPage="1"/>
  </s:sheetPr>
  <s:dimension ref="A1:D43"/>
  <s:sheetViews>
    <s:sheetView showGridLines="0" topLeftCell="A42" zoomScale="90" workbookViewId="0">
      <s:selection activeCell="D59" sqref="D59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16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34" customHeight="1">
      <s:c r="A1" s="80" t="inlineStr">
        <s:is>
          <s:t>Critérios de classificação e estimativa didática</s:t>
        </s:is>
      </s:c>
      <s:c r="B1" s="81" t="n"/>
      <s:c r="C1" s="81" t="n"/>
      <s:c r="D1" s="82" t="n"/>
    </s:row>
    <s:row r="2" ht="18" customHeight="1">
      <s:c r="A2" s="83" t="inlineStr">
        <s:is>
          <s:t>Fronteira</s:t>
        </s:is>
      </s:c>
      <s:c r="B2" s="83" t="inlineStr">
        <s:is>
          <s:t>Estoque Inteligente: aplicação de controle de estoque. Provedores de fornecedores e ofertas fora da fronteira; manutenção externa. Os recortes individuais se sobrepõem e não devem ser somados.</s:t>
        </s:is>
      </s:c>
      <s:c r="C2" s="84" t="n"/>
      <s:c r="D2" s="85" t="n"/>
    </s:row>
    <s:row r="3" ht="18" customHeight="1">
      <s:c r="A3" s="83" t="inlineStr">
        <s:is>
          <s:t>Convenção de contagem</s:t>
        </s:is>
      </s:c>
      <s:c r="B3" s="83" t="inlineStr">
        <s:is>
          <s:t>RL: subgrupo lógico. TD: cada campo distinto; ponto e vírgula separa campos na mesma linha. D informa quantos. EE: inclui acionamento e mensagem. CEs: entrada e saída classificadas separadamente, maior complexidade; pesos 3/4/6.</s:t>
        </s:is>
      </s:c>
      <s:c r="C3" s="84" t="n"/>
      <s:c r="D3" s="85" t="n"/>
    </s:row>
    <s:row r="4" ht="18" customHeight="1">
      <s:c r="A4" s="83" t="inlineStr">
        <s:is>
          <s:t>SE e CE</s:t>
        </s:is>
      </s:c>
      <s:c r="B4" s="83" t="inlineStr">
        <s:is>
          <s:t>SE deriva dados; CE recupera sem cálculo ou manutenção. Material: docs/pdfs, Partes I–IV. FA = 0,65 + 0,01 × NI (Parte IV p. 11); p. 15 contém 0,35 inconsistente. Imagens: capturas reais do sistema local com dados de demonstração.</s:t>
        </s:is>
      </s:c>
      <s:c r="C4" s="84" t="n"/>
      <s:c r="D4" s="85" t="n"/>
    </s:row>
    <s:row r="5" ht="18" customHeight="1">
      <s:c r="A5" s="86" t="n"/>
      <s:c r="B5" s="86" t="n"/>
      <s:c r="C5" s="86" t="n"/>
      <s:c r="D5" s="86" t="n"/>
    </s:row>
    <s:row r="6" ht="18" customHeight="1">
      <s:c r="A6" s="87" t="inlineStr">
        <s:is>
          <s:t>ALI - faixas de DER nas colunas</s:t>
        </s:is>
      </s:c>
      <s:c r="B6" s="84" t="n"/>
      <s:c r="C6" s="84" t="n"/>
      <s:c r="D6" s="85" t="n"/>
    </s:row>
    <s:row r="7" ht="18" customHeight="1">
      <s:c r="A7" s="87" t="inlineStr">
        <s:is>
          <s:t>RL / arquivos</s:t>
        </s:is>
      </s:c>
      <s:c r="B7" s="87" t="inlineStr">
        <s:is>
          <s:t>1 a 19</s:t>
        </s:is>
      </s:c>
      <s:c r="C7" s="87" t="inlineStr">
        <s:is>
          <s:t>20 a 50</s:t>
        </s:is>
      </s:c>
      <s:c r="D7" s="87" t="inlineStr">
        <s:is>
          <s:t>51 ou mais</s:t>
        </s:is>
      </s:c>
    </s:row>
    <s:row r="8" ht="18" customHeight="1">
      <s:c r="A8" s="83" t="inlineStr">
        <s:is>
          <s:t>1 RL</s:t>
        </s:is>
      </s:c>
      <s:c r="B8" s="83" t="inlineStr">
        <s:is>
          <s:t>Simples</s:t>
        </s:is>
      </s:c>
      <s:c r="C8" s="83" t="inlineStr">
        <s:is>
          <s:t>Simples</s:t>
        </s:is>
      </s:c>
      <s:c r="D8" s="83" t="inlineStr">
        <s:is>
          <s:t>Moderado</s:t>
        </s:is>
      </s:c>
    </s:row>
    <s:row r="9" ht="18" customHeight="1">
      <s:c r="A9" s="83" t="inlineStr">
        <s:is>
          <s:t>2 a 5 RL</s:t>
        </s:is>
      </s:c>
      <s:c r="B9" s="83" t="inlineStr">
        <s:is>
          <s:t>Simples</s:t>
        </s:is>
      </s:c>
      <s:c r="C9" s="83" t="inlineStr">
        <s:is>
          <s:t>Moderado</s:t>
        </s:is>
      </s:c>
      <s:c r="D9" s="83" t="inlineStr">
        <s:is>
          <s:t>Complexo</s:t>
        </s:is>
      </s:c>
    </s:row>
    <s:row r="10" ht="18" customHeight="1">
      <s:c r="A10" s="83" t="inlineStr">
        <s:is>
          <s:t>6 ou mais RL</s:t>
        </s:is>
      </s:c>
      <s:c r="B10" s="83" t="inlineStr">
        <s:is>
          <s:t>Moderado</s:t>
        </s:is>
      </s:c>
      <s:c r="C10" s="83" t="inlineStr">
        <s:is>
          <s:t>Complexo</s:t>
        </s:is>
      </s:c>
      <s:c r="D10" s="83" t="inlineStr">
        <s:is>
          <s:t>Complexo</s:t>
        </s:is>
      </s:c>
    </s:row>
    <s:row r="11" ht="18" customHeight="1">
      <s:c r="A11" s="83" t="inlineStr">
        <s:is>
          <s:t>Pesos em PF</s:t>
        </s:is>
      </s:c>
      <s:c r="B11" s="83" t="n">
        <s:v>7</s:v>
      </s:c>
      <s:c r="C11" s="83" t="n">
        <s:v>10</s:v>
      </s:c>
      <s:c r="D11" s="83" t="n">
        <s:v>15</s:v>
      </s:c>
    </s:row>
    <s:row r="12" ht="18" customHeight="1">
      <s:c r="A12" s="86" t="n"/>
      <s:c r="B12" s="86" t="n"/>
      <s:c r="C12" s="86" t="n"/>
      <s:c r="D12" s="86" t="n"/>
    </s:row>
    <s:row r="13" ht="18" customHeight="1">
      <s:c r="A13" s="86" t="n"/>
      <s:c r="B13" s="86" t="n"/>
      <s:c r="C13" s="86" t="n"/>
      <s:c r="D13" s="86" t="n"/>
    </s:row>
    <s:row r="14" ht="18" customHeight="1">
      <s:c r="A14" s="87" t="inlineStr">
        <s:is>
          <s:t>AIE - faixas de DER nas colunas</s:t>
        </s:is>
      </s:c>
      <s:c r="B14" s="84" t="n"/>
      <s:c r="C14" s="84" t="n"/>
      <s:c r="D14" s="85" t="n"/>
    </s:row>
    <s:row r="15" ht="18" customHeight="1">
      <s:c r="A15" s="87" t="inlineStr">
        <s:is>
          <s:t>RL / arquivos</s:t>
        </s:is>
      </s:c>
      <s:c r="B15" s="87" t="inlineStr">
        <s:is>
          <s:t>1 a 19</s:t>
        </s:is>
      </s:c>
      <s:c r="C15" s="87" t="inlineStr">
        <s:is>
          <s:t>20 a 50</s:t>
        </s:is>
      </s:c>
      <s:c r="D15" s="87" t="inlineStr">
        <s:is>
          <s:t>51 ou mais</s:t>
        </s:is>
      </s:c>
    </s:row>
    <s:row r="16" ht="18" customHeight="1">
      <s:c r="A16" s="83" t="inlineStr">
        <s:is>
          <s:t>1 RL</s:t>
        </s:is>
      </s:c>
      <s:c r="B16" s="83" t="inlineStr">
        <s:is>
          <s:t>Simples</s:t>
        </s:is>
      </s:c>
      <s:c r="C16" s="83" t="inlineStr">
        <s:is>
          <s:t>Simples</s:t>
        </s:is>
      </s:c>
      <s:c r="D16" s="83" t="inlineStr">
        <s:is>
          <s:t>Moderado</s:t>
        </s:is>
      </s:c>
    </s:row>
    <s:row r="17" ht="18" customHeight="1">
      <s:c r="A17" s="83" t="inlineStr">
        <s:is>
          <s:t>2 a 5 RL</s:t>
        </s:is>
      </s:c>
      <s:c r="B17" s="83" t="inlineStr">
        <s:is>
          <s:t>Simples</s:t>
        </s:is>
      </s:c>
      <s:c r="C17" s="83" t="inlineStr">
        <s:is>
          <s:t>Moderado</s:t>
        </s:is>
      </s:c>
      <s:c r="D17" s="83" t="inlineStr">
        <s:is>
          <s:t>Complexo</s:t>
        </s:is>
      </s:c>
    </s:row>
    <s:row r="18" ht="18" customHeight="1">
      <s:c r="A18" s="83" t="inlineStr">
        <s:is>
          <s:t>6 ou mais RL</s:t>
        </s:is>
      </s:c>
      <s:c r="B18" s="83" t="inlineStr">
        <s:is>
          <s:t>Moderado</s:t>
        </s:is>
      </s:c>
      <s:c r="C18" s="83" t="inlineStr">
        <s:is>
          <s:t>Complexo</s:t>
        </s:is>
      </s:c>
      <s:c r="D18" s="83" t="inlineStr">
        <s:is>
          <s:t>Complexo</s:t>
        </s:is>
      </s:c>
    </s:row>
    <s:row r="19" ht="18" customHeight="1">
      <s:c r="A19" s="83" t="inlineStr">
        <s:is>
          <s:t>Pesos em PF</s:t>
        </s:is>
      </s:c>
      <s:c r="B19" s="83" t="n">
        <s:v>5</s:v>
      </s:c>
      <s:c r="C19" s="83" t="n">
        <s:v>7</s:v>
      </s:c>
      <s:c r="D19" s="83" t="n">
        <s:v>10</s:v>
      </s:c>
    </s:row>
    <s:row r="20" ht="18" customHeight="1">
      <s:c r="A20" s="86" t="n"/>
      <s:c r="B20" s="86" t="n"/>
      <s:c r="C20" s="86" t="n"/>
      <s:c r="D20" s="86" t="n"/>
    </s:row>
    <s:row r="21" ht="18" customHeight="1">
      <s:c r="A21" s="86" t="n"/>
      <s:c r="B21" s="86" t="n"/>
      <s:c r="C21" s="86" t="n"/>
      <s:c r="D21" s="86" t="n"/>
    </s:row>
    <s:row r="22" ht="18" customHeight="1">
      <s:c r="A22" s="87" t="inlineStr">
        <s:is>
          <s:t>EE - faixas de DER nas colunas</s:t>
        </s:is>
      </s:c>
      <s:c r="B22" s="84" t="n"/>
      <s:c r="C22" s="84" t="n"/>
      <s:c r="D22" s="85" t="n"/>
    </s:row>
    <s:row r="23" ht="18" customHeight="1">
      <s:c r="A23" s="87" t="inlineStr">
        <s:is>
          <s:t>RL / arquivos</s:t>
        </s:is>
      </s:c>
      <s:c r="B23" s="87" t="inlineStr">
        <s:is>
          <s:t>1 a 4</s:t>
        </s:is>
      </s:c>
      <s:c r="C23" s="87" t="inlineStr">
        <s:is>
          <s:t>5 a 15</s:t>
        </s:is>
      </s:c>
      <s:c r="D23" s="87" t="inlineStr">
        <s:is>
          <s:t>16 ou mais</s:t>
        </s:is>
      </s:c>
    </s:row>
    <s:row r="24" ht="18" customHeight="1">
      <s:c r="A24" s="83" t="inlineStr">
        <s:is>
          <s:t>0 ou 1 arquivo</s:t>
        </s:is>
      </s:c>
      <s:c r="B24" s="83" t="inlineStr">
        <s:is>
          <s:t>Simples</s:t>
        </s:is>
      </s:c>
      <s:c r="C24" s="83" t="inlineStr">
        <s:is>
          <s:t>Simples</s:t>
        </s:is>
      </s:c>
      <s:c r="D24" s="83" t="inlineStr">
        <s:is>
          <s:t>Moderado</s:t>
        </s:is>
      </s:c>
    </s:row>
    <s:row r="25" ht="18" customHeight="1">
      <s:c r="A25" s="83" t="inlineStr">
        <s:is>
          <s:t>2 arquivos</s:t>
        </s:is>
      </s:c>
      <s:c r="B25" s="83" t="inlineStr">
        <s:is>
          <s:t>Simples</s:t>
        </s:is>
      </s:c>
      <s:c r="C25" s="83" t="inlineStr">
        <s:is>
          <s:t>Moderado</s:t>
        </s:is>
      </s:c>
      <s:c r="D25" s="83" t="inlineStr">
        <s:is>
          <s:t>Complexo</s:t>
        </s:is>
      </s:c>
    </s:row>
    <s:row r="26" ht="18" customHeight="1">
      <s:c r="A26" s="83" t="inlineStr">
        <s:is>
          <s:t>3 ou mais arquivos</s:t>
        </s:is>
      </s:c>
      <s:c r="B26" s="83" t="inlineStr">
        <s:is>
          <s:t>Moderado</s:t>
        </s:is>
      </s:c>
      <s:c r="C26" s="83" t="inlineStr">
        <s:is>
          <s:t>Complexo</s:t>
        </s:is>
      </s:c>
      <s:c r="D26" s="83" t="inlineStr">
        <s:is>
          <s:t>Complexo</s:t>
        </s:is>
      </s:c>
    </s:row>
    <s:row r="27" ht="18" customHeight="1">
      <s:c r="A27" s="83" t="inlineStr">
        <s:is>
          <s:t>Pesos em PF</s:t>
        </s:is>
      </s:c>
      <s:c r="B27" s="83" t="n">
        <s:v>3</s:v>
      </s:c>
      <s:c r="C27" s="83" t="n">
        <s:v>4</s:v>
      </s:c>
      <s:c r="D27" s="83" t="n">
        <s:v>6</s:v>
      </s:c>
    </s:row>
    <s:row r="28" ht="18" customHeight="1">
      <s:c r="A28" s="86" t="n"/>
      <s:c r="B28" s="86" t="n"/>
      <s:c r="C28" s="86" t="n"/>
      <s:c r="D28" s="86" t="n"/>
    </s:row>
    <s:row r="29" ht="18" customHeight="1">
      <s:c r="A29" s="86" t="n"/>
      <s:c r="B29" s="86" t="n"/>
      <s:c r="C29" s="86" t="n"/>
      <s:c r="D29" s="86" t="n"/>
    </s:row>
    <s:row r="30" ht="18" customHeight="1">
      <s:c r="A30" s="87" t="inlineStr">
        <s:is>
          <s:t>SE - faixas de DER nas colunas</s:t>
        </s:is>
      </s:c>
      <s:c r="B30" s="84" t="n"/>
      <s:c r="C30" s="84" t="n"/>
      <s:c r="D30" s="85" t="n"/>
    </s:row>
    <s:row r="31" ht="18" customHeight="1">
      <s:c r="A31" s="87" t="inlineStr">
        <s:is>
          <s:t>RL / arquivos</s:t>
        </s:is>
      </s:c>
      <s:c r="B31" s="87" t="inlineStr">
        <s:is>
          <s:t>1 a 5</s:t>
        </s:is>
      </s:c>
      <s:c r="C31" s="87" t="inlineStr">
        <s:is>
          <s:t>6 a 19</s:t>
        </s:is>
      </s:c>
      <s:c r="D31" s="87" t="inlineStr">
        <s:is>
          <s:t>20 ou mais</s:t>
        </s:is>
      </s:c>
    </s:row>
    <s:row r="32" ht="18" customHeight="1">
      <s:c r="A32" s="83" t="inlineStr">
        <s:is>
          <s:t>0 ou 1 arquivo</s:t>
        </s:is>
      </s:c>
      <s:c r="B32" s="83" t="inlineStr">
        <s:is>
          <s:t>Simples</s:t>
        </s:is>
      </s:c>
      <s:c r="C32" s="83" t="inlineStr">
        <s:is>
          <s:t>Simples</s:t>
        </s:is>
      </s:c>
      <s:c r="D32" s="83" t="inlineStr">
        <s:is>
          <s:t>Moderado</s:t>
        </s:is>
      </s:c>
    </s:row>
    <s:row r="33" ht="18" customHeight="1">
      <s:c r="A33" s="83" t="inlineStr">
        <s:is>
          <s:t>2 a 3 arquivos</s:t>
        </s:is>
      </s:c>
      <s:c r="B33" s="83" t="inlineStr">
        <s:is>
          <s:t>Simples</s:t>
        </s:is>
      </s:c>
      <s:c r="C33" s="83" t="inlineStr">
        <s:is>
          <s:t>Moderado</s:t>
        </s:is>
      </s:c>
      <s:c r="D33" s="83" t="inlineStr">
        <s:is>
          <s:t>Complexo</s:t>
        </s:is>
      </s:c>
    </s:row>
    <s:row r="34" ht="18" customHeight="1">
      <s:c r="A34" s="83" t="inlineStr">
        <s:is>
          <s:t>4 ou mais arquivos</s:t>
        </s:is>
      </s:c>
      <s:c r="B34" s="83" t="inlineStr">
        <s:is>
          <s:t>Moderado</s:t>
        </s:is>
      </s:c>
      <s:c r="C34" s="83" t="inlineStr">
        <s:is>
          <s:t>Complexo</s:t>
        </s:is>
      </s:c>
      <s:c r="D34" s="83" t="inlineStr">
        <s:is>
          <s:t>Complexo</s:t>
        </s:is>
      </s:c>
    </s:row>
    <s:row r="35" ht="18" customHeight="1">
      <s:c r="A35" s="83" t="inlineStr">
        <s:is>
          <s:t>Pesos em PF</s:t>
        </s:is>
      </s:c>
      <s:c r="B35" s="83" t="n">
        <s:v>4</s:v>
      </s:c>
      <s:c r="C35" s="83" t="n">
        <s:v>5</s:v>
      </s:c>
      <s:c r="D35" s="83" t="n">
        <s:v>7</s:v>
      </s:c>
    </s:row>
    <s:row r="36" ht="18" customHeight="1">
      <s:c r="A36" s="86" t="n"/>
      <s:c r="B36" s="86" t="n"/>
      <s:c r="C36" s="86" t="n"/>
      <s:c r="D36" s="86" t="n"/>
    </s:row>
    <s:row r="37" ht="18" customHeight="1">
      <s:c r="A37" s="86" t="n"/>
      <s:c r="B37" s="86" t="n"/>
      <s:c r="C37" s="86" t="n"/>
      <s:c r="D37" s="86" t="n"/>
    </s:row>
    <s:row r="38" ht="18" customHeight="1">
      <s:c r="A38" s="87" t="inlineStr">
        <s:is>
          <s:t>CE - faixas de DER nas colunas</s:t>
        </s:is>
      </s:c>
      <s:c r="B38" s="84" t="n"/>
      <s:c r="C38" s="84" t="n"/>
      <s:c r="D38" s="85" t="n"/>
    </s:row>
    <s:row r="39" ht="18" customHeight="1">
      <s:c r="A39" s="87" t="inlineStr">
        <s:is>
          <s:t>RL / arquivos</s:t>
        </s:is>
      </s:c>
      <s:c r="B39" s="87" t="inlineStr">
        <s:is>
          <s:t>1 a 5</s:t>
        </s:is>
      </s:c>
      <s:c r="C39" s="87" t="inlineStr">
        <s:is>
          <s:t>6 a 19</s:t>
        </s:is>
      </s:c>
      <s:c r="D39" s="87" t="inlineStr">
        <s:is>
          <s:t>20 ou mais</s:t>
        </s:is>
      </s:c>
    </s:row>
    <s:row r="40" ht="18" customHeight="1">
      <s:c r="A40" s="83" t="inlineStr">
        <s:is>
          <s:t>0 ou 1 arquivo</s:t>
        </s:is>
      </s:c>
      <s:c r="B40" s="83" t="inlineStr">
        <s:is>
          <s:t>Simples</s:t>
        </s:is>
      </s:c>
      <s:c r="C40" s="83" t="inlineStr">
        <s:is>
          <s:t>Simples</s:t>
        </s:is>
      </s:c>
      <s:c r="D40" s="83" t="inlineStr">
        <s:is>
          <s:t>Moderado</s:t>
        </s:is>
      </s:c>
    </s:row>
    <s:row r="41" ht="18" customHeight="1">
      <s:c r="A41" s="83" t="inlineStr">
        <s:is>
          <s:t>2 a 3 arquivos</s:t>
        </s:is>
      </s:c>
      <s:c r="B41" s="83" t="inlineStr">
        <s:is>
          <s:t>Simples</s:t>
        </s:is>
      </s:c>
      <s:c r="C41" s="83" t="inlineStr">
        <s:is>
          <s:t>Moderado</s:t>
        </s:is>
      </s:c>
      <s:c r="D41" s="83" t="inlineStr">
        <s:is>
          <s:t>Complexo</s:t>
        </s:is>
      </s:c>
    </s:row>
    <s:row r="42" ht="18" customHeight="1">
      <s:c r="A42" s="83" t="inlineStr">
        <s:is>
          <s:t>4 ou mais arquivos</s:t>
        </s:is>
      </s:c>
      <s:c r="B42" s="83" t="inlineStr">
        <s:is>
          <s:t>Moderado</s:t>
        </s:is>
      </s:c>
      <s:c r="C42" s="83" t="inlineStr">
        <s:is>
          <s:t>Complexo</s:t>
        </s:is>
      </s:c>
      <s:c r="D42" s="83" t="inlineStr">
        <s:is>
          <s:t>Complexo</s:t>
        </s:is>
      </s:c>
    </s:row>
    <s:row r="43" ht="18" customHeight="1">
      <s:c r="A43" s="83" t="inlineStr">
        <s:is>
          <s:t>Pesos em PF</s:t>
        </s:is>
      </s:c>
      <s:c r="B43" s="83" t="n">
        <s:v>3</s:v>
      </s:c>
      <s:c r="C43" s="83" t="n">
        <s:v>4</s:v>
      </s:c>
      <s:c r="D43" s="83" t="n">
        <s:v>6</s:v>
      </s:c>
    </s:row>
    <s:row r="44" ht="19.5" customHeight="1"/>
    <s:row r="45" ht="19.5" customHeight="1"/>
    <s:row r="46" ht="75" customHeight="1"/>
    <s:row r="47" ht="33" customHeight="1"/>
    <s:row r="48" ht="72" customHeight="1"/>
    <s:row r="49" ht="45" customHeight="1"/>
    <s:row r="50" ht="45" customHeight="1"/>
  </s:sheetData>
  <s:mergeCells count="9">
    <s:mergeCell ref="A1:D1"/>
    <s:mergeCell ref="B3:D3"/>
    <s:mergeCell ref="A6:D6"/>
    <s:mergeCell ref="A22:D22"/>
    <s:mergeCell ref="A30:D30"/>
    <s:mergeCell ref="A38:D38"/>
    <s:mergeCell ref="B4:D4"/>
    <s:mergeCell ref="B2:D2"/>
    <s:mergeCell ref="A14:D14"/>
  </s:mergeCell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</s:worksheet>
</file>

<file path=xl/worksheets/sheet12.xml><?xml version="1.0" encoding="utf-8"?>
<s:worksheet xmlns:s="http://schemas.openxmlformats.org/spreadsheetml/2006/main">
  <s:sheetPr>
    <s:tabColor rgb="00285577"/>
    <s:outlinePr summaryBelow="1" summaryRight="1"/>
    <s:pageSetUpPr fitToPage="1"/>
  </s:sheetPr>
  <s:dimension ref="A1:D49"/>
  <s:sheetViews>
    <s:sheetView showGridLines="0" tabSelected="1" topLeftCell="A58" zoomScale="90" workbookViewId="0">
      <s:selection activeCell="A50" sqref="A50"/>
    </s:sheetView>
  </s:sheetViews>
  <s:sheetFormatPr baseColWidth="8" defaultRowHeight="15"/>
  <s:cols>
    <s:col width="26" customWidth="1" min="1" max="1"/>
    <s:col width="44" customWidth="1" min="2" max="2"/>
    <s:col width="25" customWidth="1" min="3" max="3"/>
    <s:col width="47" customWidth="1" min="4" max="4"/>
    <s:col width="9.710000000000001" customWidth="1" min="5" max="5"/>
    <s:col width="9.710000000000001" customWidth="1" min="6" max="6"/>
    <s:col width="9.710000000000001" customWidth="1" min="7" max="7"/>
    <s:col width="9.710000000000001" customWidth="1" min="8" max="8"/>
    <s:col width="9.710000000000001" customWidth="1" min="9" max="9"/>
    <s:col width="9.710000000000001" customWidth="1" min="10" max="10"/>
    <s:col width="9.710000000000001" customWidth="1" min="11" max="11"/>
    <s:col width="9.710000000000001" customWidth="1" min="12" max="12"/>
    <s:col width="9.710000000000001" customWidth="1" min="13" max="13"/>
    <s:col width="9.710000000000001" customWidth="1" min="14" max="14"/>
    <s:col width="9.710000000000001" customWidth="1" min="15" max="15"/>
    <s:col width="9.710000000000001" customWidth="1" min="16" max="16"/>
  </s:cols>
  <s:sheetData>
    <s:row r="1" ht="18" customHeight="1">
      <s:c r="A1" s="86" t="n"/>
      <s:c r="B1" s="86" t="n"/>
      <s:c r="C1" s="86" t="n"/>
      <s:c r="D1" s="86" t="n"/>
    </s:row>
    <s:row r="2" ht="18" customHeight="1">
      <s:c r="A2" s="92" t="inlineStr">
        <s:is>
          <s:t>PFB (PF)</s:t>
        </s:is>
      </s:c>
      <s:c r="B2" s="98">
        <s:f>Contribuição!D17</s:f>
        <s:v>52</s:v>
      </s:c>
      <s:c r="C2" s="96" t="inlineStr">
        <s:is>
          <s:t>PFB do recorte: Contribuição!D17; não é o tamanho completo do sistema.</s:t>
        </s:is>
      </s:c>
      <s:c r="D2" s="85" t="n"/>
    </s:row>
    <s:row r="3" ht="18" customHeight="1">
      <s:c r="A3" s="92" t="inlineStr">
        <s:is>
          <s:t>NI total (0 a 70)</s:t>
        </s:is>
      </s:c>
      <s:c r="B3" s="98">
        <s:f>IF(COUNT(B9:B22)&lt;&gt;ROWS(B9:B22),"Notas pendentes",IF(SUM(COUNTIF(B9:B22,0),COUNTIF(B9:B22,1),COUNTIF(B9:B22,2),COUNTIF(B9:B22,3),COUNTIF(B9:B22,4),COUNTIF(B9:B22,5))&lt;&gt;ROWS(B9:B22),"Notas inválidas",SUM(B9:B22)))</s:f>
        <s:v>41</s:v>
      </s:c>
      <s:c r="C3" s="96" t="inlineStr">
        <s:is>
          <s:t>Soma das 14 notas de B9:B22; valores inteiros de 0 a 5.</s:t>
        </s:is>
      </s:c>
      <s:c r="D3" s="85" t="n"/>
    </s:row>
    <s:row r="4" ht="23" customHeight="1">
      <s:c r="A4" s="93" t="inlineStr">
        <s:is>
          <s:t>Fator de ajuste (FA)</s:t>
        </s:is>
      </s:c>
      <s:c r="B4" s="109">
        <s:f>IF(ISNUMBER(B3),0.65+0.01*B3,"Revisar NI")</s:f>
        <s:v>1.06</s:v>
      </s:c>
      <s:c r="C4" s="93" t="inlineStr">
        <s:is>
          <s:t>FA = 0,65 + 0,01 × NI total. Intervalo possível: 0,65 a 1,35.</s:t>
        </s:is>
      </s:c>
      <s:c r="D4" s="91" t="n"/>
    </s:row>
    <s:row r="5" ht="23" customHeight="1">
      <s:c r="A5" s="93" t="inlineStr">
        <s:is>
          <s:t>PFA (PF ajustados)</s:t>
        </s:is>
      </s:c>
      <s:c r="B5" s="109">
        <s:f>IF(AND(ISNUMBER(B2),ISNUMBER(B4)),B2*B4,"Revisar dados")</s:f>
        <s:v>55.12</s:v>
      </s:c>
      <s:c r="C5" s="93" t="inlineStr">
        <s:is>
          <s:t>PFA = PFB × FA. O ajuste pode reduzir ou aumentar o tamanho: NI abaixo de 35 produz FA menor que 1.</s:t>
        </s:is>
      </s:c>
      <s:c r="D5" s="91" t="n"/>
    </s:row>
    <s:row r="6" ht="18" customHeight="1">
      <s:c r="A6" s="86" t="n"/>
      <s:c r="B6" s="86" t="n"/>
      <s:c r="C6" s="86" t="n"/>
      <s:c r="D6" s="86" t="n"/>
    </s:row>
    <s:row r="7" ht="18" customHeight="1">
      <s:c r="A7" s="92" t="inlineStr">
        <s:is>
          <s:t>Características gerais da aplicação: notas propostas e justificativas</s:t>
        </s:is>
      </s:c>
      <s:c r="B7" s="84" t="n"/>
      <s:c r="C7" s="84" t="n"/>
      <s:c r="D7" s="85" t="n"/>
    </s:row>
    <s:row r="8" ht="18" customHeight="1">
      <s:c r="A8" s="87" t="inlineStr">
        <s:is>
          <s:t>Característica</s:t>
        </s:is>
      </s:c>
      <s:c r="B8" s="87" t="inlineStr">
        <s:is>
          <s:t>NI (0 a 5)</s:t>
        </s:is>
      </s:c>
      <s:c r="C8" s="87" t="inlineStr">
        <s:is>
          <s:t>Justificativa da nota</s:t>
        </s:is>
      </s:c>
      <s:c r="D8" s="87" t="inlineStr">
        <s:is>
          <s:t>Enquadramento e referência</s:t>
        </s:is>
      </s:c>
    </s:row>
    <s:row r="9" ht="18" customHeight="1">
      <s:c r="A9" s="96" t="inlineStr">
        <s:is>
          <s:t>Comunicação de dados</s:t>
        </s:is>
      </s:c>
      <s:c r="B9" s="110" t="n">
        <s:v>5</s:v>
      </s:c>
      <s:c r="C9" s="96" t="inlineStr">
        <s:is>
          <s:t>Aplicação on-line com HTTP e MQTT; novo cliente HTTP de fornecedores. Mais de um protocolo.</s:t>
        </s:is>
      </s:c>
      <s:c r="D9" s="96" t="inlineStr">
        <s:is>
          <s:t>MqttGateway, controllers e FornecedorGateway</s:t>
        </s:is>
      </s:c>
    </s:row>
    <s:row r="10" ht="18" customHeight="1">
      <s:c r="A10" s="96" t="inlineStr">
        <s:is>
          <s:t>Processamento distribuído</s:t>
        </s:is>
      </s:c>
      <s:c r="B10" s="110" t="n">
        <s:v>3</s:v>
      </s:c>
      <s:c r="C10" s="96" t="inlineStr">
        <s:is>
          <s:t>Envia comandos para processamento no controlador IoT. Retorno de telemetria não demonstra transferência de processamento nas duas direções nem escolha dinâmica de CPU.</s:t>
        </s:is>
      </s:c>
      <s:c r="D10" s="96" t="inlineStr">
        <s:is>
          <s:t>IoTService.sinalizar</s:t>
        </s:is>
      </s:c>
    </s:row>
    <s:row r="11" ht="18" customHeight="1">
      <s:c r="A11" s="96" t="inlineStr">
        <s:is>
          <s:t>Desempenho</s:t>
        </s:is>
      </s:c>
      <s:c r="B11" s="110" t="n">
        <s:v>1</s:v>
      </s:c>
      <s:c r="C11" s="96" t="inlineStr">
        <s:is>
          <s:t>Há limites de conexão, paginação e timeouts, mas não foi fornecido SLA crítico nem evidência de análise de desempenho rigorosa.</s:t>
        </s:is>
      </s:c>
      <s:c r="D11" s="96" t="inlineStr">
        <s:is>
          <s:t>application.properties, ProdutoRepository</s:t>
        </s:is>
      </s:c>
    </s:row>
    <s:row r="12" ht="18" customHeight="1">
      <s:c r="A12" s="96" t="inlineStr">
        <s:is>
          <s:t>Utilização de equipamento</s:t>
        </s:is>
      </s:c>
      <s:c r="B12" s="110" t="n">
        <s:v>2</s:v>
      </s:c>
      <s:c r="C12" s="96" t="inlineStr">
        <s:is>
          <s:t>Compose define limites de memória e pools; há considerações de recursos e segurança. Não exige CPU exclusiva.</s:t>
        </s:is>
      </s:c>
      <s:c r="D12" s="96" t="inlineStr">
        <s:is>
          <s:t>compose.yaml</s:t>
        </s:is>
      </s:c>
    </s:row>
    <s:row r="13" ht="18" customHeight="1">
      <s:c r="A13" s="96" t="inlineStr">
        <s:is>
          <s:t>Volume de transações</s:t>
        </s:is>
      </s:c>
      <s:c r="B13" s="110" t="n">
        <s:v>1</s:v>
      </s:c>
      <s:c r="C13" s="96" t="inlineStr">
        <s:is>
          <s:t>Premissa acadêmica: picos mensais de inventário. Volume real não medido; revisar se houver histórico operacional.</s:t>
        </s:is>
      </s:c>
      <s:c r="D13" s="96" t="inlineStr">
        <s:is>
          <s:t>Premissa de estimativa</s:t>
        </s:is>
      </s:c>
    </s:row>
    <s:row r="14" ht="18" customHeight="1">
      <s:c r="A14" s="96" t="inlineStr">
        <s:is>
          <s:t>Entrada on-line</s:t>
        </s:is>
      </s:c>
      <s:c r="B14" s="110" t="n">
        <s:v>5</s:v>
      </s:c>
      <s:c r="C14" s="96" t="inlineStr">
        <s:is>
          <s:t>Mais de 30% dos processos de entrada são interativos: cadastros, movimentos e configurações.</s:t>
        </s:is>
      </s:c>
      <s:c r="D14" s="96" t="inlineStr">
        <s:is>
          <s:t>Controllers web</s:t>
        </s:is>
      </s:c>
    </s:row>
    <s:row r="15" ht="18" customHeight="1">
      <s:c r="A15" s="96" t="inlineStr">
        <s:is>
          <s:t>Eficiência do usuário final</s:t>
        </s:is>
      </s:c>
      <s:c r="B15" s="110" t="n">
        <s:v>4</s:v>
      </s:c>
      <s:c r="C15" s="96" t="inlineStr">
        <s:is>
          <s:t>Menus, mouse, paginação, navegação, ajuda contextual e poucas telas; redução de digitação por código de barras, voz e balança. Sem medição formal de eficiência.</s:t>
        </s:is>
      </s:c>
      <s:c r="D15" s="96" t="inlineStr">
        <s:is>
          <s:t>templates, speech.js, baixa rápida</s:t>
        </s:is>
      </s:c>
    </s:row>
    <s:row r="16" ht="18" customHeight="1">
      <s:c r="A16" s="96" t="inlineStr">
        <s:is>
          <s:t>Atualização on-line</s:t>
        </s:is>
      </s:c>
      <s:c r="B16" s="110" t="n">
        <s:v>4</s:v>
      </s:c>
      <s:c r="C16" s="96" t="inlineStr">
        <s:is>
          <s:t>Maioria dos ALIs atualizada on-line, com transações, bloqueios e idempotência contra perda/duplicação. Não se assume recuperação de volumes extremos.</s:t>
        </s:is>
      </s:c>
      <s:c r="D16" s="96" t="inlineStr">
        <s:is>
          <s:t>EstoqueService, repositories</s:t>
        </s:is>
      </s:c>
    </s:row>
    <s:row r="17" ht="18" customHeight="1">
      <s:c r="A17" s="96" t="inlineStr">
        <s:is>
          <s:t>Processamento complexo</s:t>
        </s:is>
      </s:c>
      <s:c r="B17" s="110" t="n">
        <s:v>2</s:v>
      </s:c>
      <s:c r="C17" s="96" t="inlineStr">
        <s:is>
          <s:t>Dois critérios: auditoria/segurança específica e lógica de negócio de estorno, saldo e permissões. Não se considera matemática extensiva nem reprocessamento batch complexo.</s:t>
        </s:is>
      </s:c>
      <s:c r="D17" s="96" t="inlineStr">
        <s:is>
          <s:t>Acesso, EstoqueService, AuditoriaRepository</s:t>
        </s:is>
      </s:c>
    </s:row>
    <s:row r="18" ht="18" customHeight="1">
      <s:c r="A18" s="96" t="inlineStr">
        <s:is>
          <s:t>Reutilização de código</s:t>
        </s:is>
      </s:c>
      <s:c r="B18" s="110" t="n">
        <s:v>4</s:v>
      </s:c>
      <s:c r="C18" s="96" t="inlineStr">
        <s:is>
          <s:t>Biblioteca de regras empacotável, documentada e com consumidor externo. Extensões exigem código; não se atribui customização geral por parâmetros.</s:t>
        </s:is>
      </s:c>
      <s:c r="D18" s="96" t="inlineStr">
        <s:is>
          <s:t>docs/reuso/README.md, scripts/empacotar-reuso.ps1</s:t>
        </s:is>
      </s:c>
    </s:row>
    <s:row r="19" ht="18" customHeight="1">
      <s:c r="A19" s="96" t="inlineStr">
        <s:is>
          <s:t>Facilidade de implantação</s:t>
        </s:is>
      </s:c>
      <s:c r="B19" s="110" t="n">
        <s:v>2</s:v>
      </s:c>
      <s:c r="C19" s="96" t="inlineStr">
        <s:is>
          <s:t>Roteiros de execução e migrações preparados. Não há evidência de conversão automatizada de dados legados para justificar 4/5.</s:t>
        </s:is>
      </s:c>
      <s:c r="D19" s="96" t="inlineStr">
        <s:is>
          <s:t>README, Flyway, Compose</s:t>
        </s:is>
      </s:c>
    </s:row>
    <s:row r="20" ht="18" customHeight="1">
      <s:c r="A20" s="96" t="inlineStr">
        <s:is>
          <s:t>Facilidade operacional</s:t>
        </s:is>
      </s:c>
      <s:c r="B20" s="110" t="n">
        <s:v>2</s:v>
      </s:c>
      <s:c r="C20" s="96" t="inlineStr">
        <s:is>
          <s:t>Inicialização por scripts com intervenção (1); consultas e relatórios minimizam papel (1). Não se presume backup/recuperação automática.</s:t>
        </s:is>
      </s:c>
      <s:c r="D20" s="96" t="inlineStr">
        <s:is>
          <s:t>scripts/demo.ps1, relatórios</s:t>
        </s:is>
      </s:c>
    </s:row>
    <s:row r="21" ht="18" customHeight="1">
      <s:c r="A21" s="96" t="inlineStr">
        <s:is>
          <s:t>Múltiplos locais</s:t>
        </s:is>
      </s:c>
      <s:c r="B21" s="110" t="n">
        <s:v>2</s:v>
      </s:c>
      <s:c r="C21" s="96" t="inlineStr">
        <s:is>
          <s:t>Premissa: lojas com navegadores e equipamentos similares. Multi-loja implementado; não há evidência de parque heterogêneo e plano de manutenção por local.</s:t>
        </s:is>
      </s:c>
      <s:c r="D21" s="96" t="inlineStr">
        <s:is>
          <s:t>Loja, acesso por tenant</s:t>
        </s:is>
      </s:c>
    </s:row>
    <s:row r="22" ht="18" customHeight="1">
      <s:c r="A22" s="96" t="inlineStr">
        <s:is>
          <s:t>Facilidade de mudanças</s:t>
        </s:is>
      </s:c>
      <s:c r="B22" s="110" t="n">
        <s:v>4</s:v>
      </s:c>
      <s:c r="C22" s="96" t="inlineStr">
        <s:is>
          <s:t>Consulta flexível sobre vários ALIs (2) e controles em tabelas alteráveis on-line com efeito imediato, como permissões/recursos (2).</s:t>
        </s:is>
      </s:c>
      <s:c r="D22" s="96" t="inlineStr">
        <s:is>
          <s:t>ProdutoRepository.pesquisar, PermissaoService, LojaService</s:t>
        </s:is>
      </s:c>
    </s:row>
    <s:row r="23" ht="18" customHeight="1">
      <s:c r="A23" s="86" t="n"/>
      <s:c r="B23" s="86" t="n"/>
      <s:c r="C23" s="86" t="n"/>
      <s:c r="D23" s="86" t="n"/>
    </s:row>
    <s:row r="24" ht="18" customHeight="1">
      <s:c r="A24" s="86" t="n"/>
      <s:c r="B24" s="86" t="n"/>
      <s:c r="C24" s="86" t="n"/>
      <s:c r="D24" s="86" t="n"/>
    </s:row>
    <s:row r="25" ht="18" customHeight="1">
      <s:c r="A25" s="86" t="n"/>
      <s:c r="B25" s="86" t="n"/>
      <s:c r="C25" s="86" t="n"/>
      <s:c r="D25" s="86" t="n"/>
    </s:row>
    <s:row r="26" ht="18" customHeight="1">
      <s:c r="A26" s="92" t="inlineStr">
        <s:is>
          <s:t>Premissas editáveis para a estimativa individual</s:t>
        </s:is>
      </s:c>
      <s:c r="B26" s="84" t="n"/>
      <s:c r="C26" s="84" t="n"/>
      <s:c r="D26" s="85" t="n"/>
    </s:row>
    <s:row r="27" ht="18" customHeight="1">
      <s:c r="A27" s="87" t="inlineStr">
        <s:is>
          <s:t>Premissa</s:t>
        </s:is>
      </s:c>
      <s:c r="B27" s="87" t="inlineStr">
        <s:is>
          <s:t>Valor</s:t>
        </s:is>
      </s:c>
      <s:c r="C27" s="87" t="inlineStr">
        <s:is>
          <s:t>Explicação e alcance</s:t>
        </s:is>
      </s:c>
      <s:c r="D27" s="87" t="inlineStr">
        <s:is>
          <s:t>Unidade / origem</s:t>
        </s:is>
      </s:c>
    </s:row>
    <s:row r="28" ht="18" customHeight="1">
      <s:c r="A28" s="96" t="inlineStr">
        <s:is>
          <s:t>Índice de esforço</s:t>
        </s:is>
      </s:c>
      <s:c r="B28" s="111" t="n">
        <s:v>10</s:v>
      </s:c>
      <s:c r="C28" s="96" t="inlineStr">
        <s:is>
          <s:t>Hipótese didática de 10 horas/PFA para análise, prototipação, implementação, testes e documentação.</s:t>
        </s:is>
      </s:c>
      <s:c r="D28" s="96" t="inlineStr">
        <s:is>
          <s:t>h/PFA. Hipótese didática; não é coeficiente do IFPUG.</s:t>
        </s:is>
      </s:c>
    </s:row>
    <s:row r="29" ht="18" customHeight="1">
      <s:c r="A29" s="96" t="inlineStr">
        <s:is>
          <s:t>Pessoas equivalentes</s:t>
        </s:is>
      </s:c>
      <s:c r="B29" s="112" t="n">
        <s:v>1</s:v>
      </s:c>
      <s:c r="C29" s="96" t="inlineStr">
        <s:is>
          <s:t>Uma pessoa equivalente dedicada ao recorte de Artur Ribeiro de Souza.</s:t>
        </s:is>
      </s:c>
      <s:c r="D29" s="96" t="inlineStr">
        <s:is>
          <s:t>pessoa. Premissa de capacidade individual.</s:t>
        </s:is>
      </s:c>
    </s:row>
    <s:row r="30" ht="18" customHeight="1">
      <s:c r="A30" s="96" t="inlineStr">
        <s:is>
          <s:t>Jornada por dia</s:t>
        </s:is>
      </s:c>
      <s:c r="B30" s="112" t="n">
        <s:v>8</s:v>
      </s:c>
      <s:c r="C30" s="96" t="inlineStr">
        <s:is>
          <s:t>Jornada de referência antes de descontar reuniões, pausas e outras atividades. A produtividade efetiva é calculada pela alocação da linha seguinte.</s:t>
        </s:is>
      </s:c>
      <s:c r="D30" s="96" t="inlineStr">
        <s:is>
          <s:t>h/dia por pessoa. Hipótese de planejamento.</s:t>
        </s:is>
      </s:c>
    </s:row>
    <s:row r="31" ht="18" customHeight="1">
      <s:c r="A31" s="96" t="inlineStr">
        <s:is>
          <s:t>Alocação produtiva</s:t>
        </s:is>
      </s:c>
      <s:c r="B31" s="113" t="n">
        <s:v>0.75</s:v>
      </s:c>
      <s:c r="C31" s="96" t="inlineStr">
        <s:is>
          <s:t>8 h/dia × 75% = 6 horas produtivas por pessoa/dia.</s:t>
        </s:is>
      </s:c>
      <s:c r="D31" s="96" t="inlineStr">
        <s:is>
          <s:t>proporção de 0 a 1. Hipótese de disponibilidade.</s:t>
        </s:is>
      </s:c>
    </s:row>
    <s:row r="32" ht="18" customHeight="1">
      <s:c r="A32" s="96" t="inlineStr">
        <s:is>
          <s:t>Dias úteis por semana</s:t>
        </s:is>
      </s:c>
      <s:c r="B32" s="112" t="n">
        <s:v>5</s:v>
      </s:c>
      <s:c r="C32" s="96" t="inlineStr">
        <s:is>
          <s:t>Usado para converter o prazo em dias úteis em semanas. Não define data inicial, calendário de feriados ou compromisso de entrega.</s:t>
        </s:is>
      </s:c>
      <s:c r="D32" s="96" t="inlineStr">
        <s:is>
          <s:t>dias/semana. Hipótese de calendário.</s:t>
        </s:is>
      </s:c>
    </s:row>
    <s:row r="33" ht="18" customHeight="1">
      <s:c r="A33" s="96" t="inlineStr">
        <s:is>
          <s:t>Valor da hora</s:t>
        </s:is>
      </s:c>
      <s:c r="B33" s="114" t="n">
        <s:v>25</s:v>
      </s:c>
      <s:c r="C33" s="96" t="inlineStr">
        <s:is>
          <s:t>Valor orçamentário adotado para cada hora do esforço incluído. Não é pesquisa de mercado, salário comprovado nem custo efetivamente incorrido.</s:t>
        </s:is>
      </s:c>
      <s:c r="D33" s="96" t="inlineStr">
        <s:is>
          <s:t>R$/h. Premissa didática editável.</s:t>
        </s:is>
      </s:c>
    </s:row>
    <s:row r="34" ht="18" customHeight="1">
      <s:c r="A34" s="96" t="inlineStr">
        <s:is>
          <s:t>Reserva de esforço</s:t>
        </s:is>
      </s:c>
      <s:c r="B34" s="113" t="n">
        <s:v>0</s:v>
      </s:c>
      <s:c r="C34" s="96" t="inlineStr">
        <s:is>
          <s:t>Reserva zero conforme premissas acadêmicas; a fórmula de reserva é preservada.</s:t>
        </s:is>
      </s:c>
      <s:c r="D34" s="96" t="inlineStr">
        <s:is>
          <s:t>proporção de 0 a 1. Reserva de planejamento.</s:t>
        </s:is>
      </s:c>
    </s:row>
    <s:row r="35" ht="18" customHeight="1">
      <s:c r="A35" s="96" t="inlineStr">
        <s:is>
          <s:t>Custos adicionais</s:t>
        </s:is>
      </s:c>
      <s:c r="B35" s="114" t="n">
        <s:v>0</s:v>
      </s:c>
      <s:c r="C35" s="96" t="inlineStr">
        <s:is>
          <s:t>Campo para hospedagem, licenças, equipamentos e encargos adicionais documentados. O valor inicial zero indica que nenhum desses desembolsos foi orçado; itens não informados ficam fora da estimativa.</s:t>
        </s:is>
      </s:c>
      <s:c r="D35" s="96" t="inlineStr">
        <s:is>
          <s:t>R$. Valor inicial zero; não representa cotação.</s:t>
        </s:is>
      </s:c>
    </s:row>
    <s:row r="36" ht="18" customHeight="1">
      <s:c r="A36" s="86" t="n"/>
      <s:c r="B36" s="86" t="n"/>
      <s:c r="C36" s="86" t="n"/>
      <s:c r="D36" s="86" t="n"/>
    </s:row>
    <s:row r="37" ht="18" customHeight="1">
      <s:c r="A37" s="92" t="inlineStr">
        <s:is>
          <s:t>Estimativas para desenvolver as funções individuais especificadas</s:t>
        </s:is>
      </s:c>
      <s:c r="B37" s="84" t="n"/>
      <s:c r="C37" s="84" t="n"/>
      <s:c r="D37" s="85" t="n"/>
    </s:row>
    <s:row r="38" ht="18" customHeight="1">
      <s:c r="A38" s="87" t="inlineStr">
        <s:is>
          <s:t>Resultado</s:t>
        </s:is>
      </s:c>
      <s:c r="B38" s="87" t="inlineStr">
        <s:is>
          <s:t>Valor calculado</s:t>
        </s:is>
      </s:c>
      <s:c r="C38" s="87" t="inlineStr">
        <s:is>
          <s:t>Fórmula de planejamento e interpretação</s:t>
        </s:is>
      </s:c>
      <s:c r="D38" s="87" t="inlineStr">
        <s:is>
          <s:t>Unidade</s:t>
        </s:is>
      </s:c>
    </s:row>
    <s:row r="39" ht="18" customHeight="1">
      <s:c r="A39" s="96" t="inlineStr">
        <s:is>
          <s:t>Horas produtivas por pessoa/dia</s:t>
        </s:is>
      </s:c>
      <s:c r="B39" s="97">
        <s:f>IF(AND(ISNUMBER(B30),B30&gt;0,ISNUMBER(B31),B31&gt;0,B31&lt;=1),B30*B31,"Revisar jornada")</s:f>
        <s:v>6</s:v>
      </s:c>
      <s:c r="C39" s="96" t="inlineStr">
        <s:is>
          <s:t>Jornada × alocação produtiva.</s:t>
        </s:is>
      </s:c>
      <s:c r="D39" s="96" t="inlineStr">
        <s:is>
          <s:t>h/pessoa/dia</s:t>
        </s:is>
      </s:c>
    </s:row>
    <s:row r="40" ht="18" customHeight="1">
      <s:c r="A40" s="96" t="inlineStr">
        <s:is>
          <s:t>Esforço base</s:t>
        </s:is>
      </s:c>
      <s:c r="B40" s="97">
        <s:f>IF(AND(ISNUMBER(B5),ISNUMBER(B28),B28&gt;0),B5*B28,"Revisar dados")</s:f>
        <s:v>551.2</s:v>
      </s:c>
      <s:c r="C40" s="96" t="inlineStr">
        <s:is>
          <s:t>PFA × índice de esforço. Mede trabalho total, sem reserva.</s:t>
        </s:is>
      </s:c>
      <s:c r="D40" s="96" t="inlineStr">
        <s:is>
          <s:t>h</s:t>
        </s:is>
      </s:c>
    </s:row>
    <s:row r="41" ht="18" customHeight="1">
      <s:c r="A41" s="96" t="inlineStr">
        <s:is>
          <s:t>Reserva em horas</s:t>
        </s:is>
      </s:c>
      <s:c r="B41" s="97">
        <s:f>IF(AND(ISNUMBER(B40),ISNUMBER(B34),B34&gt;=0,B34&lt;=1),B40*B34,"Revisar reserva")</s:f>
        <s:v>0</s:v>
      </s:c>
      <s:c r="C41" s="96" t="inlineStr">
        <s:is>
          <s:t>Esforço base × percentual de reserva. Reserva zero é permitida.</s:t>
        </s:is>
      </s:c>
      <s:c r="D41" s="96" t="inlineStr">
        <s:is>
          <s:t>h</s:t>
        </s:is>
      </s:c>
    </s:row>
    <s:row r="42" ht="18" customHeight="1">
      <s:c r="A42" s="92" t="inlineStr">
        <s:is>
          <s:t>Esforço total com reserva</s:t>
        </s:is>
      </s:c>
      <s:c r="B42" s="97">
        <s:f>IF(AND(ISNUMBER(B40),ISNUMBER(B41)),SUM(B40:B41),"Revisar dados")</s:f>
        <s:v>551.2</s:v>
      </s:c>
      <s:c r="C42" s="96" t="inlineStr">
        <s:is>
          <s:t>Esforço base + reserva; base usada no prazo e no custo total.</s:t>
        </s:is>
      </s:c>
      <s:c r="D42" s="96" t="inlineStr">
        <s:is>
          <s:t>h</s:t>
        </s:is>
      </s:c>
    </s:row>
    <s:row r="43" ht="18" customHeight="1">
      <s:c r="A43" s="96" t="inlineStr">
        <s:is>
          <s:t>Capacidade diária da equipe</s:t>
        </s:is>
      </s:c>
      <s:c r="B43" s="97">
        <s:f>IF(AND(ISNUMBER(B29),B29&gt;0,ISNUMBER(B39)),B29*B39,"Revisar equipe")</s:f>
        <s:v>6</s:v>
      </s:c>
      <s:c r="C43" s="96" t="inlineStr">
        <s:is>
          <s:t>Pessoas equivalentes × horas produtivas por pessoa/dia.</s:t>
        </s:is>
      </s:c>
      <s:c r="D43" s="96" t="inlineStr">
        <s:is>
          <s:t>h/dia</s:t>
        </s:is>
      </s:c>
    </s:row>
    <s:row r="44" ht="18" customHeight="1">
      <s:c r="A44" s="96" t="inlineStr">
        <s:is>
          <s:t>Prazo calculado</s:t>
        </s:is>
      </s:c>
      <s:c r="B44" s="97">
        <s:f>IF(AND(ISNUMBER(B42),ISNUMBER(B43)),B42/B43,"Revisar dados")</s:f>
        <s:v>91.8666666666667</s:v>
      </s:c>
      <s:c r="C44" s="96" t="inlineStr">
        <s:is>
          <s:t>Esforço total ÷ capacidade diária. Valor fracionário antes do arredondamento.</s:t>
        </s:is>
      </s:c>
      <s:c r="D44" s="96" t="inlineStr">
        <s:is>
          <s:t>dias úteis</s:t>
        </s:is>
      </s:c>
    </s:row>
    <s:row r="45" ht="18" customHeight="1">
      <s:c r="A45" s="92" t="inlineStr">
        <s:is>
          <s:t>Prazo planejado</s:t>
        </s:is>
      </s:c>
      <s:c r="B45" s="98">
        <s:f>IF(ISNUMBER(B44),ROUNDUP(ROUND(B44,10),0),"Revisar dados")</s:f>
        <s:v>92</s:v>
      </s:c>
      <s:c r="C45" s="96" t="inlineStr">
        <s:is>
          <s:t>Prazo calculado arredondado para o próximo dia útil inteiro. Arredondamento técnico prévio a 10 casas evita um dia extra causado apenas pela representação decimal.</s:t>
        </s:is>
      </s:c>
      <s:c r="D45" s="96" t="inlineStr">
        <s:is>
          <s:t>dias úteis</s:t>
        </s:is>
      </s:c>
    </s:row>
    <s:row r="46" ht="18" customHeight="1">
      <s:c r="A46" s="96" t="inlineStr">
        <s:is>
          <s:t>Prazo em semanas</s:t>
        </s:is>
      </s:c>
      <s:c r="B46" s="115">
        <s:f>IF(AND(ISNUMBER(B45),ISNUMBER(B32),B32&gt;0,B32&lt;=7),B45/B32,"Revisar calendário")</s:f>
        <s:v>18.4</s:v>
      </s:c>
      <s:c r="C46" s="96" t="inlineStr">
        <s:is>
          <s:t>Prazo planejado ÷ dias úteis por semana. Não é duração em dias corridos.</s:t>
        </s:is>
      </s:c>
      <s:c r="D46" s="96" t="inlineStr">
        <s:is>
          <s:t>semanas</s:t>
        </s:is>
      </s:c>
    </s:row>
    <s:row r="47" ht="18" customHeight="1">
      <s:c r="A47" s="96" t="inlineStr">
        <s:is>
          <s:t>Custo base de mão de obra</s:t>
        </s:is>
      </s:c>
      <s:c r="B47" s="116">
        <s:f>IF(AND(ISNUMBER(B40),ISNUMBER(B33),B33&gt;=0),B40*B33,"Revisar valor/hora")</s:f>
        <s:v>13780</s:v>
      </s:c>
      <s:c r="C47" s="96" t="inlineStr">
        <s:is>
          <s:t>Esforço base × valor da hora.</s:t>
        </s:is>
      </s:c>
      <s:c r="D47" s="96" t="inlineStr">
        <s:is>
          <s:t>R$</s:t>
        </s:is>
      </s:c>
    </s:row>
    <s:row r="48" ht="18" customHeight="1">
      <s:c r="A48" s="96" t="inlineStr">
        <s:is>
          <s:t>Custo da reserva</s:t>
        </s:is>
      </s:c>
      <s:c r="B48" s="116">
        <s:f>IF(AND(ISNUMBER(B41),ISNUMBER(B33),B33&gt;=0),B41*B33,"Revisar valor/hora")</s:f>
        <s:v>0</s:v>
      </s:c>
      <s:c r="C48" s="96" t="inlineStr">
        <s:is>
          <s:t>Horas da reserva × valor da hora.</s:t>
        </s:is>
      </s:c>
      <s:c r="D48" s="96" t="inlineStr">
        <s:is>
          <s:t>R$</s:t>
        </s:is>
      </s:c>
    </s:row>
    <s:row r="49" ht="18" customHeight="1">
      <s:c r="A49" s="92" t="inlineStr">
        <s:is>
          <s:t>Custo total com reserva</s:t>
        </s:is>
      </s:c>
      <s:c r="B49" s="116">
        <s:f>IF(AND(COUNT(B47:B48)=2,ISNUMBER(B35),B35&gt;=0),SUM(B47:B48)+B35,"Revisar custos")</s:f>
        <s:v>13780</s:v>
      </s:c>
      <s:c r="C49" s="96" t="inlineStr">
        <s:is>
          <s:t>Custo base + custo da reserva + custos adicionais.</s:t>
        </s:is>
      </s:c>
      <s:c r="D49" s="96" t="inlineStr">
        <s:is>
          <s:t>R$</s:t>
        </s:is>
      </s:c>
    </s:row>
    <s:row r="50" ht="36" customHeight="1"/>
    <s:row r="51" ht="36" customHeight="1"/>
    <s:row r="52" ht="36" customHeight="1"/>
    <s:row r="53" ht="36" customHeight="1"/>
    <s:row r="55" ht="26" customHeight="1"/>
    <s:row r="56" ht="57" customHeight="1"/>
    <s:row r="57" ht="42" customHeight="1"/>
    <s:row r="58" ht="42" customHeight="1"/>
    <s:row r="59" ht="42" customHeight="1"/>
    <s:row r="60" ht="42" customHeight="1"/>
    <s:row r="62" ht="42" customHeight="1"/>
    <s:row r="63" ht="42" customHeight="1"/>
    <s:row r="64" ht="42" customHeight="1"/>
  </s:sheetData>
  <s:mergeCells count="7">
    <s:mergeCell ref="A37:D37"/>
    <s:mergeCell ref="C2:D2"/>
    <s:mergeCell ref="A26:D26"/>
    <s:mergeCell ref="C5:D5"/>
    <s:mergeCell ref="A7:D7"/>
    <s:mergeCell ref="C3:D3"/>
    <s:mergeCell ref="C4:D4"/>
  </s:mergeCells>
  <s:dataValidations count="8">
    <s:dataValidation sqref="B9:B22" showDropDown="0" showInputMessage="0" showErrorMessage="1" allowBlank="0" errorTitle="Valor inválido" error="Informe um valor dentro dos limites da premissa ou nota." type="whole">
      <s:formula1>0</s:formula1>
      <s:formula2>5</s:formula2>
    </s:dataValidation>
    <s:dataValidation sqref="B28" showDropDown="0" showInputMessage="0" showErrorMessage="1" allowBlank="0" errorTitle="Valor inválido" error="Informe um valor dentro dos limites da premissa ou nota." type="decimal" operator="greaterThan">
      <s:formula1>0</s:formula1>
    </s:dataValidation>
    <s:dataValidation sqref="B29:B30" showDropDown="0" showInputMessage="0" showErrorMessage="1" allowBlank="0" errorTitle="Valor inválido" error="Informe um valor dentro dos limites da premissa ou nota." type="decimal" operator="greaterThan">
      <s:formula1>0</s:formula1>
    </s:dataValidation>
    <s:dataValidation sqref="B31" showDropDown="0" showInputMessage="0" showErrorMessage="1" allowBlank="0" errorTitle="Valor inválido" error="Informe um valor dentro dos limites da premissa ou nota." type="decimal">
      <s:formula1>0.01</s:formula1>
      <s:formula2>1</s:formula2>
    </s:dataValidation>
    <s:dataValidation sqref="B32" showDropDown="0" showInputMessage="0" showErrorMessage="1" allowBlank="0" errorTitle="Valor inválido" error="Informe um valor dentro dos limites da premissa ou nota." type="whole">
      <s:formula1>1</s:formula1>
      <s:formula2>7</s:formula2>
    </s:dataValidation>
    <s:dataValidation sqref="B33" showDropDown="0" showInputMessage="0" showErrorMessage="1" allowBlank="0" errorTitle="Valor inválido" error="Informe um valor dentro dos limites da premissa ou nota." type="decimal" operator="greaterThanOrEqual">
      <s:formula1>0</s:formula1>
    </s:dataValidation>
    <s:dataValidation sqref="B34" showDropDown="0" showInputMessage="0" showErrorMessage="1" allowBlank="0" errorTitle="Valor inválido" error="Informe um valor dentro dos limites da premissa ou nota." type="decimal">
      <s:formula1>0</s:formula1>
      <s:formula2>1</s:formula2>
    </s:dataValidation>
    <s:dataValidation sqref="B35" showDropDown="0" showInputMessage="0" showErrorMessage="1" allowBlank="0" errorTitle="Valor inválido" error="Informe um valor dentro dos limites da premissa ou nota." type="decimal" operator="greaterThanOrEqual">
      <s:formula1>0</s:formula1>
    </s:dataValidation>
  </s:dataValidations>
  <s:pageMargins left="0.28" right="0.28" top="0.38" bottom="0.38" header="0.16" footer="0.16"/>
  <s:pageSetup orientation="landscape" paperSize="8" fitToHeight="0" fitToWidth="1"/>
  <s:headerFooter>
    <s:oddHeader/>
    <s:oddFooter>&amp;L&amp;"Arial,Regular"&amp;8 ESTOQUE INTELIGENTE  â€¢  APF&amp;R&amp;8 &amp;A   â€¢   &amp;P / &amp;N</s:oddFooter>
    <s:evenHeader/>
    <s:evenFooter/>
    <s:firstHeader/>
    <s:firstFooter/>
  </s:headerFooter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2026-10-26T00:38:34Z</dcterms:created>
  <dcterms:modified xsi:type="dcterms:W3CDTF">2026-10-26T00:38:35Z</dcterms:modified>
</cp:coreProperties>
</file>